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rhoz\netshare\tumplan\эл.почта\ОТЧЕТЫ ЭКОНОМИСТЫ\Программа\Проекты постановлений\Программа 2021-2025\изм. Дума 963+1001\"/>
    </mc:Choice>
  </mc:AlternateContent>
  <xr:revisionPtr revIDLastSave="0" documentId="13_ncr:1_{19308CBE-C160-42F6-99F0-4EC6C36E5AC5}" xr6:coauthVersionLast="47" xr6:coauthVersionMax="47" xr10:uidLastSave="{00000000-0000-0000-0000-000000000000}"/>
  <bookViews>
    <workbookView xWindow="-120" yWindow="-120" windowWidth="29040" windowHeight="15840" tabRatio="599" activeTab="4" xr2:uid="{00000000-000D-0000-FFFF-FFFF00000000}"/>
  </bookViews>
  <sheets>
    <sheet name="1конеч.рез." sheetId="9" r:id="rId1"/>
    <sheet name="2.переченьПБДД" sheetId="5" r:id="rId2"/>
    <sheet name="3.переченьМРАД" sheetId="1" r:id="rId3"/>
    <sheet name="4.меропр." sheetId="4" r:id="rId4"/>
    <sheet name="5.индик." sheetId="8" r:id="rId5"/>
  </sheets>
  <externalReferences>
    <externalReference r:id="rId6"/>
    <externalReference r:id="rId7"/>
  </externalReferences>
  <definedNames>
    <definedName name="_xlnm._FilterDatabase" localSheetId="1" hidden="1">'2.переченьПБДД'!#REF!</definedName>
    <definedName name="_xlnm._FilterDatabase" localSheetId="2" hidden="1">'3.переченьМРАД'!$A$4:$AC$6</definedName>
    <definedName name="_xlnm._FilterDatabase" localSheetId="3" hidden="1">'4.меропр.'!#REF!</definedName>
    <definedName name="Aс1">'4.меропр.'!#REF!</definedName>
    <definedName name="_xlnm.Print_Titles" localSheetId="0">'1конеч.рез.'!$3:$5</definedName>
    <definedName name="_xlnm.Print_Titles" localSheetId="1">'2.переченьПБДД'!$4:$7</definedName>
    <definedName name="_xlnm.Print_Titles" localSheetId="2">'3.переченьМРАД'!$4:$7</definedName>
    <definedName name="_xlnm.Print_Titles" localSheetId="3">'4.меропр.'!$4:$7</definedName>
    <definedName name="_xlnm.Print_Titles" localSheetId="4">'5.индик.'!$5:$9</definedName>
    <definedName name="_xlnm.Print_Area" localSheetId="0">'1конеч.рез.'!$A$1:$I$25</definedName>
    <definedName name="_xlnm.Print_Area" localSheetId="1">'2.переченьПБДД'!$A$1:$AB$259</definedName>
    <definedName name="_xlnm.Print_Area" localSheetId="2">'3.переченьМРАД'!$A$1:$AC$510</definedName>
    <definedName name="_xlnm.Print_Area" localSheetId="3">'4.меропр.'!$A$1:$AD$72</definedName>
    <definedName name="_xlnm.Print_Area" localSheetId="4">'5.индик.'!$A$1:$J$97</definedName>
  </definedNames>
  <calcPr calcId="181029"/>
</workbook>
</file>

<file path=xl/calcChain.xml><?xml version="1.0" encoding="utf-8"?>
<calcChain xmlns="http://schemas.openxmlformats.org/spreadsheetml/2006/main">
  <c r="E70" i="4" l="1"/>
  <c r="P221" i="1" l="1"/>
  <c r="F221" i="1"/>
  <c r="D221" i="1" s="1"/>
  <c r="C221" i="1"/>
  <c r="AA38" i="4" l="1"/>
  <c r="Z38" i="4"/>
  <c r="Q38" i="4"/>
  <c r="P38" i="4"/>
  <c r="L38" i="4"/>
  <c r="V38" i="4"/>
  <c r="U38" i="4"/>
  <c r="AC105" i="1"/>
  <c r="AA105" i="1"/>
  <c r="AB105" i="1"/>
  <c r="Y105" i="1"/>
  <c r="V105" i="1"/>
  <c r="T105" i="1"/>
  <c r="Q105" i="1"/>
  <c r="R105" i="1"/>
  <c r="S105" i="1"/>
  <c r="O105" i="1"/>
  <c r="L105" i="1"/>
  <c r="M105" i="1"/>
  <c r="J105" i="1"/>
  <c r="G105" i="1"/>
  <c r="E105" i="1"/>
  <c r="K85" i="1"/>
  <c r="U104" i="1"/>
  <c r="K104" i="1"/>
  <c r="D104" i="1" s="1"/>
  <c r="C104" i="1"/>
  <c r="J15" i="4" l="1"/>
  <c r="AE81" i="4"/>
  <c r="AF81" i="4"/>
  <c r="AG81" i="4"/>
  <c r="AH81" i="4"/>
  <c r="AH80" i="4"/>
  <c r="AG80" i="4"/>
  <c r="AF80" i="4"/>
  <c r="AE80" i="4"/>
  <c r="AH79" i="4"/>
  <c r="AG79" i="4"/>
  <c r="AF79" i="4"/>
  <c r="AE79" i="4"/>
  <c r="AH78" i="4"/>
  <c r="AG78" i="4"/>
  <c r="AF78" i="4"/>
  <c r="AE78" i="4"/>
  <c r="AH77" i="4"/>
  <c r="AG77" i="4"/>
  <c r="AF77" i="4"/>
  <c r="AE77" i="4"/>
  <c r="AH75" i="4"/>
  <c r="AG75" i="4"/>
  <c r="AF75" i="4"/>
  <c r="AE75" i="4"/>
  <c r="AH74" i="4"/>
  <c r="AG74" i="4"/>
  <c r="AF74" i="4"/>
  <c r="AH73" i="4"/>
  <c r="AG73" i="4"/>
  <c r="AF73" i="4"/>
  <c r="AE73" i="4"/>
  <c r="AE70" i="4"/>
  <c r="P220" i="1"/>
  <c r="F220" i="1"/>
  <c r="C220" i="1"/>
  <c r="E80" i="4"/>
  <c r="F80" i="4"/>
  <c r="G80" i="4"/>
  <c r="H80" i="4"/>
  <c r="I80" i="4"/>
  <c r="J80" i="4"/>
  <c r="K80" i="4"/>
  <c r="L80" i="4"/>
  <c r="M80" i="4"/>
  <c r="N80" i="4"/>
  <c r="O80" i="4"/>
  <c r="P80" i="4"/>
  <c r="Q80" i="4"/>
  <c r="R80" i="4"/>
  <c r="S80" i="4"/>
  <c r="T80" i="4"/>
  <c r="U80" i="4"/>
  <c r="V80" i="4"/>
  <c r="W80" i="4"/>
  <c r="X80" i="4"/>
  <c r="Y80" i="4"/>
  <c r="Z80" i="4"/>
  <c r="AA80" i="4"/>
  <c r="AB80" i="4"/>
  <c r="AC80" i="4"/>
  <c r="AD80" i="4"/>
  <c r="F78" i="4"/>
  <c r="G78" i="4"/>
  <c r="H78" i="4"/>
  <c r="I78" i="4"/>
  <c r="J78" i="4"/>
  <c r="K78" i="4"/>
  <c r="L78" i="4"/>
  <c r="M78" i="4"/>
  <c r="N78" i="4"/>
  <c r="O78" i="4"/>
  <c r="P78" i="4"/>
  <c r="Q78" i="4"/>
  <c r="R78" i="4"/>
  <c r="S78" i="4"/>
  <c r="V78" i="4"/>
  <c r="W78" i="4"/>
  <c r="X78" i="4"/>
  <c r="AA78" i="4"/>
  <c r="AB78" i="4"/>
  <c r="AC78" i="4"/>
  <c r="E78" i="4"/>
  <c r="P49" i="4"/>
  <c r="P56" i="4" s="1"/>
  <c r="K49" i="4"/>
  <c r="K56" i="4" s="1"/>
  <c r="F53" i="4"/>
  <c r="G56" i="4"/>
  <c r="H56" i="4"/>
  <c r="I56" i="4"/>
  <c r="L56" i="4"/>
  <c r="M56" i="4"/>
  <c r="N56" i="4"/>
  <c r="Q56" i="4"/>
  <c r="R56" i="4"/>
  <c r="S56" i="4"/>
  <c r="V56" i="4"/>
  <c r="W56" i="4"/>
  <c r="X56" i="4"/>
  <c r="AA56" i="4"/>
  <c r="AB56" i="4"/>
  <c r="AC56" i="4"/>
  <c r="E55" i="4"/>
  <c r="AD55" i="4" s="1"/>
  <c r="F52" i="4"/>
  <c r="F49" i="4"/>
  <c r="D220" i="1" l="1"/>
  <c r="K94" i="1"/>
  <c r="F94" i="1"/>
  <c r="C94" i="1"/>
  <c r="D94" i="1" l="1"/>
  <c r="E391" i="1"/>
  <c r="G391" i="1"/>
  <c r="H391" i="1"/>
  <c r="I391" i="1"/>
  <c r="J391" i="1"/>
  <c r="L391" i="1"/>
  <c r="M391" i="1"/>
  <c r="N391" i="1"/>
  <c r="O391" i="1"/>
  <c r="Q391" i="1"/>
  <c r="R391" i="1"/>
  <c r="S391" i="1"/>
  <c r="T391" i="1"/>
  <c r="V391" i="1"/>
  <c r="W391" i="1"/>
  <c r="X391" i="1"/>
  <c r="Y391" i="1"/>
  <c r="AA391" i="1"/>
  <c r="AB391" i="1"/>
  <c r="AC391" i="1"/>
  <c r="H38" i="5" l="1"/>
  <c r="I258" i="5"/>
  <c r="F208" i="1"/>
  <c r="F210" i="1"/>
  <c r="H508" i="1"/>
  <c r="Z416" i="1"/>
  <c r="U416" i="1"/>
  <c r="P416" i="1"/>
  <c r="K416" i="1"/>
  <c r="F416" i="1"/>
  <c r="C416" i="1"/>
  <c r="D416" i="1" l="1"/>
  <c r="C79" i="5"/>
  <c r="P217" i="1"/>
  <c r="F217" i="1"/>
  <c r="C217" i="1"/>
  <c r="D217" i="1" l="1"/>
  <c r="E64" i="4"/>
  <c r="AD64" i="4" s="1"/>
  <c r="Y63" i="4"/>
  <c r="T63" i="4"/>
  <c r="J63" i="4"/>
  <c r="E63" i="4"/>
  <c r="AD63" i="4" l="1"/>
  <c r="F66" i="4"/>
  <c r="H61" i="1"/>
  <c r="I61" i="1"/>
  <c r="G61" i="1"/>
  <c r="C63" i="1"/>
  <c r="F63" i="1"/>
  <c r="D63" i="1" s="1"/>
  <c r="U62" i="1"/>
  <c r="P62" i="1"/>
  <c r="F62" i="1"/>
  <c r="C62" i="1"/>
  <c r="F57" i="1"/>
  <c r="I67" i="1"/>
  <c r="I68" i="1"/>
  <c r="F68" i="1" s="1"/>
  <c r="C254" i="5"/>
  <c r="C256" i="5"/>
  <c r="D257" i="5"/>
  <c r="E24" i="4"/>
  <c r="F28" i="4"/>
  <c r="F13" i="4"/>
  <c r="F17" i="4"/>
  <c r="F54" i="4"/>
  <c r="F56" i="4" s="1"/>
  <c r="F219" i="1"/>
  <c r="C219" i="1"/>
  <c r="P219" i="1"/>
  <c r="K219" i="1"/>
  <c r="D62" i="1" l="1"/>
  <c r="F61" i="1"/>
  <c r="D219" i="1"/>
  <c r="E83" i="1"/>
  <c r="G83" i="1"/>
  <c r="H83" i="1"/>
  <c r="I83" i="1"/>
  <c r="J83" i="1"/>
  <c r="L83" i="1"/>
  <c r="M83" i="1"/>
  <c r="O83" i="1"/>
  <c r="Q83" i="1"/>
  <c r="R83" i="1"/>
  <c r="S83" i="1"/>
  <c r="T83" i="1"/>
  <c r="V83" i="1"/>
  <c r="W83" i="1"/>
  <c r="Y83" i="1"/>
  <c r="AA83" i="1"/>
  <c r="AB83" i="1"/>
  <c r="AC83" i="1"/>
  <c r="F207" i="1"/>
  <c r="W251" i="1"/>
  <c r="I98" i="1"/>
  <c r="AB251" i="1"/>
  <c r="AB253" i="1"/>
  <c r="AC253" i="1"/>
  <c r="F204" i="1" l="1"/>
  <c r="F203" i="1"/>
  <c r="F200" i="1"/>
  <c r="F175" i="1"/>
  <c r="S245" i="1"/>
  <c r="P40" i="4" s="1"/>
  <c r="K222" i="1"/>
  <c r="F76" i="1"/>
  <c r="K240" i="1"/>
  <c r="K93" i="1"/>
  <c r="C93" i="1"/>
  <c r="F93" i="1"/>
  <c r="N13" i="1"/>
  <c r="C61" i="1"/>
  <c r="P61" i="1"/>
  <c r="U61" i="1"/>
  <c r="F216" i="1"/>
  <c r="P253" i="1"/>
  <c r="E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I44" i="1"/>
  <c r="H44" i="1"/>
  <c r="G44" i="1"/>
  <c r="C46" i="1"/>
  <c r="C45" i="1"/>
  <c r="F46" i="1"/>
  <c r="D46" i="1" s="1"/>
  <c r="F45" i="1"/>
  <c r="J9" i="1"/>
  <c r="P218" i="1"/>
  <c r="F218" i="1"/>
  <c r="C218" i="1"/>
  <c r="Q40" i="4"/>
  <c r="L40" i="4"/>
  <c r="K40" i="4"/>
  <c r="I251" i="1"/>
  <c r="P222" i="1"/>
  <c r="F222" i="1"/>
  <c r="C222" i="1"/>
  <c r="K101" i="1"/>
  <c r="P103" i="1"/>
  <c r="P101" i="1"/>
  <c r="D61" i="1" l="1"/>
  <c r="D93" i="1"/>
  <c r="P245" i="1"/>
  <c r="G40" i="4"/>
  <c r="H251" i="1"/>
  <c r="F44" i="1"/>
  <c r="D45" i="1"/>
  <c r="D218" i="1"/>
  <c r="D222" i="1"/>
  <c r="Z115" i="1"/>
  <c r="Z117" i="1"/>
  <c r="Z119" i="1"/>
  <c r="Z121" i="1"/>
  <c r="Z123" i="1"/>
  <c r="Z125" i="1"/>
  <c r="Z122" i="1"/>
  <c r="Z118" i="1"/>
  <c r="Z120" i="1"/>
  <c r="Z124" i="1"/>
  <c r="Z116" i="1"/>
  <c r="D44" i="1" l="1"/>
  <c r="Z112" i="1"/>
  <c r="Z249" i="1" l="1"/>
  <c r="U249" i="1"/>
  <c r="P249" i="1"/>
  <c r="K249" i="1"/>
  <c r="F249" i="1"/>
  <c r="C249" i="1"/>
  <c r="Z248" i="1"/>
  <c r="U248" i="1"/>
  <c r="P248" i="1"/>
  <c r="K248" i="1"/>
  <c r="F248" i="1"/>
  <c r="C248" i="1"/>
  <c r="Z247" i="1"/>
  <c r="U247" i="1"/>
  <c r="P247" i="1"/>
  <c r="K247" i="1"/>
  <c r="F247" i="1"/>
  <c r="C247" i="1"/>
  <c r="Z246" i="1"/>
  <c r="U246" i="1"/>
  <c r="P246" i="1"/>
  <c r="K246" i="1"/>
  <c r="F246" i="1"/>
  <c r="C246" i="1"/>
  <c r="Z245" i="1"/>
  <c r="U245" i="1"/>
  <c r="K245" i="1"/>
  <c r="F245" i="1"/>
  <c r="C245" i="1"/>
  <c r="Z244" i="1"/>
  <c r="U244" i="1"/>
  <c r="P244" i="1"/>
  <c r="K244" i="1"/>
  <c r="F244" i="1"/>
  <c r="C244" i="1"/>
  <c r="Z243" i="1"/>
  <c r="U243" i="1"/>
  <c r="P243" i="1"/>
  <c r="K243" i="1"/>
  <c r="F243" i="1"/>
  <c r="C243" i="1"/>
  <c r="Z242" i="1"/>
  <c r="U242" i="1"/>
  <c r="P242" i="1"/>
  <c r="K242" i="1"/>
  <c r="F242" i="1"/>
  <c r="C242" i="1"/>
  <c r="Z241" i="1"/>
  <c r="U241" i="1"/>
  <c r="P241" i="1"/>
  <c r="K241" i="1"/>
  <c r="F241" i="1"/>
  <c r="C241" i="1"/>
  <c r="Z240" i="1"/>
  <c r="U240" i="1"/>
  <c r="P240" i="1"/>
  <c r="F240" i="1"/>
  <c r="C240" i="1"/>
  <c r="Z239" i="1"/>
  <c r="U239" i="1"/>
  <c r="P239" i="1"/>
  <c r="K239" i="1"/>
  <c r="F239" i="1"/>
  <c r="C239" i="1"/>
  <c r="Z238" i="1"/>
  <c r="U238" i="1"/>
  <c r="P238" i="1"/>
  <c r="K238" i="1"/>
  <c r="F238" i="1"/>
  <c r="C238" i="1"/>
  <c r="Z237" i="1"/>
  <c r="U237" i="1"/>
  <c r="P237" i="1"/>
  <c r="K237" i="1"/>
  <c r="F237" i="1"/>
  <c r="C237" i="1"/>
  <c r="Z236" i="1"/>
  <c r="U236" i="1"/>
  <c r="P236" i="1"/>
  <c r="K236" i="1"/>
  <c r="F236" i="1"/>
  <c r="C236" i="1"/>
  <c r="X44" i="4"/>
  <c r="X76" i="4" s="1"/>
  <c r="AC44" i="4"/>
  <c r="AC76" i="4" s="1"/>
  <c r="I44" i="4"/>
  <c r="I76" i="4" s="1"/>
  <c r="N44" i="4"/>
  <c r="N76" i="4" s="1"/>
  <c r="S44" i="4"/>
  <c r="S76" i="4" s="1"/>
  <c r="AB40" i="4"/>
  <c r="AA40" i="4"/>
  <c r="Z40" i="4"/>
  <c r="W40" i="4"/>
  <c r="V40" i="4"/>
  <c r="U40" i="4"/>
  <c r="R40" i="4"/>
  <c r="M40" i="4"/>
  <c r="J40" i="4" s="1"/>
  <c r="H40" i="4"/>
  <c r="AB38" i="4"/>
  <c r="W38" i="4"/>
  <c r="R38" i="4"/>
  <c r="AH76" i="4" l="1"/>
  <c r="D248" i="1"/>
  <c r="D249" i="1"/>
  <c r="D245" i="1"/>
  <c r="D243" i="1"/>
  <c r="D247" i="1"/>
  <c r="D246" i="1"/>
  <c r="D244" i="1"/>
  <c r="Y38" i="4"/>
  <c r="T40" i="4"/>
  <c r="D239" i="1"/>
  <c r="D236" i="1"/>
  <c r="D238" i="1"/>
  <c r="D240" i="1"/>
  <c r="D242" i="1"/>
  <c r="D237" i="1"/>
  <c r="D241" i="1"/>
  <c r="O40" i="4"/>
  <c r="Y40" i="4"/>
  <c r="T38" i="4"/>
  <c r="O38" i="4"/>
  <c r="H39" i="4" l="1"/>
  <c r="AA39" i="4" l="1"/>
  <c r="X66" i="1"/>
  <c r="E92" i="8" l="1"/>
  <c r="N42" i="1" l="1"/>
  <c r="P112" i="1"/>
  <c r="W250" i="5"/>
  <c r="R250" i="5"/>
  <c r="AB250" i="5" l="1"/>
  <c r="U102" i="1"/>
  <c r="U103" i="1"/>
  <c r="X73" i="1"/>
  <c r="X72" i="1"/>
  <c r="U71" i="1"/>
  <c r="U59" i="1"/>
  <c r="U60" i="1"/>
  <c r="U54" i="1"/>
  <c r="X53" i="1"/>
  <c r="W53" i="1"/>
  <c r="U58" i="1"/>
  <c r="U55" i="1"/>
  <c r="U56" i="1"/>
  <c r="X83" i="1" l="1"/>
  <c r="U53" i="1"/>
  <c r="U57" i="1"/>
  <c r="U31" i="1"/>
  <c r="U32" i="1"/>
  <c r="U30" i="1"/>
  <c r="U27" i="1"/>
  <c r="U28" i="1"/>
  <c r="U26" i="1"/>
  <c r="U23" i="1"/>
  <c r="U24" i="1"/>
  <c r="U22" i="1"/>
  <c r="W21" i="1"/>
  <c r="X21" i="1"/>
  <c r="C504" i="1" l="1"/>
  <c r="F504" i="1"/>
  <c r="K504" i="1"/>
  <c r="P504" i="1"/>
  <c r="U504" i="1"/>
  <c r="Z504" i="1"/>
  <c r="F415" i="1"/>
  <c r="I508" i="1"/>
  <c r="F43" i="4"/>
  <c r="D504" i="1" l="1"/>
  <c r="F39" i="4" l="1"/>
  <c r="F40" i="4"/>
  <c r="E40" i="4" s="1"/>
  <c r="AD40" i="4" s="1"/>
  <c r="Z415" i="1"/>
  <c r="U415" i="1"/>
  <c r="P415" i="1"/>
  <c r="K415" i="1"/>
  <c r="C415" i="1"/>
  <c r="D415" i="1" l="1"/>
  <c r="F15" i="8"/>
  <c r="AB43" i="4" l="1"/>
  <c r="AB44" i="4" s="1"/>
  <c r="AB76" i="4" s="1"/>
  <c r="AA43" i="4"/>
  <c r="Z43" i="4"/>
  <c r="W43" i="4"/>
  <c r="W44" i="4" s="1"/>
  <c r="W76" i="4" s="1"/>
  <c r="V43" i="4"/>
  <c r="U43" i="4"/>
  <c r="Q43" i="4"/>
  <c r="R43" i="4"/>
  <c r="R44" i="4" s="1"/>
  <c r="R76" i="4" s="1"/>
  <c r="P43" i="4"/>
  <c r="M43" i="4"/>
  <c r="L43" i="4"/>
  <c r="K43" i="4"/>
  <c r="H43" i="4"/>
  <c r="G43" i="4"/>
  <c r="Z508" i="1"/>
  <c r="U508" i="1"/>
  <c r="P508" i="1"/>
  <c r="K508" i="1"/>
  <c r="F508" i="1"/>
  <c r="C508" i="1"/>
  <c r="Z507" i="1"/>
  <c r="U507" i="1"/>
  <c r="P507" i="1"/>
  <c r="K507" i="1"/>
  <c r="F507" i="1"/>
  <c r="C507" i="1"/>
  <c r="E251" i="1"/>
  <c r="G251" i="1"/>
  <c r="G39" i="4"/>
  <c r="E39" i="4" s="1"/>
  <c r="J251" i="1"/>
  <c r="L251" i="1"/>
  <c r="O251" i="1"/>
  <c r="Q251" i="1"/>
  <c r="T251" i="1"/>
  <c r="V251" i="1"/>
  <c r="Y251" i="1"/>
  <c r="AA251" i="1"/>
  <c r="Y43" i="4" l="1"/>
  <c r="E43" i="4"/>
  <c r="O43" i="4"/>
  <c r="J43" i="4"/>
  <c r="T43" i="4"/>
  <c r="D508" i="1"/>
  <c r="D507" i="1"/>
  <c r="Z82" i="1"/>
  <c r="U82" i="1"/>
  <c r="P82" i="1"/>
  <c r="K82" i="1"/>
  <c r="F82" i="1"/>
  <c r="Z81" i="1"/>
  <c r="U81" i="1"/>
  <c r="P81" i="1"/>
  <c r="K81" i="1"/>
  <c r="F81" i="1"/>
  <c r="Z80" i="1"/>
  <c r="U80" i="1"/>
  <c r="P80" i="1"/>
  <c r="K80" i="1"/>
  <c r="F80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1" i="1"/>
  <c r="F202" i="1"/>
  <c r="F205" i="1"/>
  <c r="F206" i="1"/>
  <c r="F209" i="1"/>
  <c r="F211" i="1"/>
  <c r="F212" i="1"/>
  <c r="F213" i="1"/>
  <c r="F214" i="1"/>
  <c r="F215" i="1"/>
  <c r="P216" i="1"/>
  <c r="P215" i="1"/>
  <c r="P214" i="1"/>
  <c r="P213" i="1"/>
  <c r="P212" i="1"/>
  <c r="P211" i="1"/>
  <c r="P210" i="1"/>
  <c r="P209" i="1"/>
  <c r="P208" i="1"/>
  <c r="P207" i="1"/>
  <c r="P206" i="1"/>
  <c r="P205" i="1"/>
  <c r="P204" i="1"/>
  <c r="P203" i="1"/>
  <c r="P202" i="1"/>
  <c r="P201" i="1"/>
  <c r="P200" i="1"/>
  <c r="P199" i="1"/>
  <c r="P198" i="1"/>
  <c r="P197" i="1"/>
  <c r="P196" i="1"/>
  <c r="P195" i="1"/>
  <c r="P194" i="1"/>
  <c r="P193" i="1"/>
  <c r="P192" i="1"/>
  <c r="P191" i="1"/>
  <c r="P190" i="1"/>
  <c r="P189" i="1"/>
  <c r="P188" i="1"/>
  <c r="P187" i="1"/>
  <c r="P186" i="1"/>
  <c r="P185" i="1"/>
  <c r="P184" i="1"/>
  <c r="P183" i="1"/>
  <c r="P182" i="1"/>
  <c r="P181" i="1"/>
  <c r="P180" i="1"/>
  <c r="P179" i="1"/>
  <c r="P178" i="1"/>
  <c r="P177" i="1"/>
  <c r="P176" i="1"/>
  <c r="P175" i="1"/>
  <c r="P174" i="1"/>
  <c r="P173" i="1"/>
  <c r="P172" i="1"/>
  <c r="P171" i="1"/>
  <c r="P170" i="1"/>
  <c r="P169" i="1"/>
  <c r="P168" i="1"/>
  <c r="P167" i="1"/>
  <c r="P166" i="1"/>
  <c r="P165" i="1"/>
  <c r="P164" i="1"/>
  <c r="P163" i="1"/>
  <c r="P162" i="1"/>
  <c r="P161" i="1"/>
  <c r="P160" i="1"/>
  <c r="P159" i="1"/>
  <c r="P158" i="1"/>
  <c r="P157" i="1"/>
  <c r="P156" i="1"/>
  <c r="P155" i="1"/>
  <c r="P154" i="1"/>
  <c r="P153" i="1"/>
  <c r="P152" i="1"/>
  <c r="P151" i="1"/>
  <c r="P150" i="1"/>
  <c r="P149" i="1"/>
  <c r="P148" i="1"/>
  <c r="K79" i="1"/>
  <c r="K78" i="1"/>
  <c r="K75" i="1"/>
  <c r="K76" i="1"/>
  <c r="K77" i="1"/>
  <c r="K71" i="1"/>
  <c r="K72" i="1"/>
  <c r="K73" i="1"/>
  <c r="K74" i="1"/>
  <c r="K70" i="1"/>
  <c r="K69" i="1"/>
  <c r="K68" i="1"/>
  <c r="AD43" i="4" l="1"/>
  <c r="D81" i="1"/>
  <c r="D212" i="1"/>
  <c r="D206" i="1"/>
  <c r="D198" i="1"/>
  <c r="D190" i="1"/>
  <c r="D82" i="1"/>
  <c r="D216" i="1"/>
  <c r="D208" i="1"/>
  <c r="D202" i="1"/>
  <c r="D194" i="1"/>
  <c r="D214" i="1"/>
  <c r="D80" i="1"/>
  <c r="D186" i="1"/>
  <c r="D182" i="1"/>
  <c r="D178" i="1"/>
  <c r="D174" i="1"/>
  <c r="D170" i="1"/>
  <c r="D166" i="1"/>
  <c r="D162" i="1"/>
  <c r="D158" i="1"/>
  <c r="D154" i="1"/>
  <c r="D150" i="1"/>
  <c r="D215" i="1"/>
  <c r="D211" i="1"/>
  <c r="D205" i="1"/>
  <c r="D201" i="1"/>
  <c r="D197" i="1"/>
  <c r="D193" i="1"/>
  <c r="D189" i="1"/>
  <c r="D185" i="1"/>
  <c r="D181" i="1"/>
  <c r="D177" i="1"/>
  <c r="D173" i="1"/>
  <c r="D169" i="1"/>
  <c r="D165" i="1"/>
  <c r="D161" i="1"/>
  <c r="D157" i="1"/>
  <c r="D153" i="1"/>
  <c r="D149" i="1"/>
  <c r="D210" i="1"/>
  <c r="D204" i="1"/>
  <c r="D200" i="1"/>
  <c r="D196" i="1"/>
  <c r="D192" i="1"/>
  <c r="D188" i="1"/>
  <c r="D184" i="1"/>
  <c r="D180" i="1"/>
  <c r="D176" i="1"/>
  <c r="D172" i="1"/>
  <c r="D168" i="1"/>
  <c r="D164" i="1"/>
  <c r="D160" i="1"/>
  <c r="D156" i="1"/>
  <c r="D152" i="1"/>
  <c r="D148" i="1"/>
  <c r="D213" i="1"/>
  <c r="D209" i="1"/>
  <c r="D207" i="1"/>
  <c r="D203" i="1"/>
  <c r="D199" i="1"/>
  <c r="D195" i="1"/>
  <c r="D191" i="1"/>
  <c r="D187" i="1"/>
  <c r="D183" i="1"/>
  <c r="D179" i="1"/>
  <c r="D175" i="1"/>
  <c r="D171" i="1"/>
  <c r="D167" i="1"/>
  <c r="D163" i="1"/>
  <c r="D159" i="1"/>
  <c r="D155" i="1"/>
  <c r="D151" i="1"/>
  <c r="Z79" i="1"/>
  <c r="U79" i="1"/>
  <c r="P79" i="1"/>
  <c r="F79" i="1"/>
  <c r="Z78" i="1"/>
  <c r="U78" i="1"/>
  <c r="P78" i="1"/>
  <c r="F78" i="1"/>
  <c r="D79" i="1" l="1"/>
  <c r="D78" i="1"/>
  <c r="C44" i="1"/>
  <c r="C43" i="1" l="1"/>
  <c r="P43" i="1"/>
  <c r="K43" i="1"/>
  <c r="F43" i="1"/>
  <c r="F42" i="1"/>
  <c r="K42" i="1"/>
  <c r="P42" i="1"/>
  <c r="H38" i="4"/>
  <c r="M38" i="4"/>
  <c r="D43" i="1" l="1"/>
  <c r="D42" i="1"/>
  <c r="C42" i="1"/>
  <c r="C224" i="1"/>
  <c r="F224" i="1"/>
  <c r="K224" i="1"/>
  <c r="P224" i="1"/>
  <c r="U224" i="1"/>
  <c r="Z224" i="1"/>
  <c r="T22" i="4"/>
  <c r="Y22" i="4"/>
  <c r="AD22" i="4" l="1"/>
  <c r="D224" i="1"/>
  <c r="R254" i="5"/>
  <c r="W254" i="5"/>
  <c r="X86" i="5"/>
  <c r="W86" i="5" s="1"/>
  <c r="S86" i="5"/>
  <c r="R86" i="5" s="1"/>
  <c r="Y24" i="4"/>
  <c r="T24" i="4"/>
  <c r="Z19" i="4"/>
  <c r="U19" i="4"/>
  <c r="M86" i="5"/>
  <c r="H86" i="5"/>
  <c r="C86" i="5"/>
  <c r="P19" i="4"/>
  <c r="K19" i="4"/>
  <c r="F19" i="4"/>
  <c r="O13" i="1"/>
  <c r="AB254" i="5" l="1"/>
  <c r="AD24" i="4"/>
  <c r="AB86" i="5"/>
  <c r="AA41" i="1"/>
  <c r="V41" i="1"/>
  <c r="Q41" i="1"/>
  <c r="P41" i="1" s="1"/>
  <c r="L41" i="1"/>
  <c r="K41" i="1" s="1"/>
  <c r="F41" i="1"/>
  <c r="C41" i="1"/>
  <c r="F40" i="1"/>
  <c r="D41" i="1" l="1"/>
  <c r="Z66" i="4"/>
  <c r="Z65" i="4"/>
  <c r="U66" i="4"/>
  <c r="U65" i="4"/>
  <c r="P66" i="4"/>
  <c r="P65" i="4"/>
  <c r="K66" i="4"/>
  <c r="K65" i="4"/>
  <c r="P96" i="1" l="1"/>
  <c r="U96" i="1"/>
  <c r="K96" i="1"/>
  <c r="C96" i="1"/>
  <c r="D96" i="1" l="1"/>
  <c r="S53" i="1" l="1"/>
  <c r="M13" i="1"/>
  <c r="S21" i="1"/>
  <c r="O57" i="1"/>
  <c r="R53" i="1"/>
  <c r="U421" i="1"/>
  <c r="U422" i="1"/>
  <c r="U423" i="1"/>
  <c r="U424" i="1"/>
  <c r="O425" i="1"/>
  <c r="F250" i="1" l="1"/>
  <c r="C225" i="1"/>
  <c r="P14" i="1" l="1"/>
  <c r="P13" i="1" s="1"/>
  <c r="S13" i="1"/>
  <c r="Z250" i="1" l="1"/>
  <c r="U250" i="1"/>
  <c r="P250" i="1"/>
  <c r="K250" i="1"/>
  <c r="D250" i="1" s="1"/>
  <c r="C250" i="1"/>
  <c r="C40" i="1" l="1"/>
  <c r="C38" i="1"/>
  <c r="C37" i="1" s="1"/>
  <c r="E37" i="1"/>
  <c r="Z147" i="1" l="1"/>
  <c r="U147" i="1"/>
  <c r="P147" i="1"/>
  <c r="K147" i="1"/>
  <c r="F147" i="1"/>
  <c r="C147" i="1"/>
  <c r="Z146" i="1"/>
  <c r="U146" i="1"/>
  <c r="P146" i="1"/>
  <c r="K146" i="1"/>
  <c r="F146" i="1"/>
  <c r="C146" i="1"/>
  <c r="Z77" i="1"/>
  <c r="U77" i="1"/>
  <c r="P77" i="1"/>
  <c r="F77" i="1"/>
  <c r="Z76" i="1"/>
  <c r="U76" i="1"/>
  <c r="P76" i="1"/>
  <c r="Z75" i="1"/>
  <c r="U75" i="1"/>
  <c r="P75" i="1"/>
  <c r="F75" i="1"/>
  <c r="Z74" i="1"/>
  <c r="U74" i="1"/>
  <c r="P74" i="1"/>
  <c r="F74" i="1"/>
  <c r="D146" i="1" l="1"/>
  <c r="D76" i="1"/>
  <c r="D147" i="1"/>
  <c r="D75" i="1"/>
  <c r="D77" i="1"/>
  <c r="D74" i="1"/>
  <c r="F71" i="1"/>
  <c r="AC70" i="4" l="1"/>
  <c r="AB70" i="4"/>
  <c r="AA70" i="4"/>
  <c r="Z70" i="4"/>
  <c r="X70" i="4"/>
  <c r="W70" i="4"/>
  <c r="V70" i="4"/>
  <c r="U70" i="4"/>
  <c r="S70" i="4"/>
  <c r="R70" i="4"/>
  <c r="Q70" i="4"/>
  <c r="N70" i="4"/>
  <c r="M70" i="4"/>
  <c r="L70" i="4"/>
  <c r="I70" i="4"/>
  <c r="H70" i="4"/>
  <c r="G70" i="4"/>
  <c r="AH69" i="4"/>
  <c r="AG69" i="4"/>
  <c r="AF69" i="4"/>
  <c r="AE69" i="4"/>
  <c r="Y68" i="4"/>
  <c r="T68" i="4"/>
  <c r="O68" i="4"/>
  <c r="J68" i="4"/>
  <c r="E68" i="4"/>
  <c r="Y66" i="4"/>
  <c r="T66" i="4"/>
  <c r="P70" i="4"/>
  <c r="K70" i="4"/>
  <c r="F70" i="4"/>
  <c r="Y65" i="4"/>
  <c r="T65" i="4"/>
  <c r="O65" i="4"/>
  <c r="J65" i="4"/>
  <c r="Y61" i="4"/>
  <c r="T61" i="4"/>
  <c r="O61" i="4"/>
  <c r="J61" i="4"/>
  <c r="E61" i="4"/>
  <c r="Y54" i="4"/>
  <c r="T54" i="4"/>
  <c r="O54" i="4"/>
  <c r="J54" i="4"/>
  <c r="E54" i="4"/>
  <c r="Y53" i="4"/>
  <c r="T53" i="4"/>
  <c r="O53" i="4"/>
  <c r="J53" i="4"/>
  <c r="E53" i="4"/>
  <c r="AH52" i="4"/>
  <c r="AG52" i="4"/>
  <c r="AF52" i="4"/>
  <c r="U52" i="4"/>
  <c r="T52" i="4" s="1"/>
  <c r="O52" i="4"/>
  <c r="J52" i="4"/>
  <c r="E52" i="4"/>
  <c r="AH50" i="4"/>
  <c r="AG50" i="4"/>
  <c r="AF50" i="4"/>
  <c r="U50" i="4"/>
  <c r="T50" i="4" s="1"/>
  <c r="O50" i="4"/>
  <c r="J50" i="4"/>
  <c r="AH49" i="4"/>
  <c r="AG49" i="4"/>
  <c r="AF49" i="4"/>
  <c r="O49" i="4"/>
  <c r="O56" i="4" s="1"/>
  <c r="J49" i="4"/>
  <c r="E49" i="4"/>
  <c r="H37" i="4"/>
  <c r="H35" i="4"/>
  <c r="AC29" i="4"/>
  <c r="AC74" i="4" s="1"/>
  <c r="AB29" i="4"/>
  <c r="AB74" i="4" s="1"/>
  <c r="AA29" i="4"/>
  <c r="AA74" i="4" s="1"/>
  <c r="X29" i="4"/>
  <c r="X74" i="4" s="1"/>
  <c r="W29" i="4"/>
  <c r="W74" i="4" s="1"/>
  <c r="V29" i="4"/>
  <c r="V74" i="4" s="1"/>
  <c r="S29" i="4"/>
  <c r="S74" i="4" s="1"/>
  <c r="R29" i="4"/>
  <c r="R74" i="4" s="1"/>
  <c r="Q29" i="4"/>
  <c r="Q74" i="4" s="1"/>
  <c r="P29" i="4"/>
  <c r="P74" i="4" s="1"/>
  <c r="N29" i="4"/>
  <c r="N74" i="4" s="1"/>
  <c r="M29" i="4"/>
  <c r="M74" i="4" s="1"/>
  <c r="L29" i="4"/>
  <c r="L74" i="4" s="1"/>
  <c r="K29" i="4"/>
  <c r="K74" i="4" s="1"/>
  <c r="I29" i="4"/>
  <c r="I74" i="4" s="1"/>
  <c r="H29" i="4"/>
  <c r="H74" i="4" s="1"/>
  <c r="G29" i="4"/>
  <c r="G74" i="4" s="1"/>
  <c r="Z28" i="4"/>
  <c r="Z29" i="4" s="1"/>
  <c r="Z74" i="4" s="1"/>
  <c r="U28" i="4"/>
  <c r="U29" i="4" s="1"/>
  <c r="U74" i="4" s="1"/>
  <c r="O28" i="4"/>
  <c r="J28" i="4"/>
  <c r="E28" i="4"/>
  <c r="Y26" i="4"/>
  <c r="T26" i="4"/>
  <c r="O26" i="4"/>
  <c r="J26" i="4"/>
  <c r="E26" i="4"/>
  <c r="Y25" i="4"/>
  <c r="T25" i="4"/>
  <c r="O25" i="4"/>
  <c r="J25" i="4"/>
  <c r="E25" i="4"/>
  <c r="O23" i="4"/>
  <c r="J23" i="4"/>
  <c r="E23" i="4"/>
  <c r="O21" i="4"/>
  <c r="J21" i="4"/>
  <c r="E21" i="4"/>
  <c r="O20" i="4"/>
  <c r="J20" i="4"/>
  <c r="E20" i="4"/>
  <c r="Y19" i="4"/>
  <c r="T19" i="4"/>
  <c r="O19" i="4"/>
  <c r="J19" i="4"/>
  <c r="E19" i="4"/>
  <c r="Y17" i="4"/>
  <c r="T17" i="4"/>
  <c r="O17" i="4"/>
  <c r="J17" i="4"/>
  <c r="E17" i="4"/>
  <c r="O16" i="4"/>
  <c r="J16" i="4"/>
  <c r="F29" i="4"/>
  <c r="F74" i="4" s="1"/>
  <c r="AE74" i="4" s="1"/>
  <c r="E15" i="4"/>
  <c r="AD15" i="4" s="1"/>
  <c r="O14" i="4"/>
  <c r="J14" i="4"/>
  <c r="E14" i="4"/>
  <c r="O13" i="4"/>
  <c r="J13" i="4"/>
  <c r="E13" i="4"/>
  <c r="Z502" i="1"/>
  <c r="U502" i="1"/>
  <c r="P502" i="1"/>
  <c r="K502" i="1"/>
  <c r="F502" i="1"/>
  <c r="C502" i="1"/>
  <c r="Z501" i="1"/>
  <c r="Y501" i="1"/>
  <c r="C501" i="1" s="1"/>
  <c r="U501" i="1"/>
  <c r="P501" i="1"/>
  <c r="K501" i="1"/>
  <c r="F501" i="1"/>
  <c r="Z500" i="1"/>
  <c r="Y500" i="1"/>
  <c r="C500" i="1" s="1"/>
  <c r="U500" i="1"/>
  <c r="P500" i="1"/>
  <c r="K500" i="1"/>
  <c r="F500" i="1"/>
  <c r="Z499" i="1"/>
  <c r="U499" i="1"/>
  <c r="P499" i="1"/>
  <c r="K499" i="1"/>
  <c r="F499" i="1"/>
  <c r="C499" i="1"/>
  <c r="Z498" i="1"/>
  <c r="Y498" i="1"/>
  <c r="C498" i="1" s="1"/>
  <c r="U498" i="1"/>
  <c r="P498" i="1"/>
  <c r="K498" i="1"/>
  <c r="F498" i="1"/>
  <c r="Z497" i="1"/>
  <c r="U497" i="1"/>
  <c r="P497" i="1"/>
  <c r="K497" i="1"/>
  <c r="F497" i="1"/>
  <c r="C497" i="1"/>
  <c r="Z496" i="1"/>
  <c r="U496" i="1"/>
  <c r="P496" i="1"/>
  <c r="K496" i="1"/>
  <c r="F496" i="1"/>
  <c r="C496" i="1"/>
  <c r="Z495" i="1"/>
  <c r="U495" i="1"/>
  <c r="P495" i="1"/>
  <c r="K495" i="1"/>
  <c r="F495" i="1"/>
  <c r="C495" i="1"/>
  <c r="Z494" i="1"/>
  <c r="U494" i="1"/>
  <c r="P494" i="1"/>
  <c r="K494" i="1"/>
  <c r="F494" i="1"/>
  <c r="C494" i="1"/>
  <c r="Z493" i="1"/>
  <c r="U493" i="1"/>
  <c r="P493" i="1"/>
  <c r="K493" i="1"/>
  <c r="F493" i="1"/>
  <c r="C493" i="1"/>
  <c r="Y492" i="1"/>
  <c r="U492" i="1"/>
  <c r="P492" i="1"/>
  <c r="K492" i="1"/>
  <c r="F492" i="1"/>
  <c r="Z491" i="1"/>
  <c r="Y491" i="1"/>
  <c r="C491" i="1" s="1"/>
  <c r="U491" i="1"/>
  <c r="P491" i="1"/>
  <c r="K491" i="1"/>
  <c r="F491" i="1"/>
  <c r="Z490" i="1"/>
  <c r="U490" i="1"/>
  <c r="P490" i="1"/>
  <c r="K490" i="1"/>
  <c r="F490" i="1"/>
  <c r="C490" i="1"/>
  <c r="Z489" i="1"/>
  <c r="U489" i="1"/>
  <c r="P489" i="1"/>
  <c r="K489" i="1"/>
  <c r="F489" i="1"/>
  <c r="C489" i="1"/>
  <c r="Z488" i="1"/>
  <c r="U488" i="1"/>
  <c r="P488" i="1"/>
  <c r="K488" i="1"/>
  <c r="F488" i="1"/>
  <c r="C488" i="1"/>
  <c r="Z487" i="1"/>
  <c r="U487" i="1"/>
  <c r="P487" i="1"/>
  <c r="O483" i="1"/>
  <c r="K487" i="1"/>
  <c r="F487" i="1"/>
  <c r="Z486" i="1"/>
  <c r="U486" i="1"/>
  <c r="P486" i="1"/>
  <c r="K486" i="1"/>
  <c r="F486" i="1"/>
  <c r="C486" i="1"/>
  <c r="Z485" i="1"/>
  <c r="U485" i="1"/>
  <c r="P485" i="1"/>
  <c r="K485" i="1"/>
  <c r="F485" i="1"/>
  <c r="C485" i="1"/>
  <c r="Z484" i="1"/>
  <c r="U484" i="1"/>
  <c r="P484" i="1"/>
  <c r="K484" i="1"/>
  <c r="F484" i="1"/>
  <c r="C484" i="1"/>
  <c r="AB483" i="1"/>
  <c r="AA483" i="1"/>
  <c r="X483" i="1"/>
  <c r="W483" i="1"/>
  <c r="V483" i="1"/>
  <c r="T483" i="1"/>
  <c r="R483" i="1"/>
  <c r="Q483" i="1"/>
  <c r="N483" i="1"/>
  <c r="M483" i="1"/>
  <c r="L483" i="1"/>
  <c r="J483" i="1"/>
  <c r="I483" i="1"/>
  <c r="H483" i="1"/>
  <c r="G483" i="1"/>
  <c r="E483" i="1"/>
  <c r="Z482" i="1"/>
  <c r="U482" i="1"/>
  <c r="P482" i="1"/>
  <c r="K482" i="1"/>
  <c r="F482" i="1"/>
  <c r="C482" i="1"/>
  <c r="Z481" i="1"/>
  <c r="U481" i="1"/>
  <c r="P481" i="1"/>
  <c r="K481" i="1"/>
  <c r="F481" i="1"/>
  <c r="C481" i="1"/>
  <c r="Z480" i="1"/>
  <c r="U480" i="1"/>
  <c r="P480" i="1"/>
  <c r="K480" i="1"/>
  <c r="F480" i="1"/>
  <c r="C480" i="1"/>
  <c r="Z479" i="1"/>
  <c r="U479" i="1"/>
  <c r="P479" i="1"/>
  <c r="C479" i="1"/>
  <c r="K479" i="1"/>
  <c r="F479" i="1"/>
  <c r="Z478" i="1"/>
  <c r="U478" i="1"/>
  <c r="P478" i="1"/>
  <c r="K478" i="1"/>
  <c r="F478" i="1"/>
  <c r="C478" i="1"/>
  <c r="Z477" i="1"/>
  <c r="U477" i="1"/>
  <c r="P477" i="1"/>
  <c r="K477" i="1"/>
  <c r="F477" i="1"/>
  <c r="C477" i="1"/>
  <c r="Z476" i="1"/>
  <c r="U476" i="1"/>
  <c r="P476" i="1"/>
  <c r="C476" i="1"/>
  <c r="K476" i="1"/>
  <c r="F476" i="1"/>
  <c r="Z475" i="1"/>
  <c r="U475" i="1"/>
  <c r="P475" i="1"/>
  <c r="C475" i="1"/>
  <c r="K475" i="1"/>
  <c r="F475" i="1"/>
  <c r="Z474" i="1"/>
  <c r="U474" i="1"/>
  <c r="P474" i="1"/>
  <c r="C474" i="1"/>
  <c r="K474" i="1"/>
  <c r="F474" i="1"/>
  <c r="Z473" i="1"/>
  <c r="U473" i="1"/>
  <c r="P473" i="1"/>
  <c r="C473" i="1"/>
  <c r="K473" i="1"/>
  <c r="F473" i="1"/>
  <c r="Z472" i="1"/>
  <c r="U472" i="1"/>
  <c r="P472" i="1"/>
  <c r="C472" i="1"/>
  <c r="K472" i="1"/>
  <c r="F472" i="1"/>
  <c r="Z471" i="1"/>
  <c r="U471" i="1"/>
  <c r="P471" i="1"/>
  <c r="K471" i="1"/>
  <c r="F471" i="1"/>
  <c r="C471" i="1"/>
  <c r="Z470" i="1"/>
  <c r="U470" i="1"/>
  <c r="P470" i="1"/>
  <c r="K470" i="1"/>
  <c r="F470" i="1"/>
  <c r="C470" i="1"/>
  <c r="Z469" i="1"/>
  <c r="U469" i="1"/>
  <c r="P469" i="1"/>
  <c r="K469" i="1"/>
  <c r="F469" i="1"/>
  <c r="C469" i="1"/>
  <c r="Z468" i="1"/>
  <c r="U468" i="1"/>
  <c r="P468" i="1"/>
  <c r="K468" i="1"/>
  <c r="F468" i="1"/>
  <c r="C468" i="1"/>
  <c r="Z467" i="1"/>
  <c r="U467" i="1"/>
  <c r="P467" i="1"/>
  <c r="K467" i="1"/>
  <c r="F467" i="1"/>
  <c r="C467" i="1"/>
  <c r="Z466" i="1"/>
  <c r="U466" i="1"/>
  <c r="P466" i="1"/>
  <c r="C466" i="1"/>
  <c r="K466" i="1"/>
  <c r="F466" i="1"/>
  <c r="Z465" i="1"/>
  <c r="U465" i="1"/>
  <c r="P465" i="1"/>
  <c r="K465" i="1"/>
  <c r="F465" i="1"/>
  <c r="C465" i="1"/>
  <c r="Z464" i="1"/>
  <c r="U464" i="1"/>
  <c r="P464" i="1"/>
  <c r="C464" i="1"/>
  <c r="K464" i="1"/>
  <c r="F464" i="1"/>
  <c r="Z463" i="1"/>
  <c r="U463" i="1"/>
  <c r="P463" i="1"/>
  <c r="K463" i="1"/>
  <c r="F463" i="1"/>
  <c r="C463" i="1"/>
  <c r="Z462" i="1"/>
  <c r="U462" i="1"/>
  <c r="P462" i="1"/>
  <c r="K462" i="1"/>
  <c r="F462" i="1"/>
  <c r="C462" i="1"/>
  <c r="Z461" i="1"/>
  <c r="U461" i="1"/>
  <c r="P461" i="1"/>
  <c r="C461" i="1"/>
  <c r="K461" i="1"/>
  <c r="F461" i="1"/>
  <c r="Z460" i="1"/>
  <c r="U460" i="1"/>
  <c r="P460" i="1"/>
  <c r="K460" i="1"/>
  <c r="F460" i="1"/>
  <c r="C460" i="1"/>
  <c r="Z459" i="1"/>
  <c r="U459" i="1"/>
  <c r="P459" i="1"/>
  <c r="C459" i="1"/>
  <c r="K459" i="1"/>
  <c r="F459" i="1"/>
  <c r="Z458" i="1"/>
  <c r="U458" i="1"/>
  <c r="P458" i="1"/>
  <c r="K458" i="1"/>
  <c r="F458" i="1"/>
  <c r="C458" i="1"/>
  <c r="Z457" i="1"/>
  <c r="U457" i="1"/>
  <c r="P457" i="1"/>
  <c r="K457" i="1"/>
  <c r="F457" i="1"/>
  <c r="C457" i="1"/>
  <c r="Z456" i="1"/>
  <c r="U456" i="1"/>
  <c r="P456" i="1"/>
  <c r="K456" i="1"/>
  <c r="F456" i="1"/>
  <c r="C456" i="1"/>
  <c r="Z455" i="1"/>
  <c r="U455" i="1"/>
  <c r="P455" i="1"/>
  <c r="K455" i="1"/>
  <c r="F455" i="1"/>
  <c r="C455" i="1"/>
  <c r="Z454" i="1"/>
  <c r="U454" i="1"/>
  <c r="P454" i="1"/>
  <c r="C454" i="1"/>
  <c r="K454" i="1"/>
  <c r="F454" i="1"/>
  <c r="Z453" i="1"/>
  <c r="U453" i="1"/>
  <c r="P453" i="1"/>
  <c r="C453" i="1"/>
  <c r="K453" i="1"/>
  <c r="F453" i="1"/>
  <c r="Z452" i="1"/>
  <c r="U452" i="1"/>
  <c r="P452" i="1"/>
  <c r="C452" i="1"/>
  <c r="K452" i="1"/>
  <c r="F452" i="1"/>
  <c r="Z451" i="1"/>
  <c r="U451" i="1"/>
  <c r="P451" i="1"/>
  <c r="C451" i="1"/>
  <c r="K451" i="1"/>
  <c r="F451" i="1"/>
  <c r="Z450" i="1"/>
  <c r="U450" i="1"/>
  <c r="P450" i="1"/>
  <c r="K450" i="1"/>
  <c r="F450" i="1"/>
  <c r="C450" i="1"/>
  <c r="Z449" i="1"/>
  <c r="U449" i="1"/>
  <c r="P449" i="1"/>
  <c r="K449" i="1"/>
  <c r="F449" i="1"/>
  <c r="C449" i="1"/>
  <c r="Z448" i="1"/>
  <c r="U448" i="1"/>
  <c r="P448" i="1"/>
  <c r="K448" i="1"/>
  <c r="F448" i="1"/>
  <c r="C448" i="1"/>
  <c r="Z447" i="1"/>
  <c r="U447" i="1"/>
  <c r="P447" i="1"/>
  <c r="K447" i="1"/>
  <c r="F447" i="1"/>
  <c r="C447" i="1"/>
  <c r="Z446" i="1"/>
  <c r="U446" i="1"/>
  <c r="P446" i="1"/>
  <c r="C446" i="1"/>
  <c r="K446" i="1"/>
  <c r="F446" i="1"/>
  <c r="Z445" i="1"/>
  <c r="U445" i="1"/>
  <c r="P445" i="1"/>
  <c r="K445" i="1"/>
  <c r="F445" i="1"/>
  <c r="C445" i="1"/>
  <c r="Z444" i="1"/>
  <c r="U444" i="1"/>
  <c r="P444" i="1"/>
  <c r="K444" i="1"/>
  <c r="F444" i="1"/>
  <c r="C444" i="1"/>
  <c r="Z443" i="1"/>
  <c r="U443" i="1"/>
  <c r="P443" i="1"/>
  <c r="K443" i="1"/>
  <c r="F443" i="1"/>
  <c r="C443" i="1"/>
  <c r="Z442" i="1"/>
  <c r="U442" i="1"/>
  <c r="P442" i="1"/>
  <c r="K442" i="1"/>
  <c r="F442" i="1"/>
  <c r="C442" i="1"/>
  <c r="Z441" i="1"/>
  <c r="U441" i="1"/>
  <c r="P441" i="1"/>
  <c r="K441" i="1"/>
  <c r="F441" i="1"/>
  <c r="Z440" i="1"/>
  <c r="U440" i="1"/>
  <c r="P440" i="1"/>
  <c r="K440" i="1"/>
  <c r="F440" i="1"/>
  <c r="C440" i="1"/>
  <c r="Z439" i="1"/>
  <c r="U439" i="1"/>
  <c r="P439" i="1"/>
  <c r="K439" i="1"/>
  <c r="F439" i="1"/>
  <c r="C439" i="1"/>
  <c r="Z438" i="1"/>
  <c r="U438" i="1"/>
  <c r="P438" i="1"/>
  <c r="K438" i="1"/>
  <c r="F438" i="1"/>
  <c r="C438" i="1"/>
  <c r="Z437" i="1"/>
  <c r="U437" i="1"/>
  <c r="P437" i="1"/>
  <c r="K437" i="1"/>
  <c r="F437" i="1"/>
  <c r="C437" i="1"/>
  <c r="Z436" i="1"/>
  <c r="U436" i="1"/>
  <c r="P436" i="1"/>
  <c r="K436" i="1"/>
  <c r="F436" i="1"/>
  <c r="C436" i="1"/>
  <c r="Z435" i="1"/>
  <c r="U435" i="1"/>
  <c r="P435" i="1"/>
  <c r="K435" i="1"/>
  <c r="F435" i="1"/>
  <c r="C435" i="1"/>
  <c r="Z434" i="1"/>
  <c r="U434" i="1"/>
  <c r="P434" i="1"/>
  <c r="K434" i="1"/>
  <c r="F434" i="1"/>
  <c r="C434" i="1"/>
  <c r="Z433" i="1"/>
  <c r="U433" i="1"/>
  <c r="P433" i="1"/>
  <c r="K433" i="1"/>
  <c r="F433" i="1"/>
  <c r="C433" i="1"/>
  <c r="AC432" i="1"/>
  <c r="AB432" i="1"/>
  <c r="AA432" i="1"/>
  <c r="Y432" i="1"/>
  <c r="X432" i="1"/>
  <c r="W432" i="1"/>
  <c r="V432" i="1"/>
  <c r="T432" i="1"/>
  <c r="R432" i="1"/>
  <c r="Q432" i="1"/>
  <c r="N432" i="1"/>
  <c r="M432" i="1"/>
  <c r="L432" i="1"/>
  <c r="J432" i="1"/>
  <c r="I432" i="1"/>
  <c r="H432" i="1"/>
  <c r="G432" i="1"/>
  <c r="E432" i="1"/>
  <c r="Z431" i="1"/>
  <c r="U431" i="1"/>
  <c r="P431" i="1"/>
  <c r="K431" i="1"/>
  <c r="F431" i="1"/>
  <c r="C431" i="1"/>
  <c r="Z430" i="1"/>
  <c r="U430" i="1"/>
  <c r="P430" i="1"/>
  <c r="K430" i="1"/>
  <c r="F430" i="1"/>
  <c r="C430" i="1"/>
  <c r="Z429" i="1"/>
  <c r="U429" i="1"/>
  <c r="P429" i="1"/>
  <c r="K429" i="1"/>
  <c r="F429" i="1"/>
  <c r="C429" i="1"/>
  <c r="Z428" i="1"/>
  <c r="U428" i="1"/>
  <c r="P428" i="1"/>
  <c r="K428" i="1"/>
  <c r="F428" i="1"/>
  <c r="C428" i="1"/>
  <c r="Z427" i="1"/>
  <c r="U427" i="1"/>
  <c r="P427" i="1"/>
  <c r="K427" i="1"/>
  <c r="F427" i="1"/>
  <c r="C427" i="1"/>
  <c r="Z426" i="1"/>
  <c r="U426" i="1"/>
  <c r="P426" i="1"/>
  <c r="K426" i="1"/>
  <c r="F426" i="1"/>
  <c r="C426" i="1"/>
  <c r="AC425" i="1"/>
  <c r="AB425" i="1"/>
  <c r="AA425" i="1"/>
  <c r="Y425" i="1"/>
  <c r="X425" i="1"/>
  <c r="W425" i="1"/>
  <c r="V425" i="1"/>
  <c r="T425" i="1"/>
  <c r="S425" i="1"/>
  <c r="R425" i="1"/>
  <c r="Q425" i="1"/>
  <c r="N425" i="1"/>
  <c r="M425" i="1"/>
  <c r="L425" i="1"/>
  <c r="J425" i="1"/>
  <c r="I425" i="1"/>
  <c r="H425" i="1"/>
  <c r="G425" i="1"/>
  <c r="E425" i="1"/>
  <c r="Z424" i="1"/>
  <c r="P424" i="1"/>
  <c r="K424" i="1"/>
  <c r="F424" i="1"/>
  <c r="C424" i="1"/>
  <c r="Z423" i="1"/>
  <c r="P423" i="1"/>
  <c r="K423" i="1"/>
  <c r="F423" i="1"/>
  <c r="C423" i="1"/>
  <c r="Z422" i="1"/>
  <c r="P422" i="1"/>
  <c r="K422" i="1"/>
  <c r="F422" i="1"/>
  <c r="C422" i="1"/>
  <c r="Z421" i="1"/>
  <c r="P421" i="1"/>
  <c r="K421" i="1"/>
  <c r="F421" i="1"/>
  <c r="C421" i="1"/>
  <c r="Z420" i="1"/>
  <c r="U420" i="1"/>
  <c r="T420" i="1"/>
  <c r="P420" i="1"/>
  <c r="K420" i="1"/>
  <c r="F420" i="1"/>
  <c r="AC419" i="1"/>
  <c r="AB419" i="1"/>
  <c r="AA419" i="1"/>
  <c r="Y419" i="1"/>
  <c r="W419" i="1"/>
  <c r="V419" i="1"/>
  <c r="S419" i="1"/>
  <c r="R419" i="1"/>
  <c r="Q419" i="1"/>
  <c r="O419" i="1"/>
  <c r="N419" i="1"/>
  <c r="M419" i="1"/>
  <c r="L419" i="1"/>
  <c r="J419" i="1"/>
  <c r="I419" i="1"/>
  <c r="H419" i="1"/>
  <c r="G419" i="1"/>
  <c r="E419" i="1"/>
  <c r="K418" i="1"/>
  <c r="Z414" i="1"/>
  <c r="U414" i="1"/>
  <c r="P414" i="1"/>
  <c r="K414" i="1"/>
  <c r="F414" i="1"/>
  <c r="C414" i="1"/>
  <c r="Z413" i="1"/>
  <c r="U413" i="1"/>
  <c r="P413" i="1"/>
  <c r="K413" i="1"/>
  <c r="F413" i="1"/>
  <c r="C413" i="1"/>
  <c r="Z412" i="1"/>
  <c r="U412" i="1"/>
  <c r="P412" i="1"/>
  <c r="K412" i="1"/>
  <c r="F412" i="1"/>
  <c r="C412" i="1"/>
  <c r="Z411" i="1"/>
  <c r="U411" i="1"/>
  <c r="P411" i="1"/>
  <c r="K411" i="1"/>
  <c r="F411" i="1"/>
  <c r="C411" i="1"/>
  <c r="Z410" i="1"/>
  <c r="U410" i="1"/>
  <c r="P410" i="1"/>
  <c r="K410" i="1"/>
  <c r="F410" i="1"/>
  <c r="C410" i="1"/>
  <c r="Z409" i="1"/>
  <c r="U409" i="1"/>
  <c r="P409" i="1"/>
  <c r="K409" i="1"/>
  <c r="F409" i="1"/>
  <c r="C409" i="1"/>
  <c r="Z408" i="1"/>
  <c r="U408" i="1"/>
  <c r="P408" i="1"/>
  <c r="K408" i="1"/>
  <c r="F408" i="1"/>
  <c r="C408" i="1"/>
  <c r="Z407" i="1"/>
  <c r="U407" i="1"/>
  <c r="P407" i="1"/>
  <c r="K407" i="1"/>
  <c r="F407" i="1"/>
  <c r="C407" i="1"/>
  <c r="Z406" i="1"/>
  <c r="U406" i="1"/>
  <c r="P406" i="1"/>
  <c r="K406" i="1"/>
  <c r="F406" i="1"/>
  <c r="C406" i="1"/>
  <c r="Z405" i="1"/>
  <c r="U405" i="1"/>
  <c r="P405" i="1"/>
  <c r="K405" i="1"/>
  <c r="F405" i="1"/>
  <c r="C405" i="1"/>
  <c r="Z404" i="1"/>
  <c r="U404" i="1"/>
  <c r="P404" i="1"/>
  <c r="K404" i="1"/>
  <c r="F404" i="1"/>
  <c r="C404" i="1"/>
  <c r="Z403" i="1"/>
  <c r="U403" i="1"/>
  <c r="P403" i="1"/>
  <c r="K403" i="1"/>
  <c r="F403" i="1"/>
  <c r="C403" i="1"/>
  <c r="Z402" i="1"/>
  <c r="U402" i="1"/>
  <c r="P402" i="1"/>
  <c r="K402" i="1"/>
  <c r="F402" i="1"/>
  <c r="C402" i="1"/>
  <c r="Z401" i="1"/>
  <c r="U401" i="1"/>
  <c r="P401" i="1"/>
  <c r="K401" i="1"/>
  <c r="F401" i="1"/>
  <c r="C401" i="1"/>
  <c r="Z400" i="1"/>
  <c r="U400" i="1"/>
  <c r="P400" i="1"/>
  <c r="K400" i="1"/>
  <c r="F400" i="1"/>
  <c r="C400" i="1"/>
  <c r="Z399" i="1"/>
  <c r="U399" i="1"/>
  <c r="P399" i="1"/>
  <c r="K399" i="1"/>
  <c r="F399" i="1"/>
  <c r="C399" i="1"/>
  <c r="Z398" i="1"/>
  <c r="U398" i="1"/>
  <c r="P398" i="1"/>
  <c r="K398" i="1"/>
  <c r="F398" i="1"/>
  <c r="C398" i="1"/>
  <c r="Z397" i="1"/>
  <c r="U397" i="1"/>
  <c r="P397" i="1"/>
  <c r="K397" i="1"/>
  <c r="F397" i="1"/>
  <c r="C397" i="1"/>
  <c r="Z396" i="1"/>
  <c r="U396" i="1"/>
  <c r="P396" i="1"/>
  <c r="K396" i="1"/>
  <c r="F396" i="1"/>
  <c r="C396" i="1"/>
  <c r="Z395" i="1"/>
  <c r="U395" i="1"/>
  <c r="P395" i="1"/>
  <c r="K395" i="1"/>
  <c r="F395" i="1"/>
  <c r="C395" i="1"/>
  <c r="Z394" i="1"/>
  <c r="U394" i="1"/>
  <c r="P394" i="1"/>
  <c r="K394" i="1"/>
  <c r="F394" i="1"/>
  <c r="C394" i="1"/>
  <c r="Z393" i="1"/>
  <c r="U393" i="1"/>
  <c r="P393" i="1"/>
  <c r="K393" i="1"/>
  <c r="F393" i="1"/>
  <c r="C393" i="1"/>
  <c r="Z392" i="1"/>
  <c r="U392" i="1"/>
  <c r="P392" i="1"/>
  <c r="K392" i="1"/>
  <c r="F392" i="1"/>
  <c r="C392" i="1"/>
  <c r="Z390" i="1"/>
  <c r="U390" i="1"/>
  <c r="P390" i="1"/>
  <c r="K390" i="1"/>
  <c r="F390" i="1"/>
  <c r="C390" i="1"/>
  <c r="Z389" i="1"/>
  <c r="U389" i="1"/>
  <c r="P389" i="1"/>
  <c r="K389" i="1"/>
  <c r="F389" i="1"/>
  <c r="C389" i="1"/>
  <c r="AC388" i="1"/>
  <c r="AB388" i="1"/>
  <c r="AA388" i="1"/>
  <c r="Y388" i="1"/>
  <c r="X388" i="1"/>
  <c r="W388" i="1"/>
  <c r="V388" i="1"/>
  <c r="T388" i="1"/>
  <c r="S388" i="1"/>
  <c r="R388" i="1"/>
  <c r="Q388" i="1"/>
  <c r="O388" i="1"/>
  <c r="N388" i="1"/>
  <c r="M388" i="1"/>
  <c r="L388" i="1"/>
  <c r="J388" i="1"/>
  <c r="I388" i="1"/>
  <c r="H388" i="1"/>
  <c r="G388" i="1"/>
  <c r="E388" i="1"/>
  <c r="Z387" i="1"/>
  <c r="U387" i="1"/>
  <c r="P387" i="1"/>
  <c r="K387" i="1"/>
  <c r="F387" i="1"/>
  <c r="C387" i="1"/>
  <c r="Z386" i="1"/>
  <c r="U386" i="1"/>
  <c r="P386" i="1"/>
  <c r="K386" i="1"/>
  <c r="F386" i="1"/>
  <c r="C386" i="1"/>
  <c r="Z385" i="1"/>
  <c r="Y385" i="1"/>
  <c r="C385" i="1" s="1"/>
  <c r="U385" i="1"/>
  <c r="P385" i="1"/>
  <c r="K385" i="1"/>
  <c r="F385" i="1"/>
  <c r="Z384" i="1"/>
  <c r="Y384" i="1"/>
  <c r="C384" i="1" s="1"/>
  <c r="U384" i="1"/>
  <c r="P384" i="1"/>
  <c r="K384" i="1"/>
  <c r="F384" i="1"/>
  <c r="Z383" i="1"/>
  <c r="U383" i="1"/>
  <c r="P383" i="1"/>
  <c r="K383" i="1"/>
  <c r="F383" i="1"/>
  <c r="C383" i="1"/>
  <c r="Z382" i="1"/>
  <c r="U382" i="1"/>
  <c r="P382" i="1"/>
  <c r="K382" i="1"/>
  <c r="F382" i="1"/>
  <c r="C382" i="1"/>
  <c r="Z381" i="1"/>
  <c r="U381" i="1"/>
  <c r="P381" i="1"/>
  <c r="K381" i="1"/>
  <c r="F381" i="1"/>
  <c r="C381" i="1"/>
  <c r="Z380" i="1"/>
  <c r="U380" i="1"/>
  <c r="P380" i="1"/>
  <c r="K380" i="1"/>
  <c r="F380" i="1"/>
  <c r="C380" i="1"/>
  <c r="Z379" i="1"/>
  <c r="U379" i="1"/>
  <c r="P379" i="1"/>
  <c r="K379" i="1"/>
  <c r="F379" i="1"/>
  <c r="C379" i="1"/>
  <c r="Z378" i="1"/>
  <c r="Y378" i="1"/>
  <c r="C378" i="1" s="1"/>
  <c r="U378" i="1"/>
  <c r="P378" i="1"/>
  <c r="K378" i="1"/>
  <c r="F378" i="1"/>
  <c r="Z377" i="1"/>
  <c r="Y377" i="1"/>
  <c r="C377" i="1" s="1"/>
  <c r="U377" i="1"/>
  <c r="P377" i="1"/>
  <c r="K377" i="1"/>
  <c r="F377" i="1"/>
  <c r="Z376" i="1"/>
  <c r="U376" i="1"/>
  <c r="P376" i="1"/>
  <c r="K376" i="1"/>
  <c r="F376" i="1"/>
  <c r="C376" i="1"/>
  <c r="Z375" i="1"/>
  <c r="U375" i="1"/>
  <c r="P375" i="1"/>
  <c r="K375" i="1"/>
  <c r="F375" i="1"/>
  <c r="C375" i="1"/>
  <c r="Z374" i="1"/>
  <c r="Y374" i="1"/>
  <c r="C374" i="1" s="1"/>
  <c r="U374" i="1"/>
  <c r="P374" i="1"/>
  <c r="K374" i="1"/>
  <c r="F374" i="1"/>
  <c r="Z373" i="1"/>
  <c r="U373" i="1"/>
  <c r="P373" i="1"/>
  <c r="K373" i="1"/>
  <c r="F373" i="1"/>
  <c r="C373" i="1"/>
  <c r="Z372" i="1"/>
  <c r="U372" i="1"/>
  <c r="P372" i="1"/>
  <c r="K372" i="1"/>
  <c r="F372" i="1"/>
  <c r="C372" i="1"/>
  <c r="Z371" i="1"/>
  <c r="Y371" i="1"/>
  <c r="C371" i="1" s="1"/>
  <c r="U371" i="1"/>
  <c r="P371" i="1"/>
  <c r="K371" i="1"/>
  <c r="F371" i="1"/>
  <c r="Z370" i="1"/>
  <c r="U370" i="1"/>
  <c r="P370" i="1"/>
  <c r="K370" i="1"/>
  <c r="F370" i="1"/>
  <c r="C370" i="1"/>
  <c r="Z369" i="1"/>
  <c r="U369" i="1"/>
  <c r="P369" i="1"/>
  <c r="K369" i="1"/>
  <c r="F369" i="1"/>
  <c r="C369" i="1"/>
  <c r="Z368" i="1"/>
  <c r="U368" i="1"/>
  <c r="P368" i="1"/>
  <c r="K368" i="1"/>
  <c r="F368" i="1"/>
  <c r="C368" i="1"/>
  <c r="Z367" i="1"/>
  <c r="Y367" i="1"/>
  <c r="C367" i="1" s="1"/>
  <c r="U367" i="1"/>
  <c r="P367" i="1"/>
  <c r="K367" i="1"/>
  <c r="F367" i="1"/>
  <c r="Z366" i="1"/>
  <c r="U366" i="1"/>
  <c r="P366" i="1"/>
  <c r="K366" i="1"/>
  <c r="F366" i="1"/>
  <c r="C366" i="1"/>
  <c r="Z365" i="1"/>
  <c r="Y365" i="1"/>
  <c r="C365" i="1" s="1"/>
  <c r="U365" i="1"/>
  <c r="P365" i="1"/>
  <c r="K365" i="1"/>
  <c r="F365" i="1"/>
  <c r="Z364" i="1"/>
  <c r="U364" i="1"/>
  <c r="P364" i="1"/>
  <c r="K364" i="1"/>
  <c r="F364" i="1"/>
  <c r="C364" i="1"/>
  <c r="Z363" i="1"/>
  <c r="U363" i="1"/>
  <c r="P363" i="1"/>
  <c r="K363" i="1"/>
  <c r="F363" i="1"/>
  <c r="C363" i="1"/>
  <c r="Z362" i="1"/>
  <c r="Y362" i="1"/>
  <c r="C362" i="1" s="1"/>
  <c r="U362" i="1"/>
  <c r="P362" i="1"/>
  <c r="K362" i="1"/>
  <c r="F362" i="1"/>
  <c r="Z361" i="1"/>
  <c r="Y361" i="1"/>
  <c r="C361" i="1" s="1"/>
  <c r="U361" i="1"/>
  <c r="P361" i="1"/>
  <c r="K361" i="1"/>
  <c r="F361" i="1"/>
  <c r="Z360" i="1"/>
  <c r="U360" i="1"/>
  <c r="P360" i="1"/>
  <c r="K360" i="1"/>
  <c r="F360" i="1"/>
  <c r="C360" i="1"/>
  <c r="Z359" i="1"/>
  <c r="U359" i="1"/>
  <c r="P359" i="1"/>
  <c r="K359" i="1"/>
  <c r="F359" i="1"/>
  <c r="C359" i="1"/>
  <c r="Z358" i="1"/>
  <c r="U358" i="1"/>
  <c r="P358" i="1"/>
  <c r="K358" i="1"/>
  <c r="F358" i="1"/>
  <c r="C358" i="1"/>
  <c r="Z357" i="1"/>
  <c r="Y357" i="1"/>
  <c r="C357" i="1" s="1"/>
  <c r="U357" i="1"/>
  <c r="P357" i="1"/>
  <c r="K357" i="1"/>
  <c r="F357" i="1"/>
  <c r="Z356" i="1"/>
  <c r="Y356" i="1"/>
  <c r="C356" i="1" s="1"/>
  <c r="U356" i="1"/>
  <c r="P356" i="1"/>
  <c r="K356" i="1"/>
  <c r="F356" i="1"/>
  <c r="Z355" i="1"/>
  <c r="Y355" i="1"/>
  <c r="C355" i="1" s="1"/>
  <c r="U355" i="1"/>
  <c r="P355" i="1"/>
  <c r="K355" i="1"/>
  <c r="F355" i="1"/>
  <c r="Z354" i="1"/>
  <c r="Y354" i="1"/>
  <c r="C354" i="1" s="1"/>
  <c r="U354" i="1"/>
  <c r="P354" i="1"/>
  <c r="K354" i="1"/>
  <c r="F354" i="1"/>
  <c r="Z353" i="1"/>
  <c r="Y353" i="1"/>
  <c r="C353" i="1" s="1"/>
  <c r="U353" i="1"/>
  <c r="P353" i="1"/>
  <c r="K353" i="1"/>
  <c r="F353" i="1"/>
  <c r="Z352" i="1"/>
  <c r="Y352" i="1"/>
  <c r="C352" i="1" s="1"/>
  <c r="U352" i="1"/>
  <c r="P352" i="1"/>
  <c r="K352" i="1"/>
  <c r="F352" i="1"/>
  <c r="Z351" i="1"/>
  <c r="U351" i="1"/>
  <c r="P351" i="1"/>
  <c r="K351" i="1"/>
  <c r="F351" i="1"/>
  <c r="C351" i="1"/>
  <c r="Z350" i="1"/>
  <c r="U350" i="1"/>
  <c r="P350" i="1"/>
  <c r="K350" i="1"/>
  <c r="F350" i="1"/>
  <c r="C350" i="1"/>
  <c r="Z349" i="1"/>
  <c r="Y349" i="1"/>
  <c r="C349" i="1" s="1"/>
  <c r="U349" i="1"/>
  <c r="P349" i="1"/>
  <c r="K349" i="1"/>
  <c r="F349" i="1"/>
  <c r="Z348" i="1"/>
  <c r="Y348" i="1"/>
  <c r="C348" i="1" s="1"/>
  <c r="U348" i="1"/>
  <c r="P348" i="1"/>
  <c r="K348" i="1"/>
  <c r="F348" i="1"/>
  <c r="Z347" i="1"/>
  <c r="U347" i="1"/>
  <c r="P347" i="1"/>
  <c r="K347" i="1"/>
  <c r="F347" i="1"/>
  <c r="C347" i="1"/>
  <c r="Z346" i="1"/>
  <c r="Y346" i="1"/>
  <c r="C346" i="1" s="1"/>
  <c r="U346" i="1"/>
  <c r="P346" i="1"/>
  <c r="K346" i="1"/>
  <c r="F346" i="1"/>
  <c r="Z345" i="1"/>
  <c r="U345" i="1"/>
  <c r="P345" i="1"/>
  <c r="K345" i="1"/>
  <c r="F345" i="1"/>
  <c r="C345" i="1"/>
  <c r="Z344" i="1"/>
  <c r="U344" i="1"/>
  <c r="P344" i="1"/>
  <c r="K344" i="1"/>
  <c r="F344" i="1"/>
  <c r="C344" i="1"/>
  <c r="Z343" i="1"/>
  <c r="U343" i="1"/>
  <c r="P343" i="1"/>
  <c r="K343" i="1"/>
  <c r="F343" i="1"/>
  <c r="C343" i="1"/>
  <c r="Z342" i="1"/>
  <c r="U342" i="1"/>
  <c r="P342" i="1"/>
  <c r="K342" i="1"/>
  <c r="F342" i="1"/>
  <c r="C342" i="1"/>
  <c r="Z341" i="1"/>
  <c r="Y341" i="1"/>
  <c r="C341" i="1" s="1"/>
  <c r="U341" i="1"/>
  <c r="P341" i="1"/>
  <c r="K341" i="1"/>
  <c r="F341" i="1"/>
  <c r="Z340" i="1"/>
  <c r="Y340" i="1"/>
  <c r="C340" i="1" s="1"/>
  <c r="U340" i="1"/>
  <c r="P340" i="1"/>
  <c r="K340" i="1"/>
  <c r="F340" i="1"/>
  <c r="Z339" i="1"/>
  <c r="U339" i="1"/>
  <c r="P339" i="1"/>
  <c r="K339" i="1"/>
  <c r="F339" i="1"/>
  <c r="C339" i="1"/>
  <c r="Z338" i="1"/>
  <c r="U338" i="1"/>
  <c r="P338" i="1"/>
  <c r="K338" i="1"/>
  <c r="F338" i="1"/>
  <c r="C338" i="1"/>
  <c r="Z337" i="1"/>
  <c r="U337" i="1"/>
  <c r="P337" i="1"/>
  <c r="K337" i="1"/>
  <c r="F337" i="1"/>
  <c r="C337" i="1"/>
  <c r="Z336" i="1"/>
  <c r="U336" i="1"/>
  <c r="P336" i="1"/>
  <c r="K336" i="1"/>
  <c r="F336" i="1"/>
  <c r="C336" i="1"/>
  <c r="Z335" i="1"/>
  <c r="U335" i="1"/>
  <c r="P335" i="1"/>
  <c r="K335" i="1"/>
  <c r="F335" i="1"/>
  <c r="C335" i="1"/>
  <c r="Z334" i="1"/>
  <c r="U334" i="1"/>
  <c r="P334" i="1"/>
  <c r="K334" i="1"/>
  <c r="F334" i="1"/>
  <c r="C334" i="1"/>
  <c r="Z333" i="1"/>
  <c r="U333" i="1"/>
  <c r="P333" i="1"/>
  <c r="K333" i="1"/>
  <c r="F333" i="1"/>
  <c r="C333" i="1"/>
  <c r="Z332" i="1"/>
  <c r="U332" i="1"/>
  <c r="P332" i="1"/>
  <c r="K332" i="1"/>
  <c r="F332" i="1"/>
  <c r="C332" i="1"/>
  <c r="Z331" i="1"/>
  <c r="Y331" i="1"/>
  <c r="C331" i="1" s="1"/>
  <c r="U331" i="1"/>
  <c r="P331" i="1"/>
  <c r="K331" i="1"/>
  <c r="F331" i="1"/>
  <c r="Z330" i="1"/>
  <c r="U330" i="1"/>
  <c r="P330" i="1"/>
  <c r="K330" i="1"/>
  <c r="F330" i="1"/>
  <c r="C330" i="1"/>
  <c r="Z329" i="1"/>
  <c r="Y329" i="1"/>
  <c r="C329" i="1" s="1"/>
  <c r="U329" i="1"/>
  <c r="P329" i="1"/>
  <c r="K329" i="1"/>
  <c r="F329" i="1"/>
  <c r="Z328" i="1"/>
  <c r="Y328" i="1"/>
  <c r="C328" i="1" s="1"/>
  <c r="U328" i="1"/>
  <c r="P328" i="1"/>
  <c r="K328" i="1"/>
  <c r="F328" i="1"/>
  <c r="Z327" i="1"/>
  <c r="Y327" i="1"/>
  <c r="C327" i="1" s="1"/>
  <c r="U327" i="1"/>
  <c r="P327" i="1"/>
  <c r="K327" i="1"/>
  <c r="F327" i="1"/>
  <c r="Z326" i="1"/>
  <c r="U326" i="1"/>
  <c r="P326" i="1"/>
  <c r="K326" i="1"/>
  <c r="F326" i="1"/>
  <c r="C326" i="1"/>
  <c r="Z325" i="1"/>
  <c r="U325" i="1"/>
  <c r="P325" i="1"/>
  <c r="K325" i="1"/>
  <c r="F325" i="1"/>
  <c r="C325" i="1"/>
  <c r="Z324" i="1"/>
  <c r="Y324" i="1"/>
  <c r="C324" i="1" s="1"/>
  <c r="U324" i="1"/>
  <c r="P324" i="1"/>
  <c r="K324" i="1"/>
  <c r="F324" i="1"/>
  <c r="Z323" i="1"/>
  <c r="U323" i="1"/>
  <c r="P323" i="1"/>
  <c r="K323" i="1"/>
  <c r="F323" i="1"/>
  <c r="C323" i="1"/>
  <c r="Z322" i="1"/>
  <c r="U322" i="1"/>
  <c r="P322" i="1"/>
  <c r="K322" i="1"/>
  <c r="F322" i="1"/>
  <c r="C322" i="1"/>
  <c r="Z321" i="1"/>
  <c r="U321" i="1"/>
  <c r="P321" i="1"/>
  <c r="K321" i="1"/>
  <c r="F321" i="1"/>
  <c r="C321" i="1"/>
  <c r="Z320" i="1"/>
  <c r="U320" i="1"/>
  <c r="P320" i="1"/>
  <c r="K320" i="1"/>
  <c r="F320" i="1"/>
  <c r="C320" i="1"/>
  <c r="Z319" i="1"/>
  <c r="U319" i="1"/>
  <c r="P319" i="1"/>
  <c r="K319" i="1"/>
  <c r="F319" i="1"/>
  <c r="C319" i="1"/>
  <c r="Z318" i="1"/>
  <c r="Y318" i="1"/>
  <c r="C318" i="1" s="1"/>
  <c r="U318" i="1"/>
  <c r="P318" i="1"/>
  <c r="K318" i="1"/>
  <c r="F318" i="1"/>
  <c r="Z317" i="1"/>
  <c r="Y317" i="1"/>
  <c r="C317" i="1" s="1"/>
  <c r="U317" i="1"/>
  <c r="P317" i="1"/>
  <c r="K317" i="1"/>
  <c r="F317" i="1"/>
  <c r="Z316" i="1"/>
  <c r="U316" i="1"/>
  <c r="P316" i="1"/>
  <c r="K316" i="1"/>
  <c r="F316" i="1"/>
  <c r="C316" i="1"/>
  <c r="Z315" i="1"/>
  <c r="U315" i="1"/>
  <c r="P315" i="1"/>
  <c r="K315" i="1"/>
  <c r="F315" i="1"/>
  <c r="C315" i="1"/>
  <c r="Z314" i="1"/>
  <c r="Y314" i="1"/>
  <c r="C314" i="1" s="1"/>
  <c r="U314" i="1"/>
  <c r="P314" i="1"/>
  <c r="K314" i="1"/>
  <c r="F314" i="1"/>
  <c r="Z313" i="1"/>
  <c r="U313" i="1"/>
  <c r="P313" i="1"/>
  <c r="K313" i="1"/>
  <c r="F313" i="1"/>
  <c r="C313" i="1"/>
  <c r="Z312" i="1"/>
  <c r="U312" i="1"/>
  <c r="P312" i="1"/>
  <c r="K312" i="1"/>
  <c r="F312" i="1"/>
  <c r="C312" i="1"/>
  <c r="Z311" i="1"/>
  <c r="U311" i="1"/>
  <c r="P311" i="1"/>
  <c r="K311" i="1"/>
  <c r="F311" i="1"/>
  <c r="C311" i="1"/>
  <c r="Z310" i="1"/>
  <c r="U310" i="1"/>
  <c r="P310" i="1"/>
  <c r="K310" i="1"/>
  <c r="F310" i="1"/>
  <c r="C310" i="1"/>
  <c r="Y309" i="1"/>
  <c r="U309" i="1"/>
  <c r="P309" i="1"/>
  <c r="K309" i="1"/>
  <c r="F309" i="1"/>
  <c r="Z308" i="1"/>
  <c r="Y308" i="1"/>
  <c r="C308" i="1" s="1"/>
  <c r="U308" i="1"/>
  <c r="P308" i="1"/>
  <c r="K308" i="1"/>
  <c r="F308" i="1"/>
  <c r="Z307" i="1"/>
  <c r="U307" i="1"/>
  <c r="P307" i="1"/>
  <c r="K307" i="1"/>
  <c r="F307" i="1"/>
  <c r="C307" i="1"/>
  <c r="Z306" i="1"/>
  <c r="U306" i="1"/>
  <c r="T306" i="1"/>
  <c r="C306" i="1" s="1"/>
  <c r="P306" i="1"/>
  <c r="K306" i="1"/>
  <c r="F306" i="1"/>
  <c r="Z305" i="1"/>
  <c r="U305" i="1"/>
  <c r="P305" i="1"/>
  <c r="K305" i="1"/>
  <c r="F305" i="1"/>
  <c r="C305" i="1"/>
  <c r="Z304" i="1"/>
  <c r="U304" i="1"/>
  <c r="T304" i="1"/>
  <c r="C304" i="1" s="1"/>
  <c r="P304" i="1"/>
  <c r="K304" i="1"/>
  <c r="F304" i="1"/>
  <c r="Z303" i="1"/>
  <c r="U303" i="1"/>
  <c r="T303" i="1"/>
  <c r="C303" i="1" s="1"/>
  <c r="P303" i="1"/>
  <c r="K303" i="1"/>
  <c r="F303" i="1"/>
  <c r="Z302" i="1"/>
  <c r="U302" i="1"/>
  <c r="P302" i="1"/>
  <c r="K302" i="1"/>
  <c r="F302" i="1"/>
  <c r="C302" i="1"/>
  <c r="Z301" i="1"/>
  <c r="U301" i="1"/>
  <c r="T301" i="1"/>
  <c r="C301" i="1" s="1"/>
  <c r="P301" i="1"/>
  <c r="K301" i="1"/>
  <c r="F301" i="1"/>
  <c r="Z300" i="1"/>
  <c r="U300" i="1"/>
  <c r="T300" i="1"/>
  <c r="C300" i="1" s="1"/>
  <c r="P300" i="1"/>
  <c r="K300" i="1"/>
  <c r="F300" i="1"/>
  <c r="Z299" i="1"/>
  <c r="U299" i="1"/>
  <c r="P299" i="1"/>
  <c r="K299" i="1"/>
  <c r="F299" i="1"/>
  <c r="C299" i="1"/>
  <c r="Z298" i="1"/>
  <c r="U298" i="1"/>
  <c r="P298" i="1"/>
  <c r="K298" i="1"/>
  <c r="F298" i="1"/>
  <c r="C298" i="1"/>
  <c r="Z297" i="1"/>
  <c r="U297" i="1"/>
  <c r="T297" i="1"/>
  <c r="C297" i="1" s="1"/>
  <c r="P297" i="1"/>
  <c r="K297" i="1"/>
  <c r="F297" i="1"/>
  <c r="Z296" i="1"/>
  <c r="U296" i="1"/>
  <c r="T296" i="1"/>
  <c r="C296" i="1" s="1"/>
  <c r="P296" i="1"/>
  <c r="K296" i="1"/>
  <c r="F296" i="1"/>
  <c r="Z295" i="1"/>
  <c r="U295" i="1"/>
  <c r="P295" i="1"/>
  <c r="K295" i="1"/>
  <c r="F295" i="1"/>
  <c r="C295" i="1"/>
  <c r="Z294" i="1"/>
  <c r="U294" i="1"/>
  <c r="P294" i="1"/>
  <c r="K294" i="1"/>
  <c r="F294" i="1"/>
  <c r="C294" i="1"/>
  <c r="Z293" i="1"/>
  <c r="U293" i="1"/>
  <c r="T293" i="1"/>
  <c r="C293" i="1" s="1"/>
  <c r="P293" i="1"/>
  <c r="K293" i="1"/>
  <c r="F293" i="1"/>
  <c r="Z292" i="1"/>
  <c r="U292" i="1"/>
  <c r="P292" i="1"/>
  <c r="K292" i="1"/>
  <c r="F292" i="1"/>
  <c r="C292" i="1"/>
  <c r="Z291" i="1"/>
  <c r="U291" i="1"/>
  <c r="T291" i="1"/>
  <c r="C291" i="1" s="1"/>
  <c r="P291" i="1"/>
  <c r="K291" i="1"/>
  <c r="F291" i="1"/>
  <c r="Z290" i="1"/>
  <c r="U290" i="1"/>
  <c r="T290" i="1"/>
  <c r="C290" i="1" s="1"/>
  <c r="P290" i="1"/>
  <c r="K290" i="1"/>
  <c r="F290" i="1"/>
  <c r="Z289" i="1"/>
  <c r="U289" i="1"/>
  <c r="P289" i="1"/>
  <c r="K289" i="1"/>
  <c r="F289" i="1"/>
  <c r="C289" i="1"/>
  <c r="Z288" i="1"/>
  <c r="U288" i="1"/>
  <c r="P288" i="1"/>
  <c r="K288" i="1"/>
  <c r="F288" i="1"/>
  <c r="C288" i="1"/>
  <c r="Z287" i="1"/>
  <c r="U287" i="1"/>
  <c r="T287" i="1"/>
  <c r="C287" i="1" s="1"/>
  <c r="P287" i="1"/>
  <c r="K287" i="1"/>
  <c r="F287" i="1"/>
  <c r="Z286" i="1"/>
  <c r="U286" i="1"/>
  <c r="T286" i="1"/>
  <c r="C286" i="1" s="1"/>
  <c r="P286" i="1"/>
  <c r="K286" i="1"/>
  <c r="F286" i="1"/>
  <c r="Z285" i="1"/>
  <c r="U285" i="1"/>
  <c r="P285" i="1"/>
  <c r="K285" i="1"/>
  <c r="F285" i="1"/>
  <c r="C285" i="1"/>
  <c r="Z284" i="1"/>
  <c r="U284" i="1"/>
  <c r="T284" i="1"/>
  <c r="C284" i="1" s="1"/>
  <c r="P284" i="1"/>
  <c r="K284" i="1"/>
  <c r="F284" i="1"/>
  <c r="Z283" i="1"/>
  <c r="U283" i="1"/>
  <c r="P283" i="1"/>
  <c r="K283" i="1"/>
  <c r="F283" i="1"/>
  <c r="C283" i="1"/>
  <c r="Z282" i="1"/>
  <c r="U282" i="1"/>
  <c r="P282" i="1"/>
  <c r="K282" i="1"/>
  <c r="F282" i="1"/>
  <c r="C282" i="1"/>
  <c r="Z281" i="1"/>
  <c r="U281" i="1"/>
  <c r="T281" i="1"/>
  <c r="C281" i="1" s="1"/>
  <c r="P281" i="1"/>
  <c r="K281" i="1"/>
  <c r="F281" i="1"/>
  <c r="Z280" i="1"/>
  <c r="U280" i="1"/>
  <c r="P280" i="1"/>
  <c r="K280" i="1"/>
  <c r="F280" i="1"/>
  <c r="C280" i="1"/>
  <c r="Z279" i="1"/>
  <c r="U279" i="1"/>
  <c r="T279" i="1"/>
  <c r="C279" i="1" s="1"/>
  <c r="P279" i="1"/>
  <c r="K279" i="1"/>
  <c r="F279" i="1"/>
  <c r="Z278" i="1"/>
  <c r="U278" i="1"/>
  <c r="P278" i="1"/>
  <c r="K278" i="1"/>
  <c r="F278" i="1"/>
  <c r="C278" i="1"/>
  <c r="Z277" i="1"/>
  <c r="U277" i="1"/>
  <c r="P277" i="1"/>
  <c r="K277" i="1"/>
  <c r="F277" i="1"/>
  <c r="C277" i="1"/>
  <c r="Z276" i="1"/>
  <c r="U276" i="1"/>
  <c r="P276" i="1"/>
  <c r="K276" i="1"/>
  <c r="F276" i="1"/>
  <c r="C276" i="1"/>
  <c r="Z275" i="1"/>
  <c r="U275" i="1"/>
  <c r="P275" i="1"/>
  <c r="K275" i="1"/>
  <c r="F275" i="1"/>
  <c r="C275" i="1"/>
  <c r="Z274" i="1"/>
  <c r="U274" i="1"/>
  <c r="T274" i="1"/>
  <c r="C274" i="1" s="1"/>
  <c r="P274" i="1"/>
  <c r="K274" i="1"/>
  <c r="F274" i="1"/>
  <c r="Z273" i="1"/>
  <c r="U273" i="1"/>
  <c r="T273" i="1"/>
  <c r="C273" i="1" s="1"/>
  <c r="P273" i="1"/>
  <c r="K273" i="1"/>
  <c r="F273" i="1"/>
  <c r="Z272" i="1"/>
  <c r="U272" i="1"/>
  <c r="P272" i="1"/>
  <c r="K272" i="1"/>
  <c r="F272" i="1"/>
  <c r="C272" i="1"/>
  <c r="Z271" i="1"/>
  <c r="U271" i="1"/>
  <c r="P271" i="1"/>
  <c r="K271" i="1"/>
  <c r="F271" i="1"/>
  <c r="C271" i="1"/>
  <c r="Z270" i="1"/>
  <c r="U270" i="1"/>
  <c r="P270" i="1"/>
  <c r="K270" i="1"/>
  <c r="F270" i="1"/>
  <c r="C270" i="1"/>
  <c r="Z269" i="1"/>
  <c r="U269" i="1"/>
  <c r="P269" i="1"/>
  <c r="K269" i="1"/>
  <c r="F269" i="1"/>
  <c r="C269" i="1"/>
  <c r="Z268" i="1"/>
  <c r="U268" i="1"/>
  <c r="P268" i="1"/>
  <c r="K268" i="1"/>
  <c r="F268" i="1"/>
  <c r="C268" i="1"/>
  <c r="Z267" i="1"/>
  <c r="U267" i="1"/>
  <c r="P267" i="1"/>
  <c r="K267" i="1"/>
  <c r="F267" i="1"/>
  <c r="C267" i="1"/>
  <c r="Z266" i="1"/>
  <c r="U266" i="1"/>
  <c r="T266" i="1"/>
  <c r="C266" i="1" s="1"/>
  <c r="P266" i="1"/>
  <c r="K266" i="1"/>
  <c r="F266" i="1"/>
  <c r="Z265" i="1"/>
  <c r="U265" i="1"/>
  <c r="T265" i="1"/>
  <c r="C265" i="1" s="1"/>
  <c r="P265" i="1"/>
  <c r="K265" i="1"/>
  <c r="F265" i="1"/>
  <c r="Z264" i="1"/>
  <c r="U264" i="1"/>
  <c r="T264" i="1"/>
  <c r="C264" i="1" s="1"/>
  <c r="P264" i="1"/>
  <c r="K264" i="1"/>
  <c r="F264" i="1"/>
  <c r="Z263" i="1"/>
  <c r="U263" i="1"/>
  <c r="P263" i="1"/>
  <c r="K263" i="1"/>
  <c r="F263" i="1"/>
  <c r="C263" i="1"/>
  <c r="Z262" i="1"/>
  <c r="U262" i="1"/>
  <c r="T262" i="1"/>
  <c r="C262" i="1" s="1"/>
  <c r="P262" i="1"/>
  <c r="K262" i="1"/>
  <c r="F262" i="1"/>
  <c r="Z261" i="1"/>
  <c r="U261" i="1"/>
  <c r="T261" i="1"/>
  <c r="C261" i="1" s="1"/>
  <c r="P261" i="1"/>
  <c r="K261" i="1"/>
  <c r="F261" i="1"/>
  <c r="Z260" i="1"/>
  <c r="U260" i="1"/>
  <c r="P260" i="1"/>
  <c r="K260" i="1"/>
  <c r="F260" i="1"/>
  <c r="C260" i="1"/>
  <c r="Z259" i="1"/>
  <c r="U259" i="1"/>
  <c r="T259" i="1"/>
  <c r="C259" i="1" s="1"/>
  <c r="P259" i="1"/>
  <c r="K259" i="1"/>
  <c r="F259" i="1"/>
  <c r="AB258" i="1"/>
  <c r="AA258" i="1"/>
  <c r="W258" i="1"/>
  <c r="V258" i="1"/>
  <c r="S258" i="1"/>
  <c r="R258" i="1"/>
  <c r="Q258" i="1"/>
  <c r="O258" i="1"/>
  <c r="N258" i="1"/>
  <c r="M258" i="1"/>
  <c r="L258" i="1"/>
  <c r="J258" i="1"/>
  <c r="I258" i="1"/>
  <c r="H258" i="1"/>
  <c r="G258" i="1"/>
  <c r="E258" i="1"/>
  <c r="AA255" i="1"/>
  <c r="Y255" i="1"/>
  <c r="V255" i="1"/>
  <c r="T255" i="1"/>
  <c r="S255" i="1"/>
  <c r="P41" i="4" s="1"/>
  <c r="R255" i="1"/>
  <c r="Q41" i="4" s="1"/>
  <c r="Q255" i="1"/>
  <c r="O255" i="1"/>
  <c r="N255" i="1"/>
  <c r="K41" i="4" s="1"/>
  <c r="M255" i="1"/>
  <c r="L41" i="4" s="1"/>
  <c r="L255" i="1"/>
  <c r="J255" i="1"/>
  <c r="I255" i="1"/>
  <c r="F41" i="4" s="1"/>
  <c r="H255" i="1"/>
  <c r="G41" i="4" s="1"/>
  <c r="G255" i="1"/>
  <c r="E255" i="1"/>
  <c r="Z254" i="1"/>
  <c r="U254" i="1"/>
  <c r="K254" i="1"/>
  <c r="AC255" i="1"/>
  <c r="Z41" i="4" s="1"/>
  <c r="X255" i="1"/>
  <c r="U41" i="4" s="1"/>
  <c r="P255" i="1"/>
  <c r="K253" i="1"/>
  <c r="F253" i="1"/>
  <c r="F255" i="1" s="1"/>
  <c r="C253" i="1"/>
  <c r="C255" i="1" s="1"/>
  <c r="Z145" i="1"/>
  <c r="U145" i="1"/>
  <c r="P145" i="1"/>
  <c r="K145" i="1"/>
  <c r="F145" i="1"/>
  <c r="C145" i="1"/>
  <c r="Z228" i="1"/>
  <c r="U228" i="1"/>
  <c r="P228" i="1"/>
  <c r="K228" i="1"/>
  <c r="F228" i="1"/>
  <c r="C228" i="1"/>
  <c r="Z234" i="1"/>
  <c r="U234" i="1"/>
  <c r="P234" i="1"/>
  <c r="K234" i="1"/>
  <c r="F234" i="1"/>
  <c r="C234" i="1"/>
  <c r="Z233" i="1"/>
  <c r="U233" i="1"/>
  <c r="P233" i="1"/>
  <c r="K233" i="1"/>
  <c r="F233" i="1"/>
  <c r="C233" i="1"/>
  <c r="Z235" i="1"/>
  <c r="U235" i="1"/>
  <c r="P235" i="1"/>
  <c r="K235" i="1"/>
  <c r="F235" i="1"/>
  <c r="C235" i="1"/>
  <c r="Z225" i="1"/>
  <c r="U225" i="1"/>
  <c r="P225" i="1"/>
  <c r="K225" i="1"/>
  <c r="F225" i="1"/>
  <c r="P144" i="1"/>
  <c r="K144" i="1"/>
  <c r="F144" i="1"/>
  <c r="C144" i="1"/>
  <c r="P143" i="1"/>
  <c r="K143" i="1"/>
  <c r="F143" i="1"/>
  <c r="C143" i="1"/>
  <c r="P142" i="1"/>
  <c r="K142" i="1"/>
  <c r="F142" i="1"/>
  <c r="C142" i="1"/>
  <c r="P141" i="1"/>
  <c r="K141" i="1"/>
  <c r="F141" i="1"/>
  <c r="C141" i="1"/>
  <c r="U140" i="1"/>
  <c r="P140" i="1"/>
  <c r="K140" i="1"/>
  <c r="F140" i="1"/>
  <c r="C140" i="1"/>
  <c r="U139" i="1"/>
  <c r="P139" i="1"/>
  <c r="K139" i="1"/>
  <c r="F139" i="1"/>
  <c r="C139" i="1"/>
  <c r="U138" i="1"/>
  <c r="P138" i="1"/>
  <c r="K138" i="1"/>
  <c r="F138" i="1"/>
  <c r="C138" i="1"/>
  <c r="U137" i="1"/>
  <c r="P137" i="1"/>
  <c r="K137" i="1"/>
  <c r="F137" i="1"/>
  <c r="C137" i="1"/>
  <c r="U136" i="1"/>
  <c r="P136" i="1"/>
  <c r="K136" i="1"/>
  <c r="F136" i="1"/>
  <c r="C136" i="1"/>
  <c r="U135" i="1"/>
  <c r="P135" i="1"/>
  <c r="K135" i="1"/>
  <c r="F135" i="1"/>
  <c r="C135" i="1"/>
  <c r="U134" i="1"/>
  <c r="P134" i="1"/>
  <c r="K134" i="1"/>
  <c r="F134" i="1"/>
  <c r="C134" i="1"/>
  <c r="U133" i="1"/>
  <c r="P133" i="1"/>
  <c r="K133" i="1"/>
  <c r="F133" i="1"/>
  <c r="C133" i="1"/>
  <c r="Z132" i="1"/>
  <c r="P132" i="1"/>
  <c r="K132" i="1"/>
  <c r="F132" i="1"/>
  <c r="C132" i="1"/>
  <c r="Z131" i="1"/>
  <c r="P131" i="1"/>
  <c r="K131" i="1"/>
  <c r="F131" i="1"/>
  <c r="C131" i="1"/>
  <c r="Z130" i="1"/>
  <c r="P130" i="1"/>
  <c r="K130" i="1"/>
  <c r="F130" i="1"/>
  <c r="C130" i="1"/>
  <c r="Z129" i="1"/>
  <c r="P129" i="1"/>
  <c r="K129" i="1"/>
  <c r="F129" i="1"/>
  <c r="C129" i="1"/>
  <c r="Z128" i="1"/>
  <c r="P128" i="1"/>
  <c r="K128" i="1"/>
  <c r="F128" i="1"/>
  <c r="C128" i="1"/>
  <c r="Z127" i="1"/>
  <c r="P127" i="1"/>
  <c r="K127" i="1"/>
  <c r="F127" i="1"/>
  <c r="C127" i="1"/>
  <c r="Z126" i="1"/>
  <c r="P126" i="1"/>
  <c r="K126" i="1"/>
  <c r="F126" i="1"/>
  <c r="C126" i="1"/>
  <c r="U125" i="1"/>
  <c r="K125" i="1"/>
  <c r="F125" i="1"/>
  <c r="C125" i="1"/>
  <c r="U124" i="1"/>
  <c r="K124" i="1"/>
  <c r="F124" i="1"/>
  <c r="C124" i="1"/>
  <c r="U123" i="1"/>
  <c r="K123" i="1"/>
  <c r="F123" i="1"/>
  <c r="C123" i="1"/>
  <c r="U122" i="1"/>
  <c r="K122" i="1"/>
  <c r="F122" i="1"/>
  <c r="C122" i="1"/>
  <c r="U121" i="1"/>
  <c r="K121" i="1"/>
  <c r="F121" i="1"/>
  <c r="C121" i="1"/>
  <c r="U120" i="1"/>
  <c r="K120" i="1"/>
  <c r="F120" i="1"/>
  <c r="C120" i="1"/>
  <c r="U119" i="1"/>
  <c r="K119" i="1"/>
  <c r="F119" i="1"/>
  <c r="C119" i="1"/>
  <c r="U118" i="1"/>
  <c r="K118" i="1"/>
  <c r="F118" i="1"/>
  <c r="C118" i="1"/>
  <c r="U117" i="1"/>
  <c r="K117" i="1"/>
  <c r="F117" i="1"/>
  <c r="C117" i="1"/>
  <c r="U116" i="1"/>
  <c r="K116" i="1"/>
  <c r="F116" i="1"/>
  <c r="C116" i="1"/>
  <c r="U115" i="1"/>
  <c r="K115" i="1"/>
  <c r="F115" i="1"/>
  <c r="C115" i="1"/>
  <c r="Z114" i="1"/>
  <c r="S114" i="1"/>
  <c r="R114" i="1"/>
  <c r="F114" i="1"/>
  <c r="C114" i="1"/>
  <c r="Z113" i="1"/>
  <c r="P113" i="1"/>
  <c r="F113" i="1"/>
  <c r="C113" i="1"/>
  <c r="F112" i="1"/>
  <c r="C112" i="1"/>
  <c r="Z111" i="1"/>
  <c r="P111" i="1"/>
  <c r="F111" i="1"/>
  <c r="C111" i="1"/>
  <c r="Z110" i="1"/>
  <c r="P110" i="1"/>
  <c r="F110" i="1"/>
  <c r="C110" i="1"/>
  <c r="Z109" i="1"/>
  <c r="P109" i="1"/>
  <c r="F109" i="1"/>
  <c r="C109" i="1"/>
  <c r="Z232" i="1"/>
  <c r="U232" i="1"/>
  <c r="P232" i="1"/>
  <c r="K232" i="1"/>
  <c r="F232" i="1"/>
  <c r="C232" i="1"/>
  <c r="Z108" i="1"/>
  <c r="U108" i="1"/>
  <c r="P108" i="1"/>
  <c r="K108" i="1"/>
  <c r="F108" i="1"/>
  <c r="C108" i="1"/>
  <c r="Z229" i="1"/>
  <c r="U229" i="1"/>
  <c r="P229" i="1"/>
  <c r="K229" i="1"/>
  <c r="F229" i="1"/>
  <c r="C229" i="1"/>
  <c r="Z226" i="1"/>
  <c r="U226" i="1"/>
  <c r="P226" i="1"/>
  <c r="K226" i="1"/>
  <c r="F226" i="1"/>
  <c r="C226" i="1"/>
  <c r="Z107" i="1"/>
  <c r="U107" i="1"/>
  <c r="P107" i="1"/>
  <c r="K107" i="1"/>
  <c r="F107" i="1"/>
  <c r="C107" i="1"/>
  <c r="Z227" i="1"/>
  <c r="U227" i="1"/>
  <c r="P227" i="1"/>
  <c r="K227" i="1"/>
  <c r="F227" i="1"/>
  <c r="C227" i="1"/>
  <c r="Z230" i="1"/>
  <c r="U230" i="1"/>
  <c r="P230" i="1"/>
  <c r="K230" i="1"/>
  <c r="F230" i="1"/>
  <c r="C230" i="1"/>
  <c r="Z231" i="1"/>
  <c r="U231" i="1"/>
  <c r="P231" i="1"/>
  <c r="K231" i="1"/>
  <c r="F231" i="1"/>
  <c r="C231" i="1"/>
  <c r="L37" i="4"/>
  <c r="U92" i="1"/>
  <c r="K92" i="1"/>
  <c r="C92" i="1"/>
  <c r="U91" i="1"/>
  <c r="K91" i="1"/>
  <c r="C91" i="1"/>
  <c r="X90" i="1"/>
  <c r="X105" i="1" s="1"/>
  <c r="W90" i="1"/>
  <c r="W105" i="1" s="1"/>
  <c r="K90" i="1"/>
  <c r="D90" i="1" s="1"/>
  <c r="C90" i="1"/>
  <c r="Z89" i="1"/>
  <c r="K89" i="1"/>
  <c r="C89" i="1"/>
  <c r="D88" i="1"/>
  <c r="C88" i="1"/>
  <c r="U87" i="1"/>
  <c r="D87" i="1" s="1"/>
  <c r="K86" i="1"/>
  <c r="C86" i="1"/>
  <c r="K98" i="1"/>
  <c r="F98" i="1"/>
  <c r="F105" i="1" s="1"/>
  <c r="C98" i="1"/>
  <c r="U85" i="1"/>
  <c r="C85" i="1"/>
  <c r="U95" i="1"/>
  <c r="P95" i="1"/>
  <c r="P105" i="1" s="1"/>
  <c r="K95" i="1"/>
  <c r="C95" i="1"/>
  <c r="P37" i="4"/>
  <c r="Q37" i="4"/>
  <c r="K103" i="1"/>
  <c r="D103" i="1" s="1"/>
  <c r="C103" i="1"/>
  <c r="K102" i="1"/>
  <c r="F102" i="1"/>
  <c r="C102" i="1"/>
  <c r="Z101" i="1"/>
  <c r="U101" i="1"/>
  <c r="I101" i="1"/>
  <c r="H101" i="1"/>
  <c r="C101" i="1"/>
  <c r="N100" i="1"/>
  <c r="C100" i="1"/>
  <c r="Z99" i="1"/>
  <c r="K99" i="1"/>
  <c r="C99" i="1"/>
  <c r="Z36" i="4"/>
  <c r="AA36" i="4"/>
  <c r="U36" i="4"/>
  <c r="V36" i="4"/>
  <c r="P36" i="4"/>
  <c r="Q36" i="4"/>
  <c r="L36" i="4"/>
  <c r="F36" i="4"/>
  <c r="G36" i="4"/>
  <c r="Z73" i="1"/>
  <c r="U73" i="1"/>
  <c r="P73" i="1"/>
  <c r="F73" i="1"/>
  <c r="Z72" i="1"/>
  <c r="U72" i="1"/>
  <c r="P72" i="1"/>
  <c r="Z71" i="1"/>
  <c r="P71" i="1"/>
  <c r="U70" i="1"/>
  <c r="Z69" i="1"/>
  <c r="P69" i="1"/>
  <c r="P68" i="1"/>
  <c r="P67" i="1"/>
  <c r="K67" i="1"/>
  <c r="F67" i="1"/>
  <c r="Z66" i="1"/>
  <c r="U66" i="1"/>
  <c r="P66" i="1"/>
  <c r="N66" i="1"/>
  <c r="N83" i="1" s="1"/>
  <c r="F66" i="1"/>
  <c r="C66" i="1"/>
  <c r="C83" i="1" s="1"/>
  <c r="P60" i="1"/>
  <c r="C60" i="1"/>
  <c r="P59" i="1"/>
  <c r="D59" i="1" s="1"/>
  <c r="C59" i="1"/>
  <c r="D58" i="1"/>
  <c r="C58" i="1"/>
  <c r="AC57" i="1"/>
  <c r="AB57" i="1"/>
  <c r="AA57" i="1"/>
  <c r="Z57" i="1"/>
  <c r="Y57" i="1"/>
  <c r="X57" i="1"/>
  <c r="W57" i="1"/>
  <c r="V57" i="1"/>
  <c r="T57" i="1"/>
  <c r="S57" i="1"/>
  <c r="R57" i="1"/>
  <c r="Q57" i="1"/>
  <c r="N57" i="1"/>
  <c r="M57" i="1"/>
  <c r="L57" i="1"/>
  <c r="K57" i="1"/>
  <c r="J57" i="1"/>
  <c r="I57" i="1"/>
  <c r="H57" i="1"/>
  <c r="G57" i="1"/>
  <c r="E57" i="1"/>
  <c r="P56" i="1"/>
  <c r="K56" i="1"/>
  <c r="P55" i="1"/>
  <c r="K55" i="1"/>
  <c r="C55" i="1"/>
  <c r="P54" i="1"/>
  <c r="M54" i="1"/>
  <c r="K54" i="1" s="1"/>
  <c r="C54" i="1"/>
  <c r="AC53" i="1"/>
  <c r="AB53" i="1"/>
  <c r="AA53" i="1"/>
  <c r="Z53" i="1"/>
  <c r="Y53" i="1"/>
  <c r="V53" i="1"/>
  <c r="T53" i="1"/>
  <c r="Q53" i="1"/>
  <c r="O53" i="1"/>
  <c r="N53" i="1"/>
  <c r="L53" i="1"/>
  <c r="J53" i="1"/>
  <c r="I53" i="1"/>
  <c r="H53" i="1"/>
  <c r="G53" i="1"/>
  <c r="H41" i="4" s="1"/>
  <c r="F53" i="1"/>
  <c r="E53" i="1"/>
  <c r="U52" i="1"/>
  <c r="K52" i="1"/>
  <c r="U51" i="1"/>
  <c r="K51" i="1"/>
  <c r="X49" i="1"/>
  <c r="W49" i="1"/>
  <c r="S50" i="1"/>
  <c r="S49" i="1" s="1"/>
  <c r="R50" i="1"/>
  <c r="R49" i="1" s="1"/>
  <c r="M50" i="1"/>
  <c r="K50" i="1" s="1"/>
  <c r="C50" i="1"/>
  <c r="C49" i="1" s="1"/>
  <c r="AC49" i="1"/>
  <c r="AB49" i="1"/>
  <c r="AA49" i="1"/>
  <c r="Z49" i="1"/>
  <c r="Y49" i="1"/>
  <c r="V49" i="1"/>
  <c r="T49" i="1"/>
  <c r="Q49" i="1"/>
  <c r="P49" i="1"/>
  <c r="O49" i="1"/>
  <c r="O64" i="1" s="1"/>
  <c r="N49" i="1"/>
  <c r="L49" i="1"/>
  <c r="J49" i="1"/>
  <c r="I49" i="1"/>
  <c r="H49" i="1"/>
  <c r="G49" i="1"/>
  <c r="F49" i="1"/>
  <c r="E49" i="1"/>
  <c r="F39" i="1"/>
  <c r="AC39" i="1"/>
  <c r="AB39" i="1"/>
  <c r="Z39" i="1"/>
  <c r="Y39" i="1"/>
  <c r="X39" i="1"/>
  <c r="W39" i="1"/>
  <c r="U39" i="1"/>
  <c r="T39" i="1"/>
  <c r="S39" i="1"/>
  <c r="R39" i="1"/>
  <c r="P39" i="1"/>
  <c r="O39" i="1"/>
  <c r="N39" i="1"/>
  <c r="M39" i="1"/>
  <c r="K39" i="1"/>
  <c r="J39" i="1"/>
  <c r="I39" i="1"/>
  <c r="H39" i="1"/>
  <c r="G39" i="1"/>
  <c r="C39" i="1"/>
  <c r="F38" i="1"/>
  <c r="D38" i="1" s="1"/>
  <c r="D37" i="1" s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Z36" i="1"/>
  <c r="K36" i="1"/>
  <c r="C36" i="1"/>
  <c r="Z35" i="1"/>
  <c r="K35" i="1"/>
  <c r="C35" i="1"/>
  <c r="AC33" i="1"/>
  <c r="K34" i="1"/>
  <c r="C34" i="1"/>
  <c r="AA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J33" i="1"/>
  <c r="I33" i="1"/>
  <c r="H33" i="1"/>
  <c r="G33" i="1"/>
  <c r="F33" i="1"/>
  <c r="E33" i="1"/>
  <c r="P32" i="1"/>
  <c r="K32" i="1"/>
  <c r="C32" i="1"/>
  <c r="P31" i="1"/>
  <c r="K31" i="1"/>
  <c r="C31" i="1"/>
  <c r="S29" i="1"/>
  <c r="R29" i="1"/>
  <c r="K30" i="1"/>
  <c r="D30" i="1" s="1"/>
  <c r="C30" i="1"/>
  <c r="AC29" i="1"/>
  <c r="AB29" i="1"/>
  <c r="AA29" i="1"/>
  <c r="Z29" i="1"/>
  <c r="Y29" i="1"/>
  <c r="X29" i="1"/>
  <c r="W29" i="1"/>
  <c r="V29" i="1"/>
  <c r="U29" i="1"/>
  <c r="T29" i="1"/>
  <c r="Q29" i="1"/>
  <c r="N29" i="1"/>
  <c r="M29" i="1"/>
  <c r="L29" i="1"/>
  <c r="J29" i="1"/>
  <c r="I29" i="1"/>
  <c r="H29" i="1"/>
  <c r="G29" i="1"/>
  <c r="F29" i="1"/>
  <c r="E29" i="1"/>
  <c r="P28" i="1"/>
  <c r="D28" i="1" s="1"/>
  <c r="P27" i="1"/>
  <c r="K27" i="1"/>
  <c r="C27" i="1"/>
  <c r="M26" i="1"/>
  <c r="C26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O25" i="1"/>
  <c r="L25" i="1"/>
  <c r="J25" i="1"/>
  <c r="I25" i="1"/>
  <c r="H25" i="1"/>
  <c r="G25" i="1"/>
  <c r="F25" i="1"/>
  <c r="E25" i="1"/>
  <c r="P24" i="1"/>
  <c r="D24" i="1" s="1"/>
  <c r="C24" i="1"/>
  <c r="P23" i="1"/>
  <c r="D23" i="1" s="1"/>
  <c r="C23" i="1"/>
  <c r="M22" i="1"/>
  <c r="M21" i="1" s="1"/>
  <c r="D22" i="1"/>
  <c r="C22" i="1"/>
  <c r="AC21" i="1"/>
  <c r="AB21" i="1"/>
  <c r="AA21" i="1"/>
  <c r="Z21" i="1"/>
  <c r="Y21" i="1"/>
  <c r="V21" i="1"/>
  <c r="U21" i="1"/>
  <c r="T21" i="1"/>
  <c r="R21" i="1"/>
  <c r="Q21" i="1"/>
  <c r="N21" i="1"/>
  <c r="L21" i="1"/>
  <c r="K21" i="1"/>
  <c r="J21" i="1"/>
  <c r="I21" i="1"/>
  <c r="H21" i="1"/>
  <c r="G21" i="1"/>
  <c r="F21" i="1"/>
  <c r="E21" i="1"/>
  <c r="AC20" i="1"/>
  <c r="Z20" i="1" s="1"/>
  <c r="U20" i="1"/>
  <c r="C20" i="1"/>
  <c r="AC19" i="1"/>
  <c r="U19" i="1"/>
  <c r="C19" i="1"/>
  <c r="AC18" i="1"/>
  <c r="AB18" i="1"/>
  <c r="Y18" i="1"/>
  <c r="C18" i="1" s="1"/>
  <c r="X17" i="1"/>
  <c r="W17" i="1"/>
  <c r="K18" i="1"/>
  <c r="AA17" i="1"/>
  <c r="V17" i="1"/>
  <c r="T17" i="1"/>
  <c r="S17" i="1"/>
  <c r="R17" i="1"/>
  <c r="Q17" i="1"/>
  <c r="P17" i="1"/>
  <c r="O17" i="1"/>
  <c r="M17" i="1"/>
  <c r="L17" i="1"/>
  <c r="I17" i="1"/>
  <c r="H17" i="1"/>
  <c r="G17" i="1"/>
  <c r="F17" i="1"/>
  <c r="E17" i="1"/>
  <c r="K16" i="1"/>
  <c r="D16" i="1" s="1"/>
  <c r="E16" i="1"/>
  <c r="E13" i="1" s="1"/>
  <c r="K15" i="1"/>
  <c r="C15" i="1"/>
  <c r="D14" i="1"/>
  <c r="C14" i="1"/>
  <c r="AC13" i="1"/>
  <c r="AB13" i="1"/>
  <c r="AA13" i="1"/>
  <c r="Z13" i="1"/>
  <c r="Y13" i="1"/>
  <c r="X13" i="1"/>
  <c r="W13" i="1"/>
  <c r="V13" i="1"/>
  <c r="U13" i="1"/>
  <c r="T13" i="1"/>
  <c r="R13" i="1"/>
  <c r="Q13" i="1"/>
  <c r="L13" i="1"/>
  <c r="J13" i="1"/>
  <c r="I13" i="1"/>
  <c r="H13" i="1"/>
  <c r="G13" i="1"/>
  <c r="F13" i="1"/>
  <c r="Z12" i="1"/>
  <c r="U12" i="1"/>
  <c r="P12" i="1"/>
  <c r="K12" i="1"/>
  <c r="C12" i="1"/>
  <c r="Z11" i="1"/>
  <c r="U11" i="1"/>
  <c r="P11" i="1"/>
  <c r="K11" i="1"/>
  <c r="F11" i="1"/>
  <c r="C11" i="1"/>
  <c r="Z10" i="1"/>
  <c r="U10" i="1"/>
  <c r="S9" i="1"/>
  <c r="R9" i="1"/>
  <c r="K10" i="1"/>
  <c r="C10" i="1"/>
  <c r="AC9" i="1"/>
  <c r="AB9" i="1"/>
  <c r="AA9" i="1"/>
  <c r="Y9" i="1"/>
  <c r="X9" i="1"/>
  <c r="W9" i="1"/>
  <c r="V9" i="1"/>
  <c r="T9" i="1"/>
  <c r="Q9" i="1"/>
  <c r="O9" i="1"/>
  <c r="N9" i="1"/>
  <c r="M9" i="1"/>
  <c r="L9" i="1"/>
  <c r="I9" i="1"/>
  <c r="H9" i="1"/>
  <c r="G9" i="1"/>
  <c r="E9" i="1"/>
  <c r="AA258" i="5"/>
  <c r="Z258" i="5"/>
  <c r="Y258" i="5"/>
  <c r="V258" i="5"/>
  <c r="U258" i="5"/>
  <c r="T258" i="5"/>
  <c r="Q258" i="5"/>
  <c r="P258" i="5"/>
  <c r="O258" i="5"/>
  <c r="N258" i="5"/>
  <c r="L258" i="5"/>
  <c r="K258" i="5"/>
  <c r="J258" i="5"/>
  <c r="G258" i="5"/>
  <c r="F258" i="5"/>
  <c r="E258" i="5"/>
  <c r="X257" i="5"/>
  <c r="W257" i="5" s="1"/>
  <c r="S257" i="5"/>
  <c r="S258" i="5" s="1"/>
  <c r="M257" i="5"/>
  <c r="H257" i="5"/>
  <c r="C257" i="5"/>
  <c r="W256" i="5"/>
  <c r="R256" i="5"/>
  <c r="M256" i="5"/>
  <c r="H256" i="5"/>
  <c r="W255" i="5"/>
  <c r="R255" i="5"/>
  <c r="M255" i="5"/>
  <c r="H255" i="5"/>
  <c r="C255" i="5"/>
  <c r="D258" i="5"/>
  <c r="M251" i="5"/>
  <c r="H251" i="5"/>
  <c r="C251" i="5"/>
  <c r="M234" i="5"/>
  <c r="H234" i="5"/>
  <c r="C234" i="5"/>
  <c r="M215" i="5"/>
  <c r="H215" i="5"/>
  <c r="C215" i="5"/>
  <c r="W79" i="5"/>
  <c r="R79" i="5"/>
  <c r="M79" i="5"/>
  <c r="H79" i="5"/>
  <c r="M45" i="5"/>
  <c r="H45" i="5"/>
  <c r="C45" i="5"/>
  <c r="C38" i="5"/>
  <c r="AB38" i="5" s="1"/>
  <c r="M22" i="5"/>
  <c r="H22" i="5"/>
  <c r="C22" i="5"/>
  <c r="M8" i="5"/>
  <c r="H8" i="5"/>
  <c r="C8" i="5"/>
  <c r="K38" i="4" l="1"/>
  <c r="N105" i="1"/>
  <c r="H105" i="1"/>
  <c r="G37" i="4" s="1"/>
  <c r="G38" i="4"/>
  <c r="C105" i="1"/>
  <c r="Z105" i="1"/>
  <c r="F38" i="4"/>
  <c r="I105" i="1"/>
  <c r="K391" i="1"/>
  <c r="S64" i="1"/>
  <c r="P35" i="4" s="1"/>
  <c r="P391" i="1"/>
  <c r="E56" i="4"/>
  <c r="J56" i="4"/>
  <c r="Z49" i="4"/>
  <c r="Y49" i="4" s="1"/>
  <c r="U56" i="4"/>
  <c r="U78" i="4" s="1"/>
  <c r="H258" i="5"/>
  <c r="C391" i="1"/>
  <c r="U391" i="1"/>
  <c r="F391" i="1"/>
  <c r="Z391" i="1"/>
  <c r="R64" i="1"/>
  <c r="P83" i="1"/>
  <c r="U83" i="1"/>
  <c r="F83" i="1"/>
  <c r="Z83" i="1"/>
  <c r="S47" i="1"/>
  <c r="V64" i="1"/>
  <c r="F64" i="1"/>
  <c r="J64" i="1"/>
  <c r="T47" i="1"/>
  <c r="X47" i="1"/>
  <c r="U34" i="4" s="1"/>
  <c r="I47" i="1"/>
  <c r="O47" i="1"/>
  <c r="W47" i="1"/>
  <c r="V34" i="4" s="1"/>
  <c r="R47" i="1"/>
  <c r="K13" i="1"/>
  <c r="D13" i="1" s="1"/>
  <c r="I64" i="1"/>
  <c r="F35" i="4" s="1"/>
  <c r="AB64" i="1"/>
  <c r="AA35" i="4" s="1"/>
  <c r="G47" i="1"/>
  <c r="H34" i="4" s="1"/>
  <c r="H47" i="1"/>
  <c r="G34" i="4" s="1"/>
  <c r="N47" i="1"/>
  <c r="J47" i="1"/>
  <c r="AC64" i="1"/>
  <c r="Z35" i="4" s="1"/>
  <c r="H36" i="4"/>
  <c r="E36" i="4" s="1"/>
  <c r="G64" i="1"/>
  <c r="Q40" i="1"/>
  <c r="Q39" i="1" s="1"/>
  <c r="Q47" i="1" s="1"/>
  <c r="Q64" i="1"/>
  <c r="E39" i="1"/>
  <c r="E47" i="1" s="1"/>
  <c r="E64" i="1"/>
  <c r="Y64" i="1"/>
  <c r="L64" i="1"/>
  <c r="Z64" i="1"/>
  <c r="W64" i="1"/>
  <c r="V35" i="4" s="1"/>
  <c r="H64" i="1"/>
  <c r="G35" i="4" s="1"/>
  <c r="N64" i="1"/>
  <c r="K35" i="4" s="1"/>
  <c r="T64" i="1"/>
  <c r="AA64" i="1"/>
  <c r="X64" i="1"/>
  <c r="C13" i="1"/>
  <c r="J38" i="4"/>
  <c r="K37" i="4"/>
  <c r="K251" i="1"/>
  <c r="I417" i="1"/>
  <c r="U49" i="1"/>
  <c r="U64" i="1" s="1"/>
  <c r="H503" i="1"/>
  <c r="AA503" i="1"/>
  <c r="I503" i="1"/>
  <c r="N503" i="1"/>
  <c r="V503" i="1"/>
  <c r="AB503" i="1"/>
  <c r="E503" i="1"/>
  <c r="J503" i="1"/>
  <c r="Q503" i="1"/>
  <c r="W503" i="1"/>
  <c r="M503" i="1"/>
  <c r="G503" i="1"/>
  <c r="L503" i="1"/>
  <c r="R503" i="1"/>
  <c r="F251" i="1"/>
  <c r="C388" i="1"/>
  <c r="Z37" i="4"/>
  <c r="N251" i="1"/>
  <c r="K39" i="4" s="1"/>
  <c r="S251" i="1"/>
  <c r="P39" i="4" s="1"/>
  <c r="V39" i="4"/>
  <c r="X251" i="1"/>
  <c r="U39" i="4" s="1"/>
  <c r="C251" i="1"/>
  <c r="M251" i="1"/>
  <c r="L39" i="4" s="1"/>
  <c r="R251" i="1"/>
  <c r="Q39" i="4" s="1"/>
  <c r="AC251" i="1"/>
  <c r="Z39" i="4" s="1"/>
  <c r="Y39" i="4" s="1"/>
  <c r="V37" i="4"/>
  <c r="U37" i="4"/>
  <c r="F37" i="1"/>
  <c r="AA37" i="4"/>
  <c r="H417" i="1"/>
  <c r="M417" i="1"/>
  <c r="AB417" i="1"/>
  <c r="U126" i="1"/>
  <c r="D126" i="1" s="1"/>
  <c r="C25" i="1"/>
  <c r="U127" i="1"/>
  <c r="D127" i="1" s="1"/>
  <c r="Z143" i="1"/>
  <c r="E417" i="1"/>
  <c r="J417" i="1"/>
  <c r="D402" i="1"/>
  <c r="AA417" i="1"/>
  <c r="AG70" i="4"/>
  <c r="AD23" i="4"/>
  <c r="Z34" i="1"/>
  <c r="D34" i="1" s="1"/>
  <c r="AD54" i="4"/>
  <c r="AH56" i="4"/>
  <c r="AH70" i="4"/>
  <c r="X258" i="1"/>
  <c r="X417" i="1" s="1"/>
  <c r="D296" i="1"/>
  <c r="AD21" i="4"/>
  <c r="AD25" i="4"/>
  <c r="AD26" i="4"/>
  <c r="AB79" i="5"/>
  <c r="AB234" i="5"/>
  <c r="U425" i="1"/>
  <c r="AD13" i="4"/>
  <c r="AD14" i="4"/>
  <c r="AF56" i="4"/>
  <c r="AB22" i="5"/>
  <c r="AB215" i="5"/>
  <c r="R257" i="5"/>
  <c r="R258" i="5" s="1"/>
  <c r="P121" i="1"/>
  <c r="D121" i="1" s="1"/>
  <c r="P125" i="1"/>
  <c r="D125" i="1" s="1"/>
  <c r="D364" i="1"/>
  <c r="AF29" i="4"/>
  <c r="AD61" i="4"/>
  <c r="Y70" i="4"/>
  <c r="D316" i="1"/>
  <c r="D350" i="1"/>
  <c r="D368" i="1"/>
  <c r="P9" i="1"/>
  <c r="D54" i="1"/>
  <c r="G417" i="1"/>
  <c r="Q417" i="1"/>
  <c r="D260" i="1"/>
  <c r="D298" i="1"/>
  <c r="D302" i="1"/>
  <c r="D311" i="1"/>
  <c r="D499" i="1"/>
  <c r="K432" i="1"/>
  <c r="D294" i="1"/>
  <c r="D392" i="1"/>
  <c r="D398" i="1"/>
  <c r="D400" i="1"/>
  <c r="K425" i="1"/>
  <c r="Z9" i="1"/>
  <c r="K33" i="1"/>
  <c r="M49" i="1"/>
  <c r="D272" i="1"/>
  <c r="D324" i="1"/>
  <c r="D335" i="1"/>
  <c r="D409" i="1"/>
  <c r="D410" i="1"/>
  <c r="D424" i="1"/>
  <c r="P425" i="1"/>
  <c r="D448" i="1"/>
  <c r="D456" i="1"/>
  <c r="D462" i="1"/>
  <c r="D336" i="1"/>
  <c r="D342" i="1"/>
  <c r="D344" i="1"/>
  <c r="D361" i="1"/>
  <c r="D366" i="1"/>
  <c r="D386" i="1"/>
  <c r="D463" i="1"/>
  <c r="D500" i="1"/>
  <c r="C53" i="1"/>
  <c r="D12" i="1"/>
  <c r="U17" i="1"/>
  <c r="D282" i="1"/>
  <c r="D300" i="1"/>
  <c r="D312" i="1"/>
  <c r="D318" i="1"/>
  <c r="D346" i="1"/>
  <c r="D464" i="1"/>
  <c r="D466" i="1"/>
  <c r="X258" i="5"/>
  <c r="AB255" i="5"/>
  <c r="AB257" i="5"/>
  <c r="W258" i="5"/>
  <c r="AB45" i="5"/>
  <c r="AB258" i="5" s="1"/>
  <c r="AB256" i="5"/>
  <c r="M258" i="5"/>
  <c r="AB251" i="5"/>
  <c r="AD65" i="4"/>
  <c r="E66" i="4"/>
  <c r="O66" i="4"/>
  <c r="AF70" i="4"/>
  <c r="J29" i="4"/>
  <c r="J74" i="4" s="1"/>
  <c r="E16" i="4"/>
  <c r="AD16" i="4" s="1"/>
  <c r="AD29" i="4" s="1"/>
  <c r="AD20" i="4"/>
  <c r="Y28" i="4"/>
  <c r="Y29" i="4" s="1"/>
  <c r="Y74" i="4" s="1"/>
  <c r="AG29" i="4"/>
  <c r="I71" i="4"/>
  <c r="I82" i="4" s="1"/>
  <c r="AH42" i="4"/>
  <c r="S71" i="4"/>
  <c r="S82" i="4" s="1"/>
  <c r="AC71" i="4"/>
  <c r="AC82" i="4" s="1"/>
  <c r="T49" i="4"/>
  <c r="T56" i="4" s="1"/>
  <c r="T78" i="4" s="1"/>
  <c r="O70" i="4"/>
  <c r="AD68" i="4"/>
  <c r="O29" i="4"/>
  <c r="O74" i="4" s="1"/>
  <c r="AD17" i="4"/>
  <c r="AD19" i="4"/>
  <c r="AH29" i="4"/>
  <c r="J66" i="4"/>
  <c r="J70" i="4" s="1"/>
  <c r="T70" i="4"/>
  <c r="AD53" i="4"/>
  <c r="AG56" i="4"/>
  <c r="U9" i="1"/>
  <c r="C16" i="1"/>
  <c r="C21" i="1"/>
  <c r="D20" i="1"/>
  <c r="AE29" i="4"/>
  <c r="D10" i="1"/>
  <c r="Y17" i="1"/>
  <c r="C17" i="1" s="1"/>
  <c r="D51" i="1"/>
  <c r="M53" i="1"/>
  <c r="D68" i="1"/>
  <c r="F37" i="4"/>
  <c r="D85" i="1"/>
  <c r="D91" i="1"/>
  <c r="U132" i="1"/>
  <c r="D132" i="1" s="1"/>
  <c r="Z133" i="1"/>
  <c r="D133" i="1" s="1"/>
  <c r="Z137" i="1"/>
  <c r="D137" i="1" s="1"/>
  <c r="D268" i="1"/>
  <c r="D270" i="1"/>
  <c r="D277" i="1"/>
  <c r="D284" i="1"/>
  <c r="D358" i="1"/>
  <c r="D360" i="1"/>
  <c r="K100" i="1"/>
  <c r="D100" i="1" s="1"/>
  <c r="D428" i="1"/>
  <c r="D430" i="1"/>
  <c r="D434" i="1"/>
  <c r="D436" i="1"/>
  <c r="D478" i="1"/>
  <c r="D482" i="1"/>
  <c r="D491" i="1"/>
  <c r="W71" i="4"/>
  <c r="W82" i="4" s="1"/>
  <c r="AB33" i="1"/>
  <c r="C57" i="1"/>
  <c r="D70" i="1"/>
  <c r="U130" i="1"/>
  <c r="D130" i="1" s="1"/>
  <c r="Z135" i="1"/>
  <c r="D135" i="1" s="1"/>
  <c r="Z139" i="1"/>
  <c r="D139" i="1" s="1"/>
  <c r="D264" i="1"/>
  <c r="D271" i="1"/>
  <c r="D276" i="1"/>
  <c r="D278" i="1"/>
  <c r="D288" i="1"/>
  <c r="D354" i="1"/>
  <c r="D359" i="1"/>
  <c r="D372" i="1"/>
  <c r="D380" i="1"/>
  <c r="D384" i="1"/>
  <c r="K388" i="1"/>
  <c r="P388" i="1"/>
  <c r="D406" i="1"/>
  <c r="D408" i="1"/>
  <c r="D422" i="1"/>
  <c r="D449" i="1"/>
  <c r="D450" i="1"/>
  <c r="D457" i="1"/>
  <c r="D458" i="1"/>
  <c r="D495" i="1"/>
  <c r="D497" i="1"/>
  <c r="D502" i="1"/>
  <c r="T28" i="4"/>
  <c r="T29" i="4" s="1"/>
  <c r="T74" i="4" s="1"/>
  <c r="N71" i="4"/>
  <c r="N82" i="4" s="1"/>
  <c r="X71" i="4"/>
  <c r="X82" i="4" s="1"/>
  <c r="Z50" i="4"/>
  <c r="Y50" i="4" s="1"/>
  <c r="AD50" i="4" s="1"/>
  <c r="Z52" i="4"/>
  <c r="Y52" i="4" s="1"/>
  <c r="AD52" i="4" s="1"/>
  <c r="AB8" i="5"/>
  <c r="U144" i="1"/>
  <c r="P258" i="1"/>
  <c r="D310" i="1"/>
  <c r="D315" i="1"/>
  <c r="D330" i="1"/>
  <c r="D332" i="1"/>
  <c r="D334" i="1"/>
  <c r="D345" i="1"/>
  <c r="D363" i="1"/>
  <c r="D394" i="1"/>
  <c r="D401" i="1"/>
  <c r="D437" i="1"/>
  <c r="D438" i="1"/>
  <c r="D469" i="1"/>
  <c r="D481" i="1"/>
  <c r="R71" i="4"/>
  <c r="R82" i="4" s="1"/>
  <c r="AB71" i="4"/>
  <c r="AB82" i="4" s="1"/>
  <c r="O417" i="1"/>
  <c r="D95" i="1"/>
  <c r="Q35" i="4"/>
  <c r="P29" i="1"/>
  <c r="D32" i="1"/>
  <c r="D27" i="1"/>
  <c r="D56" i="1"/>
  <c r="P53" i="1"/>
  <c r="D55" i="1"/>
  <c r="S417" i="1"/>
  <c r="D459" i="1"/>
  <c r="D451" i="1"/>
  <c r="D71" i="1"/>
  <c r="D102" i="1"/>
  <c r="C29" i="1"/>
  <c r="D36" i="1"/>
  <c r="D40" i="1"/>
  <c r="D39" i="1" s="1"/>
  <c r="P117" i="1"/>
  <c r="D117" i="1" s="1"/>
  <c r="P119" i="1"/>
  <c r="D119" i="1" s="1"/>
  <c r="P122" i="1"/>
  <c r="D122" i="1" s="1"/>
  <c r="U128" i="1"/>
  <c r="D128" i="1" s="1"/>
  <c r="U131" i="1"/>
  <c r="D131" i="1" s="1"/>
  <c r="Z141" i="1"/>
  <c r="U142" i="1"/>
  <c r="Z142" i="1"/>
  <c r="U143" i="1"/>
  <c r="D145" i="1"/>
  <c r="D280" i="1"/>
  <c r="D281" i="1"/>
  <c r="D285" i="1"/>
  <c r="D287" i="1"/>
  <c r="D292" i="1"/>
  <c r="D293" i="1"/>
  <c r="D297" i="1"/>
  <c r="D301" i="1"/>
  <c r="D322" i="1"/>
  <c r="D326" i="1"/>
  <c r="D471" i="1"/>
  <c r="D52" i="1"/>
  <c r="D101" i="1"/>
  <c r="D254" i="1"/>
  <c r="K255" i="1"/>
  <c r="D259" i="1"/>
  <c r="D304" i="1"/>
  <c r="D376" i="1"/>
  <c r="D382" i="1"/>
  <c r="D383" i="1"/>
  <c r="D414" i="1"/>
  <c r="D431" i="1"/>
  <c r="D443" i="1"/>
  <c r="D445" i="1"/>
  <c r="C487" i="1"/>
  <c r="D489" i="1"/>
  <c r="D490" i="1"/>
  <c r="D230" i="1"/>
  <c r="D229" i="1"/>
  <c r="D232" i="1"/>
  <c r="D109" i="1"/>
  <c r="D111" i="1"/>
  <c r="D112" i="1"/>
  <c r="D114" i="1"/>
  <c r="K66" i="1"/>
  <c r="K83" i="1" s="1"/>
  <c r="K36" i="4"/>
  <c r="J36" i="4" s="1"/>
  <c r="D67" i="1"/>
  <c r="D308" i="1"/>
  <c r="D328" i="1"/>
  <c r="D340" i="1"/>
  <c r="D487" i="1"/>
  <c r="K9" i="1"/>
  <c r="L40" i="1"/>
  <c r="L39" i="1" s="1"/>
  <c r="L47" i="1" s="1"/>
  <c r="V40" i="1"/>
  <c r="V39" i="1" s="1"/>
  <c r="V47" i="1" s="1"/>
  <c r="D89" i="1"/>
  <c r="D92" i="1"/>
  <c r="P115" i="1"/>
  <c r="D115" i="1" s="1"/>
  <c r="P118" i="1"/>
  <c r="D118" i="1" s="1"/>
  <c r="P123" i="1"/>
  <c r="D123" i="1" s="1"/>
  <c r="U129" i="1"/>
  <c r="Z134" i="1"/>
  <c r="D134" i="1" s="1"/>
  <c r="Z136" i="1"/>
  <c r="D136" i="1" s="1"/>
  <c r="Z138" i="1"/>
  <c r="D138" i="1" s="1"/>
  <c r="Z140" i="1"/>
  <c r="D140" i="1" s="1"/>
  <c r="U141" i="1"/>
  <c r="D225" i="1"/>
  <c r="D235" i="1"/>
  <c r="D234" i="1"/>
  <c r="D228" i="1"/>
  <c r="U253" i="1"/>
  <c r="U255" i="1" s="1"/>
  <c r="D265" i="1"/>
  <c r="D267" i="1"/>
  <c r="D305" i="1"/>
  <c r="D307" i="1"/>
  <c r="Y258" i="1"/>
  <c r="Y417" i="1" s="1"/>
  <c r="D320" i="1"/>
  <c r="D321" i="1"/>
  <c r="D325" i="1"/>
  <c r="D338" i="1"/>
  <c r="D339" i="1"/>
  <c r="D370" i="1"/>
  <c r="D375" i="1"/>
  <c r="D377" i="1"/>
  <c r="D379" i="1"/>
  <c r="D396" i="1"/>
  <c r="D397" i="1"/>
  <c r="D404" i="1"/>
  <c r="D405" i="1"/>
  <c r="D412" i="1"/>
  <c r="D413" i="1"/>
  <c r="K419" i="1"/>
  <c r="P419" i="1"/>
  <c r="D426" i="1"/>
  <c r="P432" i="1"/>
  <c r="U432" i="1"/>
  <c r="D433" i="1"/>
  <c r="Z432" i="1"/>
  <c r="D440" i="1"/>
  <c r="D442" i="1"/>
  <c r="D446" i="1"/>
  <c r="D454" i="1"/>
  <c r="D467" i="1"/>
  <c r="D468" i="1"/>
  <c r="D473" i="1"/>
  <c r="D474" i="1"/>
  <c r="D477" i="1"/>
  <c r="D479" i="1"/>
  <c r="S483" i="1"/>
  <c r="S503" i="1" s="1"/>
  <c r="D485" i="1"/>
  <c r="D486" i="1"/>
  <c r="D493" i="1"/>
  <c r="D494" i="1"/>
  <c r="D107" i="1"/>
  <c r="D226" i="1"/>
  <c r="C9" i="1"/>
  <c r="D11" i="1"/>
  <c r="F9" i="1"/>
  <c r="Z19" i="1"/>
  <c r="D19" i="1" s="1"/>
  <c r="AC17" i="1"/>
  <c r="AC47" i="1" s="1"/>
  <c r="P21" i="1"/>
  <c r="D21" i="1" s="1"/>
  <c r="AA40" i="1"/>
  <c r="AA39" i="1" s="1"/>
  <c r="AA47" i="1" s="1"/>
  <c r="D231" i="1"/>
  <c r="D314" i="1"/>
  <c r="D348" i="1"/>
  <c r="D352" i="1"/>
  <c r="D356" i="1"/>
  <c r="D362" i="1"/>
  <c r="W255" i="1"/>
  <c r="D262" i="1"/>
  <c r="D274" i="1"/>
  <c r="D290" i="1"/>
  <c r="D390" i="1"/>
  <c r="F388" i="1"/>
  <c r="K29" i="1"/>
  <c r="D31" i="1"/>
  <c r="D35" i="1"/>
  <c r="D69" i="1"/>
  <c r="D72" i="1"/>
  <c r="D98" i="1"/>
  <c r="U86" i="1"/>
  <c r="D86" i="1" s="1"/>
  <c r="D227" i="1"/>
  <c r="D108" i="1"/>
  <c r="D110" i="1"/>
  <c r="D113" i="1"/>
  <c r="P116" i="1"/>
  <c r="D116" i="1" s="1"/>
  <c r="P120" i="1"/>
  <c r="D120" i="1" s="1"/>
  <c r="P124" i="1"/>
  <c r="D124" i="1" s="1"/>
  <c r="Z144" i="1"/>
  <c r="D233" i="1"/>
  <c r="F258" i="1"/>
  <c r="W417" i="1"/>
  <c r="D261" i="1"/>
  <c r="D263" i="1"/>
  <c r="D266" i="1"/>
  <c r="D269" i="1"/>
  <c r="D273" i="1"/>
  <c r="D275" i="1"/>
  <c r="D279" i="1"/>
  <c r="D283" i="1"/>
  <c r="D286" i="1"/>
  <c r="D289" i="1"/>
  <c r="D291" i="1"/>
  <c r="D295" i="1"/>
  <c r="D299" i="1"/>
  <c r="D303" i="1"/>
  <c r="D306" i="1"/>
  <c r="D313" i="1"/>
  <c r="D319" i="1"/>
  <c r="D323" i="1"/>
  <c r="D333" i="1"/>
  <c r="D337" i="1"/>
  <c r="D343" i="1"/>
  <c r="D347" i="1"/>
  <c r="D349" i="1"/>
  <c r="D351" i="1"/>
  <c r="D369" i="1"/>
  <c r="D374" i="1"/>
  <c r="D378" i="1"/>
  <c r="C425" i="1"/>
  <c r="D501" i="1"/>
  <c r="D371" i="1"/>
  <c r="D373" i="1"/>
  <c r="D381" i="1"/>
  <c r="D387" i="1"/>
  <c r="U388" i="1"/>
  <c r="D389" i="1"/>
  <c r="Z388" i="1"/>
  <c r="D395" i="1"/>
  <c r="D399" i="1"/>
  <c r="D403" i="1"/>
  <c r="D407" i="1"/>
  <c r="D411" i="1"/>
  <c r="D423" i="1"/>
  <c r="D429" i="1"/>
  <c r="D435" i="1"/>
  <c r="D439" i="1"/>
  <c r="D441" i="1"/>
  <c r="D444" i="1"/>
  <c r="D447" i="1"/>
  <c r="D452" i="1"/>
  <c r="D453" i="1"/>
  <c r="D455" i="1"/>
  <c r="D460" i="1"/>
  <c r="D461" i="1"/>
  <c r="D465" i="1"/>
  <c r="D470" i="1"/>
  <c r="D472" i="1"/>
  <c r="D475" i="1"/>
  <c r="D476" i="1"/>
  <c r="D480" i="1"/>
  <c r="U483" i="1"/>
  <c r="D488" i="1"/>
  <c r="D496" i="1"/>
  <c r="D498" i="1"/>
  <c r="K53" i="1"/>
  <c r="D73" i="1"/>
  <c r="T36" i="4"/>
  <c r="O41" i="4"/>
  <c r="Y36" i="4"/>
  <c r="Z18" i="1"/>
  <c r="AB17" i="1"/>
  <c r="D50" i="1"/>
  <c r="K49" i="1"/>
  <c r="K64" i="1" s="1"/>
  <c r="D60" i="1"/>
  <c r="P57" i="1"/>
  <c r="D57" i="1" s="1"/>
  <c r="D99" i="1"/>
  <c r="O37" i="4"/>
  <c r="V417" i="1"/>
  <c r="K483" i="1"/>
  <c r="D484" i="1"/>
  <c r="F483" i="1"/>
  <c r="D15" i="1"/>
  <c r="K26" i="1"/>
  <c r="M25" i="1"/>
  <c r="M47" i="1" s="1"/>
  <c r="P25" i="1"/>
  <c r="C33" i="1"/>
  <c r="AB255" i="1"/>
  <c r="Z253" i="1"/>
  <c r="E41" i="4"/>
  <c r="L417" i="1"/>
  <c r="K258" i="1"/>
  <c r="N417" i="1"/>
  <c r="R417" i="1"/>
  <c r="T258" i="1"/>
  <c r="T417" i="1" s="1"/>
  <c r="C309" i="1"/>
  <c r="C258" i="1" s="1"/>
  <c r="Z309" i="1"/>
  <c r="D309" i="1" s="1"/>
  <c r="AC258" i="1"/>
  <c r="AC417" i="1" s="1"/>
  <c r="D317" i="1"/>
  <c r="D327" i="1"/>
  <c r="D329" i="1"/>
  <c r="D331" i="1"/>
  <c r="D341" i="1"/>
  <c r="D353" i="1"/>
  <c r="D355" i="1"/>
  <c r="D357" i="1"/>
  <c r="D365" i="1"/>
  <c r="D367" i="1"/>
  <c r="D385" i="1"/>
  <c r="D420" i="1"/>
  <c r="X419" i="1"/>
  <c r="U419" i="1" s="1"/>
  <c r="F432" i="1"/>
  <c r="O432" i="1"/>
  <c r="O503" i="1" s="1"/>
  <c r="C441" i="1"/>
  <c r="C432" i="1" s="1"/>
  <c r="Y483" i="1"/>
  <c r="Y503" i="1" s="1"/>
  <c r="C492" i="1"/>
  <c r="O36" i="4"/>
  <c r="J41" i="4"/>
  <c r="D393" i="1"/>
  <c r="C420" i="1"/>
  <c r="C419" i="1" s="1"/>
  <c r="T419" i="1"/>
  <c r="T503" i="1" s="1"/>
  <c r="D421" i="1"/>
  <c r="F419" i="1"/>
  <c r="Z419" i="1"/>
  <c r="D427" i="1"/>
  <c r="F425" i="1"/>
  <c r="Z425" i="1"/>
  <c r="Z492" i="1"/>
  <c r="Z483" i="1" s="1"/>
  <c r="AC483" i="1"/>
  <c r="AC503" i="1" s="1"/>
  <c r="AH44" i="4"/>
  <c r="K105" i="1" l="1"/>
  <c r="D105" i="1"/>
  <c r="U105" i="1"/>
  <c r="F417" i="1"/>
  <c r="AE49" i="4"/>
  <c r="Z56" i="4"/>
  <c r="Z78" i="4" s="1"/>
  <c r="Y56" i="4"/>
  <c r="Y78" i="4" s="1"/>
  <c r="D391" i="1"/>
  <c r="F47" i="1"/>
  <c r="Z251" i="1"/>
  <c r="U47" i="1"/>
  <c r="I505" i="1"/>
  <c r="I509" i="1" s="1"/>
  <c r="J39" i="4"/>
  <c r="T39" i="4"/>
  <c r="O39" i="4"/>
  <c r="AD36" i="4"/>
  <c r="AB47" i="1"/>
  <c r="Y47" i="1"/>
  <c r="C47" i="1"/>
  <c r="P64" i="1"/>
  <c r="P47" i="1"/>
  <c r="M34" i="4"/>
  <c r="M44" i="4" s="1"/>
  <c r="C64" i="1"/>
  <c r="AA505" i="1"/>
  <c r="AA509" i="1" s="1"/>
  <c r="M64" i="1"/>
  <c r="L35" i="4" s="1"/>
  <c r="J35" i="4" s="1"/>
  <c r="J505" i="1"/>
  <c r="J509" i="1" s="1"/>
  <c r="E38" i="4"/>
  <c r="AD38" i="4" s="1"/>
  <c r="N505" i="1"/>
  <c r="K42" i="4" s="1"/>
  <c r="L505" i="1"/>
  <c r="L509" i="1" s="1"/>
  <c r="G505" i="1"/>
  <c r="AB505" i="1"/>
  <c r="AA42" i="4" s="1"/>
  <c r="R505" i="1"/>
  <c r="Q42" i="4" s="1"/>
  <c r="V505" i="1"/>
  <c r="V509" i="1" s="1"/>
  <c r="Q505" i="1"/>
  <c r="Q509" i="1" s="1"/>
  <c r="T34" i="4"/>
  <c r="H505" i="1"/>
  <c r="W505" i="1"/>
  <c r="V42" i="4" s="1"/>
  <c r="M505" i="1"/>
  <c r="L42" i="4" s="1"/>
  <c r="E505" i="1"/>
  <c r="E509" i="1" s="1"/>
  <c r="T505" i="1"/>
  <c r="T509" i="1" s="1"/>
  <c r="Y505" i="1"/>
  <c r="S505" i="1"/>
  <c r="AC505" i="1"/>
  <c r="AC509" i="1" s="1"/>
  <c r="O505" i="1"/>
  <c r="O509" i="1" s="1"/>
  <c r="K503" i="1"/>
  <c r="F503" i="1"/>
  <c r="P503" i="1"/>
  <c r="Z503" i="1"/>
  <c r="X503" i="1"/>
  <c r="U503" i="1" s="1"/>
  <c r="P483" i="1"/>
  <c r="C417" i="1"/>
  <c r="Q34" i="4"/>
  <c r="P34" i="4"/>
  <c r="F34" i="4"/>
  <c r="AD49" i="4"/>
  <c r="AD56" i="4" s="1"/>
  <c r="AD78" i="4" s="1"/>
  <c r="P251" i="1"/>
  <c r="U251" i="1"/>
  <c r="D66" i="1"/>
  <c r="D83" i="1" s="1"/>
  <c r="Z33" i="1"/>
  <c r="D33" i="1" s="1"/>
  <c r="D141" i="1"/>
  <c r="D143" i="1"/>
  <c r="O35" i="4"/>
  <c r="U258" i="1"/>
  <c r="D144" i="1"/>
  <c r="C483" i="1"/>
  <c r="C503" i="1" s="1"/>
  <c r="Y35" i="4"/>
  <c r="D388" i="1"/>
  <c r="AD28" i="4"/>
  <c r="AD74" i="4" s="1"/>
  <c r="C258" i="5"/>
  <c r="AH71" i="4"/>
  <c r="AH82" i="4" s="1"/>
  <c r="D9" i="1"/>
  <c r="E29" i="4"/>
  <c r="E74" i="4" s="1"/>
  <c r="D53" i="1"/>
  <c r="P417" i="1"/>
  <c r="Z34" i="4"/>
  <c r="D142" i="1"/>
  <c r="AA41" i="4"/>
  <c r="Y41" i="4" s="1"/>
  <c r="V41" i="4"/>
  <c r="T41" i="4" s="1"/>
  <c r="AD66" i="4"/>
  <c r="AD70" i="4" s="1"/>
  <c r="U35" i="4"/>
  <c r="T35" i="4" s="1"/>
  <c r="E37" i="4"/>
  <c r="T37" i="4"/>
  <c r="AE52" i="4"/>
  <c r="AE50" i="4"/>
  <c r="D49" i="1"/>
  <c r="D29" i="1"/>
  <c r="D425" i="1"/>
  <c r="D129" i="1"/>
  <c r="D432" i="1"/>
  <c r="Y37" i="4"/>
  <c r="E35" i="4"/>
  <c r="Z258" i="1"/>
  <c r="L34" i="4"/>
  <c r="K34" i="4"/>
  <c r="D492" i="1"/>
  <c r="D483" i="1" s="1"/>
  <c r="D419" i="1"/>
  <c r="K417" i="1"/>
  <c r="Z255" i="1"/>
  <c r="D255" i="1" s="1"/>
  <c r="D253" i="1"/>
  <c r="K25" i="1"/>
  <c r="K47" i="1" s="1"/>
  <c r="D26" i="1"/>
  <c r="D25" i="1" s="1"/>
  <c r="U417" i="1"/>
  <c r="Z17" i="1"/>
  <c r="D18" i="1"/>
  <c r="AE56" i="4" l="1"/>
  <c r="M71" i="4"/>
  <c r="M82" i="4" s="1"/>
  <c r="M76" i="4"/>
  <c r="D64" i="1"/>
  <c r="AD39" i="4"/>
  <c r="AD35" i="4"/>
  <c r="AD41" i="4"/>
  <c r="AB509" i="1"/>
  <c r="D251" i="1"/>
  <c r="Z47" i="1"/>
  <c r="F42" i="4"/>
  <c r="K44" i="4"/>
  <c r="K76" i="4" s="1"/>
  <c r="F505" i="1"/>
  <c r="F509" i="1" s="1"/>
  <c r="Q44" i="4"/>
  <c r="L44" i="4"/>
  <c r="K505" i="1"/>
  <c r="K509" i="1" s="1"/>
  <c r="V44" i="4"/>
  <c r="J34" i="4"/>
  <c r="P505" i="1"/>
  <c r="P509" i="1" s="1"/>
  <c r="C505" i="1"/>
  <c r="U505" i="1"/>
  <c r="U509" i="1" s="1"/>
  <c r="X505" i="1"/>
  <c r="X509" i="1" s="1"/>
  <c r="D503" i="1"/>
  <c r="E34" i="4"/>
  <c r="P42" i="4"/>
  <c r="P44" i="4" s="1"/>
  <c r="P76" i="4" s="1"/>
  <c r="R509" i="1"/>
  <c r="M509" i="1"/>
  <c r="Y509" i="1"/>
  <c r="N509" i="1"/>
  <c r="O34" i="4"/>
  <c r="W509" i="1"/>
  <c r="H42" i="4"/>
  <c r="H44" i="4" s="1"/>
  <c r="H76" i="4" s="1"/>
  <c r="AG76" i="4" s="1"/>
  <c r="G509" i="1"/>
  <c r="G42" i="4"/>
  <c r="H509" i="1"/>
  <c r="J42" i="4"/>
  <c r="AA34" i="4"/>
  <c r="AA44" i="4" s="1"/>
  <c r="AA76" i="4" s="1"/>
  <c r="D258" i="1"/>
  <c r="D417" i="1" s="1"/>
  <c r="Z42" i="4"/>
  <c r="Y42" i="4" s="1"/>
  <c r="Z417" i="1"/>
  <c r="Z505" i="1" s="1"/>
  <c r="D17" i="1"/>
  <c r="D47" i="1" s="1"/>
  <c r="J37" i="4"/>
  <c r="AD37" i="4" s="1"/>
  <c r="V71" i="4" l="1"/>
  <c r="V82" i="4" s="1"/>
  <c r="V76" i="4"/>
  <c r="L71" i="4"/>
  <c r="L82" i="4" s="1"/>
  <c r="L76" i="4"/>
  <c r="Q71" i="4"/>
  <c r="Q82" i="4" s="1"/>
  <c r="Q76" i="4"/>
  <c r="F44" i="4"/>
  <c r="Z44" i="4"/>
  <c r="G44" i="4"/>
  <c r="J44" i="4"/>
  <c r="P71" i="4"/>
  <c r="P82" i="4" s="1"/>
  <c r="D505" i="1"/>
  <c r="D509" i="1" s="1"/>
  <c r="U42" i="4"/>
  <c r="O42" i="4"/>
  <c r="S509" i="1"/>
  <c r="Z509" i="1"/>
  <c r="E42" i="4"/>
  <c r="E44" i="4" s="1"/>
  <c r="E76" i="4" s="1"/>
  <c r="AA71" i="4"/>
  <c r="AA82" i="4" s="1"/>
  <c r="AG42" i="4"/>
  <c r="H71" i="4"/>
  <c r="H82" i="4" s="1"/>
  <c r="AG44" i="4"/>
  <c r="AG71" i="4" s="1"/>
  <c r="AG82" i="4" s="1"/>
  <c r="Y34" i="4"/>
  <c r="AD34" i="4" s="1"/>
  <c r="K71" i="4"/>
  <c r="K82" i="4" s="1"/>
  <c r="Z71" i="4" l="1"/>
  <c r="Z82" i="4" s="1"/>
  <c r="Z76" i="4"/>
  <c r="AE42" i="4"/>
  <c r="F76" i="4"/>
  <c r="J71" i="4"/>
  <c r="J82" i="4" s="1"/>
  <c r="J76" i="4"/>
  <c r="AF42" i="4"/>
  <c r="G76" i="4"/>
  <c r="AF76" i="4" s="1"/>
  <c r="F71" i="4"/>
  <c r="F82" i="4" s="1"/>
  <c r="G71" i="4"/>
  <c r="G82" i="4" s="1"/>
  <c r="Y44" i="4"/>
  <c r="O44" i="4"/>
  <c r="T42" i="4"/>
  <c r="T44" i="4" s="1"/>
  <c r="U44" i="4"/>
  <c r="E71" i="4"/>
  <c r="AF44" i="4"/>
  <c r="AF71" i="4" s="1"/>
  <c r="AF82" i="4" s="1"/>
  <c r="E82" i="4" l="1"/>
  <c r="O71" i="4"/>
  <c r="O82" i="4" s="1"/>
  <c r="O76" i="4"/>
  <c r="Y71" i="4"/>
  <c r="Y82" i="4" s="1"/>
  <c r="Y76" i="4"/>
  <c r="U71" i="4"/>
  <c r="U82" i="4" s="1"/>
  <c r="U76" i="4"/>
  <c r="AE76" i="4" s="1"/>
  <c r="T71" i="4"/>
  <c r="T82" i="4" s="1"/>
  <c r="T76" i="4"/>
  <c r="AD42" i="4"/>
  <c r="AD44" i="4" s="1"/>
  <c r="AE44" i="4"/>
  <c r="AE71" i="4" s="1"/>
  <c r="AE82" i="4" s="1"/>
  <c r="AD71" i="4" l="1"/>
  <c r="AD82" i="4" s="1"/>
  <c r="AD76" i="4"/>
</calcChain>
</file>

<file path=xl/sharedStrings.xml><?xml version="1.0" encoding="utf-8"?>
<sst xmlns="http://schemas.openxmlformats.org/spreadsheetml/2006/main" count="1941" uniqueCount="1437">
  <si>
    <t>Наименование мероприятий по объектам</t>
  </si>
  <si>
    <t>1.1.</t>
  </si>
  <si>
    <t>2.1.</t>
  </si>
  <si>
    <t>2.2.</t>
  </si>
  <si>
    <t>4.2.</t>
  </si>
  <si>
    <t>5.1.</t>
  </si>
  <si>
    <t>5.2.</t>
  </si>
  <si>
    <t>5.3.</t>
  </si>
  <si>
    <t>6.1.</t>
  </si>
  <si>
    <t>6.2.</t>
  </si>
  <si>
    <t>5.4.</t>
  </si>
  <si>
    <t>Капитальный ремонт автодороги по ул. Радищева (от ул. Октябрьская до ул. Новозаводская)</t>
  </si>
  <si>
    <t>всего, тыс.руб.</t>
  </si>
  <si>
    <t>областной бюджет, тыс.руб.</t>
  </si>
  <si>
    <t>Осуществление строительного контроля на объекте: Капитальный ремонт автодороги по ул. Радищева (от ул. Октябрьская до ул. Новозаводская)</t>
  </si>
  <si>
    <t>Итого по объектам строительства по разделу 1:</t>
  </si>
  <si>
    <t>Итого по объектам реконструкции по разделу 2:</t>
  </si>
  <si>
    <t>Итого по объектам капитального ремонта по разделу 4:</t>
  </si>
  <si>
    <t>Итого по объектам ремонта дворовых территорий по разделу 6:</t>
  </si>
  <si>
    <t>1.1.1.</t>
  </si>
  <si>
    <t>2.1.1.</t>
  </si>
  <si>
    <t>2.2.1.</t>
  </si>
  <si>
    <t>2.2.2.</t>
  </si>
  <si>
    <t>4.11.</t>
  </si>
  <si>
    <t>5.5.</t>
  </si>
  <si>
    <t>5.6.</t>
  </si>
  <si>
    <t>5.7.</t>
  </si>
  <si>
    <t>5.8.</t>
  </si>
  <si>
    <t>5.9.</t>
  </si>
  <si>
    <t>5.10.</t>
  </si>
  <si>
    <t>5.11.</t>
  </si>
  <si>
    <t>5.12.</t>
  </si>
  <si>
    <t>5.13.</t>
  </si>
  <si>
    <t>5.14.</t>
  </si>
  <si>
    <t>5.15.</t>
  </si>
  <si>
    <t>5.17.</t>
  </si>
  <si>
    <t>5.18.</t>
  </si>
  <si>
    <t>5.19.</t>
  </si>
  <si>
    <t>5.20.</t>
  </si>
  <si>
    <t>5.16.</t>
  </si>
  <si>
    <t>5.21.</t>
  </si>
  <si>
    <t>5.22.</t>
  </si>
  <si>
    <t>5.23.</t>
  </si>
  <si>
    <t>5.24.</t>
  </si>
  <si>
    <t>5.25.</t>
  </si>
  <si>
    <t>5.26.</t>
  </si>
  <si>
    <t>5.27.</t>
  </si>
  <si>
    <t>5.28.</t>
  </si>
  <si>
    <t>5.29.</t>
  </si>
  <si>
    <t>5.30.</t>
  </si>
  <si>
    <t>5.31.</t>
  </si>
  <si>
    <t>5.33.</t>
  </si>
  <si>
    <t>5.34.</t>
  </si>
  <si>
    <t>5.35.</t>
  </si>
  <si>
    <t>5.36.</t>
  </si>
  <si>
    <t>5.37.</t>
  </si>
  <si>
    <t>5.38.</t>
  </si>
  <si>
    <t>5.39.</t>
  </si>
  <si>
    <t>5.40.</t>
  </si>
  <si>
    <t>5.41.</t>
  </si>
  <si>
    <t>5.42.</t>
  </si>
  <si>
    <t>5.43.</t>
  </si>
  <si>
    <t>1.2.</t>
  </si>
  <si>
    <t>1.2.1.</t>
  </si>
  <si>
    <t>1.2.2.</t>
  </si>
  <si>
    <t>местный бюджет, тыс.руб.</t>
  </si>
  <si>
    <t>5.44.</t>
  </si>
  <si>
    <t>5.45.</t>
  </si>
  <si>
    <t>5.46.</t>
  </si>
  <si>
    <t>5.47.</t>
  </si>
  <si>
    <t>Южное шоссе (от ул. Полякова до ул. Тополиной)</t>
  </si>
  <si>
    <t>Южное шоссе (от ул. Тополиной до Автозаводского шоссе)</t>
  </si>
  <si>
    <t>пр-т Степана Разина от проспекта Ленинский до ул. Спортивной, иск. КТР б-р Приморский - пр-т Степана Разина, пр-т Ленинский - пр-т Степана Разина</t>
  </si>
  <si>
    <t>ул. 40 лет Победы от Южного шоссе до ул. Дзержинского</t>
  </si>
  <si>
    <t>б-р 50 лет Октября (от ул. Новозаводская до Автозаводского шоссе)</t>
  </si>
  <si>
    <t>Хрящевское шоссе от Обводного шоссе до пересечения Южного и Автозаводского шоссе</t>
  </si>
  <si>
    <t>Хрящевское шоссе от Обводного шоссе до г.о. Тольятти</t>
  </si>
  <si>
    <t>2. Реконструкция автомобильных дорог общего пользования местного значения городского округа Тольятти:</t>
  </si>
  <si>
    <t>Оказание услуг по подготовке экспертных заключений по результатам проведения лабораторных испытаний асфальтобетонных покрытий проезжей части автодорог и тротуаров на объектах ремонта дорог</t>
  </si>
  <si>
    <t>5. Выполнение работ по ремонту автомобильных  дорог общего пользования местного значения городского округа Тольятти:</t>
  </si>
  <si>
    <t>Стоимость работ по годам, тыс.руб.</t>
  </si>
  <si>
    <t>ул. Диагональная от ул. Баныкина до ул. Кунеевская</t>
  </si>
  <si>
    <t>Комсомольское шоссе</t>
  </si>
  <si>
    <t>Южное шоссе от ул. Заставная до границы г.о. Тольятти</t>
  </si>
  <si>
    <t>Итого по объектам ремонта дорог по разделу 5:</t>
  </si>
  <si>
    <t>1.1.2.</t>
  </si>
  <si>
    <t>1.3.</t>
  </si>
  <si>
    <t>1.3.2.</t>
  </si>
  <si>
    <t>1.3.3.</t>
  </si>
  <si>
    <t>1.4.</t>
  </si>
  <si>
    <t>1.4.2.</t>
  </si>
  <si>
    <t>1.4.3.</t>
  </si>
  <si>
    <t>1.5.</t>
  </si>
  <si>
    <t>1.5.2.</t>
  </si>
  <si>
    <t>1.5.3.</t>
  </si>
  <si>
    <t>1.6.</t>
  </si>
  <si>
    <t>1.6.1.</t>
  </si>
  <si>
    <t>1.6.2.</t>
  </si>
  <si>
    <t>1.6.3.</t>
  </si>
  <si>
    <t>1.7.</t>
  </si>
  <si>
    <t>1.2.3.</t>
  </si>
  <si>
    <t>Ремонт дворовых территорий многоквартирных домов и проездов к дворовым территориям многоквартирных домов городского округа Тольятти</t>
  </si>
  <si>
    <t xml:space="preserve">Оказание услуг по подготовке экспертных заключений по результатам проведения лабораторных испытаний асфальтобетонных покрытий на объектах  ремонта дворовых территорий многоквартирных домов и проездов к дворовым территориям многоквартирных домов </t>
  </si>
  <si>
    <t>3. Выполнение проектно-изыскательских работ по строительству, реконструкции, капитальному ремонту и ремонту автомобильных дорог общего пользования местного значения городского округа Тольятти:</t>
  </si>
  <si>
    <t>Итого по  объектам проектирования строительства, реконструкции, капитального ремонта и ремонта по разделу 3:</t>
  </si>
  <si>
    <t>5.32.</t>
  </si>
  <si>
    <t>Оказание услуг по диагностике и оценке транспортно-эксплуатационного состояния автомобильных дорог общего пользования местного значения городского округа Тольятти</t>
  </si>
  <si>
    <t>Оказание услуг по техническому учету и паспортизации автомобильных дорог общего пользования местного значения городского округа Тольятти</t>
  </si>
  <si>
    <t>2021 год</t>
  </si>
  <si>
    <t>2022 год</t>
  </si>
  <si>
    <t>2023 год</t>
  </si>
  <si>
    <t>2024 год</t>
  </si>
  <si>
    <t>2025 год</t>
  </si>
  <si>
    <t>1.1.3.</t>
  </si>
  <si>
    <t xml:space="preserve">Строительство магистральной улицы общегородского значения регулируемого движения в продолжение ул. Фермерской до Южного шоссе </t>
  </si>
  <si>
    <t xml:space="preserve"> Осуществление строительного контроля на объекте: Строительство магистральной улицы общегородского значения регулируемого движения в продолжение ул. Фермерской до Южного шоссе </t>
  </si>
  <si>
    <t>Строительство бокового проезда - подъездной дороги к земельному участку, на котором расположен физкультурно-оздоровительный комплекс СДЮШОР №8 "Союз"</t>
  </si>
  <si>
    <t>Осуществление строительного контроля на объекте: Строительство бокового проезда - подъездной дороги к земельному участку, на котором расположен физкультурно-оздоровительный комплекс СДЮШОР №8 "Союз"</t>
  </si>
  <si>
    <t>Осуществление строительного контроля на объекте: Реконструкция кольцевой транспортной развязки на пересечении Южного шоссе и ул. Борковская. Устройство дополнительных правоповоротных полос движения (Юго-восточная полоса движения. Северо-западная полоса движения.)</t>
  </si>
  <si>
    <t>2.2.3.</t>
  </si>
  <si>
    <t>Строительство улицы Казачья в жилой застройке  микрорайона Жигулевское море от ул. Ивана Красюка  до ул. Бориса Коваленко</t>
  </si>
  <si>
    <t>Осуществление строительного контроля на объекте: Строительство улицы Казачья в жилой застройке  микрорайона Жигулевское море от ул. Ивана Красюка  до ул. Бориса Коваленко</t>
  </si>
  <si>
    <t>Осуществление авторского надзора на объекте: Строительство улицы Казачья в жилой застройке  микрорайона Жигулевское море от ул. Ивана Красюка  до ул. Бориса Коваленко</t>
  </si>
  <si>
    <t>улица Нижнегородская от Майского проезда до ГСК "Полина"</t>
  </si>
  <si>
    <t>Капитальный ремонт автодороги по ул. Октябрьская (от ул. Комсомольская до б-ра 50 лет Октября, г. Тольятти, Самарской области)</t>
  </si>
  <si>
    <t>Осуществление строительного контроля на объекте: Капитальный ремонт автодороги по ул. Октябрьская (от ул. Комсомольская до б-ра 50 лет Октября, г. Тольятти, Самарской области)</t>
  </si>
  <si>
    <t>автодорога по улице Скрябина от улицы Олимпийская до улицы Вавилова</t>
  </si>
  <si>
    <t>автодорога к турбазе "Волна" от Комсомольского шоссе до турбазы "Волна"</t>
  </si>
  <si>
    <t>автодорога  Поволжское шоссе от улицы Громовой до СНТ "Наука"</t>
  </si>
  <si>
    <t>автодорога Поволжское шоссе от СНТ "Наука" до Тольятти - Азот</t>
  </si>
  <si>
    <t>автодорога по улице Ровная от ул. Железнодорожная до УР 65/16</t>
  </si>
  <si>
    <t>подъездная дорога к детскому саду "Олимпия" от улицы Коммунистическая до д/сада "Олимпия"</t>
  </si>
  <si>
    <t>автодорога по бульвару Островского от улицы Краснодонцев до улицы Коммунистическая</t>
  </si>
  <si>
    <t>Осуществление строительного контроля на объекте: Капитальный ремонт автодороги по улице Никонова от  улицы Железнодорожная  до улицы Ингельберга</t>
  </si>
  <si>
    <t>Капитальный ремонт автодороги по улице Никонова от  улицы Железнодорожная  до улицы Ингельберга</t>
  </si>
  <si>
    <t>Капитальный ремонт автодороги по улице Базовая от ул. Комсомольская до улицы Ларина</t>
  </si>
  <si>
    <t>Осуществление строительного контроля на объекте: Капитальный ремонт автодороги по улице Базовая от ул. Комсомольская до улицы Ларина</t>
  </si>
  <si>
    <t>автодорога по улице Революционная от улицы Дзержинского по проспекта Ленинский</t>
  </si>
  <si>
    <t>автодорога по улице Энергетиков от улицы Куйбышева до строения №23 по ул. Энергетиков</t>
  </si>
  <si>
    <t xml:space="preserve">автодорога по улице Менделеева от улицы Калужской до улицы Бориса Коваленко </t>
  </si>
  <si>
    <t>автодорога по улице Учительская от улицы Ингельберга до проезда Ученический</t>
  </si>
  <si>
    <t>автодорога по улице Грибоедова от улицы Ингельберга до улицы Краснознамённая</t>
  </si>
  <si>
    <t>автодорога по переулку 1 Горный от улицы Пионерской до улицы Попова</t>
  </si>
  <si>
    <t>автодорога по Лесопарковому шоссе от улицы Спортивной до Лесопаркового шоссе,42</t>
  </si>
  <si>
    <t>автодорога по улице Коммунистической от улицы Есенина до улицы Куйбышева</t>
  </si>
  <si>
    <t>автодорога по улице Никонова до границы шлюза 23-24</t>
  </si>
  <si>
    <t>автодорога по улице Академика Вавилова (от дома по улице Скрябина,13) до ул. Пескалинская</t>
  </si>
  <si>
    <t>автодорога по Обводной дороге в МКР Прибрежный</t>
  </si>
  <si>
    <t>автодорога к троллейбусному депо №30</t>
  </si>
  <si>
    <t>автодорога от улицы Громовой к проходной ООО "ТЗПО"</t>
  </si>
  <si>
    <t>автодорога от ул. Громовой до здания "Фабрика качества"</t>
  </si>
  <si>
    <t>местный бюджет, тыс. руб.</t>
  </si>
  <si>
    <t>4.1.</t>
  </si>
  <si>
    <t>4.3.</t>
  </si>
  <si>
    <t>4.4.</t>
  </si>
  <si>
    <t>4.5.</t>
  </si>
  <si>
    <t>4.6.</t>
  </si>
  <si>
    <t>4.7.</t>
  </si>
  <si>
    <t>4.9.</t>
  </si>
  <si>
    <t>Капитальный ремонт автодороги по ул. Северная от дома №39 по улице Северная до улицы Цеховая</t>
  </si>
  <si>
    <t>Осуществление строительного контроля на объекте: Капитальный ремонт автодороги по ул. Северная от дома №39 по улице Северная до улицы Цеховая</t>
  </si>
  <si>
    <t>2.1.2.</t>
  </si>
  <si>
    <t>1.4.1.</t>
  </si>
  <si>
    <t>1.5.1.</t>
  </si>
  <si>
    <t>1.7.1.</t>
  </si>
  <si>
    <t>Строительство улично-дорожной сети западнее Московского проспекта - первая очередь</t>
  </si>
  <si>
    <t>Осуществление строительного контроля на объекте: Строительство улично-дорожной сети западнее Московского проспекта - первая очередь</t>
  </si>
  <si>
    <t>Осуществление авторского надзора на объекте: Строительство улично-дорожной сети западнее Московского проспекта - первая очередь</t>
  </si>
  <si>
    <t>3.1.</t>
  </si>
  <si>
    <t>3.2.</t>
  </si>
  <si>
    <t>Строительство магистральной улицы общегородского значения регулируемого движения в продолжение ул. Фермерской до Южного шоссе</t>
  </si>
  <si>
    <t xml:space="preserve">Осуществление авторского надзора на объекте: Строительство магистральной улицы общегородского значения регулируемого движения в продолжение ул. Фермерской до Южного шоссе </t>
  </si>
  <si>
    <t>Осуществление авторского надзора на объекте: Строительство бокового проезда - подъездной дороги к земельному участку, на котором расположен физкультурно-оздоровительный комплекс СДЮШОР №8 "Союз"</t>
  </si>
  <si>
    <t>Строительство улицы Ивана Красюка в жилой застройке  микрорайона Жигулевское море от ул. Казачьей до пересечения ул. Молодецкая и проезда Оренбургский</t>
  </si>
  <si>
    <t>Осуществление строительного контроля на объекте: Строительство улицы Ивана Красюка в жилой застройке  микрорайона Жигулевское море от ул. Казачьей до пересечения ул. Молодецкая и проезда Оренбургский</t>
  </si>
  <si>
    <t>Реконструкция кольцевой транспортной развязки на пересечении Южного шоссе и ул. Борковская. Устройство дополнительных правоповоротных полос движения (Юго-восточная полоса движения. Северо-западная полоса движения)</t>
  </si>
  <si>
    <t>ИТОГО ПО ПОДПРОГРАММЕ "РГПТ"</t>
  </si>
  <si>
    <t>2021-2025</t>
  </si>
  <si>
    <t xml:space="preserve">Департамент дорожного хозяйства и транспорта администрации городского округа Тольятти </t>
  </si>
  <si>
    <t xml:space="preserve">Изготовление и установка табличек на остановочных пунктах                                                     </t>
  </si>
  <si>
    <t>Задача подпрограммы: совершенствование технического и технологического обеспечения транспортного обслуживания</t>
  </si>
  <si>
    <t>Цель подпрограммы: Повышение качества и доступности транспортных услуг, обеспечение устойчивого и безопасного функционирования пассажирского транспорта</t>
  </si>
  <si>
    <t>Подпрограмма "Развитие  городского пассажирского транспорта в городском округе Тольяттина период 2021-2025 гг."</t>
  </si>
  <si>
    <t>Департамент дорожного хозяйства и транспорта  администрации городского округа Тольятти</t>
  </si>
  <si>
    <t>Содержание МКУ "ЦОДД  ГОТ"</t>
  </si>
  <si>
    <t>Задача подпрограммы : создание условий для осуществления деятельности муниципального казенного учреждения "Центр организации дорожного движения городского округа Тольятти"</t>
  </si>
  <si>
    <t>Департамент дорожного хозяйства и транспорта            администрации городского округа Тольятти</t>
  </si>
  <si>
    <t>Департамент дорожного хозяйства и транспорта  администрации городского округа Тольятти                                                МКУ "ЦОДД ГОТ"</t>
  </si>
  <si>
    <t xml:space="preserve">Приобретение материалов для содержания ТСОДД, ремонта остановочных павильонов   </t>
  </si>
  <si>
    <t>Департамент дорожного хозяйства и транспорта  администрации городского округа Тольятти                                                    МКУ "ЦОДД ГОТ"</t>
  </si>
  <si>
    <t>Приобретение спецтехники</t>
  </si>
  <si>
    <t>Департамент дорожного хозяйства и транспорта администрации городского округа Тольятти</t>
  </si>
  <si>
    <t xml:space="preserve">Проектирование устройства и переноса остановок общественного транспорта, в т.ч. экспертиза выполненных работ   </t>
  </si>
  <si>
    <t>Устройство пешеходных дорожек</t>
  </si>
  <si>
    <t xml:space="preserve">Департамент дорожного хозяйства и транспорта  администрации городского округа Тольятти                           </t>
  </si>
  <si>
    <t>Устройство  искусственных дорожных неровностей, в т.ч. экспертиза выполненных работ</t>
  </si>
  <si>
    <t>Департамент дорожного хозяйства и транспорта  администрации городского округа Тольятти                              МКУ "ЦОДД ГОТ"</t>
  </si>
  <si>
    <t>Задача подпрограммы: проведение организационных и инженерных мер, направленных на предупреждение причин возникновения дорожно-транспортных происшествий</t>
  </si>
  <si>
    <t>Цель подпрограммы: Повышение безопасности дорожного движения на территории городского округа Тольятти за счет выполнения комплекса организационных и технических мероприятий</t>
  </si>
  <si>
    <t>Задача 1 муниципальной программы: Повышение безопасности дорожного движения на территории городского округа Тольятти за счет выполнения комплекса организационных и технических мероприятий</t>
  </si>
  <si>
    <t>Внебюджетные средства</t>
  </si>
  <si>
    <t>федеральный   бюджет</t>
  </si>
  <si>
    <t>областной  бюджет</t>
  </si>
  <si>
    <t>местный      бюджет</t>
  </si>
  <si>
    <t>Всего</t>
  </si>
  <si>
    <t xml:space="preserve"> План на 2025 год</t>
  </si>
  <si>
    <t xml:space="preserve"> План на 2024 год</t>
  </si>
  <si>
    <t xml:space="preserve"> План на 2023 год</t>
  </si>
  <si>
    <t xml:space="preserve"> План на 2022 год</t>
  </si>
  <si>
    <t xml:space="preserve"> План на 2021 год</t>
  </si>
  <si>
    <t>Итого</t>
  </si>
  <si>
    <t>Финансовое обеспечение реализации муниципальной программы, тыс. руб.</t>
  </si>
  <si>
    <t>Ответственный 
исполнитель</t>
  </si>
  <si>
    <t xml:space="preserve">
Наименование целей, задач и мероприятий муниципальной программы</t>
  </si>
  <si>
    <t>№</t>
  </si>
  <si>
    <t>внебюд-жетные средства</t>
  </si>
  <si>
    <t>федераль-ный   бюджет</t>
  </si>
  <si>
    <t xml:space="preserve">Подпрограмма "Повышение безопасности дорожного движения на период 2021-2025 гг."                       </t>
  </si>
  <si>
    <t xml:space="preserve">ИТОГО ПО ПОДПРОГРАММЕ "ПБДД"   </t>
  </si>
  <si>
    <t>Реконструкция автомобильных дорог общего пользования местного значения городского округа Тольятти</t>
  </si>
  <si>
    <t>Выполнение проектно-изыскательских работ по строительству, реконструкции, капитальному ремонту и ремонту автомобильных дорог общего пользования местного значения городского округа Тольятти</t>
  </si>
  <si>
    <t>Выполнение работ по ремонту автомобильных  дорог общего пользования местного значения городского округа Тольятти</t>
  </si>
  <si>
    <t>ИТОГО ПО ПОДПРОГРАММЕ "МРАД"</t>
  </si>
  <si>
    <t>Подпрограмма "Содержание улично-дорожной сети на 2021 - 2025 гг."</t>
  </si>
  <si>
    <t>Задача подпрограммы: выполнение мероприятий по уходу за автомобильными дорогами общего пользования местного значения и объектами дорожного хозяйства городского округа Тольятти</t>
  </si>
  <si>
    <t xml:space="preserve">Содержание   надземных и подземных пешеходных переходов </t>
  </si>
  <si>
    <t>Задача подпрограммы: выполнение мероприятий по организации  дорожного движения</t>
  </si>
  <si>
    <t>Нанесение горизонтальной дорожной разметки</t>
  </si>
  <si>
    <t>ИТОГО ПО ПОДПРОГРАММЕ "СУДС"</t>
  </si>
  <si>
    <t>Сроки реали-зации</t>
  </si>
  <si>
    <t>Цель муниципальной программы: Развитие дорожно-транспортной инфраструктуры в городском округе Тольятти, обеспечение безопасных условий дорожного движения</t>
  </si>
  <si>
    <t>Центральный район:</t>
  </si>
  <si>
    <t xml:space="preserve">Автодорога по проезду Валентины Ступиной </t>
  </si>
  <si>
    <t xml:space="preserve">Автодорога по ул. Минской от ул. 50 лет Октября до ул. Мичурина </t>
  </si>
  <si>
    <t>Автодорога по улице Щорса</t>
  </si>
  <si>
    <t>Автодорога по улице 25 лет Октября</t>
  </si>
  <si>
    <t>Автодорога по ул. Интернациональная (от проезда Декабристов до ул. Ларина)</t>
  </si>
  <si>
    <t>Автодорога по проезду Ленский</t>
  </si>
  <si>
    <t>Автодорога по проезду Кутузова</t>
  </si>
  <si>
    <t>Автодорога по проезду Некрасова</t>
  </si>
  <si>
    <t>Автодорога по проезду Сызранский ( от ул. Октябрьская до ул. Самарская)</t>
  </si>
  <si>
    <t>Автодорога по проезду Урожайный</t>
  </si>
  <si>
    <t>Автодорога по проезду Профсоюзов (от ул. Гайдара до проезда Тургенева)</t>
  </si>
  <si>
    <t>Автодороги по переулкам Онежский (1-9)</t>
  </si>
  <si>
    <t>Автодорога по проезду Зеленому</t>
  </si>
  <si>
    <t xml:space="preserve">Автодорога по проезду Учительскому </t>
  </si>
  <si>
    <t xml:space="preserve">Автодорога по проезду Коммунальному </t>
  </si>
  <si>
    <t>Автодорога по улице Блюхера ( от ул. Садовая до проезда Коммунальный)</t>
  </si>
  <si>
    <t>Автодорога по ул. Жигулевская ( от ул. Первомайская до проезда Охотничий)</t>
  </si>
  <si>
    <t>Автодорога по проезду Алтайскому</t>
  </si>
  <si>
    <t>Автодорога по проезду Тургенева</t>
  </si>
  <si>
    <t xml:space="preserve">Автодорога по проезду Колхозному </t>
  </si>
  <si>
    <t xml:space="preserve">Автодорога по проезду Молодежному </t>
  </si>
  <si>
    <t>Автодорогу по проезду Енисейскому (от улицы Кирова до бульвара 50 лет Октября)</t>
  </si>
  <si>
    <t>Автодорога по проезду Печерскому  (от б-ра 50 лет октября до ул. Кирова;                         (от ул. Кирова до ул. Л. Толстого)</t>
  </si>
  <si>
    <t>Автодорога по проезду Бородинскому</t>
  </si>
  <si>
    <t>Автодорога по улице Маяковского</t>
  </si>
  <si>
    <t>Автодорога по проезду Свободы</t>
  </si>
  <si>
    <t>Автодорога по улице Марии Ульяновой</t>
  </si>
  <si>
    <t>Автодорога по улице Дмитрия Ульянова</t>
  </si>
  <si>
    <t>Автодорога по проезду Строителей</t>
  </si>
  <si>
    <t>Автодорога по улице Гайдара ( от ул. Чапаева до проезда Водников)</t>
  </si>
  <si>
    <t>Автодорога по переулку 1-й Парковый</t>
  </si>
  <si>
    <t>Автодорога по переулку 3-й Парковый</t>
  </si>
  <si>
    <t>Автодорога по переулку 5-й Парковый</t>
  </si>
  <si>
    <t>Автодорога по переулку6-й Парковый</t>
  </si>
  <si>
    <t>Автодорога по переулку 7-й Парковый</t>
  </si>
  <si>
    <t>Автодорога по проезду Линейный</t>
  </si>
  <si>
    <t>Автодорога по проезду Репина</t>
  </si>
  <si>
    <t>Автодорога по проезду2-й Сосновый</t>
  </si>
  <si>
    <t>Автодорога по проезду 1-й Пугачевский</t>
  </si>
  <si>
    <t>Автодорога по проезду 2-й Пугачевский</t>
  </si>
  <si>
    <t>Автодорога по проезду Донской (1- 7)</t>
  </si>
  <si>
    <t>Автодорога по проезду 1-й Минский</t>
  </si>
  <si>
    <t>Автодорога по проезду 2-й Минский</t>
  </si>
  <si>
    <t>Автодорога по проезду Ягодный</t>
  </si>
  <si>
    <t>Автодорога по проезду Амурский</t>
  </si>
  <si>
    <t>Автодорога по улице Чкалова (от ул. Кирова до д.94 по ул. Чкалова)</t>
  </si>
  <si>
    <t>Автодорога по проезду  9 января</t>
  </si>
  <si>
    <t>Автодорога по улице Уральская ( от ул. Мичурина до б-ра 50 лет Октября)</t>
  </si>
  <si>
    <t>Автодорога по проезду Тверской</t>
  </si>
  <si>
    <t>Автодорога по проезду Короткий</t>
  </si>
  <si>
    <t>Автодорога по проезду Кавалерийский</t>
  </si>
  <si>
    <t>Автодорога по проезду Солнечный</t>
  </si>
  <si>
    <t>Автодорога по проезду Лунный</t>
  </si>
  <si>
    <t>Автодорога по проезду Сосновый</t>
  </si>
  <si>
    <t>Проезд Яблоневый</t>
  </si>
  <si>
    <t>Автодорога по проезду Донской</t>
  </si>
  <si>
    <t>Автодорога по проезду Студенческий</t>
  </si>
  <si>
    <t>Автодорога по проезду Кирпичный</t>
  </si>
  <si>
    <t>Автодорога по проезду Добролюбова</t>
  </si>
  <si>
    <t>Автодорога по проезду Декабристов</t>
  </si>
  <si>
    <t>Автодорога по проезду Ключевой</t>
  </si>
  <si>
    <t>Автодорога по проезду Полярников</t>
  </si>
  <si>
    <t>Автодорога по проезду Молдавский</t>
  </si>
  <si>
    <t>Автодорога по проезду Камский</t>
  </si>
  <si>
    <t>Автодорога по проезду Торновый</t>
  </si>
  <si>
    <t>Автодорога по проезду Березовый</t>
  </si>
  <si>
    <t>Автодорога по проезду Озерный</t>
  </si>
  <si>
    <t>Автодорога по проезду Пехотный</t>
  </si>
  <si>
    <t>Автодорога по проезду Невский</t>
  </si>
  <si>
    <t>Автодорога по проезду Гастелло</t>
  </si>
  <si>
    <t>Автодорога по проезду 1-й Лесной</t>
  </si>
  <si>
    <t>Автодорога по проезду 2-й Лесной</t>
  </si>
  <si>
    <t>Автодорога по проезду 3-й Лесной</t>
  </si>
  <si>
    <t>Автодорога по проезду 4-й Лесной</t>
  </si>
  <si>
    <t>Автодорога по проезду 5-й Лесной</t>
  </si>
  <si>
    <t>Автодорога по проезду 6-й Лесной</t>
  </si>
  <si>
    <t>Автодорога по проезду 7-й Лесной</t>
  </si>
  <si>
    <t>Автодорога по проезду 8-й Лесной</t>
  </si>
  <si>
    <t>Автодорога по проезду Гражданский</t>
  </si>
  <si>
    <t>Автодорога по проезду Детский</t>
  </si>
  <si>
    <t>Переулок 1-й Заводской</t>
  </si>
  <si>
    <t>Переулок 2-й Заводской</t>
  </si>
  <si>
    <t>Автодорога по проезду Заводской</t>
  </si>
  <si>
    <t>Автодорога по проезду  Книжный</t>
  </si>
  <si>
    <t>Автодорога по проезду  Крымский</t>
  </si>
  <si>
    <t>Автодорога по проезду  Котельный</t>
  </si>
  <si>
    <t xml:space="preserve">ул. Клавдии Вавиловой                        </t>
  </si>
  <si>
    <t>Автодорога по проезду Славы</t>
  </si>
  <si>
    <t>Автодорога по переулку 2-й Парковый</t>
  </si>
  <si>
    <t>Автодорога по переулку 4-й Парковый</t>
  </si>
  <si>
    <t>Автодорога по переулку 8-й Парковый</t>
  </si>
  <si>
    <t>Автодорога по переулку 9-й Парковый</t>
  </si>
  <si>
    <t>Автодорога по переулку 10-й Парковый</t>
  </si>
  <si>
    <t>Автодорога по переулку 11-й Парковый</t>
  </si>
  <si>
    <t>Автодорога по переулку 12-й Парковый</t>
  </si>
  <si>
    <t>Автодорога по переулку Трудовой</t>
  </si>
  <si>
    <t>Автодорога по переулку Армейский</t>
  </si>
  <si>
    <t>Автодорога по проезду Дорожный</t>
  </si>
  <si>
    <t>Автодорога по проезду Фурманова</t>
  </si>
  <si>
    <t xml:space="preserve">Автодорога по проезду Степной </t>
  </si>
  <si>
    <t xml:space="preserve">Автодорога по проезду Гвардейский </t>
  </si>
  <si>
    <t>Автодорога по проезду Лесной  (переулок Спортивный)</t>
  </si>
  <si>
    <t>Автодорога по переулку Молодогвардейский</t>
  </si>
  <si>
    <t>Автодорога по проезду Луговой</t>
  </si>
  <si>
    <t>Автодорога по проезду Вишневый</t>
  </si>
  <si>
    <t>Автодорога по проезду 2-й Озерный</t>
  </si>
  <si>
    <t xml:space="preserve">Автодорога по проезду Пионерский </t>
  </si>
  <si>
    <t>Автодорога по проезду Красный</t>
  </si>
  <si>
    <t xml:space="preserve"> Автодорога по ул. Калинина (от ул. Шлютова до пр. Чернышевского)</t>
  </si>
  <si>
    <t>Автодорога по проезду Кольцевой</t>
  </si>
  <si>
    <t>Автодорога по проезду Рыночный</t>
  </si>
  <si>
    <t>Автодорога по проезду Торговый  (от пр. Пожарского до ул. Комсомольская)</t>
  </si>
  <si>
    <t>Автодорога по проезду Колхозный ( от проезда Профсоюзов до ул. Чапаева)</t>
  </si>
  <si>
    <t>Автодорога по ул. Пугачевская ( от ул. Шлютова до б-ра 50 лет Октября0</t>
  </si>
  <si>
    <t>Автодорога по проезду Хлебный</t>
  </si>
  <si>
    <t>Автодорога по улице Киевская</t>
  </si>
  <si>
    <t>Автодорога по улице  Голоднова (от пр. Делового до границы Городского округа)</t>
  </si>
  <si>
    <t>Автодорога по проезду Непорожнего</t>
  </si>
  <si>
    <t>Автодорога по улице  Викторова;</t>
  </si>
  <si>
    <t>Автодорога по улице  Лапшева;</t>
  </si>
  <si>
    <t xml:space="preserve"> Автодорога по проезду Ясный;</t>
  </si>
  <si>
    <t>Автодорога по проезду Веры;</t>
  </si>
  <si>
    <t>Автодорога по проезду Надежды;</t>
  </si>
  <si>
    <t xml:space="preserve"> Автодорога по проезду Крутой;</t>
  </si>
  <si>
    <t>Проезд Посадский;</t>
  </si>
  <si>
    <t>Автодорога по проезду Деловой</t>
  </si>
  <si>
    <t>Автодорога по проезду Звездный;</t>
  </si>
  <si>
    <t>Автодорога по проезду Большой;</t>
  </si>
  <si>
    <t>Автодорога по проезду Розовый;</t>
  </si>
  <si>
    <t>Автодорога по проезду Нежный;</t>
  </si>
  <si>
    <t>Автодорога по проезду Межевой;</t>
  </si>
  <si>
    <t>Комсомольский район:</t>
  </si>
  <si>
    <t>Автодорога по переулку Ученический</t>
  </si>
  <si>
    <t>Автодорога по улице Удалецкая</t>
  </si>
  <si>
    <t>Автодорога по улице Весенняя ( от ул. Вавилова до ул. Пескалинская)</t>
  </si>
  <si>
    <t>Автодорога по ул. Дворцовая</t>
  </si>
  <si>
    <t xml:space="preserve">Автодорога по ул. Осенняя </t>
  </si>
  <si>
    <t>Автодорога по ул. Автомобилистов</t>
  </si>
  <si>
    <t>Автодорога по проезду Памяти</t>
  </si>
  <si>
    <t>Автодорога по проезду Дымчатый</t>
  </si>
  <si>
    <t>Автодорога по улице Калужская</t>
  </si>
  <si>
    <t>Автодорога по проезду Розы Люксембург</t>
  </si>
  <si>
    <t xml:space="preserve">Автодорога по переулку Пионерский </t>
  </si>
  <si>
    <t>Автодорога по переулку Лобачевского</t>
  </si>
  <si>
    <t>Автодорога по ул. Телеграфная (от ООТ "Туберкулезный диспансер" до ул. Фадеева</t>
  </si>
  <si>
    <t>Автодорога по ул. 1-я линейная</t>
  </si>
  <si>
    <t xml:space="preserve">Автодорога по ул. 2-я Линейная                                                              </t>
  </si>
  <si>
    <t xml:space="preserve">Автодорога по проезду 1-й Тракторный  </t>
  </si>
  <si>
    <t>Проезд 3-й Тракторный</t>
  </si>
  <si>
    <t xml:space="preserve">Проезд 4-й Тракторный                </t>
  </si>
  <si>
    <t>Проезд 5-й Тракторный</t>
  </si>
  <si>
    <t>Автодорога по улице Наумова</t>
  </si>
  <si>
    <t>Автодорога по улице Задельная</t>
  </si>
  <si>
    <t>Автодорога по проезду Иркутский</t>
  </si>
  <si>
    <t>Автодорога по проезду Оренбургский</t>
  </si>
  <si>
    <t xml:space="preserve">Автодорога по улице Восточная </t>
  </si>
  <si>
    <t xml:space="preserve">Автодорога по ул. Фадеева       </t>
  </si>
  <si>
    <t>Автодорога по улице  Пушкина</t>
  </si>
  <si>
    <t>Автодорога по улице Дачная</t>
  </si>
  <si>
    <t>Автодорога по улице Горная</t>
  </si>
  <si>
    <t xml:space="preserve">Автодорога по переулку      1-й Горный </t>
  </si>
  <si>
    <t xml:space="preserve">Автодорога по переулку         2-й Горный </t>
  </si>
  <si>
    <t xml:space="preserve">Автодорога по переулку      3-й Горный </t>
  </si>
  <si>
    <t xml:space="preserve">Автодорога по переулку      4-й Горный </t>
  </si>
  <si>
    <t xml:space="preserve">Автодорога по улице Пионерская                                           </t>
  </si>
  <si>
    <t>Автодорога по улице Родниковая</t>
  </si>
  <si>
    <t>Автодорога по переулку Ростовскому</t>
  </si>
  <si>
    <t>Автодорога по улице  Тракторная</t>
  </si>
  <si>
    <t>Автодорога по улице  Заречная</t>
  </si>
  <si>
    <t>Автодорога по улице Воронежская</t>
  </si>
  <si>
    <t xml:space="preserve">Автодорога по улице Орловская </t>
  </si>
  <si>
    <t xml:space="preserve">Автодорога по ул. Песчаная                             </t>
  </si>
  <si>
    <t>Автодорога по проезду Сибирский</t>
  </si>
  <si>
    <t>Автодорога по проезду Западный</t>
  </si>
  <si>
    <t>Автодорога по проезду Достоевского</t>
  </si>
  <si>
    <t xml:space="preserve">Автодорога по проезду 1-й Мирный </t>
  </si>
  <si>
    <t>Автодорога по улице Пархоменко</t>
  </si>
  <si>
    <t xml:space="preserve">Автодорога по проезду 2-й Мирный </t>
  </si>
  <si>
    <t xml:space="preserve">Автодорога по проезду 3-й Мирный </t>
  </si>
  <si>
    <t>Автодорога по улице Брестская</t>
  </si>
  <si>
    <t>Автодорога по проезду Осиновый</t>
  </si>
  <si>
    <t>Автодорога по улице Федоровская</t>
  </si>
  <si>
    <t>Автодорога по переулку Гаражный</t>
  </si>
  <si>
    <t xml:space="preserve">Автодорога по улице  Димитрова         </t>
  </si>
  <si>
    <t>Автодорога по улице  Клары Цеткин</t>
  </si>
  <si>
    <t>Автодорога по переулку Учительскому</t>
  </si>
  <si>
    <t>Автодорога по ул. Краснознаменная</t>
  </si>
  <si>
    <t>Автодорога по улице  Попова</t>
  </si>
  <si>
    <t>Автодорога по переулку Луговой</t>
  </si>
  <si>
    <t>Автодорога по переулку Южный</t>
  </si>
  <si>
    <t>Автодорога по улице  Клубная</t>
  </si>
  <si>
    <t>Переулок между ул. Ингельберга и ул. Кооперативной</t>
  </si>
  <si>
    <t xml:space="preserve">Автодорога по улице Подгорная                                                 </t>
  </si>
  <si>
    <t>Автодорога по проезду Малый</t>
  </si>
  <si>
    <t xml:space="preserve">Автодорога по улице  Окольная                                           </t>
  </si>
  <si>
    <t>Автодорога по переулку Одинокий</t>
  </si>
  <si>
    <t xml:space="preserve"> Автодорога по ул. Кооперативная  </t>
  </si>
  <si>
    <t>Автодорога по улице Академика Скрябина ( от ул. Вавилова до ул. Пескалинская)</t>
  </si>
  <si>
    <t xml:space="preserve">Автодорога по улице Сиреневая </t>
  </si>
  <si>
    <t>Автодорога по проезду Рижский</t>
  </si>
  <si>
    <t>Автодорога по улице Варваринская</t>
  </si>
  <si>
    <t>Автодорога по ул. Алексея Улесова</t>
  </si>
  <si>
    <t>Автодорога по ул. Казачья</t>
  </si>
  <si>
    <t>Автодорога по пер. Малый</t>
  </si>
  <si>
    <t>Автодорога по ул. Молодецкая</t>
  </si>
  <si>
    <t>Автодорога по ул. Ивана Красюка</t>
  </si>
  <si>
    <t>Автодорога по пер. Семейный</t>
  </si>
  <si>
    <t>Автодорога по пер. Новоселов</t>
  </si>
  <si>
    <t>Оказание услуг по подготовке экспертных заключений о соответствии результатов выполненных работ по отсыпке автомобильных дорог городского округа Тольятти, расположенных в зоне застройки индивидуальными жилыми домами асфальтогранулятом</t>
  </si>
  <si>
    <t>Итого по Комсомольскому району:</t>
  </si>
  <si>
    <t xml:space="preserve">Автодороги Центральной части Центрального района </t>
  </si>
  <si>
    <t>автодорога по ул. Рабочая</t>
  </si>
  <si>
    <t>Автодороги микрорайона Тимофеевка-2</t>
  </si>
  <si>
    <t xml:space="preserve">Автодорога по проезду Запорожский </t>
  </si>
  <si>
    <t xml:space="preserve">Автодорога по проезду Рабочий  </t>
  </si>
  <si>
    <t>Автодорога по проезду Сахалинский</t>
  </si>
  <si>
    <t xml:space="preserve">Автодорога по проезду Суворова </t>
  </si>
  <si>
    <t>Автодорога по проезду Шевченко</t>
  </si>
  <si>
    <t>Автодорога по проезду Пожарского</t>
  </si>
  <si>
    <t xml:space="preserve">Автодорога по проезду Пролетарский </t>
  </si>
  <si>
    <t xml:space="preserve">Автодорога по улице Крупской </t>
  </si>
  <si>
    <t xml:space="preserve">автодорога от ул. Рабочей до ул. Новозаводской </t>
  </si>
  <si>
    <t xml:space="preserve">Автодорога по ул. Белинского </t>
  </si>
  <si>
    <t>Автодороги микрорайона Федоровка</t>
  </si>
  <si>
    <t xml:space="preserve">Автодорога по ул. Саранская </t>
  </si>
  <si>
    <t>Автодороги микрорайона Новоматюшкино</t>
  </si>
  <si>
    <t>Автодороги микрорайона Поволжский</t>
  </si>
  <si>
    <t xml:space="preserve">Автодороги мкр. Жигулевское море </t>
  </si>
  <si>
    <t>Автодорога по ул. Кожевенная</t>
  </si>
  <si>
    <t>Итого Центральный район:</t>
  </si>
  <si>
    <t>Автодорога по проезду 8 Марта</t>
  </si>
  <si>
    <t>Автодорога по проезду от Хрящевского шоссе до ул. Грачева, 41</t>
  </si>
  <si>
    <t>Автодорога по проезду от Хрящевского шоссе до ул. Грачева, 17</t>
  </si>
  <si>
    <t xml:space="preserve">Автодорога по проезду 2-й Тракторный                                               </t>
  </si>
  <si>
    <t>Автодороги микрорайона Загородный</t>
  </si>
  <si>
    <t>Автодорога по проезду 1-й Одесский (от ул. Кирова до ул. Ларина)</t>
  </si>
  <si>
    <t>7.2</t>
  </si>
  <si>
    <t>7.1.2</t>
  </si>
  <si>
    <t>7.1.3</t>
  </si>
  <si>
    <t>7.1.4</t>
  </si>
  <si>
    <t>7.1.5</t>
  </si>
  <si>
    <t>7.1.6</t>
  </si>
  <si>
    <t>7.1.7</t>
  </si>
  <si>
    <t>7.1.8</t>
  </si>
  <si>
    <t>7.1.9</t>
  </si>
  <si>
    <t>7.1.10</t>
  </si>
  <si>
    <t>7.1.11</t>
  </si>
  <si>
    <t>7.1.12</t>
  </si>
  <si>
    <t>7.1.13</t>
  </si>
  <si>
    <t>7.1.14</t>
  </si>
  <si>
    <t>7.1.15</t>
  </si>
  <si>
    <t>7.1.16</t>
  </si>
  <si>
    <t>7.1.17</t>
  </si>
  <si>
    <t>7.1.18</t>
  </si>
  <si>
    <t>7.1.19</t>
  </si>
  <si>
    <t>7.1.20</t>
  </si>
  <si>
    <t>7.1.21</t>
  </si>
  <si>
    <t>7.1.22</t>
  </si>
  <si>
    <t>7.1.23</t>
  </si>
  <si>
    <t>7.1.24</t>
  </si>
  <si>
    <t>7.1.25</t>
  </si>
  <si>
    <t>7.1.26</t>
  </si>
  <si>
    <t>7.1.27</t>
  </si>
  <si>
    <t>7.1.28</t>
  </si>
  <si>
    <t>7.1.29</t>
  </si>
  <si>
    <t>7.1.30</t>
  </si>
  <si>
    <t>7.1.31</t>
  </si>
  <si>
    <t>7.1.32</t>
  </si>
  <si>
    <t>7.1.33</t>
  </si>
  <si>
    <t>7.1.34</t>
  </si>
  <si>
    <t>7.1.35</t>
  </si>
  <si>
    <t>7.1.36</t>
  </si>
  <si>
    <t>7.1.37</t>
  </si>
  <si>
    <t>7.1.38</t>
  </si>
  <si>
    <t>7.1.39</t>
  </si>
  <si>
    <t>7.1.40</t>
  </si>
  <si>
    <t>7.1.41</t>
  </si>
  <si>
    <t>7.1.42</t>
  </si>
  <si>
    <t>7.1.43</t>
  </si>
  <si>
    <t>7.1.44</t>
  </si>
  <si>
    <t>7.1.45</t>
  </si>
  <si>
    <t>7.1.46</t>
  </si>
  <si>
    <t>7.1.47</t>
  </si>
  <si>
    <t>7.1.48</t>
  </si>
  <si>
    <t>7.1.49</t>
  </si>
  <si>
    <t>7.1.50</t>
  </si>
  <si>
    <t>7.1.51</t>
  </si>
  <si>
    <t>7.1.52</t>
  </si>
  <si>
    <t>7.1.53</t>
  </si>
  <si>
    <t>7.1.54</t>
  </si>
  <si>
    <t>7.1.55</t>
  </si>
  <si>
    <t>7.1.56</t>
  </si>
  <si>
    <t>7.1.57</t>
  </si>
  <si>
    <t>7.1.58</t>
  </si>
  <si>
    <t>7.1.59</t>
  </si>
  <si>
    <t>7.1.60</t>
  </si>
  <si>
    <t>7.1.61</t>
  </si>
  <si>
    <t>7.1.62</t>
  </si>
  <si>
    <t>7.1.63</t>
  </si>
  <si>
    <t>7.1.64</t>
  </si>
  <si>
    <t>7.1.65</t>
  </si>
  <si>
    <t>7.1.66</t>
  </si>
  <si>
    <t>7.1.67</t>
  </si>
  <si>
    <t>7.1.68</t>
  </si>
  <si>
    <t>7.1.69</t>
  </si>
  <si>
    <t>7.1.70</t>
  </si>
  <si>
    <t>7.1.71</t>
  </si>
  <si>
    <t>7.1.72</t>
  </si>
  <si>
    <t>7.1.73</t>
  </si>
  <si>
    <t>7.1.74</t>
  </si>
  <si>
    <t>7.1.75</t>
  </si>
  <si>
    <t>7.1.76</t>
  </si>
  <si>
    <t>7.1.77</t>
  </si>
  <si>
    <t>7.1.78</t>
  </si>
  <si>
    <t>7.1.79</t>
  </si>
  <si>
    <t>7.1.80</t>
  </si>
  <si>
    <t>7.1.81</t>
  </si>
  <si>
    <t>7.1.82</t>
  </si>
  <si>
    <t>7.1.83</t>
  </si>
  <si>
    <t>7.1.84</t>
  </si>
  <si>
    <t>7.1.85</t>
  </si>
  <si>
    <t>7.1.86</t>
  </si>
  <si>
    <t>7.1.87</t>
  </si>
  <si>
    <t>7.1.88</t>
  </si>
  <si>
    <t>7.1.89</t>
  </si>
  <si>
    <t>7.1.90</t>
  </si>
  <si>
    <t>7.1.91</t>
  </si>
  <si>
    <t>7.1.92</t>
  </si>
  <si>
    <t>7.1.93</t>
  </si>
  <si>
    <t>7.1.94</t>
  </si>
  <si>
    <t>7.1.95</t>
  </si>
  <si>
    <t>7.1.96</t>
  </si>
  <si>
    <t>7.1.97</t>
  </si>
  <si>
    <t>7.1.98</t>
  </si>
  <si>
    <t>7.1.99</t>
  </si>
  <si>
    <t>7.1.100</t>
  </si>
  <si>
    <t>7.1.101</t>
  </si>
  <si>
    <t>7.1.102</t>
  </si>
  <si>
    <t>7.1.103</t>
  </si>
  <si>
    <t>7.1.104</t>
  </si>
  <si>
    <t>7.1.105</t>
  </si>
  <si>
    <t>7.1.106</t>
  </si>
  <si>
    <t>7.1.107</t>
  </si>
  <si>
    <t>7.1.108</t>
  </si>
  <si>
    <t>7.1.109</t>
  </si>
  <si>
    <t>7.1.110</t>
  </si>
  <si>
    <t>7.1.111</t>
  </si>
  <si>
    <t>7.1.112</t>
  </si>
  <si>
    <t>7.1.113</t>
  </si>
  <si>
    <t>7.1.114</t>
  </si>
  <si>
    <t>7.1.115</t>
  </si>
  <si>
    <t>7.1.116</t>
  </si>
  <si>
    <t>7.1.117</t>
  </si>
  <si>
    <t>7.1.118</t>
  </si>
  <si>
    <t>7.1.119</t>
  </si>
  <si>
    <t>7.1.120</t>
  </si>
  <si>
    <t>7.1.121</t>
  </si>
  <si>
    <t>7.1.122</t>
  </si>
  <si>
    <t>7.1.123</t>
  </si>
  <si>
    <t>7.1.124</t>
  </si>
  <si>
    <t>7.1.125</t>
  </si>
  <si>
    <t>7.1.126</t>
  </si>
  <si>
    <t>7.1.127</t>
  </si>
  <si>
    <t>7.1.128</t>
  </si>
  <si>
    <t>7.1.129</t>
  </si>
  <si>
    <t>7.1.130</t>
  </si>
  <si>
    <t>7.1.131</t>
  </si>
  <si>
    <t>7.1.132</t>
  </si>
  <si>
    <t>7.1.133</t>
  </si>
  <si>
    <t>7.1.134</t>
  </si>
  <si>
    <t>7.1.135</t>
  </si>
  <si>
    <t>7.1.136</t>
  </si>
  <si>
    <t>7.1.137</t>
  </si>
  <si>
    <t>7.1.138</t>
  </si>
  <si>
    <t>7.1.139</t>
  </si>
  <si>
    <t>7.1.140</t>
  </si>
  <si>
    <t>7.1.141</t>
  </si>
  <si>
    <t>7.1.142</t>
  </si>
  <si>
    <t>7.1.143</t>
  </si>
  <si>
    <t>7.1.144</t>
  </si>
  <si>
    <t>7.1.145</t>
  </si>
  <si>
    <t>7.1.146</t>
  </si>
  <si>
    <t>7.1.147</t>
  </si>
  <si>
    <t>7.1.148</t>
  </si>
  <si>
    <t>7.1.149</t>
  </si>
  <si>
    <t>7.1.150</t>
  </si>
  <si>
    <t>7.1.151</t>
  </si>
  <si>
    <t>7.1.152</t>
  </si>
  <si>
    <t>7.1.153</t>
  </si>
  <si>
    <t>7.1.154</t>
  </si>
  <si>
    <t>7.2.1</t>
  </si>
  <si>
    <t>7.2.2</t>
  </si>
  <si>
    <t>7.2.3</t>
  </si>
  <si>
    <t>7.2.4</t>
  </si>
  <si>
    <t>7.2.5</t>
  </si>
  <si>
    <t>7.2.6</t>
  </si>
  <si>
    <t>7.2.7</t>
  </si>
  <si>
    <t>7.2.8</t>
  </si>
  <si>
    <t>7.2.9</t>
  </si>
  <si>
    <t>7.2.10</t>
  </si>
  <si>
    <t>7.2.11</t>
  </si>
  <si>
    <t>7.2.12</t>
  </si>
  <si>
    <t>7.2.13</t>
  </si>
  <si>
    <t>7.2.14</t>
  </si>
  <si>
    <t>7.2.15</t>
  </si>
  <si>
    <t>7.2.16</t>
  </si>
  <si>
    <t>7.2.17</t>
  </si>
  <si>
    <t>7.2.18</t>
  </si>
  <si>
    <t>7.2.19</t>
  </si>
  <si>
    <t>7.2.20</t>
  </si>
  <si>
    <t>7.2.21</t>
  </si>
  <si>
    <t>7.2.22</t>
  </si>
  <si>
    <t>7.2.23</t>
  </si>
  <si>
    <t>7.2.24</t>
  </si>
  <si>
    <t>7.2.25</t>
  </si>
  <si>
    <t>7.2.26</t>
  </si>
  <si>
    <t>7.2.27</t>
  </si>
  <si>
    <t>7.2.28</t>
  </si>
  <si>
    <t>7.2.29</t>
  </si>
  <si>
    <t>7.2.30</t>
  </si>
  <si>
    <t>7.2.31</t>
  </si>
  <si>
    <t>7.2.32</t>
  </si>
  <si>
    <t>7.2.33</t>
  </si>
  <si>
    <t>7.2.34</t>
  </si>
  <si>
    <t>7.2.35</t>
  </si>
  <si>
    <t>7.2.36</t>
  </si>
  <si>
    <t>7.2.37</t>
  </si>
  <si>
    <t>7.2.38</t>
  </si>
  <si>
    <t>7.2.39</t>
  </si>
  <si>
    <t>7.2.40</t>
  </si>
  <si>
    <t>7.2.41</t>
  </si>
  <si>
    <t>7.2.42</t>
  </si>
  <si>
    <t>7.2.43</t>
  </si>
  <si>
    <t>7.2.44</t>
  </si>
  <si>
    <t>7.2.45</t>
  </si>
  <si>
    <t>7.2.46</t>
  </si>
  <si>
    <t>7.2.47</t>
  </si>
  <si>
    <t>7.2.48</t>
  </si>
  <si>
    <t>7.2.49</t>
  </si>
  <si>
    <t>7.2.50</t>
  </si>
  <si>
    <t>7.2.51</t>
  </si>
  <si>
    <t>7.2.52</t>
  </si>
  <si>
    <t>7.2.53</t>
  </si>
  <si>
    <t>7.2.54</t>
  </si>
  <si>
    <t>7.2.55</t>
  </si>
  <si>
    <t>7.2.56</t>
  </si>
  <si>
    <t>7.2.57</t>
  </si>
  <si>
    <t>7.2.58</t>
  </si>
  <si>
    <t>7.2.59</t>
  </si>
  <si>
    <t>7.2.60</t>
  </si>
  <si>
    <t>7.2.61</t>
  </si>
  <si>
    <t>7.2.62</t>
  </si>
  <si>
    <t>7.2.63</t>
  </si>
  <si>
    <t>7.2.64</t>
  </si>
  <si>
    <t>7.2.65</t>
  </si>
  <si>
    <t>7.2.66</t>
  </si>
  <si>
    <t>7.2.67</t>
  </si>
  <si>
    <t>7.2.68</t>
  </si>
  <si>
    <t>7.2.69</t>
  </si>
  <si>
    <t>7.2.70</t>
  </si>
  <si>
    <t>7.2.71</t>
  </si>
  <si>
    <t>7.2.72</t>
  </si>
  <si>
    <t>7.2.73</t>
  </si>
  <si>
    <t>7.2.74</t>
  </si>
  <si>
    <t>7.2.75</t>
  </si>
  <si>
    <t>7.2.76</t>
  </si>
  <si>
    <t>7.2.77</t>
  </si>
  <si>
    <t>7.2.78</t>
  </si>
  <si>
    <t>7.2.79</t>
  </si>
  <si>
    <t>7.2.80</t>
  </si>
  <si>
    <t xml:space="preserve">Итого по разделу 7 отсыпка автомобильных дорог асфальтогранулятом </t>
  </si>
  <si>
    <t xml:space="preserve">ИТОГО ПО ПОДПРОГРАММЕ "ПБДД"  </t>
  </si>
  <si>
    <t>Задача 4 муниципальной программы: Повышение качества и доступности транспортных услуг, обеспечение устойчивого и безопасного функционирования пассажирского транспорта</t>
  </si>
  <si>
    <t>местный бюджет</t>
  </si>
  <si>
    <t>областной бюджет</t>
  </si>
  <si>
    <t>Финансовые ресурсы, тыс. руб.</t>
  </si>
  <si>
    <t>Наименование мероприятий</t>
  </si>
  <si>
    <t>Наименование целей, задач и мероприятий муниципальной программы</t>
  </si>
  <si>
    <t>Наименование показателей (индикаторов)</t>
  </si>
  <si>
    <t>Единица измере-ния</t>
  </si>
  <si>
    <t>Базовое значение</t>
  </si>
  <si>
    <t>Значение показателей (индикаторов) по годам</t>
  </si>
  <si>
    <t xml:space="preserve">Цель подпрограммы: Повышение безопасности дорожного движения на территории городского округа Тольятти за счет выполнения комплекса организационных и технических мероприятий                       </t>
  </si>
  <si>
    <t>шт.</t>
  </si>
  <si>
    <t>-</t>
  </si>
  <si>
    <t>Устройство  искусственных дорожных  неровностей, в т.ч. экспертиза выполненных работ</t>
  </si>
  <si>
    <t>Количество устроенных искусственных дорожных неровностей</t>
  </si>
  <si>
    <t>Количество экспертных заключений на соответствие выполненных работ условиям муниципальных контрактов</t>
  </si>
  <si>
    <t>Количество проектных работ на устройство пешеходных дорожек</t>
  </si>
  <si>
    <t>Количество проведенных проверок достоверности определения сметной стоимости проекта</t>
  </si>
  <si>
    <t>Количество построенных пешеходных дорожек</t>
  </si>
  <si>
    <t>тыс.м.п.</t>
  </si>
  <si>
    <t>Количество обустроенных светофорных объектов</t>
  </si>
  <si>
    <t xml:space="preserve">Проектирование устройства и переноса остановок общественного транспорта, в т.ч. экспертиза выполненных работ </t>
  </si>
  <si>
    <t>Приобретение  спецтехники</t>
  </si>
  <si>
    <t>Количество приобретенных единиц спецтехники</t>
  </si>
  <si>
    <t>ед.</t>
  </si>
  <si>
    <t>Приобретение материалов для содержания ТСОДД, ремонта остановочных павильонов</t>
  </si>
  <si>
    <t>Количество приобретенных видов материалов для содержания ТСОДД, ремонта остановочных павильонов</t>
  </si>
  <si>
    <t>Задача подпрограммы: создание условий для осуществления деятельности муниципального казенного учреждения "Центр организации дорожного движения городского округа Тольятти"</t>
  </si>
  <si>
    <t xml:space="preserve">Уровень исполнения бюджетной сметы расходов учреждения </t>
  </si>
  <si>
    <t>%</t>
  </si>
  <si>
    <t>Количество установленных табличек</t>
  </si>
  <si>
    <t>Количество автомобильных дорог общего пользования местного значения городского округа Тольятти, на которых проведён технический учёт и паспортизация</t>
  </si>
  <si>
    <t>км</t>
  </si>
  <si>
    <t>тыс. м2</t>
  </si>
  <si>
    <t>тыс.м2</t>
  </si>
  <si>
    <t>2 988,20</t>
  </si>
  <si>
    <t>1 222,64</t>
  </si>
  <si>
    <t>Площадь содержания автомобильных дорог</t>
  </si>
  <si>
    <t xml:space="preserve">Содержание надземных и подземных пешеходных переходов </t>
  </si>
  <si>
    <t>Задача подпрограммы: выполнение мероприятий по организации дорожного движения</t>
  </si>
  <si>
    <t>Количество типов дорожной разметки</t>
  </si>
  <si>
    <t xml:space="preserve">Устройство линий наружного электроосвещения мест концентрации ДТП     </t>
  </si>
  <si>
    <t xml:space="preserve">Количество устроенных линий наружного электроосвещения мест концентрации ДТП    </t>
  </si>
  <si>
    <t>2.3.</t>
  </si>
  <si>
    <t>Проектно-изыскательские работы по объекту: Реконструкция магистральной улицы городского значения регулируемого движения по ул.Спортивной на участке от ул.Степана Разина до ул. Юбилейная (строительство бокового проезда) в 8 квартале Автозаводского района г.Тольятти</t>
  </si>
  <si>
    <t>4.12.</t>
  </si>
  <si>
    <t>4.13.</t>
  </si>
  <si>
    <t>7.1.</t>
  </si>
  <si>
    <t>7.1.1</t>
  </si>
  <si>
    <t>5.48.</t>
  </si>
  <si>
    <t>4.10.</t>
  </si>
  <si>
    <t>4.14.</t>
  </si>
  <si>
    <t>3.3.</t>
  </si>
  <si>
    <t>3.4.</t>
  </si>
  <si>
    <t>3.5.</t>
  </si>
  <si>
    <t>3.6.</t>
  </si>
  <si>
    <t>Осуществление строительного контроля на объекте: Капитальный ремонт  ул.Васильевская от ул.Калмыцкая до ул.Обводное шоссе</t>
  </si>
  <si>
    <t>3.7.</t>
  </si>
  <si>
    <t>Реконструкция магистральной улицы районного значения транспортно-пешеходной по ул. Тополиная от Южного шоссе до ул. 70 лет Октября (строительство бокового проезда)</t>
  </si>
  <si>
    <t xml:space="preserve">Реконструкция магистральной улицы общегородского значения регулируемого движения по ул.Спортивной нра участке от пр-та Степана Разина до ул. Юбилейная (строительство бокового проезда) в 8 квартале Автозаводского района       </t>
  </si>
  <si>
    <t>Проектно-изыскательские работы по объекту: Реконструкция магистральной улицы районного значения транспортно-пешеходной по ул. Тополиная от Южного шоссе до ул. 70 лет Октября (строительство бокового проезда)</t>
  </si>
  <si>
    <t>3.8.</t>
  </si>
  <si>
    <t>Осуществление строительного контроля на объекте: Реконструкция магистральной улицы районного значения транспортно-пешеходной по ул. Тополиная от Южного шоссе до ул. 70 лет Октября (строительство бокового проезда)</t>
  </si>
  <si>
    <t>Осуществление авторского надзора на объекте: Реконструкция магистральной улицы районного значения транспортно-пешеходной по ул. Тополиная от Южного шоссе до ул. 70 лет Октября (строительство бокового проезда)</t>
  </si>
  <si>
    <t>Осуществление авторского надзора на объекте: Строительство улицы Ивана Красюка в жилой застройке  микрорайона Жигулевское море от ул. Казачьей до пересечения ул. Молодецкая и проезда Оренбургский</t>
  </si>
  <si>
    <t>2.3.1.</t>
  </si>
  <si>
    <t>2.3.2.</t>
  </si>
  <si>
    <t>2.3.3.</t>
  </si>
  <si>
    <t>Осуществление авторского надзора на объекте: Реконструкция кольцевой транспортной развязки на пересечении Южного шоссе и ул. Борковская. Устройство дополнительных правоповоротных полос движения (Юго-восточная полоса движения. Северо-западная полоса движения.)</t>
  </si>
  <si>
    <t>2.1.3.</t>
  </si>
  <si>
    <t>1.3.1.</t>
  </si>
  <si>
    <t>общего пользования?</t>
  </si>
  <si>
    <t>Выполнение работ по осуществлению регулярных перевозок пассажиров и багажа по регулируемым тарифам</t>
  </si>
  <si>
    <t>Подпрограмма "Развитие  городского пассажирского транспорта в городском округе Тольятти на период 2021-2025 гг."</t>
  </si>
  <si>
    <t xml:space="preserve">Содержание автомобильных дорог, в том числе: посадочных площадок ООТ, тротуаров, разделительных полос, элементов системы водоотвода, путепроводов, удерживающих барьерных ограждений </t>
  </si>
  <si>
    <t xml:space="preserve">Приложение № 1
к Муниципальной программе
"Развитие транспортной системы
и дорожного хозяйства
городского округа Тольятти
на 2021 - 2025 гг."
</t>
  </si>
  <si>
    <t>отсыпка</t>
  </si>
  <si>
    <t xml:space="preserve"> -</t>
  </si>
  <si>
    <t>автодорога по улице Кунеевская от улицы Баныкина до улицы Громовой</t>
  </si>
  <si>
    <t>Регулярность выполнения перевозок по заключенным муниципальным контрактам</t>
  </si>
  <si>
    <t>Количество перевезенных пассажиров льготной категории граждан</t>
  </si>
  <si>
    <t>тыс.пас.</t>
  </si>
  <si>
    <t>2022-2025</t>
  </si>
  <si>
    <t>разные площади</t>
  </si>
  <si>
    <t>Задача подпрограммы: обеспечение регулярных перевозок пассажиров по регулируемым тарифам</t>
  </si>
  <si>
    <t>ИТОГО ПО МУНИЦИПАЛЬНОЙ ПРОГРАММЕ</t>
  </si>
  <si>
    <t>Устройство  искусственных дорожных неровностей, экспертиза выполненных работ, в т.ч.:</t>
  </si>
  <si>
    <t xml:space="preserve">план на 2021: </t>
  </si>
  <si>
    <t>план на 2022:</t>
  </si>
  <si>
    <t>внутриквартальные проезды вдоль д.12 по ул. Баныкина;</t>
  </si>
  <si>
    <t>внутриквартальный проезд в районе дома №1а по ул. Свердлова, Свердлова 5а, Ворошилова 51, Ворошилова 61, 40 лет Победы 106;</t>
  </si>
  <si>
    <t>внутриквартальный проезд в районе ул. Матросова в районе д. 26;</t>
  </si>
  <si>
    <t>Ларина 66.</t>
  </si>
  <si>
    <t>Устройство линий наружного электроосвещения, в т.ч.:</t>
  </si>
  <si>
    <t xml:space="preserve">ул. Офицерская (на участке от ул. Полякова до ул. Ботаническая); </t>
  </si>
  <si>
    <t>ул. Радищева (на участке от ул. Победы до ул. Новозаводская);</t>
  </si>
  <si>
    <t>ул. Северная (на участке от ул. Борковская до дома № 105 по ул. Северная);</t>
  </si>
  <si>
    <t>ул. Диагональная (на участке от ул. Баныкина до ул. Кунеевская);</t>
  </si>
  <si>
    <t>ул. Ларина (на участке от ул. Васильевская до ул. Ломоносова)</t>
  </si>
  <si>
    <t xml:space="preserve">Проектирование устройства пешеходных дорожек, в т.ч. экспертиза выполненных работ, в т.ч: </t>
  </si>
  <si>
    <t>Устройство пешеходных дорожек, в т.ч.:</t>
  </si>
  <si>
    <t>в районе ООТ "70 лет Октября" по ул.70 лет Октября;</t>
  </si>
  <si>
    <t>Проектирование устройства и переноса остановок общественного транспорта, в т.ч. экспертиза выполненных работ, в т.ч.:</t>
  </si>
  <si>
    <t>план на 2021:</t>
  </si>
  <si>
    <t>ООТ "Грузовое автохозяйство";</t>
  </si>
  <si>
    <t>ООТ "Русь" по ул.Революционная;</t>
  </si>
  <si>
    <t>ООТ "Ул.Железнодорожная" по проезду Дорофеева;</t>
  </si>
  <si>
    <t>Устройство и перенос остановок общественного транспорта  на территории городского округа Тольятти, в т.ч.:</t>
  </si>
  <si>
    <t>ООТ "Молокозавод" на ул. Коммунальная;</t>
  </si>
  <si>
    <t>ООТ "Санаторий Волжские зори" на ул. Комзина</t>
  </si>
  <si>
    <t>Устройство парковочных площадок, карманов  и стоянок, в т.ч.:</t>
  </si>
  <si>
    <t xml:space="preserve">устройство парковочной площадки по пр-ту Степана Разина, в районе дома №93 </t>
  </si>
  <si>
    <t xml:space="preserve">в районе ООТ "Приморский бульвар" по ул.Революционная; </t>
  </si>
  <si>
    <t>в районе ООТ "Озерки" по Поволжскому шоссе;</t>
  </si>
  <si>
    <t xml:space="preserve">в районе ООТ "Сосновый бор" по Поволжскому шоссе; </t>
  </si>
  <si>
    <t>в районе пересечения бульвара 50 лет Октября - ул.Герцена - ул.Украинская;</t>
  </si>
  <si>
    <t>в районе ООТ "Гаражи" по ул.Ботаническая</t>
  </si>
  <si>
    <t>ООТ "Детский городок";</t>
  </si>
  <si>
    <t>ООТ  "Лыжная база" по ул.М.Жукова;</t>
  </si>
  <si>
    <t>ООТ "Телецентр" по пр-ту Степана Разина</t>
  </si>
  <si>
    <t xml:space="preserve"> Ремонт дворовых территорий многоквартирных домов, проездов к дворовым территориям многоквартирных домов  городского округа Тольятти</t>
  </si>
  <si>
    <t>Цель подпрограммы: Содействие экономическому и социальному развитию городского округа Тольятти за счет поддержания надлежащего санитарно-технического и транспортно-эксплуатационного состояния объектов УДС</t>
  </si>
  <si>
    <t>Задача 3 муниципальной программы: Содействие экономическому и социальному развитию городского округа Тольятти за счет поддержания надлежащего санитарно-технического и транспортно-эксплуатационного состояния объектов УДС</t>
  </si>
  <si>
    <t>Количество разработанной проектно-сметной документации по капитальному ремонту автомобильных дорог общего пользования местного значения городского округа Тольятти</t>
  </si>
  <si>
    <t>Количество разработанной проектно-сметной документации по ремонту автомобильных дорог общего пользования местного значения городского округа Тольятти</t>
  </si>
  <si>
    <t>6.  Ремонт дворовых территорий многоквартирных домов, проездов к дворовым территориям многоквартирных домов  городского округа Тольятти:</t>
  </si>
  <si>
    <t xml:space="preserve">Приложение № 2
к Муниципальной программе
"Развитие транспортной системы
и дорожного хозяйства
городского округа Тольятти
на 2021 - 2025 гг."
</t>
  </si>
  <si>
    <t xml:space="preserve">Приложение № 3
к Муниципальной программе
"Развитие транспортной системы
и дорожного хозяйства
городского округа Тольятти
на 2021 - 2025 гг."
</t>
  </si>
  <si>
    <t xml:space="preserve">Приложение № 4
к Муниципальной программе
"Развитие транспортной системы
и дорожного хозяйства
городского округа Тольятти
на 2021 - 2025 гг."
</t>
  </si>
  <si>
    <t>4.8.</t>
  </si>
  <si>
    <t>4.15.</t>
  </si>
  <si>
    <t>Цель подпрограммы: Увеличение протяженности, пропускной способности и приведение в нормативное состояние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а также дорог в зоне застройки индивидуальными жилыми домами городского округа Тольятти</t>
  </si>
  <si>
    <t>Задача 2 муниципальной программы: Увеличение протяженности, пропускной способности и приведение в нормативное состояние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а также дорог в зоне застройки индивидуальными жилыми домами городского округа Тольятти</t>
  </si>
  <si>
    <t>Задача подпрограммы: Проектирование, строительство, реконструкция,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а также дорог в зоне застройки индивидуальными жилыми домами городского округа Тольятти</t>
  </si>
  <si>
    <t>Задача подпрограммы: Проектирование, строительство, реконструкция, капитальный ремонт и ремонт автомобильных дорог общего пользования местного значения, дворовых территорий многоквартирных домов , проездов к дворовым территориям многоквартирных домов, а также дорог в зоне застройки индивидуальными жилыми домами городского округа Тольятти</t>
  </si>
  <si>
    <t>Отсыпка асфальтогранулятом автомобильных дорог с невысокой транспортной нагрузкой, дворовых территорий многоквартирных домов, проездов к дворовым территориям многоквартирных домов, а также дорог в зоне застройки индивидуальными жилыми домами в городском округе Тольятти</t>
  </si>
  <si>
    <t>7.Отсыпка асфальтогранулятом автомобильных дорог с невысокой транспортной нагрузкой, дворовых территорий многоквартирных домов, проездов к дворовым территориям многоквартирных домов, а также дорог в зоне застройки индивидуальными жилыми домами в городском округе Тольятти:</t>
  </si>
  <si>
    <t>Площадь отремонтированных путем ремонта дворовых территорий многоквартирных домов, проездов к дворовым территориям многоквартирных домов городского округа Тольятти</t>
  </si>
  <si>
    <t>Автодорога по проезду Школьный (от Учительского проезда до ул. Пионерская)</t>
  </si>
  <si>
    <t>Автодорога по переулку Кирилла Белова</t>
  </si>
  <si>
    <t>Автодорога по проезду Охотничьему</t>
  </si>
  <si>
    <t>Автодорога по улице  Казачкова;</t>
  </si>
  <si>
    <t>Автодорога по улице Грачева</t>
  </si>
  <si>
    <t>Автодорога по улице Андреянова;</t>
  </si>
  <si>
    <t>Автодорога по проезду Любви;</t>
  </si>
  <si>
    <t>Автодорога по улице Еряшева;</t>
  </si>
  <si>
    <t>№   п./п.</t>
  </si>
  <si>
    <t>Общая стоимость работ (ориентировочная), тыс.руб.</t>
  </si>
  <si>
    <t>федеральный бюджет, тыс. руб.</t>
  </si>
  <si>
    <t>областной бюджет, тыс. руб.</t>
  </si>
  <si>
    <t xml:space="preserve">Строительство магистральной улицы  районного значения транспортно-пешеходной  ул. Механизаторов от ул. Громовой до ул. Лизы Чайкиной в Комсомольском районе города Тольятти </t>
  </si>
  <si>
    <t>Строительство магистральной улицы  районного значения транспортно-пешеходной  ул. Механизаторов от ул. Лизы Чайкиной до ул. Громовой в Комсомольском районе города Тольятти</t>
  </si>
  <si>
    <t>Осуществление строительного контроля на объекте: Строительство магистральной улицы  районного значения транспортно-пешеходной  ул. Механизаторов от ул. Лизы Чайкиной до ул. Громовой в Комсомольском районе</t>
  </si>
  <si>
    <t>Осуществление авторского надзора на объекте: Строительство магистральной улицы  районного значения транспортно-пешеходной  ул. Механизаторов от ул. Лизы Чайкиной до ул. Громовой в Комсомольском районе</t>
  </si>
  <si>
    <t xml:space="preserve">Осуществление строительного контроля на объекте: Реконструкция магистральной улицы общегородского значения регулируемого движения по ул.Спортивной на участке от пр-та Степана Разина до ул. Юбилейная (строительство бокового проезда) в 8 квартале Автозаводского района       </t>
  </si>
  <si>
    <t xml:space="preserve">Осуществление авторского надзора на объекте: Реконструкция магистральной улицы общегородского значения регулируемого движения по ул.Спортивной на участке от пр-та Степана Разина до ул. Юбилейная (строительство бокового проезда) в 8 квартале Автозаводского района       </t>
  </si>
  <si>
    <t>Проектно-изыскательские работы по капитальному ремонту автомобильных дорог общего пользования местного значения городского округа Тольятти</t>
  </si>
  <si>
    <t>Проектно-изыскательские работы по реконструкции автомобильных дорог общего пользования местного значения городского округа Тольятти</t>
  </si>
  <si>
    <t>Проектно-изыскательские работы по ремонту автомобильных дорог общего пользования местного значения городского округа Тольятти</t>
  </si>
  <si>
    <t>Проектно-изыскательские работы по строительству автомобильных дорог общего пользования местного значения городского округа Тольятти</t>
  </si>
  <si>
    <t>Капитальный ремонт ул.Калмыцкая на участке от ж/д. переезда до ул.Васильевская</t>
  </si>
  <si>
    <t>Осуществление строительного контроля на объекте: Капитальный ремонт автодороги по улице  ул.Калмыцкая на участке от ж/д. переезда до ул.Васильевская</t>
  </si>
  <si>
    <t>Капитальный ремонт ул.Васильевская от ул.Калмыцкая до ул.Обводное шоссе</t>
  </si>
  <si>
    <t>автодорога по улице Пескалинская от улицы Удалецкой до улицы Весенней</t>
  </si>
  <si>
    <t>автодорога по переулку Лобачевского от улицы Пушкина до проезда Ученический</t>
  </si>
  <si>
    <t>автодорога по проезду Тенистый от улицы 60 лет СССР до улицы Олимпийская</t>
  </si>
  <si>
    <t>ул. Юбилейная от ул. Фрунзе до ул. Спортивная, вкл. пересечение с б-ром Приморский</t>
  </si>
  <si>
    <t>ул. Александра Кудашева</t>
  </si>
  <si>
    <t>Площадь отремонтированных путем отсыпки асфальтогранулятом автомобильных дорог с невысокой транспортной нагрузкой, дворовых территорий многоквартирных домов, проездов к дворовым территориям многоквартирных домов а также дорог в зоне застройки индивидуальными жилыми домами в городском округе Тольятти</t>
  </si>
  <si>
    <t>шт</t>
  </si>
  <si>
    <t>Протяженность дорог, находящихся в нормативном состоянии, в общей протяженности автомобильных дорог общего пользования городского округа Тольятти</t>
  </si>
  <si>
    <t>Доля отремонтированных путем отсыпки асфальтогранулятом автомобильных дорог с невысокой транспортной нагрузкой, дворовых территорий многоквартирных домов, проездов к дворовым территориям многоквартирных домов, а также дорог в зоне застройки индивидуальными жилыми домами в общей площади автомобильных дорог с невысокой транспортной нагрузкой в городском округе Тольятти</t>
  </si>
  <si>
    <t>Удовлетворенность населения содержанием УДС (от числа опрошенных)</t>
  </si>
  <si>
    <t>Наименование показателя конечного результата</t>
  </si>
  <si>
    <t>Единица измерения</t>
  </si>
  <si>
    <t>Планируемые значения показателя конечного результата</t>
  </si>
  <si>
    <t>Целевые показатели (индикаторы) национальных и федеральных проектов в части, касающейся городского округа Тольятти</t>
  </si>
  <si>
    <t>Показатели (индикаторы) Стратегии</t>
  </si>
  <si>
    <t>Пассажирооборот транспорта общего пользования</t>
  </si>
  <si>
    <t>млн.пассажиро-километров</t>
  </si>
  <si>
    <t>Доля подвижного состава автобусов, не превышающих нормативный срок эксплуатации</t>
  </si>
  <si>
    <t>Доля подвижного состава троллейбусов, не превышающих нормативный срок эксплуатации</t>
  </si>
  <si>
    <t>Обеспеченность парка транспортом с низким (пониженным) уровнем пола МП "ТТУ"</t>
  </si>
  <si>
    <t>Доля построенных автомобильных дорог общего пользования местного значения городского округа Тольятти в общей протяженности автомобильных дорог общего пользования городского округа Тольятти</t>
  </si>
  <si>
    <t>Доля реконструированных автомобильных дорог общего пользования местного значения городского округа Тольятти в общей протяженности автомобильных дорог общего пользования городского округа Тольятти</t>
  </si>
  <si>
    <t>базовое значение за 2018 год</t>
  </si>
  <si>
    <t>базовое значение 2018г.</t>
  </si>
  <si>
    <t>Доля отремонтированных за счет капитального ремонта автомобильных дорог общего пользования местного значения городского округа Тольятти в общей протяженности автомобильных дорог общего пользования городского округа Тольятти</t>
  </si>
  <si>
    <t xml:space="preserve">Доля протяженности дорожной сети городского округа Тольятти, находящейся в нормативном состоянии </t>
  </si>
  <si>
    <t>Протяженность автомобильных дорог общего пользования местного значения городского округа Тольятти, на которых проведена диагностика и оценка транспортно-эксплуатационного состояния</t>
  </si>
  <si>
    <t>Протяженность построенных автомобильных дорог общего пользования местного значения городского округа Тольятти</t>
  </si>
  <si>
    <t>Протяжённость реконструированных автомобильных дорог общего пользования местного значения городского округа Тольятти</t>
  </si>
  <si>
    <t>Количество разработанной проектно-сметной документации по строительству автомобильных дорог общего пользования местного значения городского округа Тольятти</t>
  </si>
  <si>
    <t>Количество разработанной проектно-сметной документации по реконструкции автомобильных дорог общего пользования местного значения городского округа Тольятти</t>
  </si>
  <si>
    <t>Количество заключенных контрактов на выполнение регулярных перевозок пассажиров и багажа по регулируемым тарифам</t>
  </si>
  <si>
    <t>Количество действующих маршрутов на выполнение регулярных перевозок пассажиров и багажа по регулируемым тарифам</t>
  </si>
  <si>
    <t>L(S) объекта, км (т.м2)</t>
  </si>
  <si>
    <t>Уровень дорожно-транспортного травматизма «Тяжесть последствий» (число погибших на 100 пострадавших) (обратный показатель)</t>
  </si>
  <si>
    <t>Количество зарегистрированных ДТП на территории городского округа Тольятти (обратный показатель)</t>
  </si>
  <si>
    <t>ул. Ленинградская, 28</t>
  </si>
  <si>
    <t>Рябиновый б-р, 1</t>
  </si>
  <si>
    <t>Рябиновый б-р, 13</t>
  </si>
  <si>
    <t>Московский пр-т - ул. Фрунзе</t>
  </si>
  <si>
    <t>ул. Олимпийская в районе д. 20 по ул. Полевая</t>
  </si>
  <si>
    <t>ул. Сиреневая, 24</t>
  </si>
  <si>
    <t>Внутриквартальный пр-д от пр-да Дорофеева до ул. Макарова</t>
  </si>
  <si>
    <t>Б-р Цветной, 24</t>
  </si>
  <si>
    <t>Б-р Цветной, 13</t>
  </si>
  <si>
    <t xml:space="preserve">ул. Ленина, ООТ "Дворец молодежи" </t>
  </si>
  <si>
    <t>ул. Л. Яшина, ООТ "Северовосточная"</t>
  </si>
  <si>
    <t>Приморский б-р пересечение с б-ром Буденного</t>
  </si>
  <si>
    <t>б-р Гая, 10</t>
  </si>
  <si>
    <t>ул. Юбилейная, ООТ "Кафе Салют"</t>
  </si>
  <si>
    <t>ул. Юбилейная, ООТ "Парк Победы"</t>
  </si>
  <si>
    <t>Ленинский пр-т, ООТ "б-р Туполева"</t>
  </si>
  <si>
    <t>пр-т Ст. Разина, ООТ "Театральная"</t>
  </si>
  <si>
    <t>ул. Л. Толстого пересечение с ул. Ленина</t>
  </si>
  <si>
    <t>ул. Победы пересечение с б-ром 50 лет Октября</t>
  </si>
  <si>
    <t>ул. Борковская, 51 (ООТ "Спецавтоцентр)</t>
  </si>
  <si>
    <t>Революционная, ООТ "Экзотика"</t>
  </si>
  <si>
    <t xml:space="preserve">Московский пр-т, ООТ "ул. Дзержинского" </t>
  </si>
  <si>
    <t>ул. Спортивная в районе д. 55 по Приморскому б-ру</t>
  </si>
  <si>
    <t>Московский пр-т, ООТ "Дом связи"</t>
  </si>
  <si>
    <t>ул. Цеховая,  ООТ "GM-АвтоВАЗ"</t>
  </si>
  <si>
    <t>ул. Родина пересечение с ул. Мира</t>
  </si>
  <si>
    <t>ул. Голосова пересечение с ул. Новозаводская</t>
  </si>
  <si>
    <t>Обводное шоссе пересечение с ул. Новозаводская</t>
  </si>
  <si>
    <t>Физкультурный проезд</t>
  </si>
  <si>
    <t>ул. Спортивная, ООТ "Вега"</t>
  </si>
  <si>
    <t>ул. Революционная, ООТ "1000 мелочей"</t>
  </si>
  <si>
    <t>ул. Свердлова, 8</t>
  </si>
  <si>
    <t>ул. Автостроителей, ООТ "40 лет Победы"</t>
  </si>
  <si>
    <t>ул. Борковская, ООТ "Южная база"</t>
  </si>
  <si>
    <t>ул. Горького, 46"А"</t>
  </si>
  <si>
    <t>ул. Матросова, 26</t>
  </si>
  <si>
    <t>ул. Революционная, 47</t>
  </si>
  <si>
    <t>ул. Гидротехническая пересечение с ул. Дорофеева</t>
  </si>
  <si>
    <t>ул. Ворошилова, ООТ "б-р Луначарского"</t>
  </si>
  <si>
    <t>ул. Л.Яшина, ООТ "Льва Яшина"</t>
  </si>
  <si>
    <t>Приморский б-р, ООТ "8 квартал"</t>
  </si>
  <si>
    <t>ул. Коммунистическая, ООТ "Тюленина"</t>
  </si>
  <si>
    <t>ул. Коммунистическая, ООТ "Космодемьянской"</t>
  </si>
  <si>
    <t>ул. Родина, ООТ"Автовокзал"</t>
  </si>
  <si>
    <t>ул. Юбилейная, 85 и ООТ "Вега"</t>
  </si>
  <si>
    <t>ул. Новозаводская, ООТ "Химико-технологический колледж"</t>
  </si>
  <si>
    <t>ул. Автостроителей, ООТ "Молодежная"</t>
  </si>
  <si>
    <t>ул. 70 лет Октября, 33Б, 38, ООТ "Магазин мир продуктов"</t>
  </si>
  <si>
    <t>Приморский б-р ООТ "Театр Дилижанс"</t>
  </si>
  <si>
    <t>Вокзальная, 100а (ООТ "10 КПП")</t>
  </si>
  <si>
    <t>ул. Комсомольская пересечение с ул. Новопромышленной</t>
  </si>
  <si>
    <t>ул. Гидротехническая пересечение с ул. Шлюзовая</t>
  </si>
  <si>
    <t>ул. Автостроителей, ООТ "Гостиница Лада"</t>
  </si>
  <si>
    <t>Подпрограмма "Модернизация и развитие автомобильных дорог общего пользования местного значения, а также автомобильных дорог, расположенных в зоне застройки индивидуальными жилыми домами городского округа Тольятти, на 2021-2025 гг"</t>
  </si>
  <si>
    <t>Задача подпрограммы: оптимизация режимов движения на участках УДС с использованием современных схем организации  дорожного движения, технических средств организации  дорожного движения  и автоматизированных систем управления дорожным движением</t>
  </si>
  <si>
    <t>Подпрограмма "Модернизация и развитие автомобильных дорог общего пользования местного значения, а также автомобильных дорог, расположенных в зоне застройки индивидуальными жилыми домами городского округа Тольятти, на 2021-2025 гг."</t>
  </si>
  <si>
    <t>Задача подпрограммы: оптимизация режимов движения на участках УДС с использованием современных схем организации  дорожного движения, технических средств организации  дорожного движения и автоматизированных систем управления дорожным движением</t>
  </si>
  <si>
    <t>Задача подпрограммы: оптимизация структуры парков транспортных средств и ускорение обновления их состава</t>
  </si>
  <si>
    <t>путем предоставления субсидий в целях возмещения затрат на оплату лизинговых платежей за автобусы большого класса, работающие на газомоторном топливе, приобретенные в рамках национального проекта «Безопасные и качественные автомобильные дороги»</t>
  </si>
  <si>
    <t>Приобретение автобусов</t>
  </si>
  <si>
    <t>2021-2023</t>
  </si>
  <si>
    <t>Количество проектных работ по устройству линий наружного электроосвещения, в том числе осуществление технологического присоединения к электрическим сетям</t>
  </si>
  <si>
    <t>пр-д Фабричный</t>
  </si>
  <si>
    <t>ул. Дзержинского между ул. Революционная и световой опорой № 84 (89) по ул. Дзержинского</t>
  </si>
  <si>
    <t>ул. Тюленина от улицы Коммунистической до улицы Мурысева</t>
  </si>
  <si>
    <t>ул. Северная от улицы Цеховая до границы г.о. Тольятти (ул. Степная)</t>
  </si>
  <si>
    <t>5.49.</t>
  </si>
  <si>
    <t>ул. Громовой, от ул. Матросова до ул.Куйбышева, северо-западнее объекта недвижимости, имеющего адрес: улица Громовой, 92</t>
  </si>
  <si>
    <t>5.50.</t>
  </si>
  <si>
    <t>Кольцевая транспортная развязка по Южному шоссе - ул.Полякова</t>
  </si>
  <si>
    <t>5.51.</t>
  </si>
  <si>
    <t>5.52.</t>
  </si>
  <si>
    <t>Устройство линий наружного электроосвещения мест концентрации ДТП</t>
  </si>
  <si>
    <t xml:space="preserve">Устройство и перенос остановок общественного транспорта  на территории городского округа Тольятти                                                                                                                                                        </t>
  </si>
  <si>
    <t>1.8.</t>
  </si>
  <si>
    <t>Строительство дороги по улице Владимира Высоцкого</t>
  </si>
  <si>
    <t>1.8.1.</t>
  </si>
  <si>
    <t>Строительство дороги местного значения и проездов в микрорайоне "Калина", Автозаводский район, г. Тольятти, Самарская область</t>
  </si>
  <si>
    <t>устройство тротуара к поликлинике на 500 посещений</t>
  </si>
  <si>
    <t>дорожка вдоль улицы Александра Кудашева на участке от ул. Льва Толстого до границы г.о.Тольятти</t>
  </si>
  <si>
    <t>Протяженность установленных пешеходных ограждений</t>
  </si>
  <si>
    <t>2021, 2024, 2025</t>
  </si>
  <si>
    <t xml:space="preserve">ул. Кудашева </t>
  </si>
  <si>
    <t>Проектно-изыскательские работы по устройству линий наружного электроосвещения, в том числе осуществление технологического присоединения к электрическим сетям, в т.ч:</t>
  </si>
  <si>
    <t>Перечень объектов подпрограммы "Повышение безопасности дорожного движения на период 2021 - 2025 гг." и финансовые ресурсы</t>
  </si>
  <si>
    <t>2022, 2023</t>
  </si>
  <si>
    <t xml:space="preserve">Устройство парковочных площадок, карманов и стоянок                                   </t>
  </si>
  <si>
    <r>
      <t>Содержание автомобильных дорог, в том числе: посадочных площадок ООТ, тротуаров, разделительных полос, элементов системы водоотвода, путепроводов, удерживающих барьерных ограждений</t>
    </r>
    <r>
      <rPr>
        <sz val="14"/>
        <rFont val="Arial"/>
        <family val="2"/>
        <charset val="204"/>
      </rPr>
      <t xml:space="preserve"> </t>
    </r>
  </si>
  <si>
    <t>ликвидация несанкционированного примыкания в районе ООТ "Автолюбитель" по б-ру 50 лет Октября</t>
  </si>
  <si>
    <t>по ул.Офицерской от ул.Полякова до ул.Ботанической</t>
  </si>
  <si>
    <t>островок безопасности и пешеходная дорожка в районе пересечения ул.Мичурина и ул.Герцена</t>
  </si>
  <si>
    <t>Строительство парковочных автостоянок вдоль Южных проходных ПАО "АВТОВАЗ" по Южному шоссе</t>
  </si>
  <si>
    <t>Осуществление строительного контроля на объекте: Строительство парковочных автостоянок вдоль Южных проходных ПАО "АВТОВАЗ" по Южному шоссе</t>
  </si>
  <si>
    <t>Осуществление авторского надзора на объекте: Строительство парковочных автостоянок вдоль Южных проходных ПАО "АВТОВАЗ" по Южному шоссе</t>
  </si>
  <si>
    <t>1.7.2.</t>
  </si>
  <si>
    <t>1.7.3.</t>
  </si>
  <si>
    <t>1.9.</t>
  </si>
  <si>
    <t>1.9.1.</t>
  </si>
  <si>
    <t>3.9.</t>
  </si>
  <si>
    <t>3.10.</t>
  </si>
  <si>
    <t>Проектно-изыскательские работы по объекту "Реконструкция пересечения Обводного и Хрящевского шоссе"</t>
  </si>
  <si>
    <t xml:space="preserve">Проектно-изыскательские работы по корректировке проектно-сметной документации "Строительство магистральной улицы районного значения транспортно-пешеходной ул. Механизаторов от ул. Лизы Чайкиной до ул. Громовой в Комсомольском районе города Тольятти" </t>
  </si>
  <si>
    <t>3.11.</t>
  </si>
  <si>
    <t>Проектно-изыскательские работы по устройству подъездной дороги к поликлинике на 1000 посещений в смену</t>
  </si>
  <si>
    <t>5.53.</t>
  </si>
  <si>
    <t>Ремонт автопарковки в районе поликлиники на 500 посещений в смену</t>
  </si>
  <si>
    <t>5.54.</t>
  </si>
  <si>
    <t xml:space="preserve">Устройство съездов для инвалидов и других маломобильных групп населения на территории городского округа Тольятти </t>
  </si>
  <si>
    <t>5.55.</t>
  </si>
  <si>
    <t>нераспределенный остаток</t>
  </si>
  <si>
    <t>4.17.</t>
  </si>
  <si>
    <t>Приложение № 2                                                                                              к  постановлению администрации городского округа Тольятти "_____" _______________2021г. № _______________</t>
  </si>
  <si>
    <t>Приложение № 3                                                                                              к  постановлению администрации городского округа Тольятти "_____" _______________2021г. № _______________</t>
  </si>
  <si>
    <t>Приложение № 1                                                                                                                      к  постановлению администрации городского округа Тольятти "_____" _______________2021г. № _______________</t>
  </si>
  <si>
    <t>Обеспеченность парка транспортом с низким (пониженным) уровнем пола МП "ТПАТП № 3"</t>
  </si>
  <si>
    <t>Устройство и перенос остановок общественного транспорта на территории городского округа Тольятти</t>
  </si>
  <si>
    <t>Устройство парковочных площадок, карманов и стоянок</t>
  </si>
  <si>
    <t>Количество  вновь введенных в эксплуатацию (реконструируемых) парковочных площадок, карманов и стоянок</t>
  </si>
  <si>
    <t>Капитальный ремонт участка подъездной дороги к производственной базе ООО «ЭКОЛАЙН», расположенной по адресу: г. Тольятти, ул. Северная 21/21а, от улицы Северной до перекрестка со строением 27</t>
  </si>
  <si>
    <t>1.10.</t>
  </si>
  <si>
    <t>Устройство технических средств организации дорожного движения</t>
  </si>
  <si>
    <t>Устройство технических средств организации дорожного движения, в т.ч:</t>
  </si>
  <si>
    <t>Приобретение дорожных знаков (заготовок дорожных знаков)</t>
  </si>
  <si>
    <t>Количество установленных  дорожных знаков</t>
  </si>
  <si>
    <t>Количество приобретенных дорожных знаков (заготовок дорожных знаков)</t>
  </si>
  <si>
    <t>Проектирование устройства парковочных площадок (карманов и стоянок)</t>
  </si>
  <si>
    <t>2021 - 2025</t>
  </si>
  <si>
    <t>Количество проектных работ на строительство и реконструкцию парковочных площадок (карманов и стоянок)</t>
  </si>
  <si>
    <t>Проектно-изыскательские работы по капитальному ремонту путепровода</t>
  </si>
  <si>
    <t>Количество разработанной проектно-сметной документации по капитальному ремонту путепровода</t>
  </si>
  <si>
    <t>Количество диагностируемых надземных пешеходных переходов (мостов,путепроводов)</t>
  </si>
  <si>
    <t>ул. Дзержинского между ул. Ворошилова и ул. 40 лет Победы</t>
  </si>
  <si>
    <t>Борковский проезд от  ул. Вокзальная,54 до границы городского округа, южнее здания по адресу: ул. Вокзальная, 44Б</t>
  </si>
  <si>
    <t>ул.Офицерская от ул. Ботаническая до объекта недвижимости, имеющего адрес: ул. Офицерская, д.8, включая пересечение автодорог по ул.Полякова и ул.Офицерская</t>
  </si>
  <si>
    <t>улица Полякова от ул.Коммунальная до ул.Офицерская</t>
  </si>
  <si>
    <t>ул. Фрунзе между улицей Московским проспектом  и ул. Юбилейной</t>
  </si>
  <si>
    <t>ул. Мира между ул. Родины и ул. Победы</t>
  </si>
  <si>
    <t>ул. Крупской от бульвара 50 лет Октября до ул. Шлютова</t>
  </si>
  <si>
    <t>1.11.</t>
  </si>
  <si>
    <t>Строительство объектов транспортной инфраструктуры с сетями наружного электроосвещения и ливневой канализации в рамках реализации проектов по развитию территорий 14а квартала (микрорайон "Ёлки"). Западная часть квартала</t>
  </si>
  <si>
    <t>1.12.</t>
  </si>
  <si>
    <t>Строительство объектов транспортной инфраструктуры с сетями наружного электроосвещения и ливневой канализации в рамках реализации проектов по развитию территорий 14а квартала (микрорайон "Ёлки"). Восточная часть квартала</t>
  </si>
  <si>
    <t>1.13.</t>
  </si>
  <si>
    <t>3.12.</t>
  </si>
  <si>
    <t>3.13.</t>
  </si>
  <si>
    <t>Выполнение проектно-изыскательских работ по объекту: «Строительство магистральной улицы общегородского значения регулируемого движения в продолжение ул. Фермерской до Южного шоссе»</t>
  </si>
  <si>
    <t>Проектно- изыскательские работы на строительство подъездной автомобильной дороги (проезда) от внутриквартального проезда к земельному участку с кадастровым номером 63:09:0101159:10329 (Физкультурно-оздоровительный комплекс с универсальным игровым залом (36х18 м) по адресу: Самарская область, г. Тольятти, Автозаводский район, южнее здания №15 по бульвару Кулибина, для МБУДСДЮШОР № 8 «Союз»)</t>
  </si>
  <si>
    <t>Устройство  искусственных дорожных неровностей на ул.Матросова, д.37, д.60</t>
  </si>
  <si>
    <t>Установка дорожных знаков, ликвидация подхода к пешеходному переходу на ул. Матросова, в районе домов № 53, 134</t>
  </si>
  <si>
    <t>Устройство островка безопасности и дорожных знаков на ул. Карла Маркса - пересечение с ул. Максима Горького</t>
  </si>
  <si>
    <t>Устройство  искусственных неровностей трапецевидной формы по ул. Украинской перед пересечением с ул. Шлютова, устройство светофорного объекта,  установка дорожных знаков на ул. Шлютова - пересечение с ул. Украинская, ул.Шлютова д. № 108, д. № 110, д. 127</t>
  </si>
  <si>
    <t>Устройство пешеходного перехода, установка дорожных знаков, сокращение заездного кармана на ул. Новозаводская, в районе домов № 2, 2А, 2Е, 2Д.</t>
  </si>
  <si>
    <t>Устройство шумовых полос и информационных щитов индтвидуального проектирования на Автозаводском шоссе, в районе домов № 3, 5.</t>
  </si>
  <si>
    <t xml:space="preserve">Установка дорожных знаков при выезде с Цветного бульвара  и от дома №5 на
ул. Дзержинского
</t>
  </si>
  <si>
    <t>Установка дорожных знаков  в начале кривой сопряжения и дорожных знаков на разделительной полосе 4 проезда, ул. Транспортная  - пересечение с  4 проездом, ул. Транспортная, д.№  21Б</t>
  </si>
  <si>
    <t>Установка дорожных знаков   в районе д. № 52 по ул. Революционная</t>
  </si>
  <si>
    <t xml:space="preserve">Устройство  искусственных дорожных неровностей, установка дорожных знаков на б-ре Здоровья от ул. Свердлова до Ленинского пр-та </t>
  </si>
  <si>
    <t>Устройство  искусственных дорожных неровностей на ул. Фрунзе, д.2Г</t>
  </si>
  <si>
    <t>Устройство  искусственных дорожных неровностей на ул. Ленина, д.108, МБУ "№ 13", ООТ "Гагарина"</t>
  </si>
  <si>
    <t>Устройство  искусственных дорожных неровностей, установка дорожных знаков, устройство тротуара на ул. Льва Толстого, д.10</t>
  </si>
  <si>
    <t>Устройство искусственных дорожных неровностей, установка дорожных знаков на ул. Саратовская от ул. Самарской до ул. Украинской, д. 5</t>
  </si>
  <si>
    <t>Устройство  искусственных дорожных неровностей, установка дорожных знаков на дублере вдоль ул. Тополиная от ул. Дзержинского до Южного шоссе</t>
  </si>
  <si>
    <t>Устройство  искусственных дорожных неровностей, установка дорожных знаков на дублере вдоль ул. Ворошилова от ул. 40 лет Победы до ул.Дзержинского</t>
  </si>
  <si>
    <t>Устройство  искусственных дорожных неровностей, установка дорожных знаков на дублере вдоль ул.70 лет Октября от ул. Льва Яшина до ул. Офицерской</t>
  </si>
  <si>
    <t>Установка дорожных знаков, сокращение заездного кармана, установка пешеходных ограждений на ул. Матросова, в районе домов № 134</t>
  </si>
  <si>
    <t xml:space="preserve">Устройство  искусственных дорожных неровностей, установка дорожных знаков, нанесение дорожной разметки на ул.Ленина д.73 на пересечении с ул.Чапаева </t>
  </si>
  <si>
    <t>Устройство  искусственных дорожных неровностей, установка дорожных знаков на б-р Луначарского,2  (ул. Ворошилова, д.4)</t>
  </si>
  <si>
    <t>Устройство  искусственных дорожных неровностей, установка дорожных знаков на б-р Кулибина, д.2</t>
  </si>
  <si>
    <t xml:space="preserve">Ликвидация места разворота, сокращение заездного кармана, устройство тротуара, установка пешеходных ограждений на Московском пр-те, д.7                                                </t>
  </si>
  <si>
    <t>Устройство островков безопасности и установка дорожных знаков по пр-ту Степана Разина на пересечении с Ленинским проспектом</t>
  </si>
  <si>
    <t>Установка дорожных знаков и заездного кармана на ул.Новозаводская в районе д.6</t>
  </si>
  <si>
    <t>Установка П-образных опор и дорожных знаков на Южном шоссе, в районе д.№5</t>
  </si>
  <si>
    <t>Устройство световозвращателей дорожных на проезжей части Поволжского шоссе</t>
  </si>
  <si>
    <t>Устройство световозвращателей дорожных на проезжей части дороги от Московского пр-та до ул. Фермерской с. Подстепки</t>
  </si>
  <si>
    <t>Установка ограничивающих пешеходных ограждений на бульваре Ленина от ул. Ленинградская до ул.Баныкина (со стороны Краеведческого музея)</t>
  </si>
  <si>
    <t>Установка ограничивающих пешеходных ограждений на Молодежном б-ре от ул.Победы до ул.Ленина</t>
  </si>
  <si>
    <t>Установка ограничивающих пешеходных ограждений на ул.Жилина от пл.Свободы до ул.Ленинградская</t>
  </si>
  <si>
    <t>Устройство искусственных дорожных неровностей,  установка дорожных знаков  на внутриквартальном проезде вдоль ул. Железнодорожная от пр. Дорофеева до ул. Шлюзовая</t>
  </si>
  <si>
    <t>Устройство искусственных дорожных неровностей,  установка дорожных знаков на внутриквартальном проезде вдоль ул. 40 лет Победы (от Южное шоссе до ул. Тополиная)</t>
  </si>
  <si>
    <t>Установка дорожных знаков и перенос светофорного объекта на ул.Жилина в районе дома №24 (пересечение с ул.Мира)</t>
  </si>
  <si>
    <t>Ликвидация въезда (выезда), устройство дорожных знаков на бульваре Ленина в районе д.27 ул.Баныкина, д.16 "Г"</t>
  </si>
  <si>
    <t>Устройство искусственной дорожной неровности, установка дорожных знаков 
на проезде между ул. Баныкина и ул. Ленинградска ООШ №26 и Д/С "Тополек"</t>
  </si>
  <si>
    <t>Устройство островка безопасности, устройство искусственных дорожных неровностей, установка дорожных знаков на  перекрестке ул.М.Горького-ул.Октябрьская с/ш № 4</t>
  </si>
  <si>
    <t>Устройство искусственных дорожных неровностей на б-ре Космонавтов, д.17, с/ш № 79</t>
  </si>
  <si>
    <t>Устройство искусственных дорожных неровностей, установка дорожных знаков на ул. Шлютова, д.130 д/с "Соловушка"</t>
  </si>
  <si>
    <t>Устройство пешеходной дорожки на пересечении ул. Баныкина и ул. Жилина</t>
  </si>
  <si>
    <t>Перенос и устройство ООТ "улица Фрунзе" по Московскому проспекту</t>
  </si>
  <si>
    <t xml:space="preserve">Установка секций транспортных светофоров,  установка дорожных знаков перед
пресечением проезжих частей, по ул. Ларина и по ул. Новозаводской </t>
  </si>
  <si>
    <t>Модернизация светофорного объекта и установка дорожных знаков  на  ул. Юбилейная - пересечение с ул. Фрунзе, ул.Фрунзе в районе домов 31а, 14 в</t>
  </si>
  <si>
    <t xml:space="preserve">Устройство светофорного объекта, установка дорожных знаков на ул. Громовой, д.1  ООТ "ул. Механизаторов"                                                                                                               </t>
  </si>
  <si>
    <t xml:space="preserve">Устройство светофорного объекта, установка дорожных знаков, устройство тротуара, установка пешеходных ограждений на ул. Матросова, д. 70                                                                                                                                            </t>
  </si>
  <si>
    <t>Устройство светофорного объекта, установка дорожных знаков на ул. Автостроителей, д.13 А ООТ "Гостиница Лада"</t>
  </si>
  <si>
    <t>Устройство светофорного объекта, установка дорожных знаков на ул. Автостроителей, д. 11 ООТ "Солнечный б-р"</t>
  </si>
  <si>
    <t xml:space="preserve">Установка опор светофорных объектов с применением подсветки красного и зеленого цвета  (дублирующей сигналы светофорных объектов) ул. 40 лет Победы, д.80 </t>
  </si>
  <si>
    <t>Установка светофоров Т7 на ул. Мира, д.170</t>
  </si>
  <si>
    <t>Устройство светофорного объекта с установкой опор светофороного объекта с применением подсветки красного и зеленого цвета (дублирующий сигнал светофоров) на ул. Голосова, д. 30А</t>
  </si>
  <si>
    <t>Установка дополнительных секций светофорного объекта с дорожными знаками по  ул. Ленинградской, перед пересечением с ул.Жилина</t>
  </si>
  <si>
    <t>Устройство светофорного объекта, установка дорожных знаков и устройство пешеходной дорожки на Южном шоссе в районе дома №36 ООТ "КВЦ"</t>
  </si>
  <si>
    <t>Устройство светофорного объекта, установка дорожных знаков и строительство пешеходной дорожки на Южном шоссе в районе дома №36 ООТ "1-я вставка"</t>
  </si>
  <si>
    <t>Устройство светофорного объекта, установка дорожных знаков и устройство пешеходной дорожки на Южном шоссе в районе дома №36 ООТ "3-я вставка"</t>
  </si>
  <si>
    <t>Устройство светофорного объекта, установка дорожных знаков и устройство пешеходной дорожки на Южном шоссе в районе дома №36 ООТ "5-я вставка"</t>
  </si>
  <si>
    <t>Устройство светофорного объекта, установка дорожных знаков на Южном шоссе в районе дома №36 ООТ "Жигулевская долина"</t>
  </si>
  <si>
    <t>Модернизация светофорного объекта, установка дорожных знаков на ул. Заставная, д.№1, ООТ "Учебный центр"</t>
  </si>
  <si>
    <t>Установка светофора Т7,  пешеходных ограждений на ул. Мира в районе домов № 96, 96 А,100 Б, ООТ "Дом природы"</t>
  </si>
  <si>
    <t xml:space="preserve">Устройство светофорных объектов, установка П-образных опор и дорожных знаков , устройство тротуара, установка пешеходных ограждений на пересечении ул. Спортивная д.3, д.5 и автодороги - продолжения пр-та Ст.Разина со стороны Лесопаркового шоссе </t>
  </si>
  <si>
    <t>Устройство светофорного объекта, установка дорожных знаков, установка ограждений на б-ре Королева, д. № 12</t>
  </si>
  <si>
    <t>Выполнение проектно-изыскательских работ по устройству линии наружного электроосвещения, в т.ч.инженерные изыскания по б-ру Буденного (от ул. Фрунзе до с/о №1) в Автозаводском районе городского округа Тольятти</t>
  </si>
  <si>
    <t>Проектирование устройства остановки общественного транспорта ООТ "Лыжная база" по ул.М. Жукова.</t>
  </si>
  <si>
    <t>Проектирование линий наружного освещения ООТ "Парк-хаус"</t>
  </si>
  <si>
    <t>Проектирование переноса  ООТ "Лесопитомник" по ул. Дзержинского.</t>
  </si>
  <si>
    <t>Проектирование устройства пешеходной дорожки вдоль ул. Шлютова от ул. Родины до ул. Победы</t>
  </si>
  <si>
    <t>Проектирование устройства пешеходной дорожки вдоль ул. Украинской</t>
  </si>
  <si>
    <t>Выполнение проектно-изыскательских работ по устройству линий наружного электроосвещения, в т.ч. инженерные изыскания по Хрящевскому шоссе (на участке от Южного шоссе до Обводного шоссе).</t>
  </si>
  <si>
    <t>Устройство наружного освещения на  Южном шоссе (на участке от опоры №501 до ул. Цеховая и от ул. Цеховая до опоры № 490)</t>
  </si>
  <si>
    <t>Выполнение работ по капитальному ремонту объекта: «Подземный пешеходный переход: подземный переход через автомобильную дорогу по адресу: Самарская область, г. Тольятти,
ул. Свердлова, в районе дома №80 (капитальный ремонт)»</t>
  </si>
  <si>
    <t>5.56.</t>
  </si>
  <si>
    <t>5.57.</t>
  </si>
  <si>
    <t>5.58.</t>
  </si>
  <si>
    <t>5.59.</t>
  </si>
  <si>
    <t>5.60.</t>
  </si>
  <si>
    <t>5.61.</t>
  </si>
  <si>
    <t>5.62.</t>
  </si>
  <si>
    <t>5.63.</t>
  </si>
  <si>
    <t>5.64.</t>
  </si>
  <si>
    <t>5.65.</t>
  </si>
  <si>
    <t>5.66.</t>
  </si>
  <si>
    <t>5.67.</t>
  </si>
  <si>
    <t>5.68.</t>
  </si>
  <si>
    <t>5.69.</t>
  </si>
  <si>
    <t>5.70.</t>
  </si>
  <si>
    <t>5.71.</t>
  </si>
  <si>
    <t>5.72.</t>
  </si>
  <si>
    <t>5.73.</t>
  </si>
  <si>
    <t>5.74.</t>
  </si>
  <si>
    <t>5.75.</t>
  </si>
  <si>
    <t>5.76.</t>
  </si>
  <si>
    <t>5.77.</t>
  </si>
  <si>
    <t>5.78.</t>
  </si>
  <si>
    <t>5.79.</t>
  </si>
  <si>
    <t>5.80.</t>
  </si>
  <si>
    <t>5.81.</t>
  </si>
  <si>
    <t>5.82.</t>
  </si>
  <si>
    <t>5.83.</t>
  </si>
  <si>
    <t>5.84.</t>
  </si>
  <si>
    <t>5.85.</t>
  </si>
  <si>
    <t>5.86.</t>
  </si>
  <si>
    <t>5.87.</t>
  </si>
  <si>
    <t>5.88.</t>
  </si>
  <si>
    <t>5.89.</t>
  </si>
  <si>
    <t>5.90.</t>
  </si>
  <si>
    <t>5.91.</t>
  </si>
  <si>
    <t>5.92.</t>
  </si>
  <si>
    <t>5.93.</t>
  </si>
  <si>
    <t>5.94.</t>
  </si>
  <si>
    <t>5.95.</t>
  </si>
  <si>
    <t>5.96.</t>
  </si>
  <si>
    <t>5.97.</t>
  </si>
  <si>
    <t>5.98.</t>
  </si>
  <si>
    <t>5.99.</t>
  </si>
  <si>
    <t>5.100.</t>
  </si>
  <si>
    <t>5.101.</t>
  </si>
  <si>
    <t>5.104.</t>
  </si>
  <si>
    <t>5.105.</t>
  </si>
  <si>
    <t>5.106.</t>
  </si>
  <si>
    <t>5.107.</t>
  </si>
  <si>
    <t>5.108.</t>
  </si>
  <si>
    <t>5.109.</t>
  </si>
  <si>
    <t>5.110.</t>
  </si>
  <si>
    <t>5.111.</t>
  </si>
  <si>
    <t>5.112.</t>
  </si>
  <si>
    <t>5.113.</t>
  </si>
  <si>
    <t>5.114.</t>
  </si>
  <si>
    <t>5.115.</t>
  </si>
  <si>
    <t>5.116.</t>
  </si>
  <si>
    <t>5.117.</t>
  </si>
  <si>
    <t>5.118.</t>
  </si>
  <si>
    <t>5.119.</t>
  </si>
  <si>
    <t>5.120.</t>
  </si>
  <si>
    <t>5.121.</t>
  </si>
  <si>
    <t>5.122.</t>
  </si>
  <si>
    <t>5.123.</t>
  </si>
  <si>
    <t>5.124.</t>
  </si>
  <si>
    <t>5.125.</t>
  </si>
  <si>
    <t>5.126.</t>
  </si>
  <si>
    <t>Установка дорожных знаков на  ул.Жилина, д. № 1</t>
  </si>
  <si>
    <t>3.14.</t>
  </si>
  <si>
    <t>3.15.</t>
  </si>
  <si>
    <t>3.16.</t>
  </si>
  <si>
    <t>Проектно-изыскательские работы на капитальный ремонт магистральной улицы общегородского значения регулируемого движения ул. Калмыцкая от ж/д переезда до ул. Васильевская</t>
  </si>
  <si>
    <t>Проектно-изыскательские работы на капитальный ремонт магистральной улицы общегородского значения регулируемого движения ул. Васильевская от ул. Калмыцкая до Обводного шоссе</t>
  </si>
  <si>
    <t>Проектно-изыскательские работы на устройство линии наружного освещения вдоль магистральной улицы общегородского значения регулируемого движения ул. Калмыцкая</t>
  </si>
  <si>
    <t>8.1.</t>
  </si>
  <si>
    <t>Ремонт дворовых территорий многоквартирных домов, проездов к дворовым территориям многоквартирных домов  городского округа Тольятти</t>
  </si>
  <si>
    <t xml:space="preserve">Количество устроенных линий наружного электроосвещения  </t>
  </si>
  <si>
    <t>Строительство магистральной улицы общегородского значения регулируемого движения ул. Офицерской</t>
  </si>
  <si>
    <t>Автодорога по улице Бузыцкова от Хрящевского шоссе до дома № 47 по ул.Бузыцкова</t>
  </si>
  <si>
    <t>ул. Грачева от Хрящевского шоссе до пересечения с ул. Бузыцкова</t>
  </si>
  <si>
    <t>7.1.155</t>
  </si>
  <si>
    <t>Количество установленных дорожных знаков</t>
  </si>
  <si>
    <t>Количество проектных работ на устройство и перенос остановок общественного транспорта</t>
  </si>
  <si>
    <t>Количество вновь введенных (перенесенных) в эксплуатацию остановок общественного транспорта</t>
  </si>
  <si>
    <t>тыс. м.п.</t>
  </si>
  <si>
    <t>Количество ликвидируемых мест разворота транспортных средств, разрывов в разделительной полосе, несанкционированных примыканий, заездных карманов, парковок, устроенных пешеходных дорожек, островков безопасности, искусственных дорожных неровностей, шумовых полос , информационных щитов индивидуального проектирования, световозвращателей дорожных</t>
  </si>
  <si>
    <t xml:space="preserve">Подпрограмма "Повышение безопасности дорожного движения на период 2021-2025 гг."                      </t>
  </si>
  <si>
    <t xml:space="preserve">Перечень мероприятий муниципальной программы "Развитие транспортной системы и дорожного хозяйства городского округа Тольятти на 2021-2025 гг." </t>
  </si>
  <si>
    <r>
      <t xml:space="preserve">ПОКАЗАТЕЛИ (ИНДИКАТОРЫ)
</t>
    </r>
    <r>
      <rPr>
        <sz val="11.5"/>
        <rFont val="Times New Roman"/>
        <family val="1"/>
        <charset val="204"/>
      </rPr>
      <t>МУНИЦИПАЛЬНОЙ ПРОГРАММЫ "РАЗВИТИЕ ТРАНСПОРТНОЙ СИСТЕМЫ И ДОРОЖНОГО ХОЗЯЙСТВА ГОРОДСКОГО ОКРУГА ТОЛЬЯТТИ</t>
    </r>
    <r>
      <rPr>
        <sz val="12"/>
        <rFont val="Times New Roman"/>
        <family val="1"/>
        <charset val="204"/>
      </rPr>
      <t xml:space="preserve"> </t>
    </r>
    <r>
      <rPr>
        <sz val="9"/>
        <rFont val="Times New Roman"/>
        <family val="1"/>
        <charset val="204"/>
      </rPr>
      <t>НА 2021 - 2025 ГГ."</t>
    </r>
    <r>
      <rPr>
        <sz val="12"/>
        <rFont val="Times New Roman"/>
        <family val="1"/>
        <charset val="204"/>
      </rPr>
      <t xml:space="preserve">
</t>
    </r>
  </si>
  <si>
    <t>Показатели конечного результата муниципальной программы</t>
  </si>
  <si>
    <t xml:space="preserve">Подпрограмма "Содержание улично-дорожной сети на период 2021-2025 гг."                      </t>
  </si>
  <si>
    <t>Площадь дорожных сооружений, находящихся на содержании</t>
  </si>
  <si>
    <t>Уровень исполнения обязательств по лизингу</t>
  </si>
  <si>
    <t>1. Строительство автомобильных дорог общего пользования местного значения городского округа Тольятти, в т. ч. строительный контроль и авторский надзор:</t>
  </si>
  <si>
    <t>Строительство автомобильных дорог общего пользования местного значения городского округа Тольятти, в т. ч. строительный контроль и авторский надзор</t>
  </si>
  <si>
    <t>в том числе в рамках реализации национального проекта "Безопасные качественные автомобильные дороги"</t>
  </si>
  <si>
    <t>в том числе в рамках реализации национального проекта "Безопасные и качественные автомобильные дороги"</t>
  </si>
  <si>
    <t>объектов</t>
  </si>
  <si>
    <t>ул. Цеховая от Южного шоссе до ул. Северная</t>
  </si>
  <si>
    <t>ул. Родины от ул. Баныкина до ул. Комзина</t>
  </si>
  <si>
    <t>ул. Коммунальная от ул. Борковская до Обводного шоссе</t>
  </si>
  <si>
    <t>ул. Мичурина от ул. Ленина д. №48 до Енисейского пр-да д. № 54А</t>
  </si>
  <si>
    <t>ул. Железнодорожная от ул. Никонова до М-5 Урал</t>
  </si>
  <si>
    <t>ул. Офицерская от ул. Борковская до ул. Ботаническая</t>
  </si>
  <si>
    <t>ул. Ушакова от ул. Мира до ул. Баныкина</t>
  </si>
  <si>
    <t>ул. Дорофеева от ул. Железнодорожная до ул. Гидротехническая</t>
  </si>
  <si>
    <t>ул. Тополиная от ул. 70 лет Октября до ул. Дзержинского</t>
  </si>
  <si>
    <t>ул. Жукова от ул. Спортивная до ул. Фрунзе</t>
  </si>
  <si>
    <t>ул. Революционная от ул. Дзержинского до Приморского бульвара</t>
  </si>
  <si>
    <t>ул. Макарова от ул. Никонова до ул. Гидротехническая</t>
  </si>
  <si>
    <t>ул. Ботаническая от Южного шоссе до ул.Дзержинского</t>
  </si>
  <si>
    <t>ул. Жилина от ул. Мира до площади Свободы</t>
  </si>
  <si>
    <t>5.127.</t>
  </si>
  <si>
    <t>5.128.</t>
  </si>
  <si>
    <t>5.129.</t>
  </si>
  <si>
    <t>4.16.</t>
  </si>
  <si>
    <t>5.130.</t>
  </si>
  <si>
    <t>5.131.</t>
  </si>
  <si>
    <t>5.132.</t>
  </si>
  <si>
    <t>5.133.</t>
  </si>
  <si>
    <t>5.134.</t>
  </si>
  <si>
    <t>5.135.</t>
  </si>
  <si>
    <t>5.136.</t>
  </si>
  <si>
    <t>5.137.</t>
  </si>
  <si>
    <t>5.138.</t>
  </si>
  <si>
    <t>5.139.</t>
  </si>
  <si>
    <t>3.17.</t>
  </si>
  <si>
    <t>Проектирование устройства пешеходных дорожек, в т.ч. экспертиза проектов</t>
  </si>
  <si>
    <t>Количество проектных работ по устройству линий наружного электроосвещения</t>
  </si>
  <si>
    <t>2024, 2025</t>
  </si>
  <si>
    <t>путем предоставления субсидий в целях возмещения затрат на оплату лизинговых платежей за автобусы большого класса, работающие на газомоторном топливе, приобретенные в рамках национального проекта «Безопасные и качественные автомобильные дороги» (с нарастающим итогом)</t>
  </si>
  <si>
    <t>Предоставление транспортных услуг населению</t>
  </si>
  <si>
    <t>5,54 / 5,54</t>
  </si>
  <si>
    <t>Перечень объектов подпрограммы "Модернизация и развитие автомобильных дорог общего пользования местного значения, а также автомобильных дорог, расположенных в зоне застройки индивидуальными жилыми домами городского округа Тольятти, на 2021-2025 гг" и финансовые ресурсы</t>
  </si>
  <si>
    <t>18,54 / -</t>
  </si>
  <si>
    <t>361,7 / -</t>
  </si>
  <si>
    <t>394,81 / -</t>
  </si>
  <si>
    <t>Проектно-изыскательские работы по устройству линий наружного электроосвещения</t>
  </si>
  <si>
    <t>Оказание услуг по проведению экспертизы проектов</t>
  </si>
  <si>
    <t>Количество экспертных заключений о соответствии представленных ОНМЦК на устройство средств по обоспечению безопасности участников дорожного движения нормативным правовым актам Российской Федерации, методическим рекомендациям, иным
правовым актам, регулирующим строительную деятельность</t>
  </si>
  <si>
    <t>нераспр.остаток</t>
  </si>
  <si>
    <t>5.140.</t>
  </si>
  <si>
    <t xml:space="preserve">Содержание автомобильных дорог местного значения и внутриквартальных проездов </t>
  </si>
  <si>
    <t>Площадь содержания автомобильных дорог местного значения и внутриквартальных проездов</t>
  </si>
  <si>
    <t>Содержание автомобильных дорог местного значения и внутриквартальных проездов</t>
  </si>
  <si>
    <t xml:space="preserve">8.Содержание автомобильных дорог местного значения и внутриквартальных проездов </t>
  </si>
  <si>
    <t xml:space="preserve">Итого по разделу 8 содержание автомобильных дорог местного значения и внутриквартальных проездов </t>
  </si>
  <si>
    <t>1.13.1.</t>
  </si>
  <si>
    <t>1.13.2.</t>
  </si>
  <si>
    <t>Строительный контроль и авторский надзор на объекте: "Строительство магистральной улицы общегородского значения регулируемого движения ул. Офицерской"</t>
  </si>
  <si>
    <t>2.4.</t>
  </si>
  <si>
    <t>Реконструкция Южного шоссе от ул. Заставной до ул. Цеховой с устройством парковочных автостоянок вдоль Южных проходных АО "АВТОВАЗ"</t>
  </si>
  <si>
    <t>Осуществление строительного контроля на объекте: "Капитальный ремонт участка подъездной дороги к производственной базе ООО «ЭКОЛАЙН», расположенной по адресу: г. Тольятти, ул. Северная 21/21а, от улицы Северной до перекрестка со строением 27"</t>
  </si>
  <si>
    <t>4.18.</t>
  </si>
  <si>
    <t>Строительный контроль на объектах капитального строительства</t>
  </si>
  <si>
    <t>4,21</t>
  </si>
  <si>
    <t>г.о.Тольятти, ул. Революционная ООТ"Сатурн" и ООТ "1000 мелочей"</t>
  </si>
  <si>
    <t>г.о. Тольятти, ул. Революционная ООТ "Универсам"</t>
  </si>
  <si>
    <t>г.о.Тольятти, ул. Революционная пересечение с Ленинским проспектом</t>
  </si>
  <si>
    <t xml:space="preserve">г.о. Тольятти, Ленинский проспект, д. №54Б/3 по ул.Революционная </t>
  </si>
  <si>
    <t>г.о.Тольятти ул. Кудашева, начало населенного пункта</t>
  </si>
  <si>
    <t>г.о.Тольятти, ул.Васильевская в районе перекрестка с Обводным шоссе, начало населенного пункта</t>
  </si>
  <si>
    <t>г.о. Тольятти, ж/д переезд ул. Вокзальная, д.№101</t>
  </si>
  <si>
    <t>г.о. Тольятти, ж/д переезд ул. Железнодорожная,д.№ 34 и д.34 ст.1 (два переезда)</t>
  </si>
  <si>
    <t>г.о. Тольятти, ж/д переезд, ул. Железнодорожная, д.№ 42</t>
  </si>
  <si>
    <t>г.о. Тольятти, ж/д переезд ул. Индустриальная, пикет 0-500 (2,5 переезда)</t>
  </si>
  <si>
    <t>г.о. Тольятти, ж/д переезд ул. Индустриальная, пикет 500- 1000 (1,5 переезда)</t>
  </si>
  <si>
    <t>г.о. Тольятти, ж/д переезд ул. Индустриальная, пикет 1000-1500</t>
  </si>
  <si>
    <t>г.о. Тольятти, ж/д переезд проезд перед ул. Калмыцкой (два переезда)</t>
  </si>
  <si>
    <t>г.о. Тольятти, ж/д переезд ул. Калмыцкая между ул. Новозаводской и ул. Васильевской</t>
  </si>
  <si>
    <t>г.о. Тольятти, ж/д переезд ул. Коммунистическая, д. № 102 "а" (два переезда)</t>
  </si>
  <si>
    <t>г.о. Тольятти, ж/д переезд ул. Ларина, д.№ 148</t>
  </si>
  <si>
    <t>г.о. Тольятти, ж/д переезд ул. Ларина, д.№ 151</t>
  </si>
  <si>
    <t>г.о. Тольятти, ж/д переезд ул. Ларина, д.№ 169</t>
  </si>
  <si>
    <t>г.о. Тольятти, ж/д переезд ул. Коммунистическая, д.№ 115</t>
  </si>
  <si>
    <t>г.о. Тольятти, ж/д переезд ул. Никонова, д. № 43</t>
  </si>
  <si>
    <t>г.о. Тольятти, ж/д переезд ул. Окраинная, д.№ 85 по ул. Северной</t>
  </si>
  <si>
    <t>г.о. Тольятти, ж/д переезд ул. Окраинная, д. № 100 по ул. Вокзальной</t>
  </si>
  <si>
    <t>г.о. Тольятти, ж/д переезд Поволжское шоссе, д.№ 34</t>
  </si>
  <si>
    <t>г.о. Тольятти, ж/д переезд ул. Подгорная, д.№ 25 (перегон канал-Пискалы)</t>
  </si>
  <si>
    <t>г.о. Тольятти, ж/д переезд Хрящевское шоссе, д. № 13</t>
  </si>
  <si>
    <t>г.о. Тольятти, ул.40 лет Победы ООТ "ЖК "Лесной""</t>
  </si>
  <si>
    <t>г.о. Тольятти, ул.40 лет Победы, ООТ "14 "а" квартал"</t>
  </si>
  <si>
    <t>г.о. Тольятти, ул.40 лет Победы  ООТ "Медучилище"</t>
  </si>
  <si>
    <t>г.о. Тольятти, ул.40 лет Победы ООТ "Школа №86"</t>
  </si>
  <si>
    <t>г.о. Тольятти, ул.Гидротехническая - ул.Макарова перекресток</t>
  </si>
  <si>
    <t>г.о. Тольятти, ул.Дзержинского ООТ "Бульвар Кулибина"</t>
  </si>
  <si>
    <t>г.о. Тольятти, ул. Ингельберга,  д.№ 52 Школа №15</t>
  </si>
  <si>
    <t>г.о. Тольятти, Комзина-Комсомольское шоссе перекресток</t>
  </si>
  <si>
    <t>г.о. Тольятти, ул.Матросова,  д. №134 ООТ "МТЦ"</t>
  </si>
  <si>
    <t>г.о. Тольятти, Обводная дорога пос.Приморский</t>
  </si>
  <si>
    <t>г.о. Тольятти, Поволжское шоссе, ул.Раздольная, ( подземный газопровод)</t>
  </si>
  <si>
    <t>г.о. Тольятти, ул. Украинская от бульвара 50 лет Октября до ул. Шлютова</t>
  </si>
  <si>
    <t>г.о. Тольятти, ул.Фрунзе, д. №22, д.№47 перекресток с Московским проспектом</t>
  </si>
  <si>
    <t>г.о. Тольятти, ул.40 лет Победы,  д. №15 по Южному шоссе</t>
  </si>
  <si>
    <t>г.о. Тольятти, Победы-Шлютова перекресток</t>
  </si>
  <si>
    <t>г.о.Тольятти ул. Кудашева</t>
  </si>
  <si>
    <t>г.о. Тольятти, ул.40 лет Победы, д. № 26</t>
  </si>
  <si>
    <t>г.о. Тольятти, ул.Автостроителей, д.№ 9</t>
  </si>
  <si>
    <t>г.о. Тольятти, ул.Автостроителей, д. №17, 38 ООТ "Школа №82"</t>
  </si>
  <si>
    <t>г.о. Тольятти, ул.Баныкина ООТ "72-й квартал"</t>
  </si>
  <si>
    <t>г.о. Тольятти, ул.Баныкина ООТ "Магазин "Юность""</t>
  </si>
  <si>
    <t>г.о. Тольятти, ул.Баныкина ООТ  "Спецавтохозяйство"</t>
  </si>
  <si>
    <t>г.о. Тольятти, ул.Баныкина ООТ "Школа №1"</t>
  </si>
  <si>
    <t>г.о. Тольятти, ул.Голосова,д.№ 105 "а"  ООТ "АТС-26"</t>
  </si>
  <si>
    <t>г.о. Тольятти, ул.Коммунальная, д. №23 ООТ "Военный госпиталь"</t>
  </si>
  <si>
    <t>г.о. Тольятти, ул.Коммунальная, д. №33 ООТ "Пивзавод"</t>
  </si>
  <si>
    <t>г.о. Тольятти, ул.Комсомольская ООТ "Информцентр"</t>
  </si>
  <si>
    <t>г.о. Тольятти, Ленинский проспект перед примыканием к Московскому  проспекту, д. 33 по Московскому проспекту</t>
  </si>
  <si>
    <t>г.о. Тольятти, ул.Базовая, д. №7</t>
  </si>
  <si>
    <t>г.о. Тольятти, Ленинский проспект, д. №40, д.№31</t>
  </si>
  <si>
    <t>г.о. Тольятти, бульвар Луначарского, д. №1, №3</t>
  </si>
  <si>
    <t>г.о. Тольятти, бульвар Луначарского,  д. №21</t>
  </si>
  <si>
    <t>г.о. Тольятти, бульвар Луначарского,  д. №15, д.№17</t>
  </si>
  <si>
    <t>г.о. Тольятти, ул. Маршала Жукова, д. № 56  ООТ "Прилесье"</t>
  </si>
  <si>
    <t>г.о. Тольятти, Приморский бульвар,  д.5</t>
  </si>
  <si>
    <t>г.о. Тольятти, проспект Ст. Разина, д.№ 80</t>
  </si>
  <si>
    <t>г.о. Тольятти, ул. Транспортная - Аптечный проезд перекресток</t>
  </si>
  <si>
    <t>г.о. Тольятти, ул.Шлюзовая, д. №14, д.№35</t>
  </si>
  <si>
    <t xml:space="preserve">г.о. Тольятти, Южное шоссе ООТ  "АвтоВАЗ-ТО" </t>
  </si>
  <si>
    <t>план на 2023:</t>
  </si>
  <si>
    <t>39,85 / 39,85</t>
  </si>
  <si>
    <t>45,5 / 45,5</t>
  </si>
  <si>
    <t>295,83 / 295,83</t>
  </si>
  <si>
    <t>в районе ООТ "Аптека" по ул. Революционная</t>
  </si>
  <si>
    <t>в районе ООТ "Универсам" по ул. Революционная</t>
  </si>
  <si>
    <t>б-р Здоровья</t>
  </si>
  <si>
    <t>Устройство искусственных дорожных неровностей на Яблоневом проезде (от ул. Кирова до ул. Добролюбова)</t>
  </si>
  <si>
    <t>Устройство искусственных дорожных неровностей в районе досугового центра "Русич по ул. Никонова" (Устройство искусственных дорожных неровностей).</t>
  </si>
  <si>
    <t>Устройство искусственных дорожных неровностей на проезде вдоль территории СОШ №61 (ул.Свердлова,23), д/с №115 "Салют" (ул. Свердлова, 27)</t>
  </si>
  <si>
    <t>Устройство искусственных дорожных неровностей по б-ру Орджоникидзе до дома №20 по пр-ту Ст. Разина</t>
  </si>
  <si>
    <t>Устройство искусственных дорожных неровностей по ул. Патрульная</t>
  </si>
  <si>
    <t>Устройство искусственных дорожных неровностей на внутриквартальном проезде от ул. Баныкина до ул. Мира вдоль территории д/с №49 "Веселые нотки"</t>
  </si>
  <si>
    <t>Устройство искусственных дорожных неровностей по внутриквартальному проезду от пр. Ст. Разина до ул. Юбилейная в районе ОЦ "Школа", "Школа №73", "Школа №76"</t>
  </si>
  <si>
    <t>Устройство искусственных дорожных неровностей в районе дома №102 на ул. Ставропольская (д/с №100 "Островок").</t>
  </si>
  <si>
    <t xml:space="preserve">Диагностика надземных пешеходных переходов (мостов,путепроводов) (путепровод через а/д на пересечении ул. Громовой – Поволжское шоссе г.о. Тольятти; путепровод через а/д на пересечении ул. Революционная – Ленинский проспект г.о. Тольятти)
</t>
  </si>
  <si>
    <t>Устройство искусственных дорожных неровностей в районе МБУ "Школа № 89" (ул.Дзержинского д. №39)</t>
  </si>
  <si>
    <t>Проектно-изыскательские работы по объекту "Реконструкция магистральной улицы районного значения транспортно-пешеходной по бульвару Приморский от Московского проспекта до обводной дороги пос. Приморский" (1 этап)</t>
  </si>
  <si>
    <t>Выполнение работ по капитальному ремонту автомобильных дорог общего пользования  местного значения городского округа Тольятти, в т.ч. строительный контроль</t>
  </si>
  <si>
    <t>Площадь отремонтированных путем капитального ремонта автомобильных дорог общего пользования местного значения городского округа Тольятти / в т.ч. в рамках реализации национального проекта "Безопасные и качественные автомобильные дороги"</t>
  </si>
  <si>
    <t>Площадь отремонтированных путем ремонта автомобильных дорог общего пользования местного значения городского округа Тольятти / в т.ч. в рамках реализации национального проекта "Безопасные и качественные автомобильные дороги"</t>
  </si>
  <si>
    <t xml:space="preserve">4. Выполнение работ по капитальному ремонту автомобильных дорог общего пользования  местного значения городского округа Тольятти, в т.ч. строительный контроль: </t>
  </si>
  <si>
    <t xml:space="preserve"> Выполнение работ по капитальному ремонту автомобильных дорог общего пользования  местного значения городского округа Тольятти, в т.ч. строительный контроль</t>
  </si>
  <si>
    <t>Количество отремонтированных путем капитального ремонта и ремонта надземных и подземных пешеходных переходов</t>
  </si>
  <si>
    <t>Количество разработанной документации по строительному контролю при капитальном ремонте</t>
  </si>
  <si>
    <t>Ремонт автомобильных дорог местного значения</t>
  </si>
  <si>
    <t>236,33 / 209</t>
  </si>
  <si>
    <t>183,33 / 156</t>
  </si>
  <si>
    <t>2.4.1.</t>
  </si>
  <si>
    <t>2.4.2.</t>
  </si>
  <si>
    <t>Осуществление строительного контроля на объекте: Реконструкция Южного шоссе от ул. Заставной до ул. Цеховой с устройством парковочных автостоянок вдоль Южных проходных АО "АВТОВАЗ"</t>
  </si>
  <si>
    <t>Осуществление строительного контроля на объекте: Подземный пешеходный переход: подземный переход через автомобильную дорогу по адресу: Самарская область, г. Тольятти, ул. Свердлова, в районе дома № 80 (капитальный ремонт)</t>
  </si>
  <si>
    <t>5.141.</t>
  </si>
  <si>
    <t>7.1.156</t>
  </si>
  <si>
    <t>Устройство разворотной площадки из асфальтогранулята в мкр.Северный</t>
  </si>
  <si>
    <t>Осуществление технологического присоединения к электрическим сетям на объекте: "Капитальный ремонт участка подъездной дороги к производственной базе ООО «ЭКОЛАЙН», расположенной по адресу: г. Тольятти, ул. Северная 21/21а, от улицы Северной до перекрестка со строением 27"</t>
  </si>
  <si>
    <t xml:space="preserve">ООТ "14 квартал" </t>
  </si>
  <si>
    <t>ООТ "ВЦМ"</t>
  </si>
  <si>
    <t>ООТ "МТЦ"</t>
  </si>
  <si>
    <t>ООТ "Административный центр" по ул.Фрунзе</t>
  </si>
  <si>
    <t>ООТ "ХимЭнергоСтрой" в районе дома №6 по ул. Новозаводская</t>
  </si>
  <si>
    <t>проспект Степана Разина от дома №35 до дома №25</t>
  </si>
  <si>
    <t>вдоль ул. Пескалинская на участке от ул. Удалецкая до ул. Весенняя</t>
  </si>
  <si>
    <t>ООТ "Дилижанс"</t>
  </si>
  <si>
    <t>ООТ Лесная на участке от ул.Комомольской до Карла Маркса</t>
  </si>
  <si>
    <t>ООТ "2-я Дачная"</t>
  </si>
  <si>
    <t>ООТ "База УМТС"</t>
  </si>
  <si>
    <t>ООТ "3-я проходная СК"</t>
  </si>
  <si>
    <t>с четной и нечетной стороны по ул.Ботаническая</t>
  </si>
  <si>
    <t>ликвидация и устройство пешеходной дорожки на пересечении Приморского б-ра и пр-та Степана Разина</t>
  </si>
  <si>
    <t>устройство пешеходной дорожки с сокращением заездного кармана у остановки общественного транспорта Магазин "Экзотика"</t>
  </si>
  <si>
    <t>устройство пешеходной дорожки с сокращением заездного кармана у остановки общественного транспорта Магазин "1000 Мелочей"</t>
  </si>
  <si>
    <t>в районе дома №9 по ул.Автостроителей</t>
  </si>
  <si>
    <t>на пересечении ул.Белорусской и ул.Ленинградской</t>
  </si>
  <si>
    <t>в районе дома №44 по Московскому пр-ту</t>
  </si>
  <si>
    <t xml:space="preserve"> на спуске к набережной 6 квартала</t>
  </si>
  <si>
    <t>в районе дома №46а по ул.Горького</t>
  </si>
  <si>
    <t xml:space="preserve"> на пересечении ул.Голосова и ул.Новозаводской</t>
  </si>
  <si>
    <t>в районе дома №97 по пр-ту Степана Разина</t>
  </si>
  <si>
    <t>на Ленинском пр-те в районе дома №38А</t>
  </si>
  <si>
    <t>вдоль ул.Высоковольтной</t>
  </si>
  <si>
    <t>в районе остановки общественного транспорта "Спту №47"</t>
  </si>
  <si>
    <t>вдоль дома №13/1 по Гаражному переулку</t>
  </si>
  <si>
    <t>в районе остановки общественного транспорта "Театральная"</t>
  </si>
  <si>
    <t>в районе д. 3, 16, 25а по Комсомольскому шоссе</t>
  </si>
  <si>
    <t>ПБДД</t>
  </si>
  <si>
    <t>МРАД</t>
  </si>
  <si>
    <t>СУДС</t>
  </si>
  <si>
    <t>РГПТ</t>
  </si>
  <si>
    <t>Диагностика автомобильных дорог местного значения</t>
  </si>
  <si>
    <t>5.142.</t>
  </si>
  <si>
    <t>Протяженность автомобильных дорог, на которых выполнена диагностика и оценка транспортно-экплуатационного состояния дорог</t>
  </si>
  <si>
    <t>Количество разработанной документации по технологическому присоединению к электрическим сетям объектов капитального ремонта автомобильных дорог общего пользования местного значения городского округа Тольятти</t>
  </si>
  <si>
    <t>70,03 / 40,17</t>
  </si>
  <si>
    <t>Предоставление субсидии на возмещение недополученных доходов и  финансовое обеспечение (возмещение) затрат в связи с выполнением работ по перевозке отдельных категорий граждан по социальной карте жителя Самарской области в связи с сокращением пассажиропотока в условиях угрозы распространения новой коронавирусной инфекции (COVID-19)</t>
  </si>
  <si>
    <t>Предоставление субсидий исполнителям, выполняющим работы по перевозке пассажиров и багажа транспортом общего пользования</t>
  </si>
  <si>
    <t>Экспертиза работ, выполняемых по объекту: "Капитальный ремонт участка подъездной дороги к производственной базе ООО «ЭКОЛАЙН», расположенной по адресу: г. Тольятти, ул. Северная 21/21а, от улицы Северной до перекрестка со строением 27"</t>
  </si>
  <si>
    <t>5.143.</t>
  </si>
  <si>
    <t>ул. 40 лет Победы, ООТ "Школа №70"</t>
  </si>
  <si>
    <t>ул. Громовой, ООТ "УТЭП"</t>
  </si>
  <si>
    <t>ул. Фрунзе, ООТ "11 квартал"</t>
  </si>
  <si>
    <t>ул. Вокзальная, ООТ "Кузнечно-прессовый цех</t>
  </si>
  <si>
    <t>ул. Железнодорожная, ООТ "Поликлиника"</t>
  </si>
  <si>
    <t>г.о. Тольятти,  ул. Революционная от  Ленинского проспекта до ул. Дзержинского</t>
  </si>
  <si>
    <t>г.о. Тольятти, ул. Революционная ООТ "Ателье мод"</t>
  </si>
  <si>
    <t>Количество разработанной документации по строительному контролю и авторскому надзору по реконструкции объектов дорожного хозяйства</t>
  </si>
  <si>
    <t>Оказание услуг по проведению проверки сметной стоимости</t>
  </si>
  <si>
    <t>Количество заключений о достоверности определения сметной стоимости</t>
  </si>
  <si>
    <t>Приложение № 4                                                                                              к  постановлению администрации городского округа Тольятти "_____" _______________2021г. № _______________</t>
  </si>
  <si>
    <t>Приложение № 5                                                                                                                      к  постановлению администрации городского округа Тольятти "_____" _______________2021г. № _______________</t>
  </si>
  <si>
    <t>Количество разработанной документации по строительному контролю и авторскому надзору по строительству объектов дорожного хозяйства</t>
  </si>
  <si>
    <t>30.2</t>
  </si>
  <si>
    <t>30.1.</t>
  </si>
  <si>
    <r>
      <t>30.1</t>
    </r>
    <r>
      <rPr>
        <sz val="11"/>
        <color theme="0"/>
        <rFont val="Times New Roman"/>
        <family val="1"/>
        <charset val="204"/>
      </rPr>
      <t>.</t>
    </r>
  </si>
  <si>
    <t>Доля отечественного оборудования (товаров, работ, услуг) в общем объеме закупок</t>
  </si>
  <si>
    <t>Доля объектов, на которых предусматривается использование новых наилучших технологий, включенных в Реестр</t>
  </si>
  <si>
    <t>Количество пассажиров льготной категории граждан за которых выплачена субсидия перевозчикам  в условиях угрозы распространения новой коронавирусной инфекции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</si>
</sst>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₽_-;\-* #,##0.00\ _₽_-;_-* &quot;-&quot;??\ _₽_-;_-@_-"/>
    <numFmt numFmtId="165" formatCode="0.0"/>
    <numFmt numFmtId="166" formatCode="#,##0.0"/>
    <numFmt numFmtId="167" formatCode="#,##0.0_р_."/>
    <numFmt numFmtId="168" formatCode="#,##0_р_."/>
    <numFmt numFmtId="169" formatCode="#,##0.00_р_."/>
    <numFmt numFmtId="170" formatCode="#,##0.000_р_."/>
  </numFmts>
  <fonts count="81" x14ac:knownFonts="1">
    <font>
      <sz val="10"/>
      <name val="Arial Cyr"/>
      <charset val="204"/>
    </font>
    <font>
      <sz val="8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0"/>
      <name val="Arial Cyr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name val="Arial Cyr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9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color theme="0"/>
      <name val="Arial Cyr"/>
      <charset val="204"/>
    </font>
    <font>
      <b/>
      <sz val="14"/>
      <name val="Times New Roman"/>
      <family val="1"/>
      <charset val="204"/>
    </font>
    <font>
      <sz val="10"/>
      <color rgb="FF7030A0"/>
      <name val="Arial Cyr"/>
      <charset val="204"/>
    </font>
    <font>
      <sz val="11"/>
      <name val="Arial Cyr"/>
      <charset val="204"/>
    </font>
    <font>
      <sz val="10"/>
      <color indexed="8"/>
      <name val="Arial Cyr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0"/>
      <color theme="0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2"/>
      <color theme="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name val="Arial Cyr"/>
      <charset val="204"/>
    </font>
    <font>
      <sz val="12"/>
      <color theme="0"/>
      <name val="Arial Cyr"/>
      <charset val="204"/>
    </font>
    <font>
      <i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1"/>
      <color rgb="FF7030A0"/>
      <name val="Times New Roman"/>
      <family val="1"/>
      <charset val="204"/>
    </font>
    <font>
      <i/>
      <sz val="10"/>
      <color rgb="FF7030A0"/>
      <name val="Times New Roman"/>
      <family val="1"/>
      <charset val="204"/>
    </font>
    <font>
      <sz val="12"/>
      <color rgb="FF7030A0"/>
      <name val="Arial Cyr"/>
      <charset val="204"/>
    </font>
    <font>
      <b/>
      <sz val="13"/>
      <name val="Arial Cyr"/>
      <charset val="204"/>
    </font>
    <font>
      <sz val="14"/>
      <name val="Arial"/>
      <family val="2"/>
      <charset val="204"/>
    </font>
    <font>
      <b/>
      <sz val="14"/>
      <name val="Arial"/>
      <family val="2"/>
      <charset val="204"/>
    </font>
    <font>
      <sz val="14"/>
      <name val="Arial Cyr"/>
      <charset val="204"/>
    </font>
    <font>
      <b/>
      <i/>
      <sz val="9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20"/>
      <name val="Arial Cyr"/>
      <charset val="204"/>
    </font>
    <font>
      <b/>
      <sz val="10"/>
      <name val="Arial"/>
      <family val="2"/>
      <charset val="204"/>
    </font>
    <font>
      <i/>
      <sz val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color rgb="FF0070C0"/>
      <name val="Arial Cyr"/>
      <charset val="204"/>
    </font>
    <font>
      <sz val="10"/>
      <color rgb="FFFF0000"/>
      <name val="Arial Cyr"/>
      <charset val="204"/>
    </font>
    <font>
      <sz val="10"/>
      <color rgb="FF00B050"/>
      <name val="Times New Roman"/>
      <family val="1"/>
      <charset val="204"/>
    </font>
    <font>
      <sz val="10"/>
      <color rgb="FF00B050"/>
      <name val="Arial Cyr"/>
      <charset val="204"/>
    </font>
    <font>
      <b/>
      <sz val="18"/>
      <name val="Times New Roman"/>
      <family val="1"/>
      <charset val="204"/>
    </font>
    <font>
      <b/>
      <sz val="18"/>
      <name val="Arial Cyr"/>
      <charset val="204"/>
    </font>
    <font>
      <i/>
      <sz val="10"/>
      <name val="Arial Cyr"/>
      <charset val="204"/>
    </font>
    <font>
      <b/>
      <i/>
      <sz val="10"/>
      <color rgb="FF7030A0"/>
      <name val="Times New Roman"/>
      <family val="1"/>
      <charset val="204"/>
    </font>
    <font>
      <b/>
      <i/>
      <sz val="10"/>
      <color rgb="FF7030A0"/>
      <name val="Arial Cyr"/>
      <charset val="204"/>
    </font>
    <font>
      <b/>
      <sz val="12"/>
      <name val="Arial"/>
      <family val="2"/>
      <charset val="204"/>
    </font>
    <font>
      <sz val="10"/>
      <color rgb="FFFF0000"/>
      <name val="Times New Roman"/>
      <family val="1"/>
      <charset val="204"/>
    </font>
    <font>
      <u/>
      <sz val="10"/>
      <color rgb="FFFF0000"/>
      <name val="Times New Roman"/>
      <family val="1"/>
      <charset val="204"/>
    </font>
    <font>
      <b/>
      <sz val="10"/>
      <color rgb="FFFF0000"/>
      <name val="Arial Cyr"/>
      <charset val="204"/>
    </font>
    <font>
      <b/>
      <i/>
      <sz val="10"/>
      <color rgb="FF00B050"/>
      <name val="Arial Cyr"/>
      <charset val="204"/>
    </font>
    <font>
      <b/>
      <sz val="10"/>
      <color rgb="FF00B050"/>
      <name val="Arial Cyr"/>
      <charset val="204"/>
    </font>
    <font>
      <sz val="12"/>
      <color rgb="FF00B050"/>
      <name val="Arial Cyr"/>
      <charset val="204"/>
    </font>
    <font>
      <i/>
      <sz val="10"/>
      <color rgb="FF00B050"/>
      <name val="Times New Roman"/>
      <family val="1"/>
      <charset val="204"/>
    </font>
    <font>
      <sz val="18"/>
      <name val="Times New Roman"/>
      <family val="1"/>
      <charset val="204"/>
    </font>
    <font>
      <sz val="18"/>
      <name val="Arial Cyr"/>
      <charset val="204"/>
    </font>
    <font>
      <b/>
      <sz val="16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1.5"/>
      <name val="Times New Roman"/>
      <family val="1"/>
      <charset val="204"/>
    </font>
    <font>
      <u/>
      <sz val="12"/>
      <name val="Times New Roman"/>
      <family val="1"/>
      <charset val="204"/>
    </font>
    <font>
      <sz val="12"/>
      <color rgb="FF00B050"/>
      <name val="Times New Roman"/>
      <family val="1"/>
      <charset val="204"/>
    </font>
    <font>
      <sz val="14"/>
      <color rgb="FF7030A0"/>
      <name val="Arial"/>
      <family val="2"/>
      <charset val="204"/>
    </font>
    <font>
      <sz val="10"/>
      <color rgb="FF7030A0"/>
      <name val="Times New Roman"/>
      <family val="1"/>
      <charset val="204"/>
    </font>
    <font>
      <sz val="12"/>
      <color rgb="FF7030A0"/>
      <name val="Times New Roman"/>
      <family val="1"/>
      <charset val="204"/>
    </font>
    <font>
      <b/>
      <sz val="10"/>
      <color rgb="FF00B050"/>
      <name val="Arial"/>
      <family val="2"/>
      <charset val="204"/>
    </font>
    <font>
      <sz val="10"/>
      <color rgb="FF00B050"/>
      <name val="Arial"/>
      <family val="2"/>
      <charset val="204"/>
    </font>
    <font>
      <sz val="14"/>
      <color rgb="FF00B050"/>
      <name val="Arial"/>
      <family val="2"/>
      <charset val="204"/>
    </font>
    <font>
      <sz val="9"/>
      <color rgb="FF00B050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11"/>
      <color rgb="FF00B050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16" fillId="0" borderId="0"/>
    <xf numFmtId="0" fontId="16" fillId="0" borderId="0"/>
    <xf numFmtId="0" fontId="2" fillId="0" borderId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8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720">
    <xf numFmtId="0" fontId="0" fillId="0" borderId="0" xfId="0"/>
    <xf numFmtId="0" fontId="3" fillId="0" borderId="0" xfId="0" applyFont="1" applyFill="1"/>
    <xf numFmtId="0" fontId="3" fillId="0" borderId="0" xfId="0" applyFont="1" applyFill="1" applyAlignment="1">
      <alignment horizontal="center" vertical="center"/>
    </xf>
    <xf numFmtId="0" fontId="0" fillId="0" borderId="0" xfId="0" applyFont="1" applyFill="1"/>
    <xf numFmtId="4" fontId="3" fillId="0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4" fontId="7" fillId="2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7" fillId="7" borderId="0" xfId="0" applyFont="1" applyFill="1" applyAlignment="1">
      <alignment horizontal="center" vertical="center"/>
    </xf>
    <xf numFmtId="4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ont="1"/>
    <xf numFmtId="0" fontId="0" fillId="4" borderId="0" xfId="0" applyFont="1" applyFill="1"/>
    <xf numFmtId="0" fontId="0" fillId="3" borderId="0" xfId="0" applyFont="1" applyFill="1"/>
    <xf numFmtId="0" fontId="17" fillId="4" borderId="0" xfId="0" applyFont="1" applyFill="1"/>
    <xf numFmtId="0" fontId="0" fillId="4" borderId="0" xfId="0" applyFill="1"/>
    <xf numFmtId="0" fontId="15" fillId="4" borderId="0" xfId="0" applyFont="1" applyFill="1"/>
    <xf numFmtId="0" fontId="20" fillId="4" borderId="0" xfId="0" applyFont="1" applyFill="1"/>
    <xf numFmtId="0" fontId="21" fillId="4" borderId="0" xfId="0" applyFont="1" applyFill="1"/>
    <xf numFmtId="0" fontId="22" fillId="4" borderId="0" xfId="0" applyFont="1" applyFill="1" applyAlignment="1">
      <alignment horizontal="center"/>
    </xf>
    <xf numFmtId="0" fontId="24" fillId="0" borderId="1" xfId="0" applyFont="1" applyFill="1" applyBorder="1" applyAlignment="1">
      <alignment horizontal="center" vertical="center"/>
    </xf>
    <xf numFmtId="0" fontId="25" fillId="4" borderId="0" xfId="0" applyFont="1" applyFill="1" applyAlignment="1">
      <alignment horizontal="center"/>
    </xf>
    <xf numFmtId="0" fontId="26" fillId="4" borderId="0" xfId="0" applyFont="1" applyFill="1" applyAlignment="1">
      <alignment horizontal="center"/>
    </xf>
    <xf numFmtId="0" fontId="29" fillId="4" borderId="0" xfId="0" applyFont="1" applyFill="1"/>
    <xf numFmtId="0" fontId="30" fillId="4" borderId="0" xfId="0" applyFont="1" applyFill="1"/>
    <xf numFmtId="0" fontId="0" fillId="0" borderId="0" xfId="0" applyFont="1" applyFill="1" applyAlignment="1"/>
    <xf numFmtId="0" fontId="3" fillId="0" borderId="0" xfId="0" applyFont="1" applyFill="1" applyAlignment="1"/>
    <xf numFmtId="0" fontId="32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9" fillId="4" borderId="0" xfId="0" applyFont="1" applyFill="1"/>
    <xf numFmtId="0" fontId="35" fillId="4" borderId="0" xfId="0" applyFont="1" applyFill="1" applyAlignment="1">
      <alignment horizontal="center"/>
    </xf>
    <xf numFmtId="0" fontId="19" fillId="4" borderId="0" xfId="0" applyFont="1" applyFill="1" applyAlignment="1">
      <alignment vertical="center"/>
    </xf>
    <xf numFmtId="166" fontId="34" fillId="0" borderId="1" xfId="0" applyNumberFormat="1" applyFont="1" applyFill="1" applyBorder="1" applyAlignment="1">
      <alignment horizontal="center" vertical="center"/>
    </xf>
    <xf numFmtId="0" fontId="36" fillId="4" borderId="0" xfId="0" applyFont="1" applyFill="1"/>
    <xf numFmtId="0" fontId="26" fillId="8" borderId="0" xfId="0" applyFont="1" applyFill="1" applyAlignment="1">
      <alignment horizontal="center"/>
    </xf>
    <xf numFmtId="167" fontId="38" fillId="0" borderId="1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/>
    </xf>
    <xf numFmtId="0" fontId="20" fillId="0" borderId="0" xfId="0" applyFont="1" applyFill="1"/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32" fillId="0" borderId="0" xfId="0" applyFont="1" applyFill="1" applyAlignment="1">
      <alignment vertical="center"/>
    </xf>
    <xf numFmtId="0" fontId="12" fillId="0" borderId="0" xfId="0" applyFont="1" applyFill="1"/>
    <xf numFmtId="0" fontId="29" fillId="0" borderId="0" xfId="0" applyFont="1" applyFill="1"/>
    <xf numFmtId="165" fontId="0" fillId="0" borderId="0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0" fontId="7" fillId="9" borderId="0" xfId="0" applyFont="1" applyFill="1" applyAlignment="1">
      <alignment horizontal="center" vertical="center"/>
    </xf>
    <xf numFmtId="167" fontId="3" fillId="4" borderId="0" xfId="0" applyNumberFormat="1" applyFont="1" applyFill="1"/>
    <xf numFmtId="0" fontId="26" fillId="0" borderId="1" xfId="0" applyFont="1" applyFill="1" applyBorder="1" applyAlignment="1">
      <alignment horizontal="center" vertical="center"/>
    </xf>
    <xf numFmtId="166" fontId="44" fillId="0" borderId="1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4" fillId="4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right" vertical="top" wrapText="1"/>
    </xf>
    <xf numFmtId="0" fontId="0" fillId="0" borderId="0" xfId="0" applyBorder="1"/>
    <xf numFmtId="0" fontId="18" fillId="8" borderId="0" xfId="0" applyFont="1" applyFill="1" applyBorder="1" applyAlignment="1">
      <alignment vertical="center" wrapText="1"/>
    </xf>
    <xf numFmtId="0" fontId="18" fillId="6" borderId="0" xfId="0" applyFont="1" applyFill="1" applyBorder="1" applyAlignment="1">
      <alignment vertical="center" wrapText="1"/>
    </xf>
    <xf numFmtId="0" fontId="0" fillId="4" borderId="0" xfId="0" applyFont="1" applyFill="1" applyAlignment="1"/>
    <xf numFmtId="0" fontId="15" fillId="0" borderId="0" xfId="0" applyFont="1" applyFill="1"/>
    <xf numFmtId="0" fontId="3" fillId="0" borderId="6" xfId="0" applyFont="1" applyFill="1" applyBorder="1"/>
    <xf numFmtId="0" fontId="0" fillId="0" borderId="6" xfId="0" applyFont="1" applyFill="1" applyBorder="1"/>
    <xf numFmtId="0" fontId="48" fillId="4" borderId="0" xfId="0" applyFont="1" applyFill="1"/>
    <xf numFmtId="0" fontId="4" fillId="6" borderId="1" xfId="0" applyFont="1" applyFill="1" applyBorder="1" applyAlignment="1">
      <alignment horizontal="center" vertical="top" wrapText="1"/>
    </xf>
    <xf numFmtId="0" fontId="49" fillId="0" borderId="0" xfId="0" applyFont="1"/>
    <xf numFmtId="0" fontId="4" fillId="6" borderId="0" xfId="0" applyFont="1" applyFill="1" applyBorder="1" applyAlignment="1">
      <alignment horizontal="center" vertical="top" wrapText="1"/>
    </xf>
    <xf numFmtId="0" fontId="26" fillId="0" borderId="5" xfId="0" applyFont="1" applyFill="1" applyBorder="1" applyAlignment="1">
      <alignment horizontal="center" vertical="center"/>
    </xf>
    <xf numFmtId="0" fontId="32" fillId="0" borderId="8" xfId="0" applyFont="1" applyFill="1" applyBorder="1" applyAlignment="1">
      <alignment horizontal="left" vertical="center" wrapText="1"/>
    </xf>
    <xf numFmtId="0" fontId="21" fillId="4" borderId="0" xfId="0" applyFont="1" applyFill="1" applyBorder="1"/>
    <xf numFmtId="0" fontId="15" fillId="4" borderId="0" xfId="0" applyFont="1" applyFill="1" applyBorder="1"/>
    <xf numFmtId="0" fontId="17" fillId="4" borderId="0" xfId="0" applyFont="1" applyFill="1" applyBorder="1"/>
    <xf numFmtId="0" fontId="0" fillId="4" borderId="0" xfId="0" applyFont="1" applyFill="1" applyAlignment="1">
      <alignment wrapText="1"/>
    </xf>
    <xf numFmtId="0" fontId="0" fillId="4" borderId="0" xfId="0" applyFont="1" applyFill="1" applyBorder="1" applyAlignment="1">
      <alignment wrapText="1"/>
    </xf>
    <xf numFmtId="0" fontId="3" fillId="0" borderId="0" xfId="0" applyFont="1" applyFill="1" applyBorder="1"/>
    <xf numFmtId="0" fontId="0" fillId="0" borderId="0" xfId="0" applyFont="1" applyFill="1" applyBorder="1"/>
    <xf numFmtId="0" fontId="0" fillId="4" borderId="0" xfId="0" applyFont="1" applyFill="1" applyBorder="1"/>
    <xf numFmtId="0" fontId="4" fillId="4" borderId="0" xfId="0" applyFont="1" applyFill="1" applyAlignment="1">
      <alignment vertical="center"/>
    </xf>
    <xf numFmtId="0" fontId="4" fillId="4" borderId="0" xfId="0" applyFont="1" applyFill="1" applyAlignment="1">
      <alignment horizontal="left" vertical="center"/>
    </xf>
    <xf numFmtId="0" fontId="5" fillId="4" borderId="0" xfId="0" applyFont="1" applyFill="1" applyAlignment="1">
      <alignment horizontal="center" vertical="center"/>
    </xf>
    <xf numFmtId="0" fontId="14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top" wrapText="1"/>
    </xf>
    <xf numFmtId="3" fontId="39" fillId="0" borderId="1" xfId="0" applyNumberFormat="1" applyFont="1" applyFill="1" applyBorder="1" applyAlignment="1">
      <alignment horizontal="center" vertical="center"/>
    </xf>
    <xf numFmtId="0" fontId="51" fillId="0" borderId="0" xfId="0" applyFont="1" applyFill="1"/>
    <xf numFmtId="165" fontId="32" fillId="0" borderId="5" xfId="0" applyNumberFormat="1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165" fontId="32" fillId="0" borderId="4" xfId="0" applyNumberFormat="1" applyFont="1" applyFill="1" applyBorder="1" applyAlignment="1">
      <alignment horizontal="center" vertical="center" wrapText="1"/>
    </xf>
    <xf numFmtId="0" fontId="51" fillId="0" borderId="0" xfId="0" applyFont="1"/>
    <xf numFmtId="169" fontId="50" fillId="0" borderId="8" xfId="0" applyNumberFormat="1" applyFont="1" applyFill="1" applyBorder="1" applyAlignment="1">
      <alignment horizontal="center" vertical="top" wrapText="1"/>
    </xf>
    <xf numFmtId="0" fontId="0" fillId="11" borderId="0" xfId="0" applyFont="1" applyFill="1"/>
    <xf numFmtId="0" fontId="29" fillId="4" borderId="0" xfId="0" applyFont="1" applyFill="1" applyAlignment="1">
      <alignment horizontal="center" wrapText="1"/>
    </xf>
    <xf numFmtId="0" fontId="29" fillId="4" borderId="0" xfId="0" applyFont="1" applyFill="1" applyBorder="1" applyAlignment="1">
      <alignment horizontal="center" wrapText="1"/>
    </xf>
    <xf numFmtId="0" fontId="29" fillId="4" borderId="0" xfId="0" applyFont="1" applyFill="1" applyAlignment="1">
      <alignment horizontal="center"/>
    </xf>
    <xf numFmtId="3" fontId="44" fillId="0" borderId="1" xfId="0" applyNumberFormat="1" applyFont="1" applyFill="1" applyBorder="1" applyAlignment="1">
      <alignment horizontal="center" vertical="center"/>
    </xf>
    <xf numFmtId="0" fontId="32" fillId="0" borderId="5" xfId="0" applyFont="1" applyFill="1" applyBorder="1" applyAlignment="1">
      <alignment horizontal="left" vertical="center" wrapText="1"/>
    </xf>
    <xf numFmtId="168" fontId="13" fillId="0" borderId="1" xfId="0" applyNumberFormat="1" applyFont="1" applyFill="1" applyBorder="1" applyAlignment="1">
      <alignment horizontal="center" vertical="center"/>
    </xf>
    <xf numFmtId="169" fontId="4" fillId="0" borderId="8" xfId="0" applyNumberFormat="1" applyFont="1" applyFill="1" applyBorder="1" applyAlignment="1">
      <alignment horizontal="center" vertical="center" wrapText="1"/>
    </xf>
    <xf numFmtId="169" fontId="50" fillId="0" borderId="8" xfId="0" applyNumberFormat="1" applyFont="1" applyFill="1" applyBorder="1" applyAlignment="1">
      <alignment horizontal="center" vertical="center" wrapText="1"/>
    </xf>
    <xf numFmtId="168" fontId="32" fillId="0" borderId="1" xfId="0" applyNumberFormat="1" applyFont="1" applyFill="1" applyBorder="1" applyAlignment="1">
      <alignment horizontal="center" vertical="center" wrapText="1"/>
    </xf>
    <xf numFmtId="168" fontId="39" fillId="0" borderId="1" xfId="0" applyNumberFormat="1" applyFont="1" applyFill="1" applyBorder="1" applyAlignment="1">
      <alignment horizontal="center" vertical="center"/>
    </xf>
    <xf numFmtId="168" fontId="38" fillId="0" borderId="1" xfId="0" applyNumberFormat="1" applyFont="1" applyFill="1" applyBorder="1" applyAlignment="1">
      <alignment horizontal="center" vertical="center"/>
    </xf>
    <xf numFmtId="167" fontId="32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2" fillId="0" borderId="4" xfId="0" applyFont="1" applyFill="1" applyBorder="1" applyAlignment="1">
      <alignment horizontal="left" vertical="center" wrapText="1"/>
    </xf>
    <xf numFmtId="168" fontId="44" fillId="0" borderId="1" xfId="0" applyNumberFormat="1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left" vertical="center" wrapText="1"/>
    </xf>
    <xf numFmtId="167" fontId="23" fillId="0" borderId="1" xfId="9" applyNumberFormat="1" applyFont="1" applyFill="1" applyBorder="1" applyAlignment="1">
      <alignment horizontal="center" vertical="center" wrapText="1"/>
    </xf>
    <xf numFmtId="166" fontId="14" fillId="0" borderId="1" xfId="0" applyNumberFormat="1" applyFont="1" applyFill="1" applyBorder="1" applyAlignment="1">
      <alignment horizontal="center" vertical="center"/>
    </xf>
    <xf numFmtId="3" fontId="38" fillId="0" borderId="1" xfId="0" applyNumberFormat="1" applyFont="1" applyFill="1" applyBorder="1" applyAlignment="1">
      <alignment horizontal="center" vertical="center"/>
    </xf>
    <xf numFmtId="168" fontId="0" fillId="0" borderId="0" xfId="0" applyNumberFormat="1" applyFont="1" applyFill="1"/>
    <xf numFmtId="0" fontId="22" fillId="0" borderId="0" xfId="0" applyFont="1" applyFill="1" applyAlignment="1">
      <alignment horizontal="center"/>
    </xf>
    <xf numFmtId="0" fontId="0" fillId="0" borderId="0" xfId="0" applyFont="1" applyFill="1" applyAlignment="1">
      <alignment vertical="center"/>
    </xf>
    <xf numFmtId="165" fontId="32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/>
    <xf numFmtId="0" fontId="37" fillId="0" borderId="0" xfId="0" applyFont="1" applyFill="1" applyBorder="1"/>
    <xf numFmtId="0" fontId="0" fillId="5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2" borderId="0" xfId="0" applyFont="1" applyFill="1"/>
    <xf numFmtId="0" fontId="3" fillId="7" borderId="0" xfId="0" applyFont="1" applyFill="1"/>
    <xf numFmtId="0" fontId="0" fillId="2" borderId="0" xfId="0" applyFont="1" applyFill="1"/>
    <xf numFmtId="4" fontId="54" fillId="0" borderId="0" xfId="0" applyNumberFormat="1" applyFont="1" applyFill="1"/>
    <xf numFmtId="0" fontId="54" fillId="0" borderId="0" xfId="0" applyFont="1" applyFill="1"/>
    <xf numFmtId="0" fontId="54" fillId="2" borderId="0" xfId="0" applyFont="1" applyFill="1"/>
    <xf numFmtId="0" fontId="3" fillId="7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4" fontId="7" fillId="9" borderId="0" xfId="0" applyNumberFormat="1" applyFont="1" applyFill="1" applyAlignment="1">
      <alignment horizontal="center" vertical="center"/>
    </xf>
    <xf numFmtId="3" fontId="4" fillId="4" borderId="1" xfId="0" applyNumberFormat="1" applyFont="1" applyFill="1" applyBorder="1" applyAlignment="1">
      <alignment horizontal="center" vertical="center" wrapText="1" shrinkToFit="1"/>
    </xf>
    <xf numFmtId="3" fontId="38" fillId="0" borderId="1" xfId="4" applyNumberFormat="1" applyFont="1" applyFill="1" applyBorder="1" applyAlignment="1">
      <alignment horizontal="center" vertical="center"/>
    </xf>
    <xf numFmtId="3" fontId="38" fillId="0" borderId="1" xfId="0" applyNumberFormat="1" applyFont="1" applyFill="1" applyBorder="1" applyAlignment="1">
      <alignment horizontal="center" vertical="center" wrapText="1"/>
    </xf>
    <xf numFmtId="2" fontId="4" fillId="4" borderId="1" xfId="0" applyNumberFormat="1" applyFont="1" applyFill="1" applyBorder="1" applyAlignment="1">
      <alignment horizontal="center" vertical="center" wrapText="1" shrinkToFit="1"/>
    </xf>
    <xf numFmtId="4" fontId="55" fillId="0" borderId="1" xfId="0" applyNumberFormat="1" applyFont="1" applyFill="1" applyBorder="1" applyAlignment="1">
      <alignment horizontal="center" vertical="center" wrapText="1" shrinkToFit="1"/>
    </xf>
    <xf numFmtId="4" fontId="56" fillId="0" borderId="0" xfId="0" applyNumberFormat="1" applyFont="1" applyFill="1"/>
    <xf numFmtId="4" fontId="56" fillId="2" borderId="0" xfId="0" applyNumberFormat="1" applyFont="1" applyFill="1"/>
    <xf numFmtId="0" fontId="32" fillId="0" borderId="0" xfId="0" applyFont="1" applyFill="1" applyAlignment="1">
      <alignment vertical="center" wrapText="1"/>
    </xf>
    <xf numFmtId="0" fontId="32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3" fontId="38" fillId="0" borderId="5" xfId="4" applyNumberFormat="1" applyFont="1" applyFill="1" applyBorder="1" applyAlignment="1">
      <alignment horizontal="center" vertical="center"/>
    </xf>
    <xf numFmtId="0" fontId="0" fillId="12" borderId="0" xfId="0" applyFont="1" applyFill="1"/>
    <xf numFmtId="168" fontId="38" fillId="0" borderId="5" xfId="0" applyNumberFormat="1" applyFont="1" applyFill="1" applyBorder="1" applyAlignment="1">
      <alignment horizontal="center" vertical="center"/>
    </xf>
    <xf numFmtId="4" fontId="60" fillId="0" borderId="0" xfId="0" applyNumberFormat="1" applyFont="1" applyFill="1" applyAlignment="1">
      <alignment horizontal="center" vertical="center"/>
    </xf>
    <xf numFmtId="0" fontId="60" fillId="0" borderId="0" xfId="0" applyFont="1" applyFill="1" applyAlignment="1">
      <alignment horizontal="center" vertical="center"/>
    </xf>
    <xf numFmtId="0" fontId="58" fillId="6" borderId="0" xfId="0" applyFont="1" applyFill="1" applyBorder="1" applyAlignment="1">
      <alignment horizontal="center" vertical="top" wrapText="1"/>
    </xf>
    <xf numFmtId="0" fontId="58" fillId="6" borderId="1" xfId="0" applyFont="1" applyFill="1" applyBorder="1" applyAlignment="1">
      <alignment horizontal="center" vertical="top" wrapText="1"/>
    </xf>
    <xf numFmtId="4" fontId="61" fillId="0" borderId="0" xfId="0" applyNumberFormat="1" applyFont="1" applyFill="1" applyAlignment="1">
      <alignment horizontal="center" vertical="center"/>
    </xf>
    <xf numFmtId="0" fontId="61" fillId="0" borderId="0" xfId="0" applyFont="1" applyFill="1" applyAlignment="1">
      <alignment horizontal="center" vertical="center"/>
    </xf>
    <xf numFmtId="0" fontId="61" fillId="7" borderId="0" xfId="0" applyFont="1" applyFill="1" applyAlignment="1">
      <alignment horizontal="center" vertical="center"/>
    </xf>
    <xf numFmtId="0" fontId="61" fillId="5" borderId="0" xfId="0" applyFont="1" applyFill="1" applyAlignment="1">
      <alignment horizontal="center" vertical="center"/>
    </xf>
    <xf numFmtId="0" fontId="62" fillId="0" borderId="0" xfId="0" applyFont="1" applyFill="1"/>
    <xf numFmtId="0" fontId="64" fillId="4" borderId="0" xfId="0" applyFont="1" applyFill="1" applyAlignment="1">
      <alignment horizontal="center"/>
    </xf>
    <xf numFmtId="0" fontId="29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 wrapText="1"/>
    </xf>
    <xf numFmtId="0" fontId="17" fillId="0" borderId="0" xfId="0" applyFont="1" applyFill="1"/>
    <xf numFmtId="0" fontId="30" fillId="0" borderId="0" xfId="0" applyFont="1" applyFill="1"/>
    <xf numFmtId="0" fontId="27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0" fontId="36" fillId="0" borderId="0" xfId="0" applyFont="1" applyFill="1"/>
    <xf numFmtId="0" fontId="19" fillId="0" borderId="0" xfId="0" applyFont="1" applyFill="1"/>
    <xf numFmtId="4" fontId="36" fillId="0" borderId="0" xfId="0" applyNumberFormat="1" applyFont="1" applyFill="1"/>
    <xf numFmtId="3" fontId="36" fillId="0" borderId="0" xfId="0" applyNumberFormat="1" applyFont="1" applyFill="1"/>
    <xf numFmtId="4" fontId="63" fillId="0" borderId="0" xfId="0" applyNumberFormat="1" applyFont="1" applyFill="1"/>
    <xf numFmtId="3" fontId="63" fillId="0" borderId="0" xfId="0" applyNumberFormat="1" applyFont="1" applyFill="1"/>
    <xf numFmtId="0" fontId="21" fillId="0" borderId="0" xfId="0" applyFont="1" applyFill="1"/>
    <xf numFmtId="0" fontId="48" fillId="0" borderId="0" xfId="0" applyFont="1" applyFill="1"/>
    <xf numFmtId="0" fontId="4" fillId="0" borderId="14" xfId="0" applyFont="1" applyFill="1" applyBorder="1" applyAlignment="1">
      <alignment horizontal="center" vertical="center" wrapText="1"/>
    </xf>
    <xf numFmtId="166" fontId="57" fillId="0" borderId="1" xfId="0" applyNumberFormat="1" applyFont="1" applyFill="1" applyBorder="1" applyAlignment="1">
      <alignment horizontal="center" vertical="center"/>
    </xf>
    <xf numFmtId="0" fontId="0" fillId="0" borderId="6" xfId="0" applyFont="1" applyBorder="1"/>
    <xf numFmtId="0" fontId="0" fillId="15" borderId="0" xfId="0" applyFill="1"/>
    <xf numFmtId="0" fontId="51" fillId="4" borderId="0" xfId="0" applyFont="1" applyFill="1"/>
    <xf numFmtId="0" fontId="0" fillId="0" borderId="3" xfId="0" applyFont="1" applyFill="1" applyBorder="1"/>
    <xf numFmtId="0" fontId="3" fillId="0" borderId="3" xfId="0" applyFont="1" applyFill="1" applyBorder="1"/>
    <xf numFmtId="49" fontId="32" fillId="0" borderId="1" xfId="0" applyNumberFormat="1" applyFont="1" applyFill="1" applyBorder="1" applyAlignment="1">
      <alignment horizontal="center" vertical="center" wrapText="1"/>
    </xf>
    <xf numFmtId="4" fontId="3" fillId="4" borderId="0" xfId="0" applyNumberFormat="1" applyFont="1" applyFill="1" applyAlignment="1">
      <alignment horizontal="center" vertical="center"/>
    </xf>
    <xf numFmtId="0" fontId="70" fillId="0" borderId="8" xfId="0" applyFont="1" applyFill="1" applyBorder="1" applyAlignment="1">
      <alignment horizontal="left" vertical="center" wrapText="1"/>
    </xf>
    <xf numFmtId="0" fontId="32" fillId="0" borderId="8" xfId="0" applyFont="1" applyBorder="1" applyAlignment="1">
      <alignment horizontal="left" vertical="center" wrapText="1"/>
    </xf>
    <xf numFmtId="0" fontId="70" fillId="0" borderId="8" xfId="0" applyFont="1" applyBorder="1" applyAlignment="1">
      <alignment horizontal="left" vertical="center" wrapText="1"/>
    </xf>
    <xf numFmtId="0" fontId="32" fillId="0" borderId="4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168" fontId="44" fillId="0" borderId="4" xfId="0" applyNumberFormat="1" applyFont="1" applyFill="1" applyBorder="1" applyAlignment="1">
      <alignment horizontal="center" vertical="center"/>
    </xf>
    <xf numFmtId="168" fontId="13" fillId="0" borderId="5" xfId="0" applyNumberFormat="1" applyFont="1" applyFill="1" applyBorder="1" applyAlignment="1">
      <alignment horizontal="center" vertical="center"/>
    </xf>
    <xf numFmtId="168" fontId="13" fillId="0" borderId="4" xfId="0" applyNumberFormat="1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3" fontId="39" fillId="0" borderId="5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32" fillId="0" borderId="5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left" vertical="top" wrapText="1"/>
    </xf>
    <xf numFmtId="0" fontId="9" fillId="0" borderId="20" xfId="0" applyFont="1" applyFill="1" applyBorder="1" applyAlignment="1">
      <alignment horizontal="center" vertical="center" wrapText="1"/>
    </xf>
    <xf numFmtId="168" fontId="4" fillId="0" borderId="20" xfId="0" applyNumberFormat="1" applyFont="1" applyFill="1" applyBorder="1" applyAlignment="1">
      <alignment horizontal="center" vertical="top" wrapText="1"/>
    </xf>
    <xf numFmtId="169" fontId="4" fillId="0" borderId="20" xfId="0" applyNumberFormat="1" applyFont="1" applyFill="1" applyBorder="1" applyAlignment="1">
      <alignment horizontal="center" vertical="top" wrapText="1"/>
    </xf>
    <xf numFmtId="169" fontId="4" fillId="0" borderId="21" xfId="0" applyNumberFormat="1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center" vertical="top" wrapText="1"/>
    </xf>
    <xf numFmtId="169" fontId="4" fillId="0" borderId="20" xfId="0" applyNumberFormat="1" applyFont="1" applyFill="1" applyBorder="1" applyAlignment="1">
      <alignment horizontal="center" vertical="center" wrapText="1"/>
    </xf>
    <xf numFmtId="168" fontId="4" fillId="0" borderId="20" xfId="0" applyNumberFormat="1" applyFont="1" applyFill="1" applyBorder="1" applyAlignment="1">
      <alignment horizontal="center" vertical="center" wrapText="1"/>
    </xf>
    <xf numFmtId="169" fontId="4" fillId="0" borderId="21" xfId="0" applyNumberFormat="1" applyFont="1" applyFill="1" applyBorder="1" applyAlignment="1">
      <alignment horizontal="center" vertical="center" wrapText="1"/>
    </xf>
    <xf numFmtId="168" fontId="4" fillId="0" borderId="21" xfId="0" applyNumberFormat="1" applyFont="1" applyFill="1" applyBorder="1" applyAlignment="1">
      <alignment horizontal="center" vertical="top" wrapText="1"/>
    </xf>
    <xf numFmtId="0" fontId="9" fillId="0" borderId="20" xfId="0" applyFont="1" applyFill="1" applyBorder="1" applyAlignment="1">
      <alignment horizontal="center" vertical="top" wrapText="1"/>
    </xf>
    <xf numFmtId="167" fontId="4" fillId="0" borderId="20" xfId="0" applyNumberFormat="1" applyFont="1" applyFill="1" applyBorder="1" applyAlignment="1">
      <alignment horizontal="center" vertical="top" wrapText="1"/>
    </xf>
    <xf numFmtId="167" fontId="4" fillId="0" borderId="21" xfId="0" applyNumberFormat="1" applyFont="1" applyFill="1" applyBorder="1" applyAlignment="1">
      <alignment horizontal="center" vertical="top" wrapText="1"/>
    </xf>
    <xf numFmtId="0" fontId="4" fillId="0" borderId="20" xfId="0" applyFont="1" applyBorder="1" applyAlignment="1">
      <alignment vertical="top" wrapText="1"/>
    </xf>
    <xf numFmtId="0" fontId="4" fillId="0" borderId="20" xfId="0" applyFont="1" applyBorder="1" applyAlignment="1">
      <alignment horizontal="center" vertical="top" wrapText="1"/>
    </xf>
    <xf numFmtId="2" fontId="4" fillId="0" borderId="20" xfId="0" applyNumberFormat="1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 vertical="top" wrapText="1"/>
    </xf>
    <xf numFmtId="0" fontId="0" fillId="0" borderId="20" xfId="0" applyFont="1" applyFill="1" applyBorder="1" applyAlignment="1">
      <alignment horizontal="center" vertical="top"/>
    </xf>
    <xf numFmtId="0" fontId="0" fillId="0" borderId="20" xfId="0" applyFont="1" applyBorder="1" applyAlignment="1">
      <alignment horizontal="center" vertical="top"/>
    </xf>
    <xf numFmtId="0" fontId="4" fillId="0" borderId="21" xfId="0" applyFont="1" applyBorder="1" applyAlignment="1">
      <alignment horizontal="center" vertical="top" wrapText="1"/>
    </xf>
    <xf numFmtId="2" fontId="4" fillId="0" borderId="20" xfId="0" applyNumberFormat="1" applyFont="1" applyBorder="1" applyAlignment="1">
      <alignment horizontal="center" vertical="top" wrapText="1"/>
    </xf>
    <xf numFmtId="1" fontId="4" fillId="0" borderId="20" xfId="0" applyNumberFormat="1" applyFont="1" applyBorder="1" applyAlignment="1">
      <alignment horizontal="center" vertical="top" wrapText="1"/>
    </xf>
    <xf numFmtId="1" fontId="4" fillId="0" borderId="21" xfId="0" applyNumberFormat="1" applyFont="1" applyBorder="1" applyAlignment="1">
      <alignment horizontal="center" vertical="top" wrapText="1"/>
    </xf>
    <xf numFmtId="0" fontId="4" fillId="0" borderId="23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center" vertical="top" wrapText="1"/>
    </xf>
    <xf numFmtId="0" fontId="4" fillId="0" borderId="17" xfId="0" applyFont="1" applyBorder="1" applyAlignment="1">
      <alignment vertical="top" wrapText="1"/>
    </xf>
    <xf numFmtId="0" fontId="4" fillId="0" borderId="17" xfId="0" applyFont="1" applyBorder="1" applyAlignment="1">
      <alignment horizontal="center" vertical="top" wrapText="1"/>
    </xf>
    <xf numFmtId="165" fontId="4" fillId="0" borderId="17" xfId="0" applyNumberFormat="1" applyFont="1" applyFill="1" applyBorder="1" applyAlignment="1">
      <alignment horizontal="center" vertical="top" wrapText="1"/>
    </xf>
    <xf numFmtId="2" fontId="4" fillId="0" borderId="17" xfId="0" applyNumberFormat="1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top" wrapText="1"/>
    </xf>
    <xf numFmtId="2" fontId="4" fillId="0" borderId="17" xfId="0" applyNumberFormat="1" applyFont="1" applyBorder="1" applyAlignment="1">
      <alignment horizontal="center" vertical="top" wrapText="1"/>
    </xf>
    <xf numFmtId="0" fontId="0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left" vertical="center" wrapText="1"/>
    </xf>
    <xf numFmtId="0" fontId="4" fillId="4" borderId="17" xfId="0" applyFont="1" applyFill="1" applyBorder="1" applyAlignment="1">
      <alignment vertical="top" wrapText="1"/>
    </xf>
    <xf numFmtId="0" fontId="0" fillId="0" borderId="19" xfId="0" applyFont="1" applyFill="1" applyBorder="1" applyAlignment="1">
      <alignment horizontal="center" vertical="center"/>
    </xf>
    <xf numFmtId="0" fontId="50" fillId="0" borderId="20" xfId="0" applyFont="1" applyFill="1" applyBorder="1" applyAlignment="1">
      <alignment horizontal="left" vertical="center" wrapText="1"/>
    </xf>
    <xf numFmtId="0" fontId="50" fillId="4" borderId="20" xfId="0" applyFont="1" applyFill="1" applyBorder="1" applyAlignment="1">
      <alignment vertical="center" wrapText="1"/>
    </xf>
    <xf numFmtId="0" fontId="4" fillId="4" borderId="20" xfId="0" applyFont="1" applyFill="1" applyBorder="1" applyAlignment="1">
      <alignment horizontal="left" vertical="top" wrapText="1"/>
    </xf>
    <xf numFmtId="0" fontId="4" fillId="4" borderId="20" xfId="0" applyFont="1" applyFill="1" applyBorder="1" applyAlignment="1">
      <alignment horizontal="center" vertical="top" wrapText="1"/>
    </xf>
    <xf numFmtId="169" fontId="4" fillId="4" borderId="20" xfId="0" applyNumberFormat="1" applyFont="1" applyFill="1" applyBorder="1" applyAlignment="1">
      <alignment horizontal="center" vertical="top" wrapText="1"/>
    </xf>
    <xf numFmtId="2" fontId="4" fillId="4" borderId="20" xfId="0" applyNumberFormat="1" applyFont="1" applyFill="1" applyBorder="1" applyAlignment="1">
      <alignment horizontal="center" vertical="top" wrapText="1"/>
    </xf>
    <xf numFmtId="2" fontId="4" fillId="4" borderId="21" xfId="0" applyNumberFormat="1" applyFont="1" applyFill="1" applyBorder="1" applyAlignment="1">
      <alignment horizontal="center" vertical="top" wrapText="1"/>
    </xf>
    <xf numFmtId="0" fontId="4" fillId="4" borderId="20" xfId="0" applyFont="1" applyFill="1" applyBorder="1" applyAlignment="1">
      <alignment horizontal="left" vertical="center" wrapText="1"/>
    </xf>
    <xf numFmtId="168" fontId="4" fillId="4" borderId="20" xfId="0" applyNumberFormat="1" applyFont="1" applyFill="1" applyBorder="1" applyAlignment="1">
      <alignment horizontal="center" vertical="top" wrapText="1"/>
    </xf>
    <xf numFmtId="0" fontId="4" fillId="4" borderId="20" xfId="0" applyNumberFormat="1" applyFont="1" applyFill="1" applyBorder="1" applyAlignment="1">
      <alignment horizontal="center" vertical="top" wrapText="1"/>
    </xf>
    <xf numFmtId="0" fontId="4" fillId="4" borderId="21" xfId="0" applyNumberFormat="1" applyFont="1" applyFill="1" applyBorder="1" applyAlignment="1">
      <alignment horizontal="center" vertical="top" wrapText="1"/>
    </xf>
    <xf numFmtId="0" fontId="4" fillId="0" borderId="20" xfId="0" applyNumberFormat="1" applyFont="1" applyFill="1" applyBorder="1" applyAlignment="1">
      <alignment horizontal="center" vertical="top" wrapText="1"/>
    </xf>
    <xf numFmtId="0" fontId="4" fillId="4" borderId="23" xfId="0" applyFont="1" applyFill="1" applyBorder="1" applyAlignment="1">
      <alignment horizontal="left" vertical="top" wrapText="1"/>
    </xf>
    <xf numFmtId="0" fontId="4" fillId="4" borderId="23" xfId="0" applyFont="1" applyFill="1" applyBorder="1" applyAlignment="1">
      <alignment horizontal="center" vertical="top" wrapText="1"/>
    </xf>
    <xf numFmtId="0" fontId="4" fillId="0" borderId="23" xfId="0" applyNumberFormat="1" applyFont="1" applyFill="1" applyBorder="1" applyAlignment="1">
      <alignment horizontal="center" vertical="top" wrapText="1"/>
    </xf>
    <xf numFmtId="0" fontId="4" fillId="4" borderId="20" xfId="0" applyFont="1" applyFill="1" applyBorder="1" applyAlignment="1">
      <alignment horizontal="center" vertical="top"/>
    </xf>
    <xf numFmtId="168" fontId="4" fillId="4" borderId="20" xfId="0" applyNumberFormat="1" applyFont="1" applyFill="1" applyBorder="1" applyAlignment="1">
      <alignment horizontal="center" vertical="center" wrapText="1"/>
    </xf>
    <xf numFmtId="168" fontId="4" fillId="4" borderId="21" xfId="0" applyNumberFormat="1" applyFont="1" applyFill="1" applyBorder="1" applyAlignment="1">
      <alignment horizontal="center" vertical="center" wrapText="1"/>
    </xf>
    <xf numFmtId="167" fontId="4" fillId="0" borderId="20" xfId="0" applyNumberFormat="1" applyFont="1" applyFill="1" applyBorder="1" applyAlignment="1">
      <alignment horizontal="center" vertical="center" wrapText="1"/>
    </xf>
    <xf numFmtId="167" fontId="4" fillId="0" borderId="21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/>
    </xf>
    <xf numFmtId="168" fontId="4" fillId="0" borderId="21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top" wrapText="1"/>
    </xf>
    <xf numFmtId="170" fontId="4" fillId="0" borderId="17" xfId="0" applyNumberFormat="1" applyFont="1" applyFill="1" applyBorder="1" applyAlignment="1">
      <alignment horizontal="center" vertical="top" wrapText="1"/>
    </xf>
    <xf numFmtId="170" fontId="4" fillId="0" borderId="18" xfId="0" applyNumberFormat="1" applyFont="1" applyFill="1" applyBorder="1" applyAlignment="1">
      <alignment horizontal="center" vertical="top" wrapText="1"/>
    </xf>
    <xf numFmtId="0" fontId="51" fillId="0" borderId="20" xfId="0" applyFont="1" applyFill="1" applyBorder="1" applyAlignment="1">
      <alignment horizontal="center" vertical="top"/>
    </xf>
    <xf numFmtId="0" fontId="50" fillId="0" borderId="23" xfId="0" applyFont="1" applyFill="1" applyBorder="1" applyAlignment="1">
      <alignment horizontal="center" vertical="top" wrapText="1"/>
    </xf>
    <xf numFmtId="0" fontId="0" fillId="6" borderId="0" xfId="0" applyFont="1" applyFill="1"/>
    <xf numFmtId="168" fontId="13" fillId="6" borderId="1" xfId="0" applyNumberFormat="1" applyFont="1" applyFill="1" applyBorder="1" applyAlignment="1">
      <alignment horizontal="center" vertical="center"/>
    </xf>
    <xf numFmtId="168" fontId="44" fillId="0" borderId="8" xfId="0" applyNumberFormat="1" applyFont="1" applyFill="1" applyBorder="1" applyAlignment="1">
      <alignment vertical="center"/>
    </xf>
    <xf numFmtId="0" fontId="0" fillId="0" borderId="15" xfId="0" applyFont="1" applyFill="1" applyBorder="1"/>
    <xf numFmtId="0" fontId="0" fillId="0" borderId="29" xfId="0" applyFont="1" applyFill="1" applyBorder="1"/>
    <xf numFmtId="0" fontId="0" fillId="0" borderId="30" xfId="0" applyFont="1" applyFill="1" applyBorder="1"/>
    <xf numFmtId="0" fontId="4" fillId="0" borderId="31" xfId="0" applyFont="1" applyFill="1" applyBorder="1" applyAlignment="1">
      <alignment vertical="top" wrapText="1"/>
    </xf>
    <xf numFmtId="0" fontId="4" fillId="0" borderId="6" xfId="0" applyFont="1" applyFill="1" applyBorder="1" applyAlignment="1">
      <alignment vertical="center" wrapText="1"/>
    </xf>
    <xf numFmtId="0" fontId="4" fillId="0" borderId="31" xfId="0" applyFont="1" applyFill="1" applyBorder="1" applyAlignment="1">
      <alignment horizontal="center" vertical="center" wrapText="1"/>
    </xf>
    <xf numFmtId="168" fontId="4" fillId="0" borderId="6" xfId="0" applyNumberFormat="1" applyFont="1" applyFill="1" applyBorder="1" applyAlignment="1">
      <alignment horizontal="center" vertical="center" wrapText="1"/>
    </xf>
    <xf numFmtId="168" fontId="4" fillId="0" borderId="31" xfId="0" applyNumberFormat="1" applyFont="1" applyFill="1" applyBorder="1" applyAlignment="1">
      <alignment horizontal="center" vertical="center" wrapText="1"/>
    </xf>
    <xf numFmtId="168" fontId="4" fillId="0" borderId="32" xfId="0" applyNumberFormat="1" applyFont="1" applyFill="1" applyBorder="1" applyAlignment="1">
      <alignment horizontal="center" vertical="center" wrapText="1"/>
    </xf>
    <xf numFmtId="0" fontId="71" fillId="0" borderId="8" xfId="0" applyFont="1" applyFill="1" applyBorder="1" applyAlignment="1">
      <alignment horizontal="left" vertical="center" wrapText="1"/>
    </xf>
    <xf numFmtId="4" fontId="62" fillId="0" borderId="0" xfId="0" applyNumberFormat="1" applyFont="1" applyFill="1" applyAlignment="1">
      <alignment horizontal="center" vertical="center"/>
    </xf>
    <xf numFmtId="0" fontId="62" fillId="0" borderId="0" xfId="0" applyFont="1" applyFill="1" applyAlignment="1">
      <alignment horizontal="center" vertical="center"/>
    </xf>
    <xf numFmtId="0" fontId="50" fillId="0" borderId="20" xfId="0" applyFont="1" applyBorder="1" applyAlignment="1">
      <alignment horizontal="center" vertical="top" wrapText="1"/>
    </xf>
    <xf numFmtId="0" fontId="51" fillId="0" borderId="20" xfId="0" applyFont="1" applyBorder="1" applyAlignment="1">
      <alignment horizontal="center" vertical="top"/>
    </xf>
    <xf numFmtId="0" fontId="50" fillId="0" borderId="26" xfId="0" applyFont="1" applyBorder="1" applyAlignment="1">
      <alignment vertical="top" wrapText="1"/>
    </xf>
    <xf numFmtId="0" fontId="50" fillId="0" borderId="26" xfId="0" applyFont="1" applyBorder="1" applyAlignment="1">
      <alignment horizontal="center" vertical="top" wrapText="1"/>
    </xf>
    <xf numFmtId="0" fontId="50" fillId="0" borderId="27" xfId="0" applyFont="1" applyBorder="1" applyAlignment="1">
      <alignment horizontal="center" vertical="top" wrapText="1"/>
    </xf>
    <xf numFmtId="0" fontId="32" fillId="0" borderId="1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left" vertical="top" wrapText="1"/>
    </xf>
    <xf numFmtId="0" fontId="4" fillId="0" borderId="23" xfId="0" applyFont="1" applyFill="1" applyBorder="1" applyAlignment="1">
      <alignment horizontal="left" vertical="top" wrapText="1"/>
    </xf>
    <xf numFmtId="168" fontId="4" fillId="0" borderId="23" xfId="0" applyNumberFormat="1" applyFont="1" applyFill="1" applyBorder="1" applyAlignment="1">
      <alignment horizontal="center" vertical="center" wrapText="1"/>
    </xf>
    <xf numFmtId="168" fontId="4" fillId="0" borderId="24" xfId="0" applyNumberFormat="1" applyFont="1" applyFill="1" applyBorder="1" applyAlignment="1">
      <alignment horizontal="center" vertical="center" wrapText="1"/>
    </xf>
    <xf numFmtId="168" fontId="13" fillId="0" borderId="5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168" fontId="72" fillId="0" borderId="1" xfId="0" applyNumberFormat="1" applyFont="1" applyFill="1" applyBorder="1" applyAlignment="1">
      <alignment horizontal="center" vertical="center"/>
    </xf>
    <xf numFmtId="3" fontId="72" fillId="0" borderId="1" xfId="4" applyNumberFormat="1" applyFont="1" applyFill="1" applyBorder="1" applyAlignment="1">
      <alignment horizontal="center" vertical="center"/>
    </xf>
    <xf numFmtId="165" fontId="74" fillId="0" borderId="1" xfId="0" applyNumberFormat="1" applyFont="1" applyFill="1" applyBorder="1" applyAlignment="1">
      <alignment horizontal="center" vertical="center" wrapText="1"/>
    </xf>
    <xf numFmtId="165" fontId="32" fillId="0" borderId="5" xfId="7" applyNumberFormat="1" applyFont="1" applyBorder="1" applyAlignment="1">
      <alignment horizontal="center" vertical="center" wrapText="1"/>
    </xf>
    <xf numFmtId="3" fontId="39" fillId="0" borderId="1" xfId="7" applyNumberFormat="1" applyFont="1" applyBorder="1" applyAlignment="1">
      <alignment horizontal="center" vertical="center"/>
    </xf>
    <xf numFmtId="3" fontId="38" fillId="0" borderId="1" xfId="7" applyNumberFormat="1" applyFont="1" applyBorder="1" applyAlignment="1">
      <alignment horizontal="center" vertical="center"/>
    </xf>
    <xf numFmtId="3" fontId="72" fillId="0" borderId="1" xfId="7" applyNumberFormat="1" applyFont="1" applyBorder="1" applyAlignment="1">
      <alignment horizontal="center" vertical="center"/>
    </xf>
    <xf numFmtId="3" fontId="72" fillId="0" borderId="1" xfId="0" applyNumberFormat="1" applyFont="1" applyFill="1" applyBorder="1" applyAlignment="1">
      <alignment horizontal="center" vertical="center"/>
    </xf>
    <xf numFmtId="168" fontId="13" fillId="0" borderId="5" xfId="0" applyNumberFormat="1" applyFont="1" applyFill="1" applyBorder="1" applyAlignment="1">
      <alignment horizontal="center" vertical="center"/>
    </xf>
    <xf numFmtId="167" fontId="44" fillId="0" borderId="8" xfId="0" applyNumberFormat="1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top" wrapText="1"/>
    </xf>
    <xf numFmtId="0" fontId="0" fillId="0" borderId="26" xfId="0" applyFont="1" applyBorder="1" applyAlignment="1">
      <alignment horizontal="center" vertical="top"/>
    </xf>
    <xf numFmtId="0" fontId="4" fillId="0" borderId="26" xfId="0" applyFont="1" applyFill="1" applyBorder="1" applyAlignment="1">
      <alignment horizontal="center" vertical="top" wrapText="1"/>
    </xf>
    <xf numFmtId="0" fontId="4" fillId="0" borderId="27" xfId="0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left" vertical="center" wrapText="1"/>
    </xf>
    <xf numFmtId="0" fontId="70" fillId="0" borderId="0" xfId="0" applyFont="1" applyFill="1" applyBorder="1" applyAlignment="1">
      <alignment horizontal="left" vertical="center" wrapText="1"/>
    </xf>
    <xf numFmtId="168" fontId="50" fillId="0" borderId="20" xfId="0" applyNumberFormat="1" applyFont="1" applyFill="1" applyBorder="1" applyAlignment="1">
      <alignment horizontal="center" vertical="center" wrapText="1"/>
    </xf>
    <xf numFmtId="168" fontId="50" fillId="0" borderId="20" xfId="0" applyNumberFormat="1" applyFont="1" applyFill="1" applyBorder="1" applyAlignment="1">
      <alignment horizontal="center" vertical="top" wrapText="1"/>
    </xf>
    <xf numFmtId="0" fontId="50" fillId="0" borderId="20" xfId="0" applyFont="1" applyFill="1" applyBorder="1" applyAlignment="1">
      <alignment horizontal="center" vertical="top" wrapText="1"/>
    </xf>
    <xf numFmtId="2" fontId="50" fillId="0" borderId="20" xfId="0" applyNumberFormat="1" applyFont="1" applyFill="1" applyBorder="1" applyAlignment="1">
      <alignment horizontal="center" vertical="top" wrapText="1"/>
    </xf>
    <xf numFmtId="168" fontId="76" fillId="0" borderId="1" xfId="0" applyNumberFormat="1" applyFont="1" applyFill="1" applyBorder="1" applyAlignment="1">
      <alignment horizontal="center" vertical="center"/>
    </xf>
    <xf numFmtId="168" fontId="76" fillId="0" borderId="5" xfId="0" applyNumberFormat="1" applyFont="1" applyFill="1" applyBorder="1" applyAlignment="1">
      <alignment horizontal="center" vertical="center"/>
    </xf>
    <xf numFmtId="167" fontId="75" fillId="0" borderId="8" xfId="0" applyNumberFormat="1" applyFont="1" applyFill="1" applyBorder="1" applyAlignment="1">
      <alignment horizontal="center" vertical="center"/>
    </xf>
    <xf numFmtId="0" fontId="66" fillId="0" borderId="0" xfId="0" applyFont="1" applyFill="1" applyAlignment="1">
      <alignment horizontal="center" vertical="center"/>
    </xf>
    <xf numFmtId="3" fontId="39" fillId="0" borderId="1" xfId="0" applyNumberFormat="1" applyFont="1" applyBorder="1" applyAlignment="1">
      <alignment horizontal="center" vertical="center"/>
    </xf>
    <xf numFmtId="3" fontId="39" fillId="0" borderId="4" xfId="0" applyNumberFormat="1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166" fontId="29" fillId="0" borderId="0" xfId="0" applyNumberFormat="1" applyFont="1" applyFill="1"/>
    <xf numFmtId="3" fontId="39" fillId="4" borderId="0" xfId="0" applyNumberFormat="1" applyFont="1" applyFill="1" applyBorder="1" applyAlignment="1">
      <alignment horizontal="center" vertical="center"/>
    </xf>
    <xf numFmtId="0" fontId="4" fillId="4" borderId="26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vertical="center" wrapText="1"/>
    </xf>
    <xf numFmtId="168" fontId="44" fillId="0" borderId="4" xfId="0" applyNumberFormat="1" applyFont="1" applyFill="1" applyBorder="1" applyAlignment="1">
      <alignment vertical="center"/>
    </xf>
    <xf numFmtId="0" fontId="14" fillId="0" borderId="11" xfId="0" applyFont="1" applyFill="1" applyBorder="1" applyAlignment="1">
      <alignment vertical="center" wrapText="1"/>
    </xf>
    <xf numFmtId="0" fontId="18" fillId="4" borderId="0" xfId="0" applyFont="1" applyFill="1" applyBorder="1" applyAlignment="1">
      <alignment vertical="center" wrapText="1"/>
    </xf>
    <xf numFmtId="0" fontId="18" fillId="4" borderId="0" xfId="0" applyFont="1" applyFill="1" applyBorder="1" applyAlignment="1">
      <alignment vertical="center"/>
    </xf>
    <xf numFmtId="2" fontId="18" fillId="4" borderId="0" xfId="0" applyNumberFormat="1" applyFont="1" applyFill="1" applyBorder="1" applyAlignment="1">
      <alignment vertical="center"/>
    </xf>
    <xf numFmtId="0" fontId="32" fillId="4" borderId="0" xfId="0" applyFont="1" applyFill="1" applyAlignment="1">
      <alignment vertical="center" wrapText="1"/>
    </xf>
    <xf numFmtId="2" fontId="4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 shrinkToFit="1"/>
    </xf>
    <xf numFmtId="0" fontId="4" fillId="4" borderId="1" xfId="0" applyFont="1" applyFill="1" applyBorder="1" applyAlignment="1">
      <alignment horizontal="center" vertical="center" wrapText="1" shrinkToFit="1"/>
    </xf>
    <xf numFmtId="1" fontId="4" fillId="4" borderId="1" xfId="0" applyNumberFormat="1" applyFont="1" applyFill="1" applyBorder="1" applyAlignment="1">
      <alignment horizontal="center" vertical="center" wrapText="1"/>
    </xf>
    <xf numFmtId="1" fontId="4" fillId="4" borderId="1" xfId="0" applyNumberFormat="1" applyFont="1" applyFill="1" applyBorder="1" applyAlignment="1">
      <alignment horizontal="center" vertical="center" wrapText="1" shrinkToFit="1"/>
    </xf>
    <xf numFmtId="1" fontId="4" fillId="4" borderId="1" xfId="0" applyNumberFormat="1" applyFont="1" applyFill="1" applyBorder="1" applyAlignment="1">
      <alignment horizontal="center" vertical="center" shrinkToFit="1"/>
    </xf>
    <xf numFmtId="4" fontId="5" fillId="4" borderId="1" xfId="0" applyNumberFormat="1" applyFont="1" applyFill="1" applyBorder="1" applyAlignment="1">
      <alignment horizontal="center" vertical="center" wrapText="1" shrinkToFit="1"/>
    </xf>
    <xf numFmtId="4" fontId="11" fillId="4" borderId="1" xfId="0" applyNumberFormat="1" applyFont="1" applyFill="1" applyBorder="1" applyAlignment="1">
      <alignment vertical="center" wrapText="1" shrinkToFit="1"/>
    </xf>
    <xf numFmtId="2" fontId="5" fillId="4" borderId="1" xfId="0" applyNumberFormat="1" applyFont="1" applyFill="1" applyBorder="1" applyAlignment="1">
      <alignment horizontal="center" vertical="center" wrapText="1" shrinkToFit="1"/>
    </xf>
    <xf numFmtId="3" fontId="5" fillId="4" borderId="1" xfId="0" applyNumberFormat="1" applyFont="1" applyFill="1" applyBorder="1" applyAlignment="1">
      <alignment horizontal="center" vertical="center" wrapText="1" shrinkToFit="1"/>
    </xf>
    <xf numFmtId="4" fontId="4" fillId="4" borderId="1" xfId="0" applyNumberFormat="1" applyFont="1" applyFill="1" applyBorder="1" applyAlignment="1">
      <alignment horizontal="center" vertical="center" wrapText="1" shrinkToFit="1"/>
    </xf>
    <xf numFmtId="4" fontId="9" fillId="4" borderId="1" xfId="0" applyNumberFormat="1" applyFont="1" applyFill="1" applyBorder="1" applyAlignment="1">
      <alignment vertical="center" wrapText="1" shrinkToFit="1"/>
    </xf>
    <xf numFmtId="2" fontId="4" fillId="4" borderId="1" xfId="0" applyNumberFormat="1" applyFont="1" applyFill="1" applyBorder="1" applyAlignment="1">
      <alignment horizontal="center" vertical="center" shrinkToFit="1"/>
    </xf>
    <xf numFmtId="3" fontId="4" fillId="4" borderId="1" xfId="0" applyNumberFormat="1" applyFont="1" applyFill="1" applyBorder="1" applyAlignment="1">
      <alignment horizontal="center" vertical="center" shrinkToFit="1"/>
    </xf>
    <xf numFmtId="3" fontId="4" fillId="4" borderId="1" xfId="0" applyNumberFormat="1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vertical="center" wrapText="1"/>
    </xf>
    <xf numFmtId="0" fontId="9" fillId="4" borderId="1" xfId="0" applyFont="1" applyFill="1" applyBorder="1" applyAlignment="1">
      <alignment vertical="center" wrapText="1"/>
    </xf>
    <xf numFmtId="0" fontId="9" fillId="4" borderId="0" xfId="0" applyFont="1" applyFill="1" applyAlignment="1">
      <alignment vertical="center" wrapText="1"/>
    </xf>
    <xf numFmtId="3" fontId="5" fillId="4" borderId="1" xfId="0" applyNumberFormat="1" applyFont="1" applyFill="1" applyBorder="1" applyAlignment="1">
      <alignment horizontal="center" vertical="center" shrinkToFit="1"/>
    </xf>
    <xf numFmtId="2" fontId="5" fillId="4" borderId="1" xfId="0" applyNumberFormat="1" applyFont="1" applyFill="1" applyBorder="1" applyAlignment="1">
      <alignment horizontal="center" vertical="center" shrinkToFit="1"/>
    </xf>
    <xf numFmtId="4" fontId="6" fillId="4" borderId="1" xfId="0" applyNumberFormat="1" applyFont="1" applyFill="1" applyBorder="1" applyAlignment="1">
      <alignment horizontal="center" vertical="center" wrapText="1" shrinkToFit="1"/>
    </xf>
    <xf numFmtId="4" fontId="41" fillId="4" borderId="1" xfId="0" applyNumberFormat="1" applyFont="1" applyFill="1" applyBorder="1" applyAlignment="1">
      <alignment vertical="center" wrapText="1" shrinkToFit="1"/>
    </xf>
    <xf numFmtId="2" fontId="6" fillId="4" borderId="1" xfId="0" applyNumberFormat="1" applyFont="1" applyFill="1" applyBorder="1" applyAlignment="1">
      <alignment horizontal="center" vertical="center" wrapText="1" shrinkToFit="1"/>
    </xf>
    <xf numFmtId="3" fontId="6" fillId="4" borderId="1" xfId="0" applyNumberFormat="1" applyFont="1" applyFill="1" applyBorder="1" applyAlignment="1">
      <alignment horizontal="center" vertical="center" wrapText="1" shrinkToFit="1"/>
    </xf>
    <xf numFmtId="4" fontId="11" fillId="4" borderId="1" xfId="0" applyNumberFormat="1" applyFont="1" applyFill="1" applyBorder="1" applyAlignment="1">
      <alignment horizontal="left" vertical="center" wrapText="1" shrinkToFit="1"/>
    </xf>
    <xf numFmtId="4" fontId="9" fillId="4" borderId="1" xfId="0" applyNumberFormat="1" applyFont="1" applyFill="1" applyBorder="1" applyAlignment="1">
      <alignment horizontal="left" vertical="center" wrapText="1" shrinkToFit="1"/>
    </xf>
    <xf numFmtId="3" fontId="73" fillId="4" borderId="1" xfId="0" applyNumberFormat="1" applyFont="1" applyFill="1" applyBorder="1" applyAlignment="1">
      <alignment horizontal="center" vertical="center" shrinkToFit="1"/>
    </xf>
    <xf numFmtId="4" fontId="45" fillId="4" borderId="1" xfId="0" applyNumberFormat="1" applyFont="1" applyFill="1" applyBorder="1" applyAlignment="1">
      <alignment horizontal="center" vertical="center" wrapText="1" shrinkToFit="1"/>
    </xf>
    <xf numFmtId="4" fontId="41" fillId="4" borderId="1" xfId="0" applyNumberFormat="1" applyFont="1" applyFill="1" applyBorder="1" applyAlignment="1">
      <alignment horizontal="left" vertical="center" wrapText="1" shrinkToFit="1"/>
    </xf>
    <xf numFmtId="4" fontId="4" fillId="4" borderId="1" xfId="0" applyNumberFormat="1" applyFont="1" applyFill="1" applyBorder="1" applyAlignment="1">
      <alignment horizontal="center" vertical="center"/>
    </xf>
    <xf numFmtId="4" fontId="4" fillId="4" borderId="1" xfId="1" applyNumberFormat="1" applyFont="1" applyFill="1" applyBorder="1" applyAlignment="1">
      <alignment horizontal="left" vertical="center" wrapText="1"/>
    </xf>
    <xf numFmtId="2" fontId="4" fillId="4" borderId="1" xfId="1" applyNumberFormat="1" applyFont="1" applyFill="1" applyBorder="1" applyAlignment="1">
      <alignment horizontal="center" vertical="center" wrapText="1"/>
    </xf>
    <xf numFmtId="3" fontId="4" fillId="4" borderId="1" xfId="1" applyNumberFormat="1" applyFont="1" applyFill="1" applyBorder="1" applyAlignment="1">
      <alignment horizontal="center" vertical="center" wrapText="1"/>
    </xf>
    <xf numFmtId="3" fontId="4" fillId="4" borderId="1" xfId="1" applyNumberFormat="1" applyFont="1" applyFill="1" applyBorder="1" applyAlignment="1">
      <alignment horizontal="center" vertical="center"/>
    </xf>
    <xf numFmtId="2" fontId="4" fillId="4" borderId="1" xfId="1" applyNumberFormat="1" applyFont="1" applyFill="1" applyBorder="1" applyAlignment="1">
      <alignment horizontal="center" vertical="center"/>
    </xf>
    <xf numFmtId="4" fontId="73" fillId="4" borderId="1" xfId="1" applyNumberFormat="1" applyFont="1" applyFill="1" applyBorder="1" applyAlignment="1">
      <alignment horizontal="left" vertical="center" wrapText="1"/>
    </xf>
    <xf numFmtId="3" fontId="73" fillId="4" borderId="1" xfId="0" applyNumberFormat="1" applyFont="1" applyFill="1" applyBorder="1" applyAlignment="1">
      <alignment horizontal="center" vertical="center" wrapText="1" shrinkToFit="1"/>
    </xf>
    <xf numFmtId="0" fontId="4" fillId="4" borderId="1" xfId="0" applyFont="1" applyFill="1" applyBorder="1" applyAlignment="1">
      <alignment horizontal="left" vertical="center" wrapText="1"/>
    </xf>
    <xf numFmtId="4" fontId="50" fillId="4" borderId="1" xfId="0" applyNumberFormat="1" applyFont="1" applyFill="1" applyBorder="1" applyAlignment="1">
      <alignment horizontal="center" vertical="center"/>
    </xf>
    <xf numFmtId="0" fontId="50" fillId="4" borderId="1" xfId="0" applyFont="1" applyFill="1" applyBorder="1" applyAlignment="1">
      <alignment horizontal="left" vertical="center" wrapText="1"/>
    </xf>
    <xf numFmtId="2" fontId="50" fillId="4" borderId="1" xfId="1" applyNumberFormat="1" applyFont="1" applyFill="1" applyBorder="1" applyAlignment="1">
      <alignment horizontal="center" vertical="center" wrapText="1"/>
    </xf>
    <xf numFmtId="3" fontId="50" fillId="4" borderId="1" xfId="1" applyNumberFormat="1" applyFont="1" applyFill="1" applyBorder="1" applyAlignment="1">
      <alignment horizontal="center" vertical="center" wrapText="1"/>
    </xf>
    <xf numFmtId="2" fontId="50" fillId="4" borderId="1" xfId="0" applyNumberFormat="1" applyFont="1" applyFill="1" applyBorder="1" applyAlignment="1">
      <alignment horizontal="center" vertical="center" wrapText="1" shrinkToFit="1"/>
    </xf>
    <xf numFmtId="3" fontId="50" fillId="4" borderId="1" xfId="0" applyNumberFormat="1" applyFont="1" applyFill="1" applyBorder="1" applyAlignment="1">
      <alignment horizontal="center" vertical="center" wrapText="1" shrinkToFit="1"/>
    </xf>
    <xf numFmtId="3" fontId="50" fillId="4" borderId="1" xfId="1" applyNumberFormat="1" applyFont="1" applyFill="1" applyBorder="1" applyAlignment="1">
      <alignment horizontal="center" vertical="center"/>
    </xf>
    <xf numFmtId="2" fontId="50" fillId="4" borderId="1" xfId="1" applyNumberFormat="1" applyFont="1" applyFill="1" applyBorder="1" applyAlignment="1">
      <alignment horizontal="center" vertical="center"/>
    </xf>
    <xf numFmtId="4" fontId="5" fillId="4" borderId="1" xfId="0" applyNumberFormat="1" applyFont="1" applyFill="1" applyBorder="1" applyAlignment="1">
      <alignment horizontal="center" vertical="center"/>
    </xf>
    <xf numFmtId="4" fontId="5" fillId="4" borderId="1" xfId="1" applyNumberFormat="1" applyFont="1" applyFill="1" applyBorder="1" applyAlignment="1">
      <alignment horizontal="left" vertical="center" wrapText="1"/>
    </xf>
    <xf numFmtId="2" fontId="5" fillId="4" borderId="1" xfId="1" applyNumberFormat="1" applyFont="1" applyFill="1" applyBorder="1" applyAlignment="1">
      <alignment horizontal="center" vertical="center" wrapText="1"/>
    </xf>
    <xf numFmtId="3" fontId="5" fillId="4" borderId="1" xfId="1" applyNumberFormat="1" applyFont="1" applyFill="1" applyBorder="1" applyAlignment="1">
      <alignment horizontal="center" vertical="center" wrapText="1"/>
    </xf>
    <xf numFmtId="3" fontId="4" fillId="4" borderId="1" xfId="0" applyNumberFormat="1" applyFont="1" applyFill="1" applyBorder="1" applyAlignment="1">
      <alignment horizontal="center" vertical="center"/>
    </xf>
    <xf numFmtId="3" fontId="32" fillId="4" borderId="1" xfId="1" applyNumberFormat="1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/>
    </xf>
    <xf numFmtId="4" fontId="6" fillId="4" borderId="1" xfId="0" applyNumberFormat="1" applyFont="1" applyFill="1" applyBorder="1" applyAlignment="1">
      <alignment horizontal="center" vertical="center"/>
    </xf>
    <xf numFmtId="4" fontId="6" fillId="4" borderId="1" xfId="1" applyNumberFormat="1" applyFont="1" applyFill="1" applyBorder="1" applyAlignment="1">
      <alignment horizontal="left" vertical="center" wrapText="1"/>
    </xf>
    <xf numFmtId="2" fontId="6" fillId="4" borderId="1" xfId="1" applyNumberFormat="1" applyFont="1" applyFill="1" applyBorder="1" applyAlignment="1">
      <alignment horizontal="center" vertical="center" wrapText="1"/>
    </xf>
    <xf numFmtId="3" fontId="6" fillId="4" borderId="1" xfId="1" applyNumberFormat="1" applyFont="1" applyFill="1" applyBorder="1" applyAlignment="1">
      <alignment horizontal="center" vertical="center" wrapText="1"/>
    </xf>
    <xf numFmtId="2" fontId="10" fillId="4" borderId="1" xfId="0" applyNumberFormat="1" applyFont="1" applyFill="1" applyBorder="1" applyAlignment="1">
      <alignment horizontal="center" vertical="center" wrapText="1"/>
    </xf>
    <xf numFmtId="4" fontId="9" fillId="4" borderId="1" xfId="0" applyNumberFormat="1" applyFont="1" applyFill="1" applyBorder="1" applyAlignment="1">
      <alignment horizontal="left" vertical="center" wrapText="1"/>
    </xf>
    <xf numFmtId="2" fontId="4" fillId="4" borderId="1" xfId="2" applyNumberFormat="1" applyFont="1" applyFill="1" applyBorder="1" applyAlignment="1">
      <alignment horizontal="center" vertical="center" wrapText="1"/>
    </xf>
    <xf numFmtId="4" fontId="10" fillId="4" borderId="1" xfId="0" applyNumberFormat="1" applyFont="1" applyFill="1" applyBorder="1" applyAlignment="1">
      <alignment horizontal="center" vertical="center" wrapText="1"/>
    </xf>
    <xf numFmtId="3" fontId="4" fillId="4" borderId="0" xfId="0" applyNumberFormat="1" applyFont="1" applyFill="1" applyAlignment="1">
      <alignment horizontal="center" vertical="center"/>
    </xf>
    <xf numFmtId="4" fontId="10" fillId="4" borderId="1" xfId="3" applyNumberFormat="1" applyFont="1" applyFill="1" applyBorder="1" applyAlignment="1">
      <alignment horizontal="center" vertical="center" wrapText="1"/>
    </xf>
    <xf numFmtId="4" fontId="9" fillId="4" borderId="1" xfId="3" applyNumberFormat="1" applyFont="1" applyFill="1" applyBorder="1" applyAlignment="1">
      <alignment horizontal="left" vertical="center" wrapText="1"/>
    </xf>
    <xf numFmtId="4" fontId="9" fillId="4" borderId="1" xfId="0" applyNumberFormat="1" applyFont="1" applyFill="1" applyBorder="1" applyAlignment="1">
      <alignment horizontal="center" vertical="center" wrapText="1"/>
    </xf>
    <xf numFmtId="4" fontId="4" fillId="4" borderId="5" xfId="0" applyNumberFormat="1" applyFont="1" applyFill="1" applyBorder="1" applyAlignment="1">
      <alignment horizontal="center" vertical="center"/>
    </xf>
    <xf numFmtId="4" fontId="9" fillId="4" borderId="5" xfId="0" applyNumberFormat="1" applyFont="1" applyFill="1" applyBorder="1" applyAlignment="1">
      <alignment horizontal="left" vertical="center" wrapText="1"/>
    </xf>
    <xf numFmtId="2" fontId="4" fillId="4" borderId="5" xfId="0" applyNumberFormat="1" applyFont="1" applyFill="1" applyBorder="1" applyAlignment="1">
      <alignment horizontal="center" vertical="center" wrapText="1"/>
    </xf>
    <xf numFmtId="3" fontId="4" fillId="4" borderId="5" xfId="0" applyNumberFormat="1" applyFont="1" applyFill="1" applyBorder="1" applyAlignment="1">
      <alignment horizontal="center" vertical="center" wrapText="1"/>
    </xf>
    <xf numFmtId="2" fontId="4" fillId="4" borderId="5" xfId="2" applyNumberFormat="1" applyFont="1" applyFill="1" applyBorder="1" applyAlignment="1">
      <alignment horizontal="center" vertical="center" wrapText="1"/>
    </xf>
    <xf numFmtId="3" fontId="4" fillId="4" borderId="5" xfId="0" applyNumberFormat="1" applyFont="1" applyFill="1" applyBorder="1" applyAlignment="1">
      <alignment horizontal="center" vertical="center"/>
    </xf>
    <xf numFmtId="3" fontId="4" fillId="4" borderId="5" xfId="1" applyNumberFormat="1" applyFont="1" applyFill="1" applyBorder="1" applyAlignment="1">
      <alignment horizontal="center" vertical="center" wrapText="1"/>
    </xf>
    <xf numFmtId="2" fontId="4" fillId="4" borderId="5" xfId="1" applyNumberFormat="1" applyFont="1" applyFill="1" applyBorder="1" applyAlignment="1">
      <alignment horizontal="center" vertical="center" wrapText="1"/>
    </xf>
    <xf numFmtId="2" fontId="4" fillId="4" borderId="5" xfId="1" applyNumberFormat="1" applyFont="1" applyFill="1" applyBorder="1" applyAlignment="1">
      <alignment horizontal="center" vertical="center"/>
    </xf>
    <xf numFmtId="3" fontId="4" fillId="4" borderId="5" xfId="1" applyNumberFormat="1" applyFont="1" applyFill="1" applyBorder="1" applyAlignment="1">
      <alignment horizontal="center" vertical="center"/>
    </xf>
    <xf numFmtId="4" fontId="9" fillId="4" borderId="1" xfId="1" applyNumberFormat="1" applyFont="1" applyFill="1" applyBorder="1" applyAlignment="1">
      <alignment horizontal="left" vertical="center" wrapText="1"/>
    </xf>
    <xf numFmtId="4" fontId="4" fillId="4" borderId="4" xfId="0" applyNumberFormat="1" applyFont="1" applyFill="1" applyBorder="1" applyAlignment="1">
      <alignment horizontal="center" vertical="center"/>
    </xf>
    <xf numFmtId="4" fontId="9" fillId="4" borderId="4" xfId="1" applyNumberFormat="1" applyFont="1" applyFill="1" applyBorder="1" applyAlignment="1">
      <alignment horizontal="left" vertical="center" wrapText="1"/>
    </xf>
    <xf numFmtId="2" fontId="4" fillId="4" borderId="4" xfId="0" applyNumberFormat="1" applyFont="1" applyFill="1" applyBorder="1" applyAlignment="1">
      <alignment horizontal="center" vertical="center" wrapText="1"/>
    </xf>
    <xf numFmtId="3" fontId="4" fillId="4" borderId="4" xfId="0" applyNumberFormat="1" applyFont="1" applyFill="1" applyBorder="1" applyAlignment="1">
      <alignment horizontal="center" vertical="center" wrapText="1"/>
    </xf>
    <xf numFmtId="2" fontId="4" fillId="4" borderId="4" xfId="0" applyNumberFormat="1" applyFont="1" applyFill="1" applyBorder="1" applyAlignment="1">
      <alignment horizontal="center" vertical="center" wrapText="1" shrinkToFit="1"/>
    </xf>
    <xf numFmtId="3" fontId="4" fillId="4" borderId="4" xfId="0" applyNumberFormat="1" applyFont="1" applyFill="1" applyBorder="1" applyAlignment="1">
      <alignment horizontal="center" vertical="center"/>
    </xf>
    <xf numFmtId="3" fontId="4" fillId="4" borderId="4" xfId="0" applyNumberFormat="1" applyFont="1" applyFill="1" applyBorder="1" applyAlignment="1">
      <alignment horizontal="center" vertical="center" wrapText="1" shrinkToFit="1"/>
    </xf>
    <xf numFmtId="3" fontId="4" fillId="4" borderId="4" xfId="1" applyNumberFormat="1" applyFont="1" applyFill="1" applyBorder="1" applyAlignment="1">
      <alignment horizontal="center" vertical="center" wrapText="1"/>
    </xf>
    <xf numFmtId="2" fontId="4" fillId="4" borderId="4" xfId="1" applyNumberFormat="1" applyFont="1" applyFill="1" applyBorder="1" applyAlignment="1">
      <alignment horizontal="center" vertical="center" wrapText="1"/>
    </xf>
    <xf numFmtId="4" fontId="6" fillId="4" borderId="1" xfId="1" applyNumberFormat="1" applyFont="1" applyFill="1" applyBorder="1" applyAlignment="1">
      <alignment horizontal="center" vertical="center" wrapText="1"/>
    </xf>
    <xf numFmtId="166" fontId="6" fillId="4" borderId="1" xfId="1" applyNumberFormat="1" applyFont="1" applyFill="1" applyBorder="1" applyAlignment="1">
      <alignment horizontal="center" vertical="center" wrapText="1"/>
    </xf>
    <xf numFmtId="2" fontId="9" fillId="4" borderId="1" xfId="1" applyNumberFormat="1" applyFont="1" applyFill="1" applyBorder="1" applyAlignment="1">
      <alignment horizontal="left" vertical="center" wrapText="1"/>
    </xf>
    <xf numFmtId="2" fontId="6" fillId="4" borderId="1" xfId="1" applyNumberFormat="1" applyFont="1" applyFill="1" applyBorder="1" applyAlignment="1">
      <alignment horizontal="left" vertical="center" wrapText="1"/>
    </xf>
    <xf numFmtId="49" fontId="4" fillId="4" borderId="1" xfId="0" applyNumberFormat="1" applyFont="1" applyFill="1" applyBorder="1" applyAlignment="1">
      <alignment horizontal="center" vertical="center"/>
    </xf>
    <xf numFmtId="165" fontId="41" fillId="4" borderId="1" xfId="0" applyNumberFormat="1" applyFont="1" applyFill="1" applyBorder="1" applyAlignment="1">
      <alignment horizontal="left" vertical="center" wrapText="1"/>
    </xf>
    <xf numFmtId="2" fontId="11" fillId="4" borderId="1" xfId="0" applyNumberFormat="1" applyFont="1" applyFill="1" applyBorder="1" applyAlignment="1">
      <alignment horizontal="center" vertical="center" wrapText="1"/>
    </xf>
    <xf numFmtId="166" fontId="5" fillId="4" borderId="1" xfId="0" applyNumberFormat="1" applyFont="1" applyFill="1" applyBorder="1" applyAlignment="1">
      <alignment horizontal="center" vertical="center" wrapText="1" shrinkToFit="1"/>
    </xf>
    <xf numFmtId="4" fontId="4" fillId="4" borderId="1" xfId="1" applyNumberFormat="1" applyFont="1" applyFill="1" applyBorder="1" applyAlignment="1">
      <alignment horizontal="center" vertical="center" wrapText="1"/>
    </xf>
    <xf numFmtId="166" fontId="4" fillId="4" borderId="1" xfId="1" applyNumberFormat="1" applyFont="1" applyFill="1" applyBorder="1" applyAlignment="1">
      <alignment horizontal="center" vertical="center" wrapText="1"/>
    </xf>
    <xf numFmtId="165" fontId="6" fillId="4" borderId="1" xfId="1" applyNumberFormat="1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 vertical="center"/>
    </xf>
    <xf numFmtId="1" fontId="5" fillId="4" borderId="1" xfId="1" applyNumberFormat="1" applyFont="1" applyFill="1" applyBorder="1" applyAlignment="1">
      <alignment horizontal="center" vertical="center" wrapText="1"/>
    </xf>
    <xf numFmtId="1" fontId="11" fillId="4" borderId="1" xfId="0" applyNumberFormat="1" applyFont="1" applyFill="1" applyBorder="1" applyAlignment="1">
      <alignment horizontal="center" vertical="center" wrapText="1"/>
    </xf>
    <xf numFmtId="1" fontId="4" fillId="4" borderId="1" xfId="1" applyNumberFormat="1" applyFont="1" applyFill="1" applyBorder="1" applyAlignment="1">
      <alignment horizontal="center" vertical="center" wrapText="1"/>
    </xf>
    <xf numFmtId="1" fontId="4" fillId="4" borderId="1" xfId="0" applyNumberFormat="1" applyFont="1" applyFill="1" applyBorder="1" applyAlignment="1">
      <alignment horizontal="center" vertical="center"/>
    </xf>
    <xf numFmtId="2" fontId="9" fillId="4" borderId="1" xfId="0" applyNumberFormat="1" applyFont="1" applyFill="1" applyBorder="1" applyAlignment="1">
      <alignment horizontal="center" vertical="center" wrapText="1"/>
    </xf>
    <xf numFmtId="1" fontId="9" fillId="4" borderId="1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left" vertical="center" wrapText="1"/>
    </xf>
    <xf numFmtId="2" fontId="11" fillId="4" borderId="1" xfId="0" applyNumberFormat="1" applyFont="1" applyFill="1" applyBorder="1" applyAlignment="1">
      <alignment horizontal="center" vertical="center"/>
    </xf>
    <xf numFmtId="1" fontId="11" fillId="4" borderId="1" xfId="0" applyNumberFormat="1" applyFont="1" applyFill="1" applyBorder="1" applyAlignment="1">
      <alignment horizontal="center" vertical="center"/>
    </xf>
    <xf numFmtId="1" fontId="9" fillId="4" borderId="1" xfId="0" applyNumberFormat="1" applyFont="1" applyFill="1" applyBorder="1" applyAlignment="1">
      <alignment horizontal="center" vertical="center"/>
    </xf>
    <xf numFmtId="0" fontId="41" fillId="4" borderId="1" xfId="0" applyFont="1" applyFill="1" applyBorder="1" applyAlignment="1">
      <alignment horizontal="left" vertical="center" wrapText="1"/>
    </xf>
    <xf numFmtId="2" fontId="31" fillId="4" borderId="1" xfId="0" applyNumberFormat="1" applyFont="1" applyFill="1" applyBorder="1" applyAlignment="1">
      <alignment horizontal="center" vertical="center" wrapText="1"/>
    </xf>
    <xf numFmtId="1" fontId="6" fillId="4" borderId="1" xfId="1" applyNumberFormat="1" applyFont="1" applyFill="1" applyBorder="1" applyAlignment="1">
      <alignment horizontal="center" vertical="center" wrapText="1"/>
    </xf>
    <xf numFmtId="1" fontId="31" fillId="4" borderId="1" xfId="0" applyNumberFormat="1" applyFont="1" applyFill="1" applyBorder="1" applyAlignment="1">
      <alignment horizontal="center" vertical="center" wrapText="1"/>
    </xf>
    <xf numFmtId="4" fontId="11" fillId="4" borderId="1" xfId="0" applyNumberFormat="1" applyFont="1" applyFill="1" applyBorder="1" applyAlignment="1">
      <alignment horizontal="left" vertical="center" wrapText="1"/>
    </xf>
    <xf numFmtId="1" fontId="9" fillId="4" borderId="1" xfId="0" applyNumberFormat="1" applyFont="1" applyFill="1" applyBorder="1" applyAlignment="1">
      <alignment horizontal="left" vertical="center" wrapText="1"/>
    </xf>
    <xf numFmtId="165" fontId="11" fillId="4" borderId="1" xfId="0" applyNumberFormat="1" applyFont="1" applyFill="1" applyBorder="1" applyAlignment="1">
      <alignment horizontal="left" vertical="center" wrapText="1"/>
    </xf>
    <xf numFmtId="3" fontId="11" fillId="4" borderId="1" xfId="0" applyNumberFormat="1" applyFont="1" applyFill="1" applyBorder="1" applyAlignment="1">
      <alignment horizontal="center" vertical="center" wrapText="1"/>
    </xf>
    <xf numFmtId="2" fontId="9" fillId="4" borderId="1" xfId="0" applyNumberFormat="1" applyFont="1" applyFill="1" applyBorder="1" applyAlignment="1">
      <alignment horizontal="center" vertical="center"/>
    </xf>
    <xf numFmtId="2" fontId="22" fillId="4" borderId="1" xfId="0" applyNumberFormat="1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0" fontId="23" fillId="4" borderId="1" xfId="0" applyFont="1" applyFill="1" applyBorder="1" applyAlignment="1">
      <alignment horizontal="center" vertical="center"/>
    </xf>
    <xf numFmtId="2" fontId="24" fillId="4" borderId="1" xfId="0" applyNumberFormat="1" applyFont="1" applyFill="1" applyBorder="1" applyAlignment="1">
      <alignment horizontal="center" vertical="center"/>
    </xf>
    <xf numFmtId="1" fontId="0" fillId="4" borderId="0" xfId="0" applyNumberFormat="1" applyFont="1" applyFill="1"/>
    <xf numFmtId="2" fontId="0" fillId="4" borderId="0" xfId="0" applyNumberFormat="1" applyFont="1" applyFill="1"/>
    <xf numFmtId="2" fontId="3" fillId="4" borderId="0" xfId="0" applyNumberFormat="1" applyFont="1" applyFill="1"/>
    <xf numFmtId="0" fontId="3" fillId="4" borderId="0" xfId="0" applyFont="1" applyFill="1"/>
    <xf numFmtId="0" fontId="0" fillId="4" borderId="6" xfId="0" applyFont="1" applyFill="1" applyBorder="1" applyAlignment="1">
      <alignment wrapText="1"/>
    </xf>
    <xf numFmtId="2" fontId="0" fillId="4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2" fontId="0" fillId="4" borderId="0" xfId="0" applyNumberFormat="1" applyFont="1" applyFill="1" applyAlignment="1">
      <alignment wrapText="1"/>
    </xf>
    <xf numFmtId="0" fontId="3" fillId="4" borderId="0" xfId="0" applyFont="1" applyFill="1" applyAlignment="1">
      <alignment wrapText="1"/>
    </xf>
    <xf numFmtId="0" fontId="47" fillId="6" borderId="2" xfId="0" applyFont="1" applyFill="1" applyBorder="1" applyAlignment="1">
      <alignment horizontal="center" vertical="top" wrapText="1"/>
    </xf>
    <xf numFmtId="0" fontId="59" fillId="6" borderId="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center" wrapText="1"/>
    </xf>
    <xf numFmtId="0" fontId="50" fillId="0" borderId="6" xfId="0" applyFont="1" applyBorder="1" applyAlignment="1">
      <alignment vertical="top" wrapText="1"/>
    </xf>
    <xf numFmtId="0" fontId="4" fillId="0" borderId="6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/>
    </xf>
    <xf numFmtId="0" fontId="50" fillId="0" borderId="6" xfId="0" applyFont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31" xfId="0" applyFont="1" applyFill="1" applyBorder="1" applyAlignment="1">
      <alignment horizontal="left" vertical="center" wrapText="1"/>
    </xf>
    <xf numFmtId="0" fontId="4" fillId="0" borderId="31" xfId="0" applyFont="1" applyBorder="1" applyAlignment="1">
      <alignment vertical="top" wrapText="1"/>
    </xf>
    <xf numFmtId="0" fontId="4" fillId="0" borderId="31" xfId="0" applyFont="1" applyBorder="1" applyAlignment="1">
      <alignment horizontal="center" vertical="top" wrapText="1"/>
    </xf>
    <xf numFmtId="0" fontId="4" fillId="0" borderId="31" xfId="0" applyFont="1" applyFill="1" applyBorder="1" applyAlignment="1">
      <alignment horizontal="center" vertical="top" wrapText="1"/>
    </xf>
    <xf numFmtId="0" fontId="50" fillId="0" borderId="31" xfId="0" applyFont="1" applyFill="1" applyBorder="1" applyAlignment="1">
      <alignment horizontal="center" vertical="top" wrapText="1"/>
    </xf>
    <xf numFmtId="0" fontId="4" fillId="0" borderId="32" xfId="0" applyFont="1" applyFill="1" applyBorder="1" applyAlignment="1">
      <alignment horizontal="center" vertical="top" wrapText="1"/>
    </xf>
    <xf numFmtId="0" fontId="50" fillId="0" borderId="23" xfId="0" applyFont="1" applyBorder="1" applyAlignment="1">
      <alignment vertical="top" wrapText="1"/>
    </xf>
    <xf numFmtId="0" fontId="50" fillId="0" borderId="23" xfId="0" applyFont="1" applyBorder="1" applyAlignment="1">
      <alignment horizontal="center" vertical="top" wrapText="1"/>
    </xf>
    <xf numFmtId="2" fontId="50" fillId="0" borderId="23" xfId="0" applyNumberFormat="1" applyFont="1" applyBorder="1" applyAlignment="1">
      <alignment horizontal="center" vertical="top" wrapText="1"/>
    </xf>
    <xf numFmtId="0" fontId="50" fillId="0" borderId="24" xfId="0" applyFont="1" applyBorder="1" applyAlignment="1">
      <alignment horizontal="center" vertical="top" wrapText="1"/>
    </xf>
    <xf numFmtId="168" fontId="77" fillId="0" borderId="1" xfId="0" applyNumberFormat="1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2" fontId="78" fillId="0" borderId="1" xfId="0" applyNumberFormat="1" applyFont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26" xfId="0" applyFont="1" applyBorder="1" applyAlignment="1">
      <alignment vertical="top" wrapText="1"/>
    </xf>
    <xf numFmtId="1" fontId="4" fillId="0" borderId="26" xfId="0" applyNumberFormat="1" applyFont="1" applyBorder="1" applyAlignment="1">
      <alignment horizontal="center" vertical="top" wrapText="1"/>
    </xf>
    <xf numFmtId="0" fontId="4" fillId="0" borderId="22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7" fillId="6" borderId="13" xfId="0" applyFont="1" applyFill="1" applyBorder="1" applyAlignment="1">
      <alignment horizontal="center" vertical="top" wrapText="1"/>
    </xf>
    <xf numFmtId="0" fontId="50" fillId="0" borderId="20" xfId="0" applyFont="1" applyBorder="1" applyAlignment="1">
      <alignment vertical="top" wrapText="1"/>
    </xf>
    <xf numFmtId="0" fontId="50" fillId="0" borderId="21" xfId="0" applyFont="1" applyFill="1" applyBorder="1" applyAlignment="1">
      <alignment horizontal="center" vertical="top" wrapText="1"/>
    </xf>
    <xf numFmtId="0" fontId="50" fillId="0" borderId="17" xfId="0" applyFont="1" applyFill="1" applyBorder="1" applyAlignment="1">
      <alignment horizontal="center" vertical="top" wrapText="1"/>
    </xf>
    <xf numFmtId="0" fontId="50" fillId="4" borderId="42" xfId="0" applyFont="1" applyFill="1" applyBorder="1" applyAlignment="1">
      <alignment horizontal="left" vertical="center" wrapText="1"/>
    </xf>
    <xf numFmtId="0" fontId="50" fillId="4" borderId="36" xfId="0" applyFont="1" applyFill="1" applyBorder="1" applyAlignment="1">
      <alignment horizontal="left" vertical="center" wrapText="1"/>
    </xf>
    <xf numFmtId="0" fontId="50" fillId="4" borderId="36" xfId="0" applyFont="1" applyFill="1" applyBorder="1" applyAlignment="1">
      <alignment horizontal="center" vertical="top" wrapText="1"/>
    </xf>
    <xf numFmtId="0" fontId="50" fillId="0" borderId="36" xfId="0" applyFont="1" applyFill="1" applyBorder="1" applyAlignment="1">
      <alignment horizontal="center" vertical="top" wrapText="1"/>
    </xf>
    <xf numFmtId="0" fontId="50" fillId="4" borderId="36" xfId="0" applyNumberFormat="1" applyFont="1" applyFill="1" applyBorder="1" applyAlignment="1">
      <alignment horizontal="center" vertical="top" wrapText="1"/>
    </xf>
    <xf numFmtId="0" fontId="50" fillId="0" borderId="41" xfId="0" applyFont="1" applyFill="1" applyBorder="1" applyAlignment="1">
      <alignment horizontal="center" vertical="top" wrapText="1"/>
    </xf>
    <xf numFmtId="0" fontId="14" fillId="0" borderId="4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 wrapText="1"/>
    </xf>
    <xf numFmtId="0" fontId="50" fillId="0" borderId="26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vertical="center" wrapText="1"/>
    </xf>
    <xf numFmtId="0" fontId="0" fillId="0" borderId="26" xfId="0" applyFont="1" applyFill="1" applyBorder="1" applyAlignment="1">
      <alignment horizontal="center" vertical="center"/>
    </xf>
    <xf numFmtId="168" fontId="4" fillId="0" borderId="26" xfId="0" applyNumberFormat="1" applyFont="1" applyFill="1" applyBorder="1" applyAlignment="1">
      <alignment horizontal="center" vertical="center" wrapText="1"/>
    </xf>
    <xf numFmtId="167" fontId="4" fillId="0" borderId="26" xfId="0" applyNumberFormat="1" applyFont="1" applyFill="1" applyBorder="1" applyAlignment="1">
      <alignment horizontal="center" vertical="center" wrapText="1"/>
    </xf>
    <xf numFmtId="167" fontId="4" fillId="0" borderId="27" xfId="0" applyNumberFormat="1" applyFont="1" applyFill="1" applyBorder="1" applyAlignment="1">
      <alignment horizontal="center" vertical="center" wrapText="1"/>
    </xf>
    <xf numFmtId="16" fontId="50" fillId="0" borderId="35" xfId="0" applyNumberFormat="1" applyFont="1" applyFill="1" applyBorder="1" applyAlignment="1">
      <alignment horizontal="center" vertical="center" wrapText="1"/>
    </xf>
    <xf numFmtId="0" fontId="50" fillId="0" borderId="35" xfId="0" applyFont="1" applyFill="1" applyBorder="1" applyAlignment="1">
      <alignment horizontal="center" vertical="center" wrapText="1"/>
    </xf>
    <xf numFmtId="0" fontId="50" fillId="4" borderId="20" xfId="0" applyFont="1" applyFill="1" applyBorder="1" applyAlignment="1">
      <alignment horizontal="left" vertical="center" wrapText="1"/>
    </xf>
    <xf numFmtId="0" fontId="50" fillId="0" borderId="37" xfId="0" applyFont="1" applyFill="1" applyBorder="1" applyAlignment="1">
      <alignment vertical="center" wrapText="1"/>
    </xf>
    <xf numFmtId="0" fontId="51" fillId="0" borderId="26" xfId="0" applyFont="1" applyFill="1" applyBorder="1" applyAlignment="1">
      <alignment horizontal="center" vertical="center"/>
    </xf>
    <xf numFmtId="168" fontId="50" fillId="0" borderId="26" xfId="0" applyNumberFormat="1" applyFont="1" applyFill="1" applyBorder="1" applyAlignment="1">
      <alignment horizontal="center" vertical="center" wrapText="1"/>
    </xf>
    <xf numFmtId="167" fontId="50" fillId="0" borderId="26" xfId="0" applyNumberFormat="1" applyFont="1" applyFill="1" applyBorder="1" applyAlignment="1">
      <alignment horizontal="center" vertical="center" wrapText="1"/>
    </xf>
    <xf numFmtId="167" fontId="50" fillId="0" borderId="27" xfId="0" applyNumberFormat="1" applyFont="1" applyFill="1" applyBorder="1" applyAlignment="1">
      <alignment horizontal="center" vertical="center" wrapText="1"/>
    </xf>
    <xf numFmtId="16" fontId="14" fillId="0" borderId="5" xfId="0" applyNumberFormat="1" applyFont="1" applyFill="1" applyBorder="1" applyAlignment="1">
      <alignment horizontal="center" vertical="center"/>
    </xf>
    <xf numFmtId="3" fontId="50" fillId="4" borderId="1" xfId="0" applyNumberFormat="1" applyFont="1" applyFill="1" applyBorder="1" applyAlignment="1">
      <alignment horizontal="center" vertical="center"/>
    </xf>
    <xf numFmtId="0" fontId="50" fillId="0" borderId="1" xfId="0" applyFont="1" applyBorder="1" applyAlignment="1">
      <alignment horizontal="center" vertical="center" wrapText="1"/>
    </xf>
    <xf numFmtId="0" fontId="80" fillId="0" borderId="1" xfId="0" applyFont="1" applyBorder="1" applyAlignment="1">
      <alignment vertical="center" wrapText="1"/>
    </xf>
    <xf numFmtId="0" fontId="78" fillId="0" borderId="1" xfId="0" applyFont="1" applyBorder="1" applyAlignment="1">
      <alignment horizontal="center" vertical="center" wrapText="1"/>
    </xf>
    <xf numFmtId="165" fontId="78" fillId="0" borderId="1" xfId="0" applyNumberFormat="1" applyFont="1" applyFill="1" applyBorder="1" applyAlignment="1">
      <alignment horizontal="center" vertical="center" wrapText="1"/>
    </xf>
    <xf numFmtId="0" fontId="80" fillId="0" borderId="1" xfId="0" applyFont="1" applyBorder="1" applyAlignment="1">
      <alignment horizontal="justify" vertical="center" wrapText="1"/>
    </xf>
    <xf numFmtId="0" fontId="80" fillId="0" borderId="1" xfId="0" applyFont="1" applyBorder="1" applyAlignment="1">
      <alignment horizontal="center" vertical="center" wrapText="1"/>
    </xf>
    <xf numFmtId="165" fontId="78" fillId="0" borderId="1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4" fillId="10" borderId="1" xfId="0" applyFont="1" applyFill="1" applyBorder="1" applyAlignment="1">
      <alignment wrapText="1"/>
    </xf>
    <xf numFmtId="0" fontId="0" fillId="10" borderId="1" xfId="0" applyFont="1" applyFill="1" applyBorder="1" applyAlignment="1">
      <alignment wrapText="1"/>
    </xf>
    <xf numFmtId="0" fontId="14" fillId="0" borderId="1" xfId="0" applyFont="1" applyBorder="1" applyAlignment="1">
      <alignment horizontal="center" vertical="center" wrapText="1"/>
    </xf>
    <xf numFmtId="0" fontId="32" fillId="0" borderId="6" xfId="0" applyFont="1" applyBorder="1" applyAlignment="1">
      <alignment horizontal="center" vertical="center"/>
    </xf>
    <xf numFmtId="168" fontId="13" fillId="0" borderId="5" xfId="0" applyNumberFormat="1" applyFont="1" applyFill="1" applyBorder="1" applyAlignment="1">
      <alignment horizontal="center" vertical="center"/>
    </xf>
    <xf numFmtId="168" fontId="13" fillId="0" borderId="8" xfId="0" applyNumberFormat="1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168" fontId="75" fillId="0" borderId="5" xfId="0" applyNumberFormat="1" applyFont="1" applyFill="1" applyBorder="1" applyAlignment="1">
      <alignment horizontal="center" vertical="center"/>
    </xf>
    <xf numFmtId="168" fontId="75" fillId="0" borderId="8" xfId="0" applyNumberFormat="1" applyFont="1" applyFill="1" applyBorder="1" applyAlignment="1">
      <alignment horizontal="center" vertical="center"/>
    </xf>
    <xf numFmtId="168" fontId="76" fillId="0" borderId="5" xfId="0" applyNumberFormat="1" applyFont="1" applyFill="1" applyBorder="1" applyAlignment="1">
      <alignment horizontal="center" vertical="center"/>
    </xf>
    <xf numFmtId="168" fontId="76" fillId="0" borderId="8" xfId="0" applyNumberFormat="1" applyFont="1" applyFill="1" applyBorder="1" applyAlignment="1">
      <alignment horizontal="center" vertical="center"/>
    </xf>
    <xf numFmtId="168" fontId="44" fillId="0" borderId="5" xfId="0" applyNumberFormat="1" applyFont="1" applyFill="1" applyBorder="1" applyAlignment="1">
      <alignment horizontal="center" vertical="center"/>
    </xf>
    <xf numFmtId="168" fontId="44" fillId="0" borderId="8" xfId="0" applyNumberFormat="1" applyFont="1" applyFill="1" applyBorder="1" applyAlignment="1">
      <alignment horizontal="center" vertical="center"/>
    </xf>
    <xf numFmtId="168" fontId="44" fillId="0" borderId="4" xfId="0" applyNumberFormat="1" applyFont="1" applyFill="1" applyBorder="1" applyAlignment="1">
      <alignment horizontal="center" vertical="center"/>
    </xf>
    <xf numFmtId="168" fontId="75" fillId="0" borderId="4" xfId="0" applyNumberFormat="1" applyFont="1" applyFill="1" applyBorder="1" applyAlignment="1">
      <alignment horizontal="center" vertical="center"/>
    </xf>
    <xf numFmtId="167" fontId="75" fillId="0" borderId="5" xfId="0" applyNumberFormat="1" applyFont="1" applyFill="1" applyBorder="1" applyAlignment="1">
      <alignment horizontal="center" vertical="center"/>
    </xf>
    <xf numFmtId="167" fontId="75" fillId="0" borderId="8" xfId="0" applyNumberFormat="1" applyFont="1" applyFill="1" applyBorder="1" applyAlignment="1">
      <alignment horizontal="center" vertical="center"/>
    </xf>
    <xf numFmtId="167" fontId="75" fillId="0" borderId="4" xfId="0" applyNumberFormat="1" applyFont="1" applyFill="1" applyBorder="1" applyAlignment="1">
      <alignment horizontal="center" vertical="center"/>
    </xf>
    <xf numFmtId="168" fontId="44" fillId="0" borderId="13" xfId="0" applyNumberFormat="1" applyFont="1" applyFill="1" applyBorder="1" applyAlignment="1">
      <alignment horizontal="center" vertical="center"/>
    </xf>
    <xf numFmtId="168" fontId="44" fillId="0" borderId="14" xfId="0" applyNumberFormat="1" applyFont="1" applyFill="1" applyBorder="1" applyAlignment="1">
      <alignment horizontal="center" vertical="center"/>
    </xf>
    <xf numFmtId="168" fontId="13" fillId="0" borderId="4" xfId="0" applyNumberFormat="1" applyFont="1" applyFill="1" applyBorder="1" applyAlignment="1">
      <alignment horizontal="center" vertical="center"/>
    </xf>
    <xf numFmtId="168" fontId="76" fillId="0" borderId="4" xfId="0" applyNumberFormat="1" applyFont="1" applyFill="1" applyBorder="1" applyAlignment="1">
      <alignment horizontal="center" vertical="center"/>
    </xf>
    <xf numFmtId="167" fontId="44" fillId="0" borderId="5" xfId="0" applyNumberFormat="1" applyFont="1" applyFill="1" applyBorder="1" applyAlignment="1">
      <alignment horizontal="center" vertical="center"/>
    </xf>
    <xf numFmtId="167" fontId="44" fillId="0" borderId="8" xfId="0" applyNumberFormat="1" applyFont="1" applyFill="1" applyBorder="1" applyAlignment="1">
      <alignment horizontal="center" vertical="center"/>
    </xf>
    <xf numFmtId="167" fontId="44" fillId="0" borderId="4" xfId="0" applyNumberFormat="1" applyFont="1" applyFill="1" applyBorder="1" applyAlignment="1">
      <alignment horizontal="center" vertical="center"/>
    </xf>
    <xf numFmtId="0" fontId="23" fillId="0" borderId="1" xfId="6" applyFont="1" applyFill="1" applyBorder="1" applyAlignment="1">
      <alignment horizontal="left" vertical="center" wrapText="1"/>
    </xf>
    <xf numFmtId="0" fontId="33" fillId="0" borderId="1" xfId="0" applyFont="1" applyFill="1" applyBorder="1" applyAlignment="1">
      <alignment horizontal="center" vertical="center"/>
    </xf>
    <xf numFmtId="0" fontId="52" fillId="0" borderId="6" xfId="0" applyFont="1" applyFill="1" applyBorder="1" applyAlignment="1">
      <alignment horizontal="center" vertical="center" wrapText="1"/>
    </xf>
    <xf numFmtId="0" fontId="53" fillId="0" borderId="6" xfId="0" applyFont="1" applyFill="1" applyBorder="1" applyAlignment="1"/>
    <xf numFmtId="0" fontId="4" fillId="0" borderId="1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 wrapText="1"/>
    </xf>
    <xf numFmtId="0" fontId="40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32" fillId="0" borderId="0" xfId="0" applyFont="1" applyFill="1" applyAlignment="1">
      <alignment horizontal="center" wrapText="1"/>
    </xf>
    <xf numFmtId="0" fontId="14" fillId="0" borderId="1" xfId="0" applyFont="1" applyFill="1" applyBorder="1" applyAlignment="1">
      <alignment horizontal="center" vertical="center" wrapText="1"/>
    </xf>
    <xf numFmtId="168" fontId="44" fillId="0" borderId="9" xfId="0" applyNumberFormat="1" applyFont="1" applyFill="1" applyBorder="1" applyAlignment="1">
      <alignment horizontal="center" vertical="center"/>
    </xf>
    <xf numFmtId="168" fontId="44" fillId="0" borderId="10" xfId="0" applyNumberFormat="1" applyFont="1" applyFill="1" applyBorder="1" applyAlignment="1">
      <alignment horizontal="center" vertical="center"/>
    </xf>
    <xf numFmtId="168" fontId="44" fillId="0" borderId="12" xfId="0" applyNumberFormat="1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 wrapText="1"/>
    </xf>
    <xf numFmtId="2" fontId="8" fillId="4" borderId="7" xfId="1" applyNumberFormat="1" applyFont="1" applyFill="1" applyBorder="1" applyAlignment="1">
      <alignment horizontal="left" vertical="center" wrapText="1"/>
    </xf>
    <xf numFmtId="2" fontId="8" fillId="4" borderId="3" xfId="1" applyNumberFormat="1" applyFont="1" applyFill="1" applyBorder="1" applyAlignment="1">
      <alignment horizontal="left" vertical="center" wrapText="1"/>
    </xf>
    <xf numFmtId="2" fontId="8" fillId="4" borderId="2" xfId="1" applyNumberFormat="1" applyFont="1" applyFill="1" applyBorder="1" applyAlignment="1">
      <alignment horizontal="left" vertical="center" wrapText="1"/>
    </xf>
    <xf numFmtId="4" fontId="8" fillId="4" borderId="1" xfId="1" applyNumberFormat="1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4" fontId="8" fillId="4" borderId="1" xfId="0" applyNumberFormat="1" applyFont="1" applyFill="1" applyBorder="1" applyAlignment="1">
      <alignment horizontal="left" vertical="center" wrapText="1" shrinkToFit="1"/>
    </xf>
    <xf numFmtId="0" fontId="8" fillId="4" borderId="1" xfId="0" applyFont="1" applyFill="1" applyBorder="1" applyAlignment="1">
      <alignment horizontal="left" vertical="center" wrapText="1"/>
    </xf>
    <xf numFmtId="2" fontId="4" fillId="4" borderId="1" xfId="0" applyNumberFormat="1" applyFont="1" applyFill="1" applyBorder="1" applyAlignment="1">
      <alignment horizontal="center" vertical="center" wrapText="1"/>
    </xf>
    <xf numFmtId="1" fontId="4" fillId="4" borderId="1" xfId="0" applyNumberFormat="1" applyFont="1" applyFill="1" applyBorder="1" applyAlignment="1">
      <alignment horizontal="center" vertical="center" wrapText="1"/>
    </xf>
    <xf numFmtId="165" fontId="8" fillId="4" borderId="1" xfId="1" applyNumberFormat="1" applyFont="1" applyFill="1" applyBorder="1" applyAlignment="1">
      <alignment horizontal="left" vertical="center" wrapText="1"/>
    </xf>
    <xf numFmtId="165" fontId="8" fillId="4" borderId="7" xfId="1" applyNumberFormat="1" applyFont="1" applyFill="1" applyBorder="1" applyAlignment="1">
      <alignment horizontal="left" vertical="center" wrapText="1"/>
    </xf>
    <xf numFmtId="165" fontId="8" fillId="4" borderId="3" xfId="1" applyNumberFormat="1" applyFont="1" applyFill="1" applyBorder="1" applyAlignment="1">
      <alignment horizontal="left" vertical="center" wrapText="1"/>
    </xf>
    <xf numFmtId="165" fontId="8" fillId="4" borderId="2" xfId="1" applyNumberFormat="1" applyFont="1" applyFill="1" applyBorder="1" applyAlignment="1">
      <alignment horizontal="left" vertical="center" wrapText="1"/>
    </xf>
    <xf numFmtId="0" fontId="32" fillId="4" borderId="0" xfId="0" applyFont="1" applyFill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shrinkToFit="1"/>
    </xf>
    <xf numFmtId="0" fontId="4" fillId="4" borderId="1" xfId="0" applyFont="1" applyFill="1" applyBorder="1" applyAlignment="1">
      <alignment horizontal="center" vertical="center" wrapText="1" shrinkToFit="1"/>
    </xf>
    <xf numFmtId="2" fontId="8" fillId="4" borderId="1" xfId="0" applyNumberFormat="1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shrinkToFit="1"/>
    </xf>
    <xf numFmtId="0" fontId="8" fillId="4" borderId="2" xfId="0" applyFont="1" applyFill="1" applyBorder="1" applyAlignment="1">
      <alignment horizontal="center" vertical="center" shrinkToFit="1"/>
    </xf>
    <xf numFmtId="0" fontId="33" fillId="4" borderId="0" xfId="0" applyFont="1" applyFill="1" applyBorder="1" applyAlignment="1">
      <alignment horizontal="center" wrapText="1"/>
    </xf>
    <xf numFmtId="0" fontId="38" fillId="4" borderId="0" xfId="0" applyFont="1" applyFill="1" applyBorder="1" applyAlignment="1">
      <alignment horizontal="center"/>
    </xf>
    <xf numFmtId="3" fontId="38" fillId="0" borderId="5" xfId="0" applyNumberFormat="1" applyFont="1" applyFill="1" applyBorder="1" applyAlignment="1">
      <alignment horizontal="center" vertical="center"/>
    </xf>
    <xf numFmtId="3" fontId="38" fillId="0" borderId="4" xfId="0" applyNumberFormat="1" applyFont="1" applyFill="1" applyBorder="1" applyAlignment="1">
      <alignment horizontal="center" vertical="center"/>
    </xf>
    <xf numFmtId="3" fontId="39" fillId="0" borderId="5" xfId="0" applyNumberFormat="1" applyFont="1" applyFill="1" applyBorder="1" applyAlignment="1">
      <alignment horizontal="center" vertical="center"/>
    </xf>
    <xf numFmtId="3" fontId="39" fillId="0" borderId="4" xfId="0" applyNumberFormat="1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left" vertical="center" wrapText="1"/>
    </xf>
    <xf numFmtId="0" fontId="18" fillId="0" borderId="3" xfId="0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horizontal="left" vertical="center" wrapText="1"/>
    </xf>
    <xf numFmtId="0" fontId="23" fillId="0" borderId="7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65" fillId="0" borderId="1" xfId="0" applyFont="1" applyFill="1" applyBorder="1" applyAlignment="1">
      <alignment horizontal="center" vertical="center"/>
    </xf>
    <xf numFmtId="0" fontId="8" fillId="0" borderId="7" xfId="6" applyFont="1" applyFill="1" applyBorder="1" applyAlignment="1">
      <alignment horizontal="center" vertical="center" wrapText="1"/>
    </xf>
    <xf numFmtId="0" fontId="8" fillId="0" borderId="3" xfId="6" applyFont="1" applyFill="1" applyBorder="1" applyAlignment="1">
      <alignment horizontal="center" vertical="center" wrapText="1"/>
    </xf>
    <xf numFmtId="0" fontId="8" fillId="0" borderId="2" xfId="6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67" fillId="13" borderId="1" xfId="0" applyFont="1" applyFill="1" applyBorder="1" applyAlignment="1">
      <alignment horizontal="center" vertical="center" wrapText="1"/>
    </xf>
    <xf numFmtId="0" fontId="68" fillId="0" borderId="7" xfId="0" applyFont="1" applyFill="1" applyBorder="1" applyAlignment="1">
      <alignment horizontal="left" vertical="center" wrapText="1"/>
    </xf>
    <xf numFmtId="0" fontId="68" fillId="0" borderId="3" xfId="0" applyFont="1" applyFill="1" applyBorder="1" applyAlignment="1">
      <alignment horizontal="left" vertical="center" wrapText="1"/>
    </xf>
    <xf numFmtId="0" fontId="68" fillId="0" borderId="2" xfId="0" applyFont="1" applyFill="1" applyBorder="1" applyAlignment="1">
      <alignment horizontal="left" vertical="center" wrapText="1"/>
    </xf>
    <xf numFmtId="0" fontId="18" fillId="0" borderId="15" xfId="0" applyFont="1" applyFill="1" applyBorder="1" applyAlignment="1">
      <alignment horizontal="left" vertical="center" wrapText="1"/>
    </xf>
    <xf numFmtId="0" fontId="4" fillId="0" borderId="5" xfId="7" applyFont="1" applyBorder="1" applyAlignment="1">
      <alignment horizontal="center" vertical="center" wrapText="1"/>
    </xf>
    <xf numFmtId="0" fontId="4" fillId="0" borderId="4" xfId="7" applyFont="1" applyBorder="1" applyAlignment="1">
      <alignment horizontal="center" vertical="center" wrapText="1"/>
    </xf>
    <xf numFmtId="0" fontId="32" fillId="0" borderId="5" xfId="7" applyFont="1" applyBorder="1" applyAlignment="1">
      <alignment horizontal="center" vertical="center" wrapText="1"/>
    </xf>
    <xf numFmtId="0" fontId="32" fillId="0" borderId="4" xfId="7" applyFont="1" applyBorder="1" applyAlignment="1">
      <alignment horizontal="center" vertical="center" wrapText="1"/>
    </xf>
    <xf numFmtId="0" fontId="42" fillId="0" borderId="6" xfId="0" applyFont="1" applyFill="1" applyBorder="1" applyAlignment="1">
      <alignment horizontal="center" vertical="center" wrapText="1"/>
    </xf>
    <xf numFmtId="0" fontId="43" fillId="0" borderId="6" xfId="0" applyFont="1" applyFill="1" applyBorder="1" applyAlignment="1"/>
    <xf numFmtId="0" fontId="14" fillId="0" borderId="5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2" fillId="0" borderId="5" xfId="0" applyFont="1" applyFill="1" applyBorder="1" applyAlignment="1">
      <alignment horizontal="center" vertical="center" wrapText="1"/>
    </xf>
    <xf numFmtId="0" fontId="32" fillId="0" borderId="4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0" fontId="65" fillId="0" borderId="1" xfId="0" applyFont="1" applyFill="1" applyBorder="1" applyAlignment="1">
      <alignment horizontal="center" vertical="center" wrapText="1"/>
    </xf>
    <xf numFmtId="0" fontId="66" fillId="0" borderId="1" xfId="0" applyFont="1" applyFill="1" applyBorder="1" applyAlignment="1">
      <alignment horizontal="center" vertical="center" wrapText="1"/>
    </xf>
    <xf numFmtId="0" fontId="67" fillId="13" borderId="7" xfId="0" applyFont="1" applyFill="1" applyBorder="1" applyAlignment="1">
      <alignment horizontal="center" vertical="center" wrapText="1"/>
    </xf>
    <xf numFmtId="0" fontId="67" fillId="13" borderId="3" xfId="0" applyFont="1" applyFill="1" applyBorder="1" applyAlignment="1">
      <alignment horizontal="center" vertical="center" wrapText="1"/>
    </xf>
    <xf numFmtId="0" fontId="67" fillId="13" borderId="2" xfId="0" applyFont="1" applyFill="1" applyBorder="1" applyAlignment="1">
      <alignment horizontal="center" vertical="center" wrapText="1"/>
    </xf>
    <xf numFmtId="0" fontId="66" fillId="0" borderId="0" xfId="0" applyFont="1" applyFill="1" applyAlignment="1">
      <alignment horizontal="center" vertical="center"/>
    </xf>
    <xf numFmtId="0" fontId="68" fillId="0" borderId="1" xfId="0" applyFont="1" applyFill="1" applyBorder="1" applyAlignment="1">
      <alignment horizontal="left" vertical="center"/>
    </xf>
    <xf numFmtId="0" fontId="18" fillId="0" borderId="1" xfId="0" applyFont="1" applyFill="1" applyBorder="1" applyAlignment="1">
      <alignment horizontal="left" vertical="center"/>
    </xf>
    <xf numFmtId="0" fontId="18" fillId="13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/>
    </xf>
    <xf numFmtId="0" fontId="23" fillId="0" borderId="6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6" fillId="8" borderId="0" xfId="0" applyFont="1" applyFill="1" applyBorder="1" applyAlignment="1">
      <alignment horizontal="left" vertical="center" wrapText="1"/>
    </xf>
    <xf numFmtId="0" fontId="46" fillId="6" borderId="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6" fillId="4" borderId="0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vertical="top" wrapText="1"/>
    </xf>
    <xf numFmtId="0" fontId="0" fillId="0" borderId="20" xfId="0" applyFont="1" applyFill="1" applyBorder="1" applyAlignment="1">
      <alignment vertical="top"/>
    </xf>
    <xf numFmtId="0" fontId="0" fillId="0" borderId="21" xfId="0" applyFont="1" applyFill="1" applyBorder="1" applyAlignment="1">
      <alignment vertical="top"/>
    </xf>
    <xf numFmtId="0" fontId="5" fillId="4" borderId="19" xfId="0" applyFont="1" applyFill="1" applyBorder="1" applyAlignment="1">
      <alignment horizontal="left" vertical="top" wrapText="1"/>
    </xf>
    <xf numFmtId="0" fontId="5" fillId="4" borderId="20" xfId="0" applyFont="1" applyFill="1" applyBorder="1" applyAlignment="1">
      <alignment horizontal="left" vertical="top" wrapText="1"/>
    </xf>
    <xf numFmtId="0" fontId="5" fillId="4" borderId="21" xfId="0" applyFont="1" applyFill="1" applyBorder="1" applyAlignment="1">
      <alignment horizontal="left" vertical="top" wrapText="1"/>
    </xf>
    <xf numFmtId="0" fontId="8" fillId="14" borderId="19" xfId="0" applyFont="1" applyFill="1" applyBorder="1" applyAlignment="1">
      <alignment horizontal="center" vertical="top" wrapText="1"/>
    </xf>
    <xf numFmtId="0" fontId="8" fillId="14" borderId="20" xfId="0" applyFont="1" applyFill="1" applyBorder="1" applyAlignment="1">
      <alignment horizontal="center" vertical="top" wrapText="1"/>
    </xf>
    <xf numFmtId="0" fontId="8" fillId="14" borderId="21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left" vertical="top" wrapText="1"/>
    </xf>
    <xf numFmtId="0" fontId="5" fillId="0" borderId="17" xfId="0" applyFont="1" applyFill="1" applyBorder="1" applyAlignment="1">
      <alignment horizontal="left" vertical="top" wrapText="1"/>
    </xf>
    <xf numFmtId="0" fontId="5" fillId="0" borderId="18" xfId="0" applyFont="1" applyFill="1" applyBorder="1" applyAlignment="1">
      <alignment horizontal="left" vertical="top" wrapText="1"/>
    </xf>
    <xf numFmtId="0" fontId="5" fillId="4" borderId="19" xfId="0" applyFont="1" applyFill="1" applyBorder="1" applyAlignment="1">
      <alignment horizontal="left" vertical="top"/>
    </xf>
    <xf numFmtId="0" fontId="5" fillId="4" borderId="20" xfId="0" applyFont="1" applyFill="1" applyBorder="1" applyAlignment="1">
      <alignment horizontal="left" vertical="top"/>
    </xf>
    <xf numFmtId="0" fontId="5" fillId="4" borderId="21" xfId="0" applyFont="1" applyFill="1" applyBorder="1" applyAlignment="1">
      <alignment horizontal="left" vertical="top"/>
    </xf>
    <xf numFmtId="0" fontId="5" fillId="0" borderId="19" xfId="0" applyFont="1" applyFill="1" applyBorder="1" applyAlignment="1">
      <alignment horizontal="left" vertical="top" wrapText="1"/>
    </xf>
    <xf numFmtId="0" fontId="5" fillId="0" borderId="20" xfId="0" applyFont="1" applyFill="1" applyBorder="1" applyAlignment="1">
      <alignment horizontal="left" vertical="top" wrapText="1"/>
    </xf>
    <xf numFmtId="0" fontId="5" fillId="0" borderId="21" xfId="0" applyFont="1" applyFill="1" applyBorder="1" applyAlignment="1">
      <alignment horizontal="left" vertical="top" wrapText="1"/>
    </xf>
    <xf numFmtId="0" fontId="0" fillId="0" borderId="19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50" fillId="0" borderId="26" xfId="0" applyFont="1" applyFill="1" applyBorder="1" applyAlignment="1">
      <alignment horizontal="center" vertical="center" wrapText="1"/>
    </xf>
    <xf numFmtId="0" fontId="50" fillId="0" borderId="36" xfId="0" applyFont="1" applyFill="1" applyBorder="1" applyAlignment="1">
      <alignment horizontal="center" vertical="center" wrapText="1"/>
    </xf>
    <xf numFmtId="0" fontId="50" fillId="0" borderId="40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left" vertical="top" wrapText="1"/>
    </xf>
    <xf numFmtId="0" fontId="3" fillId="4" borderId="21" xfId="0" applyFont="1" applyFill="1" applyBorder="1" applyAlignment="1">
      <alignment horizontal="left" vertical="top" wrapText="1"/>
    </xf>
    <xf numFmtId="0" fontId="8" fillId="14" borderId="22" xfId="0" applyFont="1" applyFill="1" applyBorder="1" applyAlignment="1">
      <alignment horizontal="center" vertical="top" wrapText="1"/>
    </xf>
    <xf numFmtId="0" fontId="8" fillId="14" borderId="23" xfId="0" applyFont="1" applyFill="1" applyBorder="1" applyAlignment="1">
      <alignment horizontal="center" vertical="top" wrapText="1"/>
    </xf>
    <xf numFmtId="0" fontId="8" fillId="14" borderId="24" xfId="0" applyFont="1" applyFill="1" applyBorder="1" applyAlignment="1">
      <alignment horizontal="center" vertical="top" wrapText="1"/>
    </xf>
    <xf numFmtId="0" fontId="0" fillId="0" borderId="33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center" vertical="center" wrapText="1"/>
    </xf>
    <xf numFmtId="0" fontId="0" fillId="4" borderId="20" xfId="0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/>
    </xf>
    <xf numFmtId="0" fontId="32" fillId="4" borderId="0" xfId="0" applyFont="1" applyFill="1" applyBorder="1" applyAlignment="1">
      <alignment horizontal="center" vertical="top" wrapText="1"/>
    </xf>
    <xf numFmtId="0" fontId="5" fillId="4" borderId="19" xfId="0" applyFont="1" applyFill="1" applyBorder="1" applyAlignment="1">
      <alignment horizontal="left" vertical="center" wrapText="1"/>
    </xf>
    <xf numFmtId="0" fontId="5" fillId="4" borderId="20" xfId="0" applyFont="1" applyFill="1" applyBorder="1" applyAlignment="1">
      <alignment horizontal="left" vertical="center" wrapText="1"/>
    </xf>
    <xf numFmtId="0" fontId="5" fillId="4" borderId="21" xfId="0" applyFont="1" applyFill="1" applyBorder="1" applyAlignment="1">
      <alignment horizontal="left" vertical="center" wrapText="1"/>
    </xf>
    <xf numFmtId="0" fontId="0" fillId="4" borderId="17" xfId="0" applyFont="1" applyFill="1" applyBorder="1" applyAlignment="1">
      <alignment horizontal="center" vertical="center" wrapText="1"/>
    </xf>
    <xf numFmtId="0" fontId="0" fillId="4" borderId="18" xfId="0" applyFont="1" applyFill="1" applyBorder="1" applyAlignment="1">
      <alignment horizontal="center" vertical="center" wrapText="1"/>
    </xf>
    <xf numFmtId="0" fontId="0" fillId="4" borderId="21" xfId="0" applyFont="1" applyFill="1" applyBorder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8" fillId="14" borderId="19" xfId="0" applyFont="1" applyFill="1" applyBorder="1" applyAlignment="1">
      <alignment horizontal="center" vertical="center" wrapText="1"/>
    </xf>
    <xf numFmtId="0" fontId="8" fillId="14" borderId="20" xfId="0" applyFont="1" applyFill="1" applyBorder="1" applyAlignment="1">
      <alignment horizontal="center" vertical="center" wrapText="1"/>
    </xf>
    <xf numFmtId="0" fontId="8" fillId="14" borderId="21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left" vertical="top" wrapText="1"/>
    </xf>
    <xf numFmtId="0" fontId="5" fillId="4" borderId="22" xfId="0" applyFont="1" applyFill="1" applyBorder="1" applyAlignment="1">
      <alignment horizontal="left" vertical="top" wrapText="1"/>
    </xf>
    <xf numFmtId="0" fontId="5" fillId="4" borderId="23" xfId="0" applyFont="1" applyFill="1" applyBorder="1" applyAlignment="1">
      <alignment horizontal="left" vertical="top" wrapText="1"/>
    </xf>
    <xf numFmtId="0" fontId="5" fillId="4" borderId="24" xfId="0" applyFont="1" applyFill="1" applyBorder="1" applyAlignment="1">
      <alignment horizontal="left" vertical="top" wrapText="1"/>
    </xf>
    <xf numFmtId="0" fontId="3" fillId="4" borderId="23" xfId="0" applyFont="1" applyFill="1" applyBorder="1" applyAlignment="1">
      <alignment vertical="top"/>
    </xf>
    <xf numFmtId="0" fontId="3" fillId="4" borderId="24" xfId="0" applyFont="1" applyFill="1" applyBorder="1" applyAlignment="1">
      <alignment vertical="top"/>
    </xf>
  </cellXfs>
  <cellStyles count="11">
    <cellStyle name="Обычный" xfId="0" builtinId="0"/>
    <cellStyle name="Обычный 2" xfId="1" xr:uid="{00000000-0005-0000-0000-000001000000}"/>
    <cellStyle name="Обычный 2 2" xfId="7" xr:uid="{00000000-0005-0000-0000-000002000000}"/>
    <cellStyle name="Обычный 2 3" xfId="8" xr:uid="{00000000-0005-0000-0000-000003000000}"/>
    <cellStyle name="Обычный 3" xfId="2" xr:uid="{00000000-0005-0000-0000-000004000000}"/>
    <cellStyle name="Обычный 4" xfId="3" xr:uid="{00000000-0005-0000-0000-000005000000}"/>
    <cellStyle name="Обычный_Лист1" xfId="6" xr:uid="{00000000-0005-0000-0000-000006000000}"/>
    <cellStyle name="Финансовый" xfId="4" builtinId="3"/>
    <cellStyle name="Финансовый 2" xfId="5" xr:uid="{00000000-0005-0000-0000-000008000000}"/>
    <cellStyle name="Финансовый 3" xfId="9" xr:uid="{00000000-0005-0000-0000-000009000000}"/>
    <cellStyle name="Финансовый 4" xfId="10" xr:uid="{00000000-0005-0000-0000-00000A000000}"/>
  </cellStyles>
  <dxfs count="0"/>
  <tableStyles count="0" defaultTableStyle="TableStyleMedium2" defaultPivotStyle="PivotStyleLight16"/>
  <colors>
    <mruColors>
      <color rgb="FFFFFF99"/>
      <color rgb="FFFFFF00"/>
      <color rgb="FFFFFF66"/>
      <color rgb="FFFFFFCC"/>
      <color rgb="FFF9B67F"/>
      <color rgb="FFFF9933"/>
      <color rgb="FFFFCC66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rhoz\tumplan\&#1101;&#1083;.&#1087;&#1086;&#1095;&#1090;&#1072;\&#1054;&#1058;&#1063;&#1045;&#1058;&#1067;%20&#1069;&#1050;&#1054;&#1053;&#1054;&#1052;&#1048;&#1057;&#1058;&#1067;\&#1055;&#1088;&#1086;&#1075;&#1088;&#1072;&#1084;&#1084;&#1072;\&#1055;&#1088;&#1086;&#1077;&#1082;&#1090;&#1099;%20&#1087;&#1086;&#1089;&#1090;&#1072;&#1085;&#1086;&#1074;&#1083;&#1077;&#1085;&#1080;&#1081;\&#1055;&#1088;&#1086;&#1075;&#1088;&#1072;&#1084;&#1084;&#1072;%202021-2025\&#1080;&#1079;&#1084;.%20&#1044;&#1091;&#1084;&#1072;%2024.03.2021\&#1050;&#1086;&#1087;&#1080;&#1103;%20&#1087;&#1088;&#1080;&#1083;&#1086;&#1078;&#1077;&#1085;&#1080;&#1103;%2024.03.21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rhoz\tumplan\&#1101;&#1083;.&#1087;&#1086;&#1095;&#1090;&#1072;\&#1054;&#1058;&#1063;&#1045;&#1058;&#1067;%20&#1069;&#1050;&#1054;&#1053;&#1054;&#1052;&#1048;&#1057;&#1058;&#1067;\&#1055;&#1088;&#1086;&#1075;&#1088;&#1072;&#1084;&#1084;&#1072;\&#1055;&#1088;&#1086;&#1077;&#1082;&#1090;&#1099;%20&#1087;&#1086;&#1089;&#1090;&#1072;&#1085;&#1086;&#1074;&#1083;&#1077;&#1085;&#1080;&#1081;\&#1055;&#1088;&#1086;&#1075;&#1088;&#1072;&#1084;&#1084;&#1072;%202021-2025\&#1059;&#1090;&#1074;&#1077;&#1088;&#1076;&#1080;&#1083;&#1080;%20&#1085;&#1072;%20&#1044;&#1059;&#1052;&#1077;%20(&#1079;&#1072;&#1087;&#1091;&#1089;&#1082;&#1072;&#1077;&#1084;%20&#1087;&#1088;&#1086;&#1077;&#1082;&#1090;%20&#1087;&#1086;&#1089;&#1090;&#1072;&#1085;&#1086;&#1074;&#1083;&#1077;&#1085;&#1080;&#1103;)\&#1059;&#1090;&#1074;.&#1087;&#1088;&#1080;&#1083;&#1086;&#1078;&#1077;&#1085;&#1080;&#1103;%2021-25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конеч.рез."/>
      <sheetName val="2.переченьПБДД"/>
      <sheetName val="3.переченьМРАД"/>
      <sheetName val="4.меропр."/>
      <sheetName val="5.индик."/>
      <sheetName val="Лист1"/>
    </sheetNames>
    <sheetDataSet>
      <sheetData sheetId="0" refreshError="1"/>
      <sheetData sheetId="1" refreshError="1"/>
      <sheetData sheetId="2" refreshError="1">
        <row r="96">
          <cell r="G96">
            <v>0</v>
          </cell>
          <cell r="Q96">
            <v>0</v>
          </cell>
          <cell r="V96">
            <v>0</v>
          </cell>
          <cell r="AA96">
            <v>0</v>
          </cell>
        </row>
        <row r="215">
          <cell r="G215">
            <v>0</v>
          </cell>
          <cell r="L215">
            <v>0</v>
          </cell>
          <cell r="Q215">
            <v>0</v>
          </cell>
          <cell r="V215">
            <v>0</v>
          </cell>
          <cell r="W215">
            <v>0</v>
          </cell>
          <cell r="X215">
            <v>0</v>
          </cell>
          <cell r="AA215">
            <v>0</v>
          </cell>
          <cell r="AB215">
            <v>0</v>
          </cell>
          <cell r="AC215">
            <v>0</v>
          </cell>
        </row>
        <row r="216">
          <cell r="G216">
            <v>0</v>
          </cell>
          <cell r="L216">
            <v>0</v>
          </cell>
          <cell r="Q216">
            <v>0</v>
          </cell>
          <cell r="V216">
            <v>0</v>
          </cell>
          <cell r="W216">
            <v>0</v>
          </cell>
          <cell r="X216">
            <v>0</v>
          </cell>
          <cell r="AA216">
            <v>0</v>
          </cell>
          <cell r="AB216">
            <v>0</v>
          </cell>
          <cell r="AC216">
            <v>0</v>
          </cell>
        </row>
        <row r="217">
          <cell r="G217">
            <v>0</v>
          </cell>
          <cell r="L217">
            <v>0</v>
          </cell>
          <cell r="Q217">
            <v>0</v>
          </cell>
          <cell r="V217">
            <v>0</v>
          </cell>
          <cell r="W217">
            <v>0</v>
          </cell>
          <cell r="X217">
            <v>0</v>
          </cell>
          <cell r="AA217">
            <v>0</v>
          </cell>
          <cell r="AB217">
            <v>0</v>
          </cell>
          <cell r="AC217">
            <v>0</v>
          </cell>
        </row>
        <row r="218">
          <cell r="G218">
            <v>0</v>
          </cell>
          <cell r="L218">
            <v>0</v>
          </cell>
          <cell r="Q218">
            <v>0</v>
          </cell>
          <cell r="V218">
            <v>0</v>
          </cell>
          <cell r="W218">
            <v>0</v>
          </cell>
          <cell r="X218">
            <v>0</v>
          </cell>
          <cell r="AA218">
            <v>0</v>
          </cell>
          <cell r="AB218">
            <v>0</v>
          </cell>
          <cell r="AC218">
            <v>0</v>
          </cell>
        </row>
        <row r="219">
          <cell r="G219">
            <v>0</v>
          </cell>
          <cell r="L219">
            <v>0</v>
          </cell>
          <cell r="Q219">
            <v>0</v>
          </cell>
          <cell r="V219">
            <v>0</v>
          </cell>
          <cell r="W219">
            <v>0</v>
          </cell>
          <cell r="X219">
            <v>0</v>
          </cell>
          <cell r="AA219">
            <v>0</v>
          </cell>
          <cell r="AB219">
            <v>0</v>
          </cell>
          <cell r="AC219">
            <v>0</v>
          </cell>
        </row>
        <row r="220">
          <cell r="G220">
            <v>0</v>
          </cell>
          <cell r="L220">
            <v>0</v>
          </cell>
          <cell r="Q220">
            <v>0</v>
          </cell>
          <cell r="V220">
            <v>0</v>
          </cell>
          <cell r="W220">
            <v>0</v>
          </cell>
          <cell r="X220">
            <v>0</v>
          </cell>
          <cell r="AA220">
            <v>0</v>
          </cell>
          <cell r="AB220">
            <v>0</v>
          </cell>
          <cell r="AC220">
            <v>0</v>
          </cell>
        </row>
        <row r="221">
          <cell r="G221">
            <v>0</v>
          </cell>
          <cell r="L221">
            <v>0</v>
          </cell>
          <cell r="Q221">
            <v>0</v>
          </cell>
          <cell r="V221">
            <v>0</v>
          </cell>
          <cell r="W221">
            <v>0</v>
          </cell>
          <cell r="X221">
            <v>0</v>
          </cell>
          <cell r="AA221">
            <v>0</v>
          </cell>
          <cell r="AB221">
            <v>0</v>
          </cell>
          <cell r="AC221">
            <v>0</v>
          </cell>
        </row>
        <row r="222">
          <cell r="G222">
            <v>0</v>
          </cell>
          <cell r="L222">
            <v>0</v>
          </cell>
          <cell r="Q222">
            <v>0</v>
          </cell>
          <cell r="V222">
            <v>0</v>
          </cell>
          <cell r="W222">
            <v>0</v>
          </cell>
          <cell r="X222">
            <v>0</v>
          </cell>
          <cell r="AA222">
            <v>0</v>
          </cell>
          <cell r="AB222">
            <v>0</v>
          </cell>
          <cell r="AC222">
            <v>0</v>
          </cell>
        </row>
        <row r="223">
          <cell r="G223">
            <v>0</v>
          </cell>
          <cell r="L223">
            <v>0</v>
          </cell>
          <cell r="Q223">
            <v>0</v>
          </cell>
          <cell r="V223">
            <v>0</v>
          </cell>
          <cell r="W223">
            <v>0</v>
          </cell>
          <cell r="X223">
            <v>0</v>
          </cell>
          <cell r="AA223">
            <v>0</v>
          </cell>
          <cell r="AB223">
            <v>0</v>
          </cell>
          <cell r="AC223">
            <v>0</v>
          </cell>
        </row>
        <row r="224">
          <cell r="G224">
            <v>0</v>
          </cell>
          <cell r="L224">
            <v>0</v>
          </cell>
          <cell r="Q224">
            <v>0</v>
          </cell>
          <cell r="V224">
            <v>0</v>
          </cell>
          <cell r="W224">
            <v>0</v>
          </cell>
          <cell r="X224">
            <v>0</v>
          </cell>
          <cell r="AA224">
            <v>0</v>
          </cell>
          <cell r="AB224">
            <v>0</v>
          </cell>
          <cell r="AC224">
            <v>0</v>
          </cell>
        </row>
        <row r="225">
          <cell r="G225">
            <v>0</v>
          </cell>
          <cell r="L225">
            <v>0</v>
          </cell>
          <cell r="Q225">
            <v>0</v>
          </cell>
          <cell r="V225">
            <v>0</v>
          </cell>
          <cell r="W225">
            <v>0</v>
          </cell>
          <cell r="X225">
            <v>0</v>
          </cell>
          <cell r="AA225">
            <v>0</v>
          </cell>
          <cell r="AB225">
            <v>0</v>
          </cell>
          <cell r="AC225">
            <v>0</v>
          </cell>
        </row>
        <row r="226">
          <cell r="G226">
            <v>0</v>
          </cell>
          <cell r="L226">
            <v>0</v>
          </cell>
          <cell r="Q226">
            <v>0</v>
          </cell>
          <cell r="V226">
            <v>0</v>
          </cell>
          <cell r="W226">
            <v>0</v>
          </cell>
          <cell r="X226">
            <v>0</v>
          </cell>
          <cell r="AA226">
            <v>0</v>
          </cell>
          <cell r="AB226">
            <v>0</v>
          </cell>
          <cell r="AC226">
            <v>0</v>
          </cell>
        </row>
        <row r="227">
          <cell r="G227">
            <v>0</v>
          </cell>
          <cell r="L227">
            <v>0</v>
          </cell>
          <cell r="Q227">
            <v>0</v>
          </cell>
          <cell r="V227">
            <v>0</v>
          </cell>
          <cell r="W227">
            <v>0</v>
          </cell>
          <cell r="X227">
            <v>0</v>
          </cell>
          <cell r="AA227">
            <v>0</v>
          </cell>
          <cell r="AB227">
            <v>0</v>
          </cell>
          <cell r="AC227">
            <v>0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писка (МРАД)"/>
      <sheetName val="1.переченьПБДД"/>
      <sheetName val="2.переченьМРАД"/>
      <sheetName val="3.меропр."/>
      <sheetName val="4.индикаторы"/>
      <sheetName val="конечные результаты"/>
      <sheetName val="Лист1"/>
    </sheetNames>
    <sheetDataSet>
      <sheetData sheetId="0"/>
      <sheetData sheetId="1"/>
      <sheetData sheetId="2"/>
      <sheetData sheetId="3">
        <row r="44">
          <cell r="F44">
            <v>78904.999280000004</v>
          </cell>
          <cell r="G44">
            <v>700000.00072000001</v>
          </cell>
          <cell r="H44">
            <v>0</v>
          </cell>
          <cell r="I44">
            <v>0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I25"/>
  <sheetViews>
    <sheetView view="pageBreakPreview" topLeftCell="A13" zoomScale="80" zoomScaleSheetLayoutView="80" workbookViewId="0">
      <selection activeCell="D22" sqref="D22"/>
    </sheetView>
  </sheetViews>
  <sheetFormatPr defaultRowHeight="12.75" x14ac:dyDescent="0.2"/>
  <cols>
    <col min="1" max="1" width="4.85546875" style="14" customWidth="1"/>
    <col min="2" max="2" width="35.140625" style="14" customWidth="1"/>
    <col min="3" max="3" width="11.5703125" style="14" customWidth="1"/>
    <col min="4" max="4" width="8.85546875" style="3"/>
    <col min="5" max="5" width="9.42578125" style="3" bestFit="1" customWidth="1"/>
    <col min="6" max="9" width="8.85546875" style="3"/>
    <col min="10" max="10" width="18.5703125" customWidth="1"/>
  </cols>
  <sheetData>
    <row r="1" spans="1:9" ht="70.150000000000006" customHeight="1" x14ac:dyDescent="0.2">
      <c r="E1" s="141"/>
      <c r="F1" s="526" t="s">
        <v>1016</v>
      </c>
      <c r="G1" s="526"/>
      <c r="H1" s="526"/>
      <c r="I1" s="526"/>
    </row>
    <row r="2" spans="1:9" ht="40.15" customHeight="1" x14ac:dyDescent="0.2">
      <c r="A2" s="530" t="s">
        <v>1209</v>
      </c>
      <c r="B2" s="530"/>
      <c r="C2" s="530"/>
      <c r="D2" s="530"/>
      <c r="E2" s="530"/>
      <c r="F2" s="530"/>
      <c r="G2" s="530"/>
      <c r="H2" s="530"/>
      <c r="I2" s="530"/>
    </row>
    <row r="3" spans="1:9" ht="31.5" customHeight="1" x14ac:dyDescent="0.2">
      <c r="A3" s="529" t="s">
        <v>214</v>
      </c>
      <c r="B3" s="529" t="s">
        <v>877</v>
      </c>
      <c r="C3" s="529" t="s">
        <v>878</v>
      </c>
      <c r="D3" s="529" t="s">
        <v>712</v>
      </c>
      <c r="E3" s="529" t="s">
        <v>879</v>
      </c>
      <c r="F3" s="529"/>
      <c r="G3" s="529"/>
      <c r="H3" s="529"/>
      <c r="I3" s="529"/>
    </row>
    <row r="4" spans="1:9" ht="17.25" customHeight="1" x14ac:dyDescent="0.2">
      <c r="A4" s="529"/>
      <c r="B4" s="529"/>
      <c r="C4" s="529"/>
      <c r="D4" s="529"/>
      <c r="E4" s="182">
        <v>2021</v>
      </c>
      <c r="F4" s="182">
        <v>2022</v>
      </c>
      <c r="G4" s="182">
        <v>2023</v>
      </c>
      <c r="H4" s="182">
        <v>2024</v>
      </c>
      <c r="I4" s="182">
        <v>2025</v>
      </c>
    </row>
    <row r="5" spans="1:9" ht="15" x14ac:dyDescent="0.2">
      <c r="A5" s="182">
        <v>1</v>
      </c>
      <c r="B5" s="182">
        <v>2</v>
      </c>
      <c r="C5" s="182">
        <v>3</v>
      </c>
      <c r="D5" s="182">
        <v>4</v>
      </c>
      <c r="E5" s="182">
        <v>5</v>
      </c>
      <c r="F5" s="182">
        <v>6</v>
      </c>
      <c r="G5" s="182">
        <v>7</v>
      </c>
      <c r="H5" s="182">
        <v>8</v>
      </c>
      <c r="I5" s="182">
        <v>9</v>
      </c>
    </row>
    <row r="6" spans="1:9" ht="59.45" customHeight="1" x14ac:dyDescent="0.2">
      <c r="A6" s="83">
        <v>1</v>
      </c>
      <c r="B6" s="84" t="s">
        <v>901</v>
      </c>
      <c r="C6" s="80" t="s">
        <v>733</v>
      </c>
      <c r="D6" s="80">
        <v>2.5</v>
      </c>
      <c r="E6" s="80">
        <v>2.4500000000000002</v>
      </c>
      <c r="F6" s="81">
        <v>2.4</v>
      </c>
      <c r="G6" s="81">
        <v>2.35</v>
      </c>
      <c r="H6" s="81">
        <v>2.2999999999999998</v>
      </c>
      <c r="I6" s="80">
        <v>2.25</v>
      </c>
    </row>
    <row r="7" spans="1:9" ht="52.15" customHeight="1" x14ac:dyDescent="0.2">
      <c r="A7" s="83">
        <v>2</v>
      </c>
      <c r="B7" s="84" t="s">
        <v>902</v>
      </c>
      <c r="C7" s="80" t="s">
        <v>873</v>
      </c>
      <c r="D7" s="80">
        <v>789</v>
      </c>
      <c r="E7" s="80">
        <v>788</v>
      </c>
      <c r="F7" s="80">
        <v>785</v>
      </c>
      <c r="G7" s="80">
        <v>780</v>
      </c>
      <c r="H7" s="80">
        <v>775</v>
      </c>
      <c r="I7" s="80">
        <v>770</v>
      </c>
    </row>
    <row r="8" spans="1:9" ht="76.900000000000006" customHeight="1" x14ac:dyDescent="0.2">
      <c r="A8" s="83">
        <v>3</v>
      </c>
      <c r="B8" s="84" t="s">
        <v>874</v>
      </c>
      <c r="C8" s="182" t="s">
        <v>736</v>
      </c>
      <c r="D8" s="80">
        <v>711.9</v>
      </c>
      <c r="E8" s="82">
        <v>732.6</v>
      </c>
      <c r="F8" s="82">
        <v>752.8</v>
      </c>
      <c r="G8" s="82">
        <v>764.2</v>
      </c>
      <c r="H8" s="82">
        <v>810.3</v>
      </c>
      <c r="I8" s="80">
        <v>817.5</v>
      </c>
    </row>
    <row r="9" spans="1:9" ht="104.45" customHeight="1" x14ac:dyDescent="0.2">
      <c r="A9" s="83">
        <v>4</v>
      </c>
      <c r="B9" s="79" t="s">
        <v>887</v>
      </c>
      <c r="C9" s="182" t="s">
        <v>733</v>
      </c>
      <c r="D9" s="85" t="s">
        <v>716</v>
      </c>
      <c r="E9" s="81">
        <v>0.35</v>
      </c>
      <c r="F9" s="81">
        <v>0.22</v>
      </c>
      <c r="G9" s="81" t="s">
        <v>716</v>
      </c>
      <c r="H9" s="81">
        <v>0.72</v>
      </c>
      <c r="I9" s="81">
        <v>0.79</v>
      </c>
    </row>
    <row r="10" spans="1:9" ht="103.9" customHeight="1" x14ac:dyDescent="0.2">
      <c r="A10" s="83">
        <v>5</v>
      </c>
      <c r="B10" s="79" t="s">
        <v>888</v>
      </c>
      <c r="C10" s="182" t="s">
        <v>733</v>
      </c>
      <c r="D10" s="85" t="s">
        <v>716</v>
      </c>
      <c r="E10" s="81">
        <v>0.1</v>
      </c>
      <c r="F10" s="80" t="s">
        <v>716</v>
      </c>
      <c r="G10" s="80" t="s">
        <v>716</v>
      </c>
      <c r="H10" s="80" t="s">
        <v>716</v>
      </c>
      <c r="I10" s="80" t="s">
        <v>716</v>
      </c>
    </row>
    <row r="11" spans="1:9" ht="103.15" customHeight="1" x14ac:dyDescent="0.2">
      <c r="A11" s="83">
        <v>6</v>
      </c>
      <c r="B11" s="84" t="s">
        <v>891</v>
      </c>
      <c r="C11" s="182" t="s">
        <v>733</v>
      </c>
      <c r="D11" s="85" t="s">
        <v>716</v>
      </c>
      <c r="E11" s="81">
        <v>0.05</v>
      </c>
      <c r="F11" s="47">
        <v>1.3</v>
      </c>
      <c r="G11" s="47">
        <v>1</v>
      </c>
      <c r="H11" s="485">
        <v>1.1000000000000001</v>
      </c>
      <c r="I11" s="81">
        <v>0.98</v>
      </c>
    </row>
    <row r="12" spans="1:9" ht="180" customHeight="1" x14ac:dyDescent="0.2">
      <c r="A12" s="83">
        <v>7</v>
      </c>
      <c r="B12" s="84" t="s">
        <v>875</v>
      </c>
      <c r="C12" s="182" t="s">
        <v>733</v>
      </c>
      <c r="D12" s="85">
        <v>43.8</v>
      </c>
      <c r="E12" s="85">
        <v>3</v>
      </c>
      <c r="F12" s="80" t="s">
        <v>716</v>
      </c>
      <c r="G12" s="80" t="s">
        <v>716</v>
      </c>
      <c r="H12" s="80">
        <v>68.760000000000005</v>
      </c>
      <c r="I12" s="80">
        <v>37</v>
      </c>
    </row>
    <row r="13" spans="1:9" ht="52.15" customHeight="1" x14ac:dyDescent="0.2">
      <c r="A13" s="83">
        <v>8</v>
      </c>
      <c r="B13" s="84" t="s">
        <v>876</v>
      </c>
      <c r="C13" s="182" t="s">
        <v>733</v>
      </c>
      <c r="D13" s="80">
        <v>40</v>
      </c>
      <c r="E13" s="80">
        <v>45</v>
      </c>
      <c r="F13" s="80">
        <v>49</v>
      </c>
      <c r="G13" s="80">
        <v>50</v>
      </c>
      <c r="H13" s="80">
        <v>55</v>
      </c>
      <c r="I13" s="80">
        <v>60</v>
      </c>
    </row>
    <row r="14" spans="1:9" ht="42.6" customHeight="1" x14ac:dyDescent="0.2">
      <c r="A14" s="83">
        <v>9</v>
      </c>
      <c r="B14" s="86" t="s">
        <v>884</v>
      </c>
      <c r="C14" s="80" t="s">
        <v>733</v>
      </c>
      <c r="D14" s="80">
        <v>20.5</v>
      </c>
      <c r="E14" s="80">
        <v>32.6</v>
      </c>
      <c r="F14" s="80">
        <v>32.6</v>
      </c>
      <c r="G14" s="80">
        <v>32.6</v>
      </c>
      <c r="H14" s="80">
        <v>32.6</v>
      </c>
      <c r="I14" s="80">
        <v>32.6</v>
      </c>
    </row>
    <row r="15" spans="1:9" ht="42.6" customHeight="1" x14ac:dyDescent="0.2">
      <c r="A15" s="83">
        <v>10</v>
      </c>
      <c r="B15" s="86" t="s">
        <v>885</v>
      </c>
      <c r="C15" s="80" t="s">
        <v>733</v>
      </c>
      <c r="D15" s="80">
        <v>77.5</v>
      </c>
      <c r="E15" s="80">
        <v>77.5</v>
      </c>
      <c r="F15" s="80">
        <v>77.5</v>
      </c>
      <c r="G15" s="80">
        <v>77.5</v>
      </c>
      <c r="H15" s="80">
        <v>77.5</v>
      </c>
      <c r="I15" s="80">
        <v>77.5</v>
      </c>
    </row>
    <row r="16" spans="1:9" ht="43.9" customHeight="1" x14ac:dyDescent="0.2">
      <c r="A16" s="83">
        <v>11</v>
      </c>
      <c r="B16" s="86" t="s">
        <v>1017</v>
      </c>
      <c r="C16" s="80" t="s">
        <v>733</v>
      </c>
      <c r="D16" s="80">
        <v>90.1</v>
      </c>
      <c r="E16" s="80">
        <v>91.3</v>
      </c>
      <c r="F16" s="80">
        <v>91.3</v>
      </c>
      <c r="G16" s="80">
        <v>91.3</v>
      </c>
      <c r="H16" s="80">
        <v>91.3</v>
      </c>
      <c r="I16" s="80">
        <v>91.3</v>
      </c>
    </row>
    <row r="17" spans="1:9" ht="45" customHeight="1" x14ac:dyDescent="0.2">
      <c r="A17" s="83">
        <v>12</v>
      </c>
      <c r="B17" s="86" t="s">
        <v>886</v>
      </c>
      <c r="C17" s="80" t="s">
        <v>733</v>
      </c>
      <c r="D17" s="80">
        <v>81.3</v>
      </c>
      <c r="E17" s="80">
        <v>81.3</v>
      </c>
      <c r="F17" s="80">
        <v>81.3</v>
      </c>
      <c r="G17" s="80">
        <v>81.3</v>
      </c>
      <c r="H17" s="80">
        <v>81.3</v>
      </c>
      <c r="I17" s="80">
        <v>81.3</v>
      </c>
    </row>
    <row r="18" spans="1:9" ht="13.5" x14ac:dyDescent="0.25">
      <c r="A18" s="527" t="s">
        <v>881</v>
      </c>
      <c r="B18" s="528"/>
      <c r="C18" s="528"/>
      <c r="D18" s="528"/>
      <c r="E18" s="528"/>
      <c r="F18" s="528"/>
      <c r="G18" s="528"/>
      <c r="H18" s="528"/>
      <c r="I18" s="528"/>
    </row>
    <row r="19" spans="1:9" ht="30" x14ac:dyDescent="0.2">
      <c r="A19" s="193">
        <v>13</v>
      </c>
      <c r="B19" s="79" t="s">
        <v>882</v>
      </c>
      <c r="C19" s="80" t="s">
        <v>883</v>
      </c>
      <c r="D19" s="82">
        <v>1115.1470999999999</v>
      </c>
      <c r="E19" s="80">
        <v>1115.5</v>
      </c>
      <c r="F19" s="82">
        <v>1115.75</v>
      </c>
      <c r="G19" s="82">
        <v>1116</v>
      </c>
      <c r="H19" s="82">
        <v>1116.25</v>
      </c>
      <c r="I19" s="80">
        <v>1116.5</v>
      </c>
    </row>
    <row r="20" spans="1:9" ht="27.6" customHeight="1" x14ac:dyDescent="0.25">
      <c r="A20" s="527" t="s">
        <v>880</v>
      </c>
      <c r="B20" s="528"/>
      <c r="C20" s="528"/>
      <c r="D20" s="528"/>
      <c r="E20" s="528"/>
      <c r="F20" s="528"/>
      <c r="G20" s="528"/>
      <c r="H20" s="528"/>
      <c r="I20" s="528"/>
    </row>
    <row r="21" spans="1:9" ht="59.25" customHeight="1" x14ac:dyDescent="0.2">
      <c r="A21" s="519">
        <v>14</v>
      </c>
      <c r="B21" s="523" t="s">
        <v>892</v>
      </c>
      <c r="C21" s="524" t="s">
        <v>733</v>
      </c>
      <c r="D21" s="525" t="s">
        <v>716</v>
      </c>
      <c r="E21" s="522">
        <v>75.7</v>
      </c>
      <c r="F21" s="522">
        <v>76.599999999999994</v>
      </c>
      <c r="G21" s="522">
        <v>77.8</v>
      </c>
      <c r="H21" s="522">
        <v>80.599999999999994</v>
      </c>
      <c r="I21" s="522">
        <v>82.8</v>
      </c>
    </row>
    <row r="22" spans="1:9" ht="77.45" customHeight="1" x14ac:dyDescent="0.2">
      <c r="A22" s="519">
        <v>15</v>
      </c>
      <c r="B22" s="520" t="s">
        <v>1435</v>
      </c>
      <c r="C22" s="521" t="s">
        <v>733</v>
      </c>
      <c r="D22" s="521" t="s">
        <v>716</v>
      </c>
      <c r="E22" s="521">
        <v>10</v>
      </c>
      <c r="F22" s="521" t="s">
        <v>716</v>
      </c>
      <c r="G22" s="521" t="s">
        <v>716</v>
      </c>
      <c r="H22" s="521" t="s">
        <v>716</v>
      </c>
      <c r="I22" s="521" t="s">
        <v>716</v>
      </c>
    </row>
    <row r="23" spans="1:9" ht="77.45" customHeight="1" x14ac:dyDescent="0.2">
      <c r="A23" s="519">
        <v>16</v>
      </c>
      <c r="B23" s="520" t="s">
        <v>1434</v>
      </c>
      <c r="C23" s="521" t="s">
        <v>733</v>
      </c>
      <c r="D23" s="521" t="s">
        <v>716</v>
      </c>
      <c r="E23" s="521">
        <v>62</v>
      </c>
      <c r="F23" s="521" t="s">
        <v>716</v>
      </c>
      <c r="G23" s="521" t="s">
        <v>716</v>
      </c>
      <c r="H23" s="521" t="s">
        <v>716</v>
      </c>
      <c r="I23" s="521" t="s">
        <v>716</v>
      </c>
    </row>
    <row r="25" spans="1:9" x14ac:dyDescent="0.2">
      <c r="D25" s="61"/>
      <c r="E25" s="61"/>
    </row>
  </sheetData>
  <mergeCells count="9">
    <mergeCell ref="F1:I1"/>
    <mergeCell ref="A20:I20"/>
    <mergeCell ref="A18:I18"/>
    <mergeCell ref="A3:A4"/>
    <mergeCell ref="B3:B4"/>
    <mergeCell ref="C3:C4"/>
    <mergeCell ref="D3:D4"/>
    <mergeCell ref="E3:I3"/>
    <mergeCell ref="A2:I2"/>
  </mergeCells>
  <pageMargins left="0.70866141732283472" right="0.11811023622047245" top="0.74803149606299213" bottom="0.74803149606299213" header="0.31496062992125984" footer="0.31496062992125984"/>
  <pageSetup paperSize="9" scale="91" fitToHeight="0" orientation="portrait" r:id="rId1"/>
  <rowBreaks count="1" manualBreakCount="1">
    <brk id="11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392"/>
  <sheetViews>
    <sheetView view="pageBreakPreview" zoomScale="80" zoomScaleNormal="50" zoomScaleSheetLayoutView="80" workbookViewId="0">
      <selection activeCell="B3" sqref="B3:AB3"/>
    </sheetView>
  </sheetViews>
  <sheetFormatPr defaultColWidth="9.140625" defaultRowHeight="42" customHeight="1" outlineLevelCol="2" x14ac:dyDescent="0.2"/>
  <cols>
    <col min="1" max="1" width="5" style="15" customWidth="1"/>
    <col min="2" max="2" width="107.5703125" style="97" customWidth="1"/>
    <col min="3" max="3" width="11.140625" style="1" customWidth="1"/>
    <col min="4" max="4" width="16.5703125" style="3" customWidth="1"/>
    <col min="5" max="5" width="10.42578125" style="3" hidden="1" customWidth="1" outlineLevel="1"/>
    <col min="6" max="6" width="11.7109375" style="3" hidden="1" customWidth="1" outlineLevel="1"/>
    <col min="7" max="7" width="13" style="3" hidden="1" customWidth="1" outlineLevel="1"/>
    <col min="8" max="8" width="10.85546875" style="1" customWidth="1" collapsed="1"/>
    <col min="9" max="9" width="15.85546875" style="3" customWidth="1"/>
    <col min="10" max="10" width="10.140625" style="3" hidden="1" customWidth="1" outlineLevel="2"/>
    <col min="11" max="11" width="12.42578125" style="3" hidden="1" customWidth="1" outlineLevel="2"/>
    <col min="12" max="12" width="13.85546875" style="3" hidden="1" customWidth="1" outlineLevel="2"/>
    <col min="13" max="13" width="10.7109375" style="1" customWidth="1" collapsed="1"/>
    <col min="14" max="14" width="14.28515625" style="3" customWidth="1"/>
    <col min="15" max="15" width="10.28515625" style="3" hidden="1" customWidth="1" outlineLevel="1"/>
    <col min="16" max="16" width="12.5703125" style="3" hidden="1" customWidth="1" outlineLevel="1"/>
    <col min="17" max="17" width="2.140625" style="3" hidden="1" customWidth="1" outlineLevel="1"/>
    <col min="18" max="18" width="10.28515625" style="1" customWidth="1" collapsed="1"/>
    <col min="19" max="19" width="15.85546875" style="3" customWidth="1"/>
    <col min="20" max="20" width="9.5703125" style="3" hidden="1" customWidth="1" outlineLevel="1"/>
    <col min="21" max="21" width="11.28515625" style="3" hidden="1" customWidth="1" outlineLevel="1"/>
    <col min="22" max="22" width="13" style="3" hidden="1" customWidth="1" outlineLevel="1"/>
    <col min="23" max="23" width="10.7109375" style="1" customWidth="1" collapsed="1"/>
    <col min="24" max="24" width="15.85546875" style="15" customWidth="1"/>
    <col min="25" max="25" width="10.42578125" style="15" hidden="1" customWidth="1" outlineLevel="1"/>
    <col min="26" max="26" width="11.42578125" style="15" hidden="1" customWidth="1" outlineLevel="1"/>
    <col min="27" max="27" width="14" style="15" hidden="1" customWidth="1" outlineLevel="1"/>
    <col min="28" max="28" width="11.5703125" style="19" customWidth="1" collapsed="1"/>
    <col min="29" max="29" width="14.5703125" style="17" bestFit="1" customWidth="1"/>
    <col min="30" max="30" width="11" style="18" bestFit="1" customWidth="1"/>
    <col min="31" max="16384" width="9.140625" style="18"/>
  </cols>
  <sheetData>
    <row r="1" spans="1:29" ht="83.45" customHeight="1" x14ac:dyDescent="0.25">
      <c r="S1" s="140"/>
      <c r="T1" s="140" t="s">
        <v>1014</v>
      </c>
      <c r="U1" s="140" t="s">
        <v>1014</v>
      </c>
      <c r="V1" s="140" t="s">
        <v>1014</v>
      </c>
      <c r="W1" s="567" t="s">
        <v>1014</v>
      </c>
      <c r="X1" s="567"/>
      <c r="Y1" s="567"/>
      <c r="Z1" s="567"/>
      <c r="AA1" s="567"/>
      <c r="AB1" s="567"/>
    </row>
    <row r="2" spans="1:29" s="26" customFormat="1" ht="112.5" customHeight="1" x14ac:dyDescent="0.25">
      <c r="A2" s="30"/>
      <c r="B2" s="30"/>
      <c r="C2" s="44"/>
      <c r="D2" s="45"/>
      <c r="E2" s="45"/>
      <c r="F2" s="45"/>
      <c r="G2" s="45"/>
      <c r="H2" s="155"/>
      <c r="I2" s="156"/>
      <c r="J2" s="156"/>
      <c r="K2" s="156"/>
      <c r="L2" s="156"/>
      <c r="M2" s="28"/>
      <c r="N2" s="28"/>
      <c r="O2" s="46"/>
      <c r="P2" s="28"/>
      <c r="Q2" s="28"/>
      <c r="R2" s="28"/>
      <c r="S2" s="139"/>
      <c r="T2" s="139" t="s">
        <v>779</v>
      </c>
      <c r="U2" s="139" t="s">
        <v>779</v>
      </c>
      <c r="V2" s="139" t="s">
        <v>779</v>
      </c>
      <c r="W2" s="566" t="s">
        <v>779</v>
      </c>
      <c r="X2" s="566"/>
      <c r="Y2" s="566"/>
      <c r="Z2" s="566"/>
      <c r="AA2" s="566"/>
      <c r="AB2" s="566"/>
      <c r="AC2" s="27"/>
    </row>
    <row r="3" spans="1:29" ht="30.6" customHeight="1" x14ac:dyDescent="0.35">
      <c r="A3" s="8"/>
      <c r="B3" s="557" t="s">
        <v>987</v>
      </c>
      <c r="C3" s="558"/>
      <c r="D3" s="558"/>
      <c r="E3" s="558"/>
      <c r="F3" s="558"/>
      <c r="G3" s="558"/>
      <c r="H3" s="558"/>
      <c r="I3" s="558"/>
      <c r="J3" s="558"/>
      <c r="K3" s="558"/>
      <c r="L3" s="558"/>
      <c r="M3" s="558"/>
      <c r="N3" s="558"/>
      <c r="O3" s="558"/>
      <c r="P3" s="558"/>
      <c r="Q3" s="558"/>
      <c r="R3" s="558"/>
      <c r="S3" s="558"/>
      <c r="T3" s="558"/>
      <c r="U3" s="558"/>
      <c r="V3" s="558"/>
      <c r="W3" s="558"/>
      <c r="X3" s="558"/>
      <c r="Y3" s="558"/>
      <c r="Z3" s="558"/>
      <c r="AA3" s="558"/>
      <c r="AB3" s="558"/>
    </row>
    <row r="4" spans="1:29" ht="27.6" customHeight="1" x14ac:dyDescent="0.2">
      <c r="A4" s="559" t="s">
        <v>214</v>
      </c>
      <c r="B4" s="560" t="s">
        <v>708</v>
      </c>
      <c r="C4" s="562" t="s">
        <v>707</v>
      </c>
      <c r="D4" s="562"/>
      <c r="E4" s="562"/>
      <c r="F4" s="562"/>
      <c r="G4" s="562"/>
      <c r="H4" s="563"/>
      <c r="I4" s="563"/>
      <c r="J4" s="563"/>
      <c r="K4" s="563"/>
      <c r="L4" s="563"/>
      <c r="M4" s="563"/>
      <c r="N4" s="563"/>
      <c r="O4" s="563"/>
      <c r="P4" s="563"/>
      <c r="Q4" s="563"/>
      <c r="R4" s="563"/>
      <c r="S4" s="563"/>
      <c r="T4" s="563"/>
      <c r="U4" s="563"/>
      <c r="V4" s="563"/>
      <c r="W4" s="563"/>
      <c r="X4" s="563"/>
      <c r="Y4" s="563"/>
      <c r="Z4" s="563"/>
      <c r="AA4" s="563"/>
      <c r="AB4" s="564" t="s">
        <v>210</v>
      </c>
    </row>
    <row r="5" spans="1:29" ht="27.6" customHeight="1" x14ac:dyDescent="0.2">
      <c r="A5" s="559"/>
      <c r="B5" s="561"/>
      <c r="C5" s="556" t="s">
        <v>209</v>
      </c>
      <c r="D5" s="556"/>
      <c r="E5" s="556"/>
      <c r="F5" s="556"/>
      <c r="G5" s="556"/>
      <c r="H5" s="556" t="s">
        <v>208</v>
      </c>
      <c r="I5" s="556"/>
      <c r="J5" s="556"/>
      <c r="K5" s="556"/>
      <c r="L5" s="556"/>
      <c r="M5" s="556" t="s">
        <v>207</v>
      </c>
      <c r="N5" s="556"/>
      <c r="O5" s="556"/>
      <c r="P5" s="556"/>
      <c r="Q5" s="556"/>
      <c r="R5" s="556" t="s">
        <v>206</v>
      </c>
      <c r="S5" s="556"/>
      <c r="T5" s="556"/>
      <c r="U5" s="556"/>
      <c r="V5" s="556"/>
      <c r="W5" s="556" t="s">
        <v>205</v>
      </c>
      <c r="X5" s="556"/>
      <c r="Y5" s="556"/>
      <c r="Z5" s="556"/>
      <c r="AA5" s="556"/>
      <c r="AB5" s="564"/>
    </row>
    <row r="6" spans="1:29" ht="24.6" customHeight="1" x14ac:dyDescent="0.2">
      <c r="A6" s="559"/>
      <c r="B6" s="561"/>
      <c r="C6" s="31" t="s">
        <v>204</v>
      </c>
      <c r="D6" s="193" t="s">
        <v>705</v>
      </c>
      <c r="E6" s="193" t="s">
        <v>202</v>
      </c>
      <c r="F6" s="193" t="s">
        <v>201</v>
      </c>
      <c r="G6" s="193" t="s">
        <v>200</v>
      </c>
      <c r="H6" s="31" t="s">
        <v>204</v>
      </c>
      <c r="I6" s="193" t="s">
        <v>705</v>
      </c>
      <c r="J6" s="193" t="s">
        <v>202</v>
      </c>
      <c r="K6" s="193" t="s">
        <v>201</v>
      </c>
      <c r="L6" s="193" t="s">
        <v>200</v>
      </c>
      <c r="M6" s="31" t="s">
        <v>204</v>
      </c>
      <c r="N6" s="193" t="s">
        <v>705</v>
      </c>
      <c r="O6" s="193" t="s">
        <v>202</v>
      </c>
      <c r="P6" s="193" t="s">
        <v>201</v>
      </c>
      <c r="Q6" s="193" t="s">
        <v>200</v>
      </c>
      <c r="R6" s="31" t="s">
        <v>204</v>
      </c>
      <c r="S6" s="193" t="s">
        <v>705</v>
      </c>
      <c r="T6" s="193" t="s">
        <v>202</v>
      </c>
      <c r="U6" s="193" t="s">
        <v>201</v>
      </c>
      <c r="V6" s="193" t="s">
        <v>200</v>
      </c>
      <c r="W6" s="31" t="s">
        <v>204</v>
      </c>
      <c r="X6" s="193" t="s">
        <v>705</v>
      </c>
      <c r="Y6" s="193" t="s">
        <v>202</v>
      </c>
      <c r="Z6" s="193" t="s">
        <v>201</v>
      </c>
      <c r="AA6" s="193" t="s">
        <v>200</v>
      </c>
      <c r="AB6" s="564"/>
    </row>
    <row r="7" spans="1:29" s="22" customFormat="1" ht="21.6" customHeight="1" x14ac:dyDescent="0.2">
      <c r="A7" s="50">
        <v>1</v>
      </c>
      <c r="B7" s="66">
        <v>2</v>
      </c>
      <c r="C7" s="50">
        <v>3</v>
      </c>
      <c r="D7" s="50">
        <v>4</v>
      </c>
      <c r="E7" s="50">
        <v>5</v>
      </c>
      <c r="F7" s="50">
        <v>6</v>
      </c>
      <c r="G7" s="50">
        <v>7</v>
      </c>
      <c r="H7" s="50">
        <v>5</v>
      </c>
      <c r="I7" s="50">
        <v>6</v>
      </c>
      <c r="J7" s="50">
        <v>10</v>
      </c>
      <c r="K7" s="50">
        <v>11</v>
      </c>
      <c r="L7" s="50">
        <v>12</v>
      </c>
      <c r="M7" s="50">
        <v>7</v>
      </c>
      <c r="N7" s="50">
        <v>8</v>
      </c>
      <c r="O7" s="50">
        <v>15</v>
      </c>
      <c r="P7" s="50">
        <v>16</v>
      </c>
      <c r="Q7" s="50">
        <v>17</v>
      </c>
      <c r="R7" s="50">
        <v>9</v>
      </c>
      <c r="S7" s="50">
        <v>10</v>
      </c>
      <c r="T7" s="50">
        <v>20</v>
      </c>
      <c r="U7" s="50">
        <v>21</v>
      </c>
      <c r="V7" s="50">
        <v>22</v>
      </c>
      <c r="W7" s="50">
        <v>11</v>
      </c>
      <c r="X7" s="50">
        <v>12</v>
      </c>
      <c r="Y7" s="50">
        <v>25</v>
      </c>
      <c r="Z7" s="50">
        <v>26</v>
      </c>
      <c r="AA7" s="50">
        <v>27</v>
      </c>
      <c r="AB7" s="50">
        <v>13</v>
      </c>
      <c r="AC7" s="24"/>
    </row>
    <row r="8" spans="1:29" s="20" customFormat="1" ht="13.9" customHeight="1" x14ac:dyDescent="0.2">
      <c r="A8" s="533">
        <v>1</v>
      </c>
      <c r="B8" s="99" t="s">
        <v>797</v>
      </c>
      <c r="C8" s="541">
        <f>D8+E8+F8+G8</f>
        <v>67481</v>
      </c>
      <c r="D8" s="531">
        <v>67481</v>
      </c>
      <c r="E8" s="100">
        <v>0</v>
      </c>
      <c r="F8" s="100">
        <v>0</v>
      </c>
      <c r="G8" s="100">
        <v>0</v>
      </c>
      <c r="H8" s="537">
        <f>I8+J8+K8+L8</f>
        <v>29389</v>
      </c>
      <c r="I8" s="539">
        <v>29389</v>
      </c>
      <c r="J8" s="100">
        <v>0</v>
      </c>
      <c r="K8" s="100">
        <v>0</v>
      </c>
      <c r="L8" s="100">
        <v>0</v>
      </c>
      <c r="M8" s="541">
        <f>N8</f>
        <v>30758</v>
      </c>
      <c r="N8" s="531">
        <v>30758</v>
      </c>
      <c r="O8" s="100">
        <v>0</v>
      </c>
      <c r="P8" s="100">
        <v>0</v>
      </c>
      <c r="Q8" s="100">
        <v>0</v>
      </c>
      <c r="R8" s="531">
        <v>0</v>
      </c>
      <c r="S8" s="531">
        <v>0</v>
      </c>
      <c r="T8" s="100">
        <v>0</v>
      </c>
      <c r="U8" s="100">
        <v>0</v>
      </c>
      <c r="V8" s="100">
        <v>0</v>
      </c>
      <c r="W8" s="531">
        <v>0</v>
      </c>
      <c r="X8" s="531">
        <v>0</v>
      </c>
      <c r="Y8" s="100">
        <v>0</v>
      </c>
      <c r="Z8" s="100">
        <v>0</v>
      </c>
      <c r="AA8" s="100">
        <v>0</v>
      </c>
      <c r="AB8" s="541">
        <f>C8+H8+M8+R8+W8</f>
        <v>127628</v>
      </c>
    </row>
    <row r="9" spans="1:29" s="20" customFormat="1" ht="13.9" customHeight="1" x14ac:dyDescent="0.2">
      <c r="A9" s="534"/>
      <c r="B9" s="178" t="s">
        <v>791</v>
      </c>
      <c r="C9" s="542"/>
      <c r="D9" s="532"/>
      <c r="E9" s="100"/>
      <c r="F9" s="100"/>
      <c r="G9" s="100"/>
      <c r="H9" s="538"/>
      <c r="I9" s="540"/>
      <c r="J9" s="100"/>
      <c r="K9" s="100"/>
      <c r="L9" s="100"/>
      <c r="M9" s="542"/>
      <c r="N9" s="532"/>
      <c r="O9" s="100"/>
      <c r="P9" s="100"/>
      <c r="Q9" s="100"/>
      <c r="R9" s="532"/>
      <c r="S9" s="532"/>
      <c r="T9" s="100"/>
      <c r="U9" s="100"/>
      <c r="V9" s="100"/>
      <c r="W9" s="532"/>
      <c r="X9" s="532"/>
      <c r="Y9" s="100"/>
      <c r="Z9" s="100"/>
      <c r="AA9" s="100"/>
      <c r="AB9" s="542"/>
    </row>
    <row r="10" spans="1:29" s="20" customFormat="1" ht="13.9" customHeight="1" x14ac:dyDescent="0.2">
      <c r="A10" s="534"/>
      <c r="B10" s="67" t="s">
        <v>798</v>
      </c>
      <c r="C10" s="542"/>
      <c r="D10" s="532"/>
      <c r="E10" s="100"/>
      <c r="F10" s="100"/>
      <c r="G10" s="100"/>
      <c r="H10" s="538"/>
      <c r="I10" s="540"/>
      <c r="J10" s="100"/>
      <c r="K10" s="100"/>
      <c r="L10" s="100"/>
      <c r="M10" s="542"/>
      <c r="N10" s="532"/>
      <c r="O10" s="100"/>
      <c r="P10" s="100"/>
      <c r="Q10" s="100"/>
      <c r="R10" s="532"/>
      <c r="S10" s="532"/>
      <c r="T10" s="100"/>
      <c r="U10" s="100"/>
      <c r="V10" s="100"/>
      <c r="W10" s="532"/>
      <c r="X10" s="532"/>
      <c r="Y10" s="100"/>
      <c r="Z10" s="100"/>
      <c r="AA10" s="100"/>
      <c r="AB10" s="542"/>
    </row>
    <row r="11" spans="1:29" s="20" customFormat="1" ht="13.9" customHeight="1" x14ac:dyDescent="0.2">
      <c r="A11" s="534"/>
      <c r="B11" s="67" t="s">
        <v>799</v>
      </c>
      <c r="C11" s="542"/>
      <c r="D11" s="532"/>
      <c r="E11" s="100"/>
      <c r="F11" s="100"/>
      <c r="G11" s="100"/>
      <c r="H11" s="538"/>
      <c r="I11" s="540"/>
      <c r="J11" s="100"/>
      <c r="K11" s="100"/>
      <c r="L11" s="100"/>
      <c r="M11" s="542"/>
      <c r="N11" s="532"/>
      <c r="O11" s="100"/>
      <c r="P11" s="100"/>
      <c r="Q11" s="100"/>
      <c r="R11" s="532"/>
      <c r="S11" s="532"/>
      <c r="T11" s="100"/>
      <c r="U11" s="100"/>
      <c r="V11" s="100"/>
      <c r="W11" s="532"/>
      <c r="X11" s="532"/>
      <c r="Y11" s="100"/>
      <c r="Z11" s="100"/>
      <c r="AA11" s="100"/>
      <c r="AB11" s="542"/>
    </row>
    <row r="12" spans="1:29" s="20" customFormat="1" ht="13.9" customHeight="1" x14ac:dyDescent="0.2">
      <c r="A12" s="534"/>
      <c r="B12" s="67" t="s">
        <v>800</v>
      </c>
      <c r="C12" s="542"/>
      <c r="D12" s="532"/>
      <c r="E12" s="100"/>
      <c r="F12" s="100"/>
      <c r="G12" s="100"/>
      <c r="H12" s="538"/>
      <c r="I12" s="540"/>
      <c r="J12" s="100"/>
      <c r="K12" s="100"/>
      <c r="L12" s="100"/>
      <c r="M12" s="542"/>
      <c r="N12" s="532"/>
      <c r="O12" s="100"/>
      <c r="P12" s="100"/>
      <c r="Q12" s="100"/>
      <c r="R12" s="532"/>
      <c r="S12" s="532"/>
      <c r="T12" s="100"/>
      <c r="U12" s="100"/>
      <c r="V12" s="100"/>
      <c r="W12" s="532"/>
      <c r="X12" s="532"/>
      <c r="Y12" s="100"/>
      <c r="Z12" s="100"/>
      <c r="AA12" s="100"/>
      <c r="AB12" s="542"/>
    </row>
    <row r="13" spans="1:29" s="20" customFormat="1" ht="13.9" customHeight="1" x14ac:dyDescent="0.2">
      <c r="A13" s="534"/>
      <c r="B13" s="67" t="s">
        <v>801</v>
      </c>
      <c r="C13" s="542"/>
      <c r="D13" s="532"/>
      <c r="E13" s="100"/>
      <c r="F13" s="100"/>
      <c r="G13" s="100"/>
      <c r="H13" s="538"/>
      <c r="I13" s="540"/>
      <c r="J13" s="100"/>
      <c r="K13" s="100"/>
      <c r="L13" s="100"/>
      <c r="M13" s="542"/>
      <c r="N13" s="532"/>
      <c r="O13" s="100"/>
      <c r="P13" s="100"/>
      <c r="Q13" s="100"/>
      <c r="R13" s="532"/>
      <c r="S13" s="532"/>
      <c r="T13" s="100"/>
      <c r="U13" s="100"/>
      <c r="V13" s="100"/>
      <c r="W13" s="532"/>
      <c r="X13" s="532"/>
      <c r="Y13" s="100"/>
      <c r="Z13" s="100"/>
      <c r="AA13" s="100"/>
      <c r="AB13" s="542"/>
    </row>
    <row r="14" spans="1:29" s="20" customFormat="1" ht="13.9" customHeight="1" x14ac:dyDescent="0.2">
      <c r="A14" s="534"/>
      <c r="B14" s="67" t="s">
        <v>802</v>
      </c>
      <c r="C14" s="542"/>
      <c r="D14" s="532"/>
      <c r="E14" s="100"/>
      <c r="F14" s="100"/>
      <c r="G14" s="100"/>
      <c r="H14" s="538"/>
      <c r="I14" s="540"/>
      <c r="J14" s="100"/>
      <c r="K14" s="100"/>
      <c r="L14" s="100"/>
      <c r="M14" s="542"/>
      <c r="N14" s="532"/>
      <c r="O14" s="100"/>
      <c r="P14" s="100"/>
      <c r="Q14" s="100"/>
      <c r="R14" s="532"/>
      <c r="S14" s="532"/>
      <c r="T14" s="100"/>
      <c r="U14" s="100"/>
      <c r="V14" s="100"/>
      <c r="W14" s="532"/>
      <c r="X14" s="532"/>
      <c r="Y14" s="100"/>
      <c r="Z14" s="100"/>
      <c r="AA14" s="100"/>
      <c r="AB14" s="542"/>
    </row>
    <row r="15" spans="1:29" s="20" customFormat="1" ht="13.9" customHeight="1" x14ac:dyDescent="0.2">
      <c r="A15" s="534"/>
      <c r="B15" s="67" t="s">
        <v>965</v>
      </c>
      <c r="C15" s="542"/>
      <c r="D15" s="532"/>
      <c r="E15" s="100"/>
      <c r="F15" s="100"/>
      <c r="G15" s="100"/>
      <c r="H15" s="538"/>
      <c r="I15" s="540"/>
      <c r="J15" s="100"/>
      <c r="K15" s="100"/>
      <c r="L15" s="100"/>
      <c r="M15" s="542"/>
      <c r="N15" s="532"/>
      <c r="O15" s="100"/>
      <c r="P15" s="100"/>
      <c r="Q15" s="100"/>
      <c r="R15" s="532"/>
      <c r="S15" s="532"/>
      <c r="T15" s="100"/>
      <c r="U15" s="100"/>
      <c r="V15" s="100"/>
      <c r="W15" s="532"/>
      <c r="X15" s="532"/>
      <c r="Y15" s="100"/>
      <c r="Z15" s="100"/>
      <c r="AA15" s="100"/>
      <c r="AB15" s="542"/>
    </row>
    <row r="16" spans="1:29" s="20" customFormat="1" ht="13.9" customHeight="1" x14ac:dyDescent="0.2">
      <c r="A16" s="534"/>
      <c r="B16" s="178" t="s">
        <v>792</v>
      </c>
      <c r="C16" s="542"/>
      <c r="D16" s="532"/>
      <c r="E16" s="100"/>
      <c r="F16" s="100"/>
      <c r="G16" s="100"/>
      <c r="H16" s="538"/>
      <c r="I16" s="540"/>
      <c r="J16" s="100"/>
      <c r="K16" s="100"/>
      <c r="L16" s="100"/>
      <c r="M16" s="542"/>
      <c r="N16" s="532"/>
      <c r="O16" s="100"/>
      <c r="P16" s="100"/>
      <c r="Q16" s="100"/>
      <c r="R16" s="532"/>
      <c r="S16" s="532"/>
      <c r="T16" s="100"/>
      <c r="U16" s="100"/>
      <c r="V16" s="100"/>
      <c r="W16" s="532"/>
      <c r="X16" s="532"/>
      <c r="Y16" s="100"/>
      <c r="Z16" s="100"/>
      <c r="AA16" s="100"/>
      <c r="AB16" s="542"/>
    </row>
    <row r="17" spans="1:28" s="20" customFormat="1" ht="13.9" customHeight="1" x14ac:dyDescent="0.2">
      <c r="A17" s="534"/>
      <c r="B17" s="309" t="s">
        <v>985</v>
      </c>
      <c r="C17" s="542"/>
      <c r="D17" s="532"/>
      <c r="E17" s="100"/>
      <c r="F17" s="100"/>
      <c r="G17" s="100"/>
      <c r="H17" s="538"/>
      <c r="I17" s="540"/>
      <c r="J17" s="100"/>
      <c r="K17" s="100"/>
      <c r="L17" s="100"/>
      <c r="M17" s="542"/>
      <c r="N17" s="532"/>
      <c r="O17" s="100"/>
      <c r="P17" s="100"/>
      <c r="Q17" s="100"/>
      <c r="R17" s="532"/>
      <c r="S17" s="532"/>
      <c r="T17" s="100"/>
      <c r="U17" s="100"/>
      <c r="V17" s="100"/>
      <c r="W17" s="532"/>
      <c r="X17" s="532"/>
      <c r="Y17" s="100"/>
      <c r="Z17" s="100"/>
      <c r="AA17" s="100"/>
      <c r="AB17" s="542"/>
    </row>
    <row r="18" spans="1:28" s="20" customFormat="1" ht="13.9" customHeight="1" x14ac:dyDescent="0.2">
      <c r="A18" s="534"/>
      <c r="B18" s="309" t="s">
        <v>1346</v>
      </c>
      <c r="C18" s="542"/>
      <c r="D18" s="532"/>
      <c r="E18" s="100"/>
      <c r="F18" s="100"/>
      <c r="G18" s="100"/>
      <c r="H18" s="538"/>
      <c r="I18" s="540"/>
      <c r="J18" s="100"/>
      <c r="K18" s="100"/>
      <c r="L18" s="100"/>
      <c r="M18" s="542"/>
      <c r="N18" s="532"/>
      <c r="O18" s="100"/>
      <c r="P18" s="100"/>
      <c r="Q18" s="100"/>
      <c r="R18" s="532"/>
      <c r="S18" s="532"/>
      <c r="T18" s="100"/>
      <c r="U18" s="100"/>
      <c r="V18" s="100"/>
      <c r="W18" s="532"/>
      <c r="X18" s="532"/>
      <c r="Y18" s="100"/>
      <c r="Z18" s="100"/>
      <c r="AA18" s="100"/>
      <c r="AB18" s="542"/>
    </row>
    <row r="19" spans="1:28" s="20" customFormat="1" ht="13.9" customHeight="1" x14ac:dyDescent="0.2">
      <c r="A19" s="534"/>
      <c r="B19" s="310" t="s">
        <v>1340</v>
      </c>
      <c r="C19" s="542"/>
      <c r="D19" s="532"/>
      <c r="E19" s="100"/>
      <c r="F19" s="100"/>
      <c r="G19" s="100"/>
      <c r="H19" s="538"/>
      <c r="I19" s="540"/>
      <c r="J19" s="100"/>
      <c r="K19" s="100"/>
      <c r="L19" s="100"/>
      <c r="M19" s="542"/>
      <c r="N19" s="532"/>
      <c r="O19" s="100"/>
      <c r="P19" s="100"/>
      <c r="Q19" s="100"/>
      <c r="R19" s="532"/>
      <c r="S19" s="532"/>
      <c r="T19" s="100"/>
      <c r="U19" s="100"/>
      <c r="V19" s="100"/>
      <c r="W19" s="532"/>
      <c r="X19" s="532"/>
      <c r="Y19" s="100"/>
      <c r="Z19" s="100"/>
      <c r="AA19" s="100"/>
      <c r="AB19" s="542"/>
    </row>
    <row r="20" spans="1:28" s="20" customFormat="1" ht="13.9" customHeight="1" x14ac:dyDescent="0.2">
      <c r="A20" s="534"/>
      <c r="B20" s="309" t="s">
        <v>1381</v>
      </c>
      <c r="C20" s="542"/>
      <c r="D20" s="532"/>
      <c r="E20" s="100"/>
      <c r="F20" s="100"/>
      <c r="G20" s="100"/>
      <c r="H20" s="538"/>
      <c r="I20" s="540"/>
      <c r="J20" s="100"/>
      <c r="K20" s="100"/>
      <c r="L20" s="100"/>
      <c r="M20" s="542"/>
      <c r="N20" s="532"/>
      <c r="O20" s="100"/>
      <c r="P20" s="100"/>
      <c r="Q20" s="100"/>
      <c r="R20" s="532"/>
      <c r="S20" s="532"/>
      <c r="T20" s="100"/>
      <c r="U20" s="100"/>
      <c r="V20" s="100"/>
      <c r="W20" s="532"/>
      <c r="X20" s="532"/>
      <c r="Y20" s="100"/>
      <c r="Z20" s="100"/>
      <c r="AA20" s="100"/>
      <c r="AB20" s="542"/>
    </row>
    <row r="21" spans="1:28" s="20" customFormat="1" ht="13.9" customHeight="1" x14ac:dyDescent="0.2">
      <c r="A21" s="534"/>
      <c r="B21" s="309" t="s">
        <v>1382</v>
      </c>
      <c r="C21" s="542"/>
      <c r="D21" s="532"/>
      <c r="E21" s="100"/>
      <c r="F21" s="100"/>
      <c r="G21" s="100"/>
      <c r="H21" s="538"/>
      <c r="I21" s="540"/>
      <c r="J21" s="100"/>
      <c r="K21" s="100"/>
      <c r="L21" s="100"/>
      <c r="M21" s="542"/>
      <c r="N21" s="532"/>
      <c r="O21" s="100"/>
      <c r="P21" s="100"/>
      <c r="Q21" s="100"/>
      <c r="R21" s="532"/>
      <c r="S21" s="532"/>
      <c r="T21" s="100"/>
      <c r="U21" s="100"/>
      <c r="V21" s="100"/>
      <c r="W21" s="532"/>
      <c r="X21" s="532"/>
      <c r="Y21" s="100"/>
      <c r="Z21" s="100"/>
      <c r="AA21" s="100"/>
      <c r="AB21" s="542"/>
    </row>
    <row r="22" spans="1:28" s="264" customFormat="1" ht="13.9" customHeight="1" x14ac:dyDescent="0.2">
      <c r="A22" s="533">
        <v>2</v>
      </c>
      <c r="B22" s="99" t="s">
        <v>790</v>
      </c>
      <c r="C22" s="541">
        <f>D22+E22+F22+G22</f>
        <v>1340</v>
      </c>
      <c r="D22" s="531">
        <v>1340</v>
      </c>
      <c r="E22" s="265">
        <v>0</v>
      </c>
      <c r="F22" s="265">
        <v>0</v>
      </c>
      <c r="G22" s="265">
        <v>0</v>
      </c>
      <c r="H22" s="541">
        <f>I22+J22+K22+L22</f>
        <v>1368</v>
      </c>
      <c r="I22" s="531">
        <v>1368</v>
      </c>
      <c r="J22" s="265">
        <v>0</v>
      </c>
      <c r="K22" s="265">
        <v>0</v>
      </c>
      <c r="L22" s="265">
        <v>0</v>
      </c>
      <c r="M22" s="541">
        <f>N22</f>
        <v>1368</v>
      </c>
      <c r="N22" s="531">
        <v>1368</v>
      </c>
      <c r="O22" s="265">
        <v>0</v>
      </c>
      <c r="P22" s="265">
        <v>0</v>
      </c>
      <c r="Q22" s="265">
        <v>0</v>
      </c>
      <c r="R22" s="531">
        <v>0</v>
      </c>
      <c r="S22" s="531">
        <v>0</v>
      </c>
      <c r="T22" s="265">
        <v>0</v>
      </c>
      <c r="U22" s="265">
        <v>0</v>
      </c>
      <c r="V22" s="265">
        <v>0</v>
      </c>
      <c r="W22" s="531">
        <v>0</v>
      </c>
      <c r="X22" s="531">
        <v>0</v>
      </c>
      <c r="Y22" s="265">
        <v>0</v>
      </c>
      <c r="Z22" s="265">
        <v>0</v>
      </c>
      <c r="AA22" s="265">
        <v>0</v>
      </c>
      <c r="AB22" s="541">
        <f>C22+H22+M22+R22+W22</f>
        <v>4076</v>
      </c>
    </row>
    <row r="23" spans="1:28" s="264" customFormat="1" ht="13.9" customHeight="1" x14ac:dyDescent="0.2">
      <c r="A23" s="534"/>
      <c r="B23" s="178" t="s">
        <v>791</v>
      </c>
      <c r="C23" s="542"/>
      <c r="D23" s="532"/>
      <c r="E23" s="265"/>
      <c r="F23" s="265"/>
      <c r="G23" s="265"/>
      <c r="H23" s="542"/>
      <c r="I23" s="532"/>
      <c r="J23" s="265"/>
      <c r="K23" s="265"/>
      <c r="L23" s="265"/>
      <c r="M23" s="542"/>
      <c r="N23" s="532"/>
      <c r="O23" s="265"/>
      <c r="P23" s="265"/>
      <c r="Q23" s="265"/>
      <c r="R23" s="532"/>
      <c r="S23" s="532"/>
      <c r="T23" s="265"/>
      <c r="U23" s="265"/>
      <c r="V23" s="265"/>
      <c r="W23" s="532"/>
      <c r="X23" s="532"/>
      <c r="Y23" s="265"/>
      <c r="Z23" s="265"/>
      <c r="AA23" s="265"/>
      <c r="AB23" s="542"/>
    </row>
    <row r="24" spans="1:28" s="264" customFormat="1" ht="13.9" customHeight="1" x14ac:dyDescent="0.2">
      <c r="A24" s="534"/>
      <c r="B24" s="67" t="s">
        <v>1347</v>
      </c>
      <c r="C24" s="542"/>
      <c r="D24" s="532"/>
      <c r="E24" s="265"/>
      <c r="F24" s="265"/>
      <c r="G24" s="265"/>
      <c r="H24" s="542"/>
      <c r="I24" s="532"/>
      <c r="J24" s="265"/>
      <c r="K24" s="265"/>
      <c r="L24" s="265"/>
      <c r="M24" s="542"/>
      <c r="N24" s="532"/>
      <c r="O24" s="265"/>
      <c r="P24" s="265"/>
      <c r="Q24" s="265"/>
      <c r="R24" s="532"/>
      <c r="S24" s="532"/>
      <c r="T24" s="265"/>
      <c r="U24" s="265"/>
      <c r="V24" s="265"/>
      <c r="W24" s="532"/>
      <c r="X24" s="532"/>
      <c r="Y24" s="265"/>
      <c r="Z24" s="265"/>
      <c r="AA24" s="265"/>
      <c r="AB24" s="542"/>
    </row>
    <row r="25" spans="1:28" s="264" customFormat="1" ht="36.6" customHeight="1" x14ac:dyDescent="0.2">
      <c r="A25" s="534"/>
      <c r="B25" s="67" t="s">
        <v>1348</v>
      </c>
      <c r="C25" s="542"/>
      <c r="D25" s="532"/>
      <c r="E25" s="265"/>
      <c r="F25" s="265"/>
      <c r="G25" s="265"/>
      <c r="H25" s="542"/>
      <c r="I25" s="532"/>
      <c r="J25" s="265"/>
      <c r="K25" s="265"/>
      <c r="L25" s="265"/>
      <c r="M25" s="542"/>
      <c r="N25" s="532"/>
      <c r="O25" s="265"/>
      <c r="P25" s="265"/>
      <c r="Q25" s="265"/>
      <c r="R25" s="532"/>
      <c r="S25" s="532"/>
      <c r="T25" s="265"/>
      <c r="U25" s="265"/>
      <c r="V25" s="265"/>
      <c r="W25" s="532"/>
      <c r="X25" s="532"/>
      <c r="Y25" s="265"/>
      <c r="Z25" s="265"/>
      <c r="AA25" s="265"/>
      <c r="AB25" s="542"/>
    </row>
    <row r="26" spans="1:28" s="264" customFormat="1" ht="36.6" customHeight="1" x14ac:dyDescent="0.2">
      <c r="A26" s="534"/>
      <c r="B26" s="67" t="s">
        <v>1349</v>
      </c>
      <c r="C26" s="542"/>
      <c r="D26" s="532"/>
      <c r="E26" s="265"/>
      <c r="F26" s="265"/>
      <c r="G26" s="265"/>
      <c r="H26" s="542"/>
      <c r="I26" s="532"/>
      <c r="J26" s="265"/>
      <c r="K26" s="265"/>
      <c r="L26" s="265"/>
      <c r="M26" s="542"/>
      <c r="N26" s="532"/>
      <c r="O26" s="265"/>
      <c r="P26" s="265"/>
      <c r="Q26" s="265"/>
      <c r="R26" s="532"/>
      <c r="S26" s="532"/>
      <c r="T26" s="265"/>
      <c r="U26" s="265"/>
      <c r="V26" s="265"/>
      <c r="W26" s="532"/>
      <c r="X26" s="532"/>
      <c r="Y26" s="265"/>
      <c r="Z26" s="265"/>
      <c r="AA26" s="265"/>
      <c r="AB26" s="542"/>
    </row>
    <row r="27" spans="1:28" s="264" customFormat="1" ht="22.15" customHeight="1" x14ac:dyDescent="0.2">
      <c r="A27" s="534"/>
      <c r="B27" s="67" t="s">
        <v>1350</v>
      </c>
      <c r="C27" s="542"/>
      <c r="D27" s="532"/>
      <c r="E27" s="265"/>
      <c r="F27" s="265"/>
      <c r="G27" s="265"/>
      <c r="H27" s="542"/>
      <c r="I27" s="532"/>
      <c r="J27" s="265"/>
      <c r="K27" s="265"/>
      <c r="L27" s="265"/>
      <c r="M27" s="542"/>
      <c r="N27" s="532"/>
      <c r="O27" s="265"/>
      <c r="P27" s="265"/>
      <c r="Q27" s="265"/>
      <c r="R27" s="532"/>
      <c r="S27" s="532"/>
      <c r="T27" s="265"/>
      <c r="U27" s="265"/>
      <c r="V27" s="265"/>
      <c r="W27" s="532"/>
      <c r="X27" s="532"/>
      <c r="Y27" s="265"/>
      <c r="Z27" s="265"/>
      <c r="AA27" s="265"/>
      <c r="AB27" s="542"/>
    </row>
    <row r="28" spans="1:28" s="264" customFormat="1" ht="18" customHeight="1" x14ac:dyDescent="0.2">
      <c r="A28" s="534"/>
      <c r="B28" s="67" t="s">
        <v>1351</v>
      </c>
      <c r="C28" s="542"/>
      <c r="D28" s="532"/>
      <c r="E28" s="265"/>
      <c r="F28" s="265"/>
      <c r="G28" s="265"/>
      <c r="H28" s="542"/>
      <c r="I28" s="532"/>
      <c r="J28" s="265"/>
      <c r="K28" s="265"/>
      <c r="L28" s="265"/>
      <c r="M28" s="542"/>
      <c r="N28" s="532"/>
      <c r="O28" s="265"/>
      <c r="P28" s="265"/>
      <c r="Q28" s="265"/>
      <c r="R28" s="532"/>
      <c r="S28" s="532"/>
      <c r="T28" s="265"/>
      <c r="U28" s="265"/>
      <c r="V28" s="265"/>
      <c r="W28" s="532"/>
      <c r="X28" s="532"/>
      <c r="Y28" s="265"/>
      <c r="Z28" s="265"/>
      <c r="AA28" s="265"/>
      <c r="AB28" s="542"/>
    </row>
    <row r="29" spans="1:28" s="264" customFormat="1" ht="39" customHeight="1" x14ac:dyDescent="0.2">
      <c r="A29" s="534"/>
      <c r="B29" s="67" t="s">
        <v>1352</v>
      </c>
      <c r="C29" s="542"/>
      <c r="D29" s="532"/>
      <c r="E29" s="265"/>
      <c r="F29" s="265"/>
      <c r="G29" s="265"/>
      <c r="H29" s="542"/>
      <c r="I29" s="532"/>
      <c r="J29" s="265"/>
      <c r="K29" s="265"/>
      <c r="L29" s="265"/>
      <c r="M29" s="542"/>
      <c r="N29" s="532"/>
      <c r="O29" s="265"/>
      <c r="P29" s="265"/>
      <c r="Q29" s="265"/>
      <c r="R29" s="532"/>
      <c r="S29" s="532"/>
      <c r="T29" s="265"/>
      <c r="U29" s="265"/>
      <c r="V29" s="265"/>
      <c r="W29" s="532"/>
      <c r="X29" s="532"/>
      <c r="Y29" s="265"/>
      <c r="Z29" s="265"/>
      <c r="AA29" s="265"/>
      <c r="AB29" s="542"/>
    </row>
    <row r="30" spans="1:28" s="264" customFormat="1" ht="37.9" customHeight="1" x14ac:dyDescent="0.2">
      <c r="A30" s="534"/>
      <c r="B30" s="67" t="s">
        <v>1353</v>
      </c>
      <c r="C30" s="542"/>
      <c r="D30" s="532"/>
      <c r="E30" s="265"/>
      <c r="F30" s="265"/>
      <c r="G30" s="265"/>
      <c r="H30" s="542"/>
      <c r="I30" s="532"/>
      <c r="J30" s="265"/>
      <c r="K30" s="265"/>
      <c r="L30" s="265"/>
      <c r="M30" s="542"/>
      <c r="N30" s="532"/>
      <c r="O30" s="265"/>
      <c r="P30" s="265"/>
      <c r="Q30" s="265"/>
      <c r="R30" s="532"/>
      <c r="S30" s="532"/>
      <c r="T30" s="265"/>
      <c r="U30" s="265"/>
      <c r="V30" s="265"/>
      <c r="W30" s="532"/>
      <c r="X30" s="532"/>
      <c r="Y30" s="265"/>
      <c r="Z30" s="265"/>
      <c r="AA30" s="265"/>
      <c r="AB30" s="542"/>
    </row>
    <row r="31" spans="1:28" s="264" customFormat="1" ht="36.6" customHeight="1" x14ac:dyDescent="0.2">
      <c r="A31" s="534"/>
      <c r="B31" s="67" t="s">
        <v>1354</v>
      </c>
      <c r="C31" s="542"/>
      <c r="D31" s="532"/>
      <c r="E31" s="265"/>
      <c r="F31" s="265"/>
      <c r="G31" s="265"/>
      <c r="H31" s="542"/>
      <c r="I31" s="532"/>
      <c r="J31" s="265"/>
      <c r="K31" s="265"/>
      <c r="L31" s="265"/>
      <c r="M31" s="542"/>
      <c r="N31" s="532"/>
      <c r="O31" s="265"/>
      <c r="P31" s="265"/>
      <c r="Q31" s="265"/>
      <c r="R31" s="532"/>
      <c r="S31" s="532"/>
      <c r="T31" s="265"/>
      <c r="U31" s="265"/>
      <c r="V31" s="265"/>
      <c r="W31" s="532"/>
      <c r="X31" s="532"/>
      <c r="Y31" s="265"/>
      <c r="Z31" s="265"/>
      <c r="AA31" s="265"/>
      <c r="AB31" s="542"/>
    </row>
    <row r="32" spans="1:28" s="264" customFormat="1" ht="23.45" customHeight="1" x14ac:dyDescent="0.2">
      <c r="A32" s="534"/>
      <c r="B32" s="276" t="s">
        <v>1356</v>
      </c>
      <c r="C32" s="542"/>
      <c r="D32" s="532"/>
      <c r="E32" s="265"/>
      <c r="F32" s="265"/>
      <c r="G32" s="265"/>
      <c r="H32" s="542"/>
      <c r="I32" s="532"/>
      <c r="J32" s="265"/>
      <c r="K32" s="265"/>
      <c r="L32" s="265"/>
      <c r="M32" s="542"/>
      <c r="N32" s="532"/>
      <c r="O32" s="265"/>
      <c r="P32" s="265"/>
      <c r="Q32" s="265"/>
      <c r="R32" s="532"/>
      <c r="S32" s="532"/>
      <c r="T32" s="265"/>
      <c r="U32" s="265"/>
      <c r="V32" s="265"/>
      <c r="W32" s="532"/>
      <c r="X32" s="532"/>
      <c r="Y32" s="265"/>
      <c r="Z32" s="265"/>
      <c r="AA32" s="265"/>
      <c r="AB32" s="542"/>
    </row>
    <row r="33" spans="1:28" s="3" customFormat="1" ht="18" customHeight="1" x14ac:dyDescent="0.2">
      <c r="A33" s="534"/>
      <c r="B33" s="178" t="s">
        <v>792</v>
      </c>
      <c r="C33" s="542"/>
      <c r="D33" s="532"/>
      <c r="E33" s="100"/>
      <c r="F33" s="100"/>
      <c r="G33" s="100"/>
      <c r="H33" s="542"/>
      <c r="I33" s="532"/>
      <c r="J33" s="100"/>
      <c r="K33" s="100"/>
      <c r="L33" s="100"/>
      <c r="M33" s="542"/>
      <c r="N33" s="532"/>
      <c r="O33" s="100"/>
      <c r="P33" s="100"/>
      <c r="Q33" s="100"/>
      <c r="R33" s="532"/>
      <c r="S33" s="532"/>
      <c r="T33" s="100"/>
      <c r="U33" s="100"/>
      <c r="V33" s="100"/>
      <c r="W33" s="532"/>
      <c r="X33" s="532"/>
      <c r="Y33" s="100"/>
      <c r="Z33" s="100"/>
      <c r="AA33" s="100"/>
      <c r="AB33" s="542"/>
    </row>
    <row r="34" spans="1:28" s="3" customFormat="1" ht="18" customHeight="1" x14ac:dyDescent="0.2">
      <c r="A34" s="534"/>
      <c r="B34" s="67" t="s">
        <v>793</v>
      </c>
      <c r="C34" s="542"/>
      <c r="D34" s="532"/>
      <c r="E34" s="100"/>
      <c r="F34" s="100"/>
      <c r="G34" s="100"/>
      <c r="H34" s="542"/>
      <c r="I34" s="532"/>
      <c r="J34" s="100"/>
      <c r="K34" s="100"/>
      <c r="L34" s="100"/>
      <c r="M34" s="542"/>
      <c r="N34" s="532"/>
      <c r="O34" s="100"/>
      <c r="P34" s="100"/>
      <c r="Q34" s="100"/>
      <c r="R34" s="532"/>
      <c r="S34" s="532"/>
      <c r="T34" s="100"/>
      <c r="U34" s="100"/>
      <c r="V34" s="100"/>
      <c r="W34" s="532"/>
      <c r="X34" s="532"/>
      <c r="Y34" s="100"/>
      <c r="Z34" s="100"/>
      <c r="AA34" s="100"/>
      <c r="AB34" s="542"/>
    </row>
    <row r="35" spans="1:28" s="3" customFormat="1" ht="35.450000000000003" customHeight="1" x14ac:dyDescent="0.2">
      <c r="A35" s="534"/>
      <c r="B35" s="67" t="s">
        <v>794</v>
      </c>
      <c r="C35" s="542"/>
      <c r="D35" s="532"/>
      <c r="E35" s="100"/>
      <c r="F35" s="100"/>
      <c r="G35" s="100"/>
      <c r="H35" s="542"/>
      <c r="I35" s="532"/>
      <c r="J35" s="100"/>
      <c r="K35" s="100"/>
      <c r="L35" s="100"/>
      <c r="M35" s="542"/>
      <c r="N35" s="532"/>
      <c r="O35" s="100"/>
      <c r="P35" s="100"/>
      <c r="Q35" s="100"/>
      <c r="R35" s="532"/>
      <c r="S35" s="532"/>
      <c r="T35" s="100"/>
      <c r="U35" s="100"/>
      <c r="V35" s="100"/>
      <c r="W35" s="532"/>
      <c r="X35" s="532"/>
      <c r="Y35" s="100"/>
      <c r="Z35" s="100"/>
      <c r="AA35" s="100"/>
      <c r="AB35" s="542"/>
    </row>
    <row r="36" spans="1:28" s="3" customFormat="1" ht="18" customHeight="1" x14ac:dyDescent="0.2">
      <c r="A36" s="534"/>
      <c r="B36" s="67" t="s">
        <v>795</v>
      </c>
      <c r="C36" s="542"/>
      <c r="D36" s="532"/>
      <c r="E36" s="100"/>
      <c r="F36" s="100"/>
      <c r="G36" s="100"/>
      <c r="H36" s="542"/>
      <c r="I36" s="532"/>
      <c r="J36" s="100"/>
      <c r="K36" s="100"/>
      <c r="L36" s="100"/>
      <c r="M36" s="542"/>
      <c r="N36" s="532"/>
      <c r="O36" s="100"/>
      <c r="P36" s="100"/>
      <c r="Q36" s="100"/>
      <c r="R36" s="532"/>
      <c r="S36" s="532"/>
      <c r="T36" s="100"/>
      <c r="U36" s="100"/>
      <c r="V36" s="100"/>
      <c r="W36" s="532"/>
      <c r="X36" s="532"/>
      <c r="Y36" s="100"/>
      <c r="Z36" s="100"/>
      <c r="AA36" s="100"/>
      <c r="AB36" s="542"/>
    </row>
    <row r="37" spans="1:28" s="3" customFormat="1" ht="18" customHeight="1" x14ac:dyDescent="0.2">
      <c r="A37" s="534"/>
      <c r="B37" s="67" t="s">
        <v>796</v>
      </c>
      <c r="C37" s="542"/>
      <c r="D37" s="532"/>
      <c r="E37" s="100"/>
      <c r="F37" s="100"/>
      <c r="G37" s="100"/>
      <c r="H37" s="542"/>
      <c r="I37" s="532"/>
      <c r="J37" s="100"/>
      <c r="K37" s="100"/>
      <c r="L37" s="100"/>
      <c r="M37" s="542"/>
      <c r="N37" s="532"/>
      <c r="O37" s="100"/>
      <c r="P37" s="100"/>
      <c r="Q37" s="100"/>
      <c r="R37" s="532"/>
      <c r="S37" s="532"/>
      <c r="T37" s="100"/>
      <c r="U37" s="100"/>
      <c r="V37" s="100"/>
      <c r="W37" s="532"/>
      <c r="X37" s="532"/>
      <c r="Y37" s="100"/>
      <c r="Z37" s="100"/>
      <c r="AA37" s="100"/>
      <c r="AB37" s="542"/>
    </row>
    <row r="38" spans="1:28" s="88" customFormat="1" ht="18" customHeight="1" x14ac:dyDescent="0.2">
      <c r="A38" s="533">
        <v>3</v>
      </c>
      <c r="B38" s="99" t="s">
        <v>803</v>
      </c>
      <c r="C38" s="541">
        <f>D38+E38+F38+G38</f>
        <v>1595</v>
      </c>
      <c r="D38" s="541">
        <v>1595</v>
      </c>
      <c r="E38" s="100">
        <v>0</v>
      </c>
      <c r="F38" s="100">
        <v>0</v>
      </c>
      <c r="G38" s="100">
        <v>0</v>
      </c>
      <c r="H38" s="537">
        <f>I38</f>
        <v>907</v>
      </c>
      <c r="I38" s="539">
        <v>907</v>
      </c>
      <c r="J38" s="100">
        <v>0</v>
      </c>
      <c r="K38" s="100">
        <v>0</v>
      </c>
      <c r="L38" s="100">
        <v>0</v>
      </c>
      <c r="M38" s="531">
        <v>0</v>
      </c>
      <c r="N38" s="531">
        <v>0</v>
      </c>
      <c r="O38" s="100">
        <v>0</v>
      </c>
      <c r="P38" s="100">
        <v>0</v>
      </c>
      <c r="Q38" s="100">
        <v>0</v>
      </c>
      <c r="R38" s="541">
        <v>0</v>
      </c>
      <c r="S38" s="531">
        <v>0</v>
      </c>
      <c r="T38" s="100">
        <v>0</v>
      </c>
      <c r="U38" s="100">
        <v>0</v>
      </c>
      <c r="V38" s="100">
        <v>0</v>
      </c>
      <c r="W38" s="541">
        <v>0</v>
      </c>
      <c r="X38" s="531">
        <v>0</v>
      </c>
      <c r="Y38" s="100">
        <v>0</v>
      </c>
      <c r="Z38" s="100">
        <v>0</v>
      </c>
      <c r="AA38" s="100">
        <v>0</v>
      </c>
      <c r="AB38" s="541">
        <f>C38+H38+M38+R38+W38</f>
        <v>2502</v>
      </c>
    </row>
    <row r="39" spans="1:28" s="88" customFormat="1" ht="18" customHeight="1" x14ac:dyDescent="0.2">
      <c r="A39" s="534"/>
      <c r="B39" s="178" t="s">
        <v>791</v>
      </c>
      <c r="C39" s="542"/>
      <c r="D39" s="542"/>
      <c r="E39" s="100"/>
      <c r="F39" s="100"/>
      <c r="G39" s="100"/>
      <c r="H39" s="538"/>
      <c r="I39" s="540"/>
      <c r="J39" s="100"/>
      <c r="K39" s="100"/>
      <c r="L39" s="100"/>
      <c r="M39" s="532"/>
      <c r="N39" s="532"/>
      <c r="O39" s="100"/>
      <c r="P39" s="100"/>
      <c r="Q39" s="100"/>
      <c r="R39" s="542"/>
      <c r="S39" s="532"/>
      <c r="T39" s="100"/>
      <c r="U39" s="100"/>
      <c r="V39" s="100"/>
      <c r="W39" s="542"/>
      <c r="X39" s="532"/>
      <c r="Y39" s="100"/>
      <c r="Z39" s="100"/>
      <c r="AA39" s="100"/>
      <c r="AB39" s="542"/>
    </row>
    <row r="40" spans="1:28" s="88" customFormat="1" ht="18" customHeight="1" x14ac:dyDescent="0.2">
      <c r="A40" s="534"/>
      <c r="B40" s="67" t="s">
        <v>981</v>
      </c>
      <c r="C40" s="542"/>
      <c r="D40" s="542"/>
      <c r="E40" s="100"/>
      <c r="F40" s="100"/>
      <c r="G40" s="100"/>
      <c r="H40" s="538"/>
      <c r="I40" s="540"/>
      <c r="J40" s="100"/>
      <c r="K40" s="100"/>
      <c r="L40" s="100"/>
      <c r="M40" s="532"/>
      <c r="N40" s="532"/>
      <c r="O40" s="100"/>
      <c r="P40" s="100"/>
      <c r="Q40" s="100"/>
      <c r="R40" s="542"/>
      <c r="S40" s="532"/>
      <c r="T40" s="100"/>
      <c r="U40" s="100"/>
      <c r="V40" s="100"/>
      <c r="W40" s="542"/>
      <c r="X40" s="532"/>
      <c r="Y40" s="100"/>
      <c r="Z40" s="100"/>
      <c r="AA40" s="100"/>
      <c r="AB40" s="542"/>
    </row>
    <row r="41" spans="1:28" s="88" customFormat="1" ht="18" customHeight="1" x14ac:dyDescent="0.2">
      <c r="A41" s="534"/>
      <c r="B41" s="67" t="s">
        <v>982</v>
      </c>
      <c r="C41" s="542"/>
      <c r="D41" s="542"/>
      <c r="E41" s="100"/>
      <c r="F41" s="100"/>
      <c r="G41" s="100"/>
      <c r="H41" s="538"/>
      <c r="I41" s="540"/>
      <c r="J41" s="100"/>
      <c r="K41" s="100"/>
      <c r="L41" s="100"/>
      <c r="M41" s="532"/>
      <c r="N41" s="532"/>
      <c r="O41" s="100"/>
      <c r="P41" s="100"/>
      <c r="Q41" s="100"/>
      <c r="R41" s="542"/>
      <c r="S41" s="532"/>
      <c r="T41" s="100"/>
      <c r="U41" s="100"/>
      <c r="V41" s="100"/>
      <c r="W41" s="542"/>
      <c r="X41" s="532"/>
      <c r="Y41" s="100"/>
      <c r="Z41" s="100"/>
      <c r="AA41" s="100"/>
      <c r="AB41" s="542"/>
    </row>
    <row r="42" spans="1:28" s="88" customFormat="1" ht="18" customHeight="1" x14ac:dyDescent="0.2">
      <c r="A42" s="534"/>
      <c r="B42" s="67" t="s">
        <v>1346</v>
      </c>
      <c r="C42" s="542"/>
      <c r="D42" s="542"/>
      <c r="E42" s="100"/>
      <c r="F42" s="100"/>
      <c r="G42" s="100"/>
      <c r="H42" s="538"/>
      <c r="I42" s="540"/>
      <c r="J42" s="100"/>
      <c r="K42" s="100"/>
      <c r="L42" s="100"/>
      <c r="M42" s="532"/>
      <c r="N42" s="532"/>
      <c r="O42" s="100"/>
      <c r="P42" s="100"/>
      <c r="Q42" s="100"/>
      <c r="R42" s="542"/>
      <c r="S42" s="532"/>
      <c r="T42" s="100"/>
      <c r="U42" s="100"/>
      <c r="V42" s="100"/>
      <c r="W42" s="542"/>
      <c r="X42" s="532"/>
      <c r="Y42" s="100"/>
      <c r="Z42" s="100"/>
      <c r="AA42" s="100"/>
      <c r="AB42" s="542"/>
    </row>
    <row r="43" spans="1:28" s="88" customFormat="1" ht="18" customHeight="1" x14ac:dyDescent="0.2">
      <c r="A43" s="535"/>
      <c r="B43" s="178" t="s">
        <v>792</v>
      </c>
      <c r="C43" s="548"/>
      <c r="D43" s="542"/>
      <c r="E43" s="100"/>
      <c r="F43" s="100"/>
      <c r="G43" s="100"/>
      <c r="H43" s="538"/>
      <c r="I43" s="540"/>
      <c r="J43" s="100"/>
      <c r="K43" s="100"/>
      <c r="L43" s="100"/>
      <c r="M43" s="532"/>
      <c r="N43" s="532"/>
      <c r="O43" s="100"/>
      <c r="P43" s="100"/>
      <c r="Q43" s="100"/>
      <c r="R43" s="542"/>
      <c r="S43" s="532"/>
      <c r="T43" s="100"/>
      <c r="U43" s="100"/>
      <c r="V43" s="100"/>
      <c r="W43" s="542"/>
      <c r="X43" s="532"/>
      <c r="Y43" s="100"/>
      <c r="Z43" s="100"/>
      <c r="AA43" s="100"/>
      <c r="AB43" s="542"/>
    </row>
    <row r="44" spans="1:28" s="88" customFormat="1" ht="18" customHeight="1" x14ac:dyDescent="0.2">
      <c r="A44" s="536"/>
      <c r="B44" s="108" t="s">
        <v>1388</v>
      </c>
      <c r="C44" s="549"/>
      <c r="D44" s="543"/>
      <c r="E44" s="100"/>
      <c r="F44" s="100"/>
      <c r="G44" s="100"/>
      <c r="H44" s="544"/>
      <c r="I44" s="551"/>
      <c r="J44" s="100"/>
      <c r="K44" s="100"/>
      <c r="L44" s="100"/>
      <c r="M44" s="550"/>
      <c r="N44" s="550"/>
      <c r="O44" s="100"/>
      <c r="P44" s="100"/>
      <c r="Q44" s="100"/>
      <c r="R44" s="543"/>
      <c r="S44" s="550"/>
      <c r="T44" s="100"/>
      <c r="U44" s="100"/>
      <c r="V44" s="100"/>
      <c r="W44" s="543"/>
      <c r="X44" s="550"/>
      <c r="Y44" s="100"/>
      <c r="Z44" s="100"/>
      <c r="AA44" s="100"/>
      <c r="AB44" s="543"/>
    </row>
    <row r="45" spans="1:28" s="3" customFormat="1" ht="15" customHeight="1" x14ac:dyDescent="0.2">
      <c r="A45" s="533">
        <v>4</v>
      </c>
      <c r="B45" s="67" t="s">
        <v>804</v>
      </c>
      <c r="C45" s="537">
        <f>D45+E45+F45+G45</f>
        <v>8654</v>
      </c>
      <c r="D45" s="539">
        <v>8654</v>
      </c>
      <c r="E45" s="315">
        <v>0</v>
      </c>
      <c r="F45" s="315">
        <v>0</v>
      </c>
      <c r="G45" s="315">
        <v>0</v>
      </c>
      <c r="H45" s="537">
        <f>I45+J45+K45+L45</f>
        <v>7312</v>
      </c>
      <c r="I45" s="539">
        <v>7312</v>
      </c>
      <c r="J45" s="100">
        <v>0</v>
      </c>
      <c r="K45" s="100">
        <v>0</v>
      </c>
      <c r="L45" s="100">
        <v>0</v>
      </c>
      <c r="M45" s="541">
        <f>N45</f>
        <v>8219</v>
      </c>
      <c r="N45" s="531">
        <v>8219</v>
      </c>
      <c r="O45" s="100">
        <v>0</v>
      </c>
      <c r="P45" s="100">
        <v>0</v>
      </c>
      <c r="Q45" s="100">
        <v>0</v>
      </c>
      <c r="R45" s="541">
        <v>0</v>
      </c>
      <c r="S45" s="531">
        <v>0</v>
      </c>
      <c r="T45" s="100">
        <v>0</v>
      </c>
      <c r="U45" s="100">
        <v>0</v>
      </c>
      <c r="V45" s="100">
        <v>0</v>
      </c>
      <c r="W45" s="531">
        <v>0</v>
      </c>
      <c r="X45" s="531">
        <v>0</v>
      </c>
      <c r="Y45" s="100">
        <v>0</v>
      </c>
      <c r="Z45" s="100">
        <v>0</v>
      </c>
      <c r="AA45" s="100">
        <v>0</v>
      </c>
      <c r="AB45" s="541">
        <f>C45+H45+M45+R45+W45</f>
        <v>24185</v>
      </c>
    </row>
    <row r="46" spans="1:28" s="3" customFormat="1" ht="15" customHeight="1" x14ac:dyDescent="0.2">
      <c r="A46" s="534"/>
      <c r="B46" s="178" t="s">
        <v>791</v>
      </c>
      <c r="C46" s="538"/>
      <c r="D46" s="540"/>
      <c r="E46" s="315"/>
      <c r="F46" s="315"/>
      <c r="G46" s="315"/>
      <c r="H46" s="538"/>
      <c r="I46" s="540"/>
      <c r="J46" s="100"/>
      <c r="K46" s="100"/>
      <c r="L46" s="100"/>
      <c r="M46" s="542"/>
      <c r="N46" s="532"/>
      <c r="O46" s="100"/>
      <c r="P46" s="100"/>
      <c r="Q46" s="100"/>
      <c r="R46" s="542"/>
      <c r="S46" s="532"/>
      <c r="T46" s="100"/>
      <c r="U46" s="100"/>
      <c r="V46" s="100"/>
      <c r="W46" s="532"/>
      <c r="X46" s="532"/>
      <c r="Y46" s="100"/>
      <c r="Z46" s="100"/>
      <c r="AA46" s="100"/>
      <c r="AB46" s="542"/>
    </row>
    <row r="47" spans="1:28" s="3" customFormat="1" ht="15" customHeight="1" x14ac:dyDescent="0.2">
      <c r="A47" s="534"/>
      <c r="B47" s="67" t="s">
        <v>991</v>
      </c>
      <c r="C47" s="538"/>
      <c r="D47" s="540"/>
      <c r="E47" s="315"/>
      <c r="F47" s="315"/>
      <c r="G47" s="315"/>
      <c r="H47" s="538"/>
      <c r="I47" s="540"/>
      <c r="J47" s="100"/>
      <c r="K47" s="100"/>
      <c r="L47" s="100"/>
      <c r="M47" s="542"/>
      <c r="N47" s="532"/>
      <c r="O47" s="100"/>
      <c r="P47" s="100"/>
      <c r="Q47" s="100"/>
      <c r="R47" s="542"/>
      <c r="S47" s="532"/>
      <c r="T47" s="100"/>
      <c r="U47" s="100"/>
      <c r="V47" s="100"/>
      <c r="W47" s="532"/>
      <c r="X47" s="532"/>
      <c r="Y47" s="100"/>
      <c r="Z47" s="100"/>
      <c r="AA47" s="100"/>
      <c r="AB47" s="542"/>
    </row>
    <row r="48" spans="1:28" s="3" customFormat="1" ht="15" customHeight="1" x14ac:dyDescent="0.2">
      <c r="A48" s="534"/>
      <c r="B48" s="67" t="s">
        <v>816</v>
      </c>
      <c r="C48" s="538"/>
      <c r="D48" s="540"/>
      <c r="E48" s="315"/>
      <c r="F48" s="315"/>
      <c r="G48" s="315"/>
      <c r="H48" s="538"/>
      <c r="I48" s="540"/>
      <c r="J48" s="100"/>
      <c r="K48" s="100"/>
      <c r="L48" s="100"/>
      <c r="M48" s="542"/>
      <c r="N48" s="532"/>
      <c r="O48" s="100"/>
      <c r="P48" s="100"/>
      <c r="Q48" s="100"/>
      <c r="R48" s="542"/>
      <c r="S48" s="532"/>
      <c r="T48" s="100"/>
      <c r="U48" s="100"/>
      <c r="V48" s="100"/>
      <c r="W48" s="532"/>
      <c r="X48" s="532"/>
      <c r="Y48" s="100"/>
      <c r="Z48" s="100"/>
      <c r="AA48" s="100"/>
      <c r="AB48" s="542"/>
    </row>
    <row r="49" spans="1:28" s="3" customFormat="1" ht="15" customHeight="1" x14ac:dyDescent="0.2">
      <c r="A49" s="534"/>
      <c r="B49" s="67" t="s">
        <v>1344</v>
      </c>
      <c r="C49" s="538"/>
      <c r="D49" s="540"/>
      <c r="E49" s="315"/>
      <c r="F49" s="315"/>
      <c r="G49" s="315"/>
      <c r="H49" s="538"/>
      <c r="I49" s="540"/>
      <c r="J49" s="100"/>
      <c r="K49" s="100"/>
      <c r="L49" s="100"/>
      <c r="M49" s="542"/>
      <c r="N49" s="532"/>
      <c r="O49" s="100"/>
      <c r="P49" s="100"/>
      <c r="Q49" s="100"/>
      <c r="R49" s="542"/>
      <c r="S49" s="532"/>
      <c r="T49" s="100"/>
      <c r="U49" s="100"/>
      <c r="V49" s="100"/>
      <c r="W49" s="532"/>
      <c r="X49" s="532"/>
      <c r="Y49" s="100"/>
      <c r="Z49" s="100"/>
      <c r="AA49" s="100"/>
      <c r="AB49" s="542"/>
    </row>
    <row r="50" spans="1:28" s="3" customFormat="1" ht="15" customHeight="1" x14ac:dyDescent="0.2">
      <c r="A50" s="534"/>
      <c r="B50" s="67" t="s">
        <v>1345</v>
      </c>
      <c r="C50" s="538"/>
      <c r="D50" s="540"/>
      <c r="E50" s="315"/>
      <c r="F50" s="315"/>
      <c r="G50" s="315"/>
      <c r="H50" s="538"/>
      <c r="I50" s="540"/>
      <c r="J50" s="100"/>
      <c r="K50" s="100"/>
      <c r="L50" s="100"/>
      <c r="M50" s="542"/>
      <c r="N50" s="532"/>
      <c r="O50" s="100"/>
      <c r="P50" s="100"/>
      <c r="Q50" s="100"/>
      <c r="R50" s="542"/>
      <c r="S50" s="532"/>
      <c r="T50" s="100"/>
      <c r="U50" s="100"/>
      <c r="V50" s="100"/>
      <c r="W50" s="532"/>
      <c r="X50" s="532"/>
      <c r="Y50" s="100"/>
      <c r="Z50" s="100"/>
      <c r="AA50" s="100"/>
      <c r="AB50" s="542"/>
    </row>
    <row r="51" spans="1:28" s="3" customFormat="1" ht="15" customHeight="1" x14ac:dyDescent="0.2">
      <c r="A51" s="534"/>
      <c r="B51" s="67" t="s">
        <v>818</v>
      </c>
      <c r="C51" s="538"/>
      <c r="D51" s="540"/>
      <c r="E51" s="315"/>
      <c r="F51" s="315"/>
      <c r="G51" s="315"/>
      <c r="H51" s="538"/>
      <c r="I51" s="540"/>
      <c r="J51" s="100"/>
      <c r="K51" s="100"/>
      <c r="L51" s="100"/>
      <c r="M51" s="542"/>
      <c r="N51" s="532"/>
      <c r="O51" s="100"/>
      <c r="P51" s="100"/>
      <c r="Q51" s="100"/>
      <c r="R51" s="542"/>
      <c r="S51" s="532"/>
      <c r="T51" s="100"/>
      <c r="U51" s="100"/>
      <c r="V51" s="100"/>
      <c r="W51" s="532"/>
      <c r="X51" s="532"/>
      <c r="Y51" s="100"/>
      <c r="Z51" s="100"/>
      <c r="AA51" s="100"/>
      <c r="AB51" s="542"/>
    </row>
    <row r="52" spans="1:28" s="3" customFormat="1" ht="15" customHeight="1" x14ac:dyDescent="0.2">
      <c r="A52" s="534"/>
      <c r="B52" s="67" t="s">
        <v>817</v>
      </c>
      <c r="C52" s="538"/>
      <c r="D52" s="540"/>
      <c r="E52" s="315"/>
      <c r="F52" s="315"/>
      <c r="G52" s="315"/>
      <c r="H52" s="538"/>
      <c r="I52" s="540"/>
      <c r="J52" s="100"/>
      <c r="K52" s="100"/>
      <c r="L52" s="100"/>
      <c r="M52" s="542"/>
      <c r="N52" s="532"/>
      <c r="O52" s="100"/>
      <c r="P52" s="100"/>
      <c r="Q52" s="100"/>
      <c r="R52" s="542"/>
      <c r="S52" s="532"/>
      <c r="T52" s="100"/>
      <c r="U52" s="100"/>
      <c r="V52" s="100"/>
      <c r="W52" s="532"/>
      <c r="X52" s="532"/>
      <c r="Y52" s="100"/>
      <c r="Z52" s="100"/>
      <c r="AA52" s="100"/>
      <c r="AB52" s="542"/>
    </row>
    <row r="53" spans="1:28" s="3" customFormat="1" ht="15" customHeight="1" x14ac:dyDescent="0.2">
      <c r="A53" s="534"/>
      <c r="B53" s="67" t="s">
        <v>819</v>
      </c>
      <c r="C53" s="538"/>
      <c r="D53" s="540"/>
      <c r="E53" s="315"/>
      <c r="F53" s="315"/>
      <c r="G53" s="315"/>
      <c r="H53" s="538"/>
      <c r="I53" s="540"/>
      <c r="J53" s="100"/>
      <c r="K53" s="100"/>
      <c r="L53" s="100"/>
      <c r="M53" s="542"/>
      <c r="N53" s="532"/>
      <c r="O53" s="100"/>
      <c r="P53" s="100"/>
      <c r="Q53" s="100"/>
      <c r="R53" s="542"/>
      <c r="S53" s="532"/>
      <c r="T53" s="100"/>
      <c r="U53" s="100"/>
      <c r="V53" s="100"/>
      <c r="W53" s="532"/>
      <c r="X53" s="532"/>
      <c r="Y53" s="100"/>
      <c r="Z53" s="100"/>
      <c r="AA53" s="100"/>
      <c r="AB53" s="542"/>
    </row>
    <row r="54" spans="1:28" s="3" customFormat="1" ht="15" customHeight="1" x14ac:dyDescent="0.2">
      <c r="A54" s="534"/>
      <c r="B54" s="67" t="s">
        <v>805</v>
      </c>
      <c r="C54" s="538"/>
      <c r="D54" s="540"/>
      <c r="E54" s="315"/>
      <c r="F54" s="315"/>
      <c r="G54" s="315"/>
      <c r="H54" s="538"/>
      <c r="I54" s="540"/>
      <c r="J54" s="100"/>
      <c r="K54" s="100"/>
      <c r="L54" s="100"/>
      <c r="M54" s="542"/>
      <c r="N54" s="532"/>
      <c r="O54" s="100"/>
      <c r="P54" s="100"/>
      <c r="Q54" s="100"/>
      <c r="R54" s="542"/>
      <c r="S54" s="532"/>
      <c r="T54" s="100"/>
      <c r="U54" s="100"/>
      <c r="V54" s="100"/>
      <c r="W54" s="532"/>
      <c r="X54" s="532"/>
      <c r="Y54" s="100"/>
      <c r="Z54" s="100"/>
      <c r="AA54" s="100"/>
      <c r="AB54" s="542"/>
    </row>
    <row r="55" spans="1:28" s="3" customFormat="1" ht="15" customHeight="1" x14ac:dyDescent="0.2">
      <c r="A55" s="534"/>
      <c r="B55" s="67" t="s">
        <v>820</v>
      </c>
      <c r="C55" s="538"/>
      <c r="D55" s="540"/>
      <c r="E55" s="315"/>
      <c r="F55" s="315"/>
      <c r="G55" s="315"/>
      <c r="H55" s="538"/>
      <c r="I55" s="540"/>
      <c r="J55" s="100"/>
      <c r="K55" s="100"/>
      <c r="L55" s="100"/>
      <c r="M55" s="542"/>
      <c r="N55" s="532"/>
      <c r="O55" s="100"/>
      <c r="P55" s="100"/>
      <c r="Q55" s="100"/>
      <c r="R55" s="542"/>
      <c r="S55" s="532"/>
      <c r="T55" s="100"/>
      <c r="U55" s="100"/>
      <c r="V55" s="100"/>
      <c r="W55" s="532"/>
      <c r="X55" s="532"/>
      <c r="Y55" s="100"/>
      <c r="Z55" s="100"/>
      <c r="AA55" s="100"/>
      <c r="AB55" s="542"/>
    </row>
    <row r="56" spans="1:28" s="3" customFormat="1" ht="15" customHeight="1" x14ac:dyDescent="0.2">
      <c r="A56" s="534"/>
      <c r="B56" s="67" t="s">
        <v>992</v>
      </c>
      <c r="C56" s="538"/>
      <c r="D56" s="540"/>
      <c r="E56" s="315"/>
      <c r="F56" s="315"/>
      <c r="G56" s="315"/>
      <c r="H56" s="538"/>
      <c r="I56" s="540"/>
      <c r="J56" s="100"/>
      <c r="K56" s="100"/>
      <c r="L56" s="100"/>
      <c r="M56" s="542"/>
      <c r="N56" s="532"/>
      <c r="O56" s="100"/>
      <c r="P56" s="100"/>
      <c r="Q56" s="100"/>
      <c r="R56" s="542"/>
      <c r="S56" s="532"/>
      <c r="T56" s="100"/>
      <c r="U56" s="100"/>
      <c r="V56" s="100"/>
      <c r="W56" s="532"/>
      <c r="X56" s="532"/>
      <c r="Y56" s="100"/>
      <c r="Z56" s="100"/>
      <c r="AA56" s="100"/>
      <c r="AB56" s="542"/>
    </row>
    <row r="57" spans="1:28" s="3" customFormat="1" ht="15" customHeight="1" x14ac:dyDescent="0.2">
      <c r="A57" s="534"/>
      <c r="B57" s="67" t="s">
        <v>993</v>
      </c>
      <c r="C57" s="538"/>
      <c r="D57" s="540"/>
      <c r="E57" s="315"/>
      <c r="F57" s="315"/>
      <c r="G57" s="315"/>
      <c r="H57" s="538"/>
      <c r="I57" s="540"/>
      <c r="J57" s="100"/>
      <c r="K57" s="100"/>
      <c r="L57" s="100"/>
      <c r="M57" s="542"/>
      <c r="N57" s="532"/>
      <c r="O57" s="100"/>
      <c r="P57" s="100"/>
      <c r="Q57" s="100"/>
      <c r="R57" s="542"/>
      <c r="S57" s="532"/>
      <c r="T57" s="100"/>
      <c r="U57" s="100"/>
      <c r="V57" s="100"/>
      <c r="W57" s="532"/>
      <c r="X57" s="532"/>
      <c r="Y57" s="100"/>
      <c r="Z57" s="100"/>
      <c r="AA57" s="100"/>
      <c r="AB57" s="542"/>
    </row>
    <row r="58" spans="1:28" s="3" customFormat="1" ht="15" customHeight="1" x14ac:dyDescent="0.2">
      <c r="A58" s="535"/>
      <c r="B58" s="178" t="s">
        <v>792</v>
      </c>
      <c r="C58" s="538"/>
      <c r="D58" s="540"/>
      <c r="E58" s="316"/>
      <c r="F58" s="316"/>
      <c r="G58" s="316"/>
      <c r="H58" s="538"/>
      <c r="I58" s="540"/>
      <c r="J58" s="289"/>
      <c r="K58" s="289"/>
      <c r="L58" s="289"/>
      <c r="M58" s="542"/>
      <c r="N58" s="532"/>
      <c r="O58" s="289"/>
      <c r="P58" s="289"/>
      <c r="Q58" s="289"/>
      <c r="R58" s="542"/>
      <c r="S58" s="532"/>
      <c r="T58" s="289"/>
      <c r="U58" s="289"/>
      <c r="V58" s="289"/>
      <c r="W58" s="532"/>
      <c r="X58" s="532"/>
      <c r="Y58" s="289"/>
      <c r="Z58" s="289"/>
      <c r="AA58" s="289"/>
      <c r="AB58" s="542"/>
    </row>
    <row r="59" spans="1:28" s="3" customFormat="1" ht="15" customHeight="1" x14ac:dyDescent="0.2">
      <c r="A59" s="534"/>
      <c r="B59" s="67" t="s">
        <v>981</v>
      </c>
      <c r="C59" s="538"/>
      <c r="D59" s="540"/>
      <c r="E59" s="316"/>
      <c r="F59" s="316"/>
      <c r="G59" s="316"/>
      <c r="H59" s="538"/>
      <c r="I59" s="540"/>
      <c r="J59" s="289"/>
      <c r="K59" s="289"/>
      <c r="L59" s="289"/>
      <c r="M59" s="542"/>
      <c r="N59" s="532"/>
      <c r="O59" s="289"/>
      <c r="P59" s="289"/>
      <c r="Q59" s="289"/>
      <c r="R59" s="542"/>
      <c r="S59" s="532"/>
      <c r="T59" s="289"/>
      <c r="U59" s="289"/>
      <c r="V59" s="289"/>
      <c r="W59" s="532"/>
      <c r="X59" s="532"/>
      <c r="Y59" s="289"/>
      <c r="Z59" s="289"/>
      <c r="AA59" s="289"/>
      <c r="AB59" s="542"/>
    </row>
    <row r="60" spans="1:28" s="3" customFormat="1" ht="15" customHeight="1" x14ac:dyDescent="0.2">
      <c r="A60" s="534"/>
      <c r="B60" s="67" t="s">
        <v>982</v>
      </c>
      <c r="C60" s="538"/>
      <c r="D60" s="540"/>
      <c r="E60" s="316"/>
      <c r="F60" s="316"/>
      <c r="G60" s="316"/>
      <c r="H60" s="538"/>
      <c r="I60" s="540"/>
      <c r="J60" s="289"/>
      <c r="K60" s="289"/>
      <c r="L60" s="289"/>
      <c r="M60" s="542"/>
      <c r="N60" s="532"/>
      <c r="O60" s="289"/>
      <c r="P60" s="289"/>
      <c r="Q60" s="289"/>
      <c r="R60" s="542"/>
      <c r="S60" s="532"/>
      <c r="T60" s="289"/>
      <c r="U60" s="289"/>
      <c r="V60" s="289"/>
      <c r="W60" s="532"/>
      <c r="X60" s="532"/>
      <c r="Y60" s="289"/>
      <c r="Z60" s="289"/>
      <c r="AA60" s="289"/>
      <c r="AB60" s="542"/>
    </row>
    <row r="61" spans="1:28" s="3" customFormat="1" ht="15" customHeight="1" x14ac:dyDescent="0.2">
      <c r="A61" s="534"/>
      <c r="B61" s="67" t="s">
        <v>1346</v>
      </c>
      <c r="C61" s="538"/>
      <c r="D61" s="540"/>
      <c r="E61" s="316"/>
      <c r="F61" s="316"/>
      <c r="G61" s="316"/>
      <c r="H61" s="538"/>
      <c r="I61" s="540"/>
      <c r="J61" s="299"/>
      <c r="K61" s="299"/>
      <c r="L61" s="299"/>
      <c r="M61" s="542"/>
      <c r="N61" s="532"/>
      <c r="O61" s="299"/>
      <c r="P61" s="299"/>
      <c r="Q61" s="299"/>
      <c r="R61" s="542"/>
      <c r="S61" s="532"/>
      <c r="T61" s="299"/>
      <c r="U61" s="299"/>
      <c r="V61" s="299"/>
      <c r="W61" s="532"/>
      <c r="X61" s="532"/>
      <c r="Y61" s="299"/>
      <c r="Z61" s="299"/>
      <c r="AA61" s="299"/>
      <c r="AB61" s="542"/>
    </row>
    <row r="62" spans="1:28" s="3" customFormat="1" ht="15" customHeight="1" x14ac:dyDescent="0.2">
      <c r="A62" s="534"/>
      <c r="B62" s="67" t="s">
        <v>1389</v>
      </c>
      <c r="C62" s="538"/>
      <c r="D62" s="540"/>
      <c r="E62" s="316"/>
      <c r="F62" s="316"/>
      <c r="G62" s="316"/>
      <c r="H62" s="538"/>
      <c r="I62" s="540"/>
      <c r="J62" s="299"/>
      <c r="K62" s="299"/>
      <c r="L62" s="299"/>
      <c r="M62" s="542"/>
      <c r="N62" s="532"/>
      <c r="O62" s="299"/>
      <c r="P62" s="299"/>
      <c r="Q62" s="299"/>
      <c r="R62" s="542"/>
      <c r="S62" s="532"/>
      <c r="T62" s="299"/>
      <c r="U62" s="299"/>
      <c r="V62" s="299"/>
      <c r="W62" s="532"/>
      <c r="X62" s="532"/>
      <c r="Y62" s="299"/>
      <c r="Z62" s="299"/>
      <c r="AA62" s="299"/>
      <c r="AB62" s="542"/>
    </row>
    <row r="63" spans="1:28" s="3" customFormat="1" ht="15" customHeight="1" x14ac:dyDescent="0.2">
      <c r="A63" s="534"/>
      <c r="B63" s="67" t="s">
        <v>1392</v>
      </c>
      <c r="C63" s="538"/>
      <c r="D63" s="540"/>
      <c r="E63" s="316"/>
      <c r="F63" s="316"/>
      <c r="G63" s="316"/>
      <c r="H63" s="538"/>
      <c r="I63" s="540"/>
      <c r="J63" s="299"/>
      <c r="K63" s="299"/>
      <c r="L63" s="299"/>
      <c r="M63" s="542"/>
      <c r="N63" s="532"/>
      <c r="O63" s="299"/>
      <c r="P63" s="299"/>
      <c r="Q63" s="299"/>
      <c r="R63" s="542"/>
      <c r="S63" s="532"/>
      <c r="T63" s="299"/>
      <c r="U63" s="299"/>
      <c r="V63" s="299"/>
      <c r="W63" s="532"/>
      <c r="X63" s="532"/>
      <c r="Y63" s="299"/>
      <c r="Z63" s="299"/>
      <c r="AA63" s="299"/>
      <c r="AB63" s="542"/>
    </row>
    <row r="64" spans="1:28" s="3" customFormat="1" ht="15" customHeight="1" x14ac:dyDescent="0.2">
      <c r="A64" s="534"/>
      <c r="B64" s="67" t="s">
        <v>1393</v>
      </c>
      <c r="C64" s="538"/>
      <c r="D64" s="540"/>
      <c r="E64" s="316"/>
      <c r="F64" s="316"/>
      <c r="G64" s="316"/>
      <c r="H64" s="538"/>
      <c r="I64" s="540"/>
      <c r="J64" s="299"/>
      <c r="K64" s="299"/>
      <c r="L64" s="299"/>
      <c r="M64" s="542"/>
      <c r="N64" s="532"/>
      <c r="O64" s="299"/>
      <c r="P64" s="299"/>
      <c r="Q64" s="299"/>
      <c r="R64" s="542"/>
      <c r="S64" s="532"/>
      <c r="T64" s="299"/>
      <c r="U64" s="299"/>
      <c r="V64" s="299"/>
      <c r="W64" s="532"/>
      <c r="X64" s="532"/>
      <c r="Y64" s="299"/>
      <c r="Z64" s="299"/>
      <c r="AA64" s="299"/>
      <c r="AB64" s="542"/>
    </row>
    <row r="65" spans="1:28" s="3" customFormat="1" ht="15" customHeight="1" x14ac:dyDescent="0.2">
      <c r="A65" s="534"/>
      <c r="B65" s="67" t="s">
        <v>1394</v>
      </c>
      <c r="C65" s="538"/>
      <c r="D65" s="540"/>
      <c r="E65" s="316"/>
      <c r="F65" s="316"/>
      <c r="G65" s="316"/>
      <c r="H65" s="538"/>
      <c r="I65" s="540"/>
      <c r="J65" s="299"/>
      <c r="K65" s="299"/>
      <c r="L65" s="299"/>
      <c r="M65" s="542"/>
      <c r="N65" s="532"/>
      <c r="O65" s="299"/>
      <c r="P65" s="299"/>
      <c r="Q65" s="299"/>
      <c r="R65" s="542"/>
      <c r="S65" s="532"/>
      <c r="T65" s="299"/>
      <c r="U65" s="299"/>
      <c r="V65" s="299"/>
      <c r="W65" s="532"/>
      <c r="X65" s="532"/>
      <c r="Y65" s="299"/>
      <c r="Z65" s="299"/>
      <c r="AA65" s="299"/>
      <c r="AB65" s="542"/>
    </row>
    <row r="66" spans="1:28" s="3" customFormat="1" ht="15" customHeight="1" x14ac:dyDescent="0.2">
      <c r="A66" s="534"/>
      <c r="B66" s="67" t="s">
        <v>1395</v>
      </c>
      <c r="C66" s="538"/>
      <c r="D66" s="540"/>
      <c r="E66" s="316"/>
      <c r="F66" s="316"/>
      <c r="G66" s="316"/>
      <c r="H66" s="538"/>
      <c r="I66" s="540"/>
      <c r="J66" s="299"/>
      <c r="K66" s="299"/>
      <c r="L66" s="299"/>
      <c r="M66" s="542"/>
      <c r="N66" s="532"/>
      <c r="O66" s="299"/>
      <c r="P66" s="299"/>
      <c r="Q66" s="299"/>
      <c r="R66" s="542"/>
      <c r="S66" s="532"/>
      <c r="T66" s="299"/>
      <c r="U66" s="299"/>
      <c r="V66" s="299"/>
      <c r="W66" s="532"/>
      <c r="X66" s="532"/>
      <c r="Y66" s="299"/>
      <c r="Z66" s="299"/>
      <c r="AA66" s="299"/>
      <c r="AB66" s="542"/>
    </row>
    <row r="67" spans="1:28" s="3" customFormat="1" ht="18" customHeight="1" x14ac:dyDescent="0.2">
      <c r="A67" s="534"/>
      <c r="B67" s="67" t="s">
        <v>1396</v>
      </c>
      <c r="C67" s="538"/>
      <c r="D67" s="540"/>
      <c r="E67" s="316"/>
      <c r="F67" s="316"/>
      <c r="G67" s="316"/>
      <c r="H67" s="538"/>
      <c r="I67" s="540"/>
      <c r="J67" s="299"/>
      <c r="K67" s="299"/>
      <c r="L67" s="299"/>
      <c r="M67" s="542"/>
      <c r="N67" s="532"/>
      <c r="O67" s="299"/>
      <c r="P67" s="299"/>
      <c r="Q67" s="299"/>
      <c r="R67" s="542"/>
      <c r="S67" s="532"/>
      <c r="T67" s="299"/>
      <c r="U67" s="299"/>
      <c r="V67" s="299"/>
      <c r="W67" s="532"/>
      <c r="X67" s="532"/>
      <c r="Y67" s="299"/>
      <c r="Z67" s="299"/>
      <c r="AA67" s="299"/>
      <c r="AB67" s="542"/>
    </row>
    <row r="68" spans="1:28" s="3" customFormat="1" ht="18" customHeight="1" x14ac:dyDescent="0.2">
      <c r="A68" s="534"/>
      <c r="B68" s="178" t="s">
        <v>1340</v>
      </c>
      <c r="C68" s="538"/>
      <c r="D68" s="540"/>
      <c r="E68" s="316"/>
      <c r="F68" s="316"/>
      <c r="G68" s="316"/>
      <c r="H68" s="538"/>
      <c r="I68" s="540"/>
      <c r="J68" s="299"/>
      <c r="K68" s="299"/>
      <c r="L68" s="299"/>
      <c r="M68" s="542"/>
      <c r="N68" s="532"/>
      <c r="O68" s="299"/>
      <c r="P68" s="299"/>
      <c r="Q68" s="299"/>
      <c r="R68" s="542"/>
      <c r="S68" s="532"/>
      <c r="T68" s="299"/>
      <c r="U68" s="299"/>
      <c r="V68" s="299"/>
      <c r="W68" s="532"/>
      <c r="X68" s="532"/>
      <c r="Y68" s="299"/>
      <c r="Z68" s="299"/>
      <c r="AA68" s="299"/>
      <c r="AB68" s="542"/>
    </row>
    <row r="69" spans="1:28" s="3" customFormat="1" ht="18" customHeight="1" x14ac:dyDescent="0.2">
      <c r="A69" s="534"/>
      <c r="B69" s="67" t="s">
        <v>1397</v>
      </c>
      <c r="C69" s="538"/>
      <c r="D69" s="540"/>
      <c r="E69" s="316"/>
      <c r="F69" s="316"/>
      <c r="G69" s="316"/>
      <c r="H69" s="538"/>
      <c r="I69" s="540"/>
      <c r="J69" s="299"/>
      <c r="K69" s="299"/>
      <c r="L69" s="299"/>
      <c r="M69" s="542"/>
      <c r="N69" s="532"/>
      <c r="O69" s="299"/>
      <c r="P69" s="299"/>
      <c r="Q69" s="299"/>
      <c r="R69" s="542"/>
      <c r="S69" s="532"/>
      <c r="T69" s="299"/>
      <c r="U69" s="299"/>
      <c r="V69" s="299"/>
      <c r="W69" s="532"/>
      <c r="X69" s="532"/>
      <c r="Y69" s="299"/>
      <c r="Z69" s="299"/>
      <c r="AA69" s="299"/>
      <c r="AB69" s="542"/>
    </row>
    <row r="70" spans="1:28" s="3" customFormat="1" ht="18" customHeight="1" x14ac:dyDescent="0.2">
      <c r="A70" s="534"/>
      <c r="B70" s="67" t="s">
        <v>1398</v>
      </c>
      <c r="C70" s="538"/>
      <c r="D70" s="540"/>
      <c r="E70" s="316"/>
      <c r="F70" s="316"/>
      <c r="G70" s="316"/>
      <c r="H70" s="538"/>
      <c r="I70" s="540"/>
      <c r="J70" s="299"/>
      <c r="K70" s="299"/>
      <c r="L70" s="299"/>
      <c r="M70" s="542"/>
      <c r="N70" s="532"/>
      <c r="O70" s="299"/>
      <c r="P70" s="299"/>
      <c r="Q70" s="299"/>
      <c r="R70" s="542"/>
      <c r="S70" s="532"/>
      <c r="T70" s="299"/>
      <c r="U70" s="299"/>
      <c r="V70" s="299"/>
      <c r="W70" s="532"/>
      <c r="X70" s="532"/>
      <c r="Y70" s="299"/>
      <c r="Z70" s="299"/>
      <c r="AA70" s="299"/>
      <c r="AB70" s="542"/>
    </row>
    <row r="71" spans="1:28" s="3" customFormat="1" ht="18" customHeight="1" x14ac:dyDescent="0.2">
      <c r="A71" s="534"/>
      <c r="B71" s="67" t="s">
        <v>1399</v>
      </c>
      <c r="C71" s="538"/>
      <c r="D71" s="540"/>
      <c r="E71" s="316"/>
      <c r="F71" s="316"/>
      <c r="G71" s="316"/>
      <c r="H71" s="538"/>
      <c r="I71" s="540"/>
      <c r="J71" s="299"/>
      <c r="K71" s="299"/>
      <c r="L71" s="299"/>
      <c r="M71" s="542"/>
      <c r="N71" s="532"/>
      <c r="O71" s="299"/>
      <c r="P71" s="299"/>
      <c r="Q71" s="299"/>
      <c r="R71" s="542"/>
      <c r="S71" s="532"/>
      <c r="T71" s="299"/>
      <c r="U71" s="299"/>
      <c r="V71" s="299"/>
      <c r="W71" s="532"/>
      <c r="X71" s="532"/>
      <c r="Y71" s="299"/>
      <c r="Z71" s="299"/>
      <c r="AA71" s="299"/>
      <c r="AB71" s="542"/>
    </row>
    <row r="72" spans="1:28" s="3" customFormat="1" ht="18" customHeight="1" x14ac:dyDescent="0.2">
      <c r="A72" s="534"/>
      <c r="B72" s="67" t="s">
        <v>1404</v>
      </c>
      <c r="C72" s="538"/>
      <c r="D72" s="540"/>
      <c r="E72" s="316"/>
      <c r="F72" s="316"/>
      <c r="G72" s="316"/>
      <c r="H72" s="538"/>
      <c r="I72" s="540"/>
      <c r="J72" s="299"/>
      <c r="K72" s="299"/>
      <c r="L72" s="299"/>
      <c r="M72" s="542"/>
      <c r="N72" s="532"/>
      <c r="O72" s="299"/>
      <c r="P72" s="299"/>
      <c r="Q72" s="299"/>
      <c r="R72" s="542"/>
      <c r="S72" s="532"/>
      <c r="T72" s="299"/>
      <c r="U72" s="299"/>
      <c r="V72" s="299"/>
      <c r="W72" s="532"/>
      <c r="X72" s="532"/>
      <c r="Y72" s="299"/>
      <c r="Z72" s="299"/>
      <c r="AA72" s="299"/>
      <c r="AB72" s="542"/>
    </row>
    <row r="73" spans="1:28" s="3" customFormat="1" ht="31.5" x14ac:dyDescent="0.2">
      <c r="A73" s="534"/>
      <c r="B73" s="67" t="s">
        <v>1390</v>
      </c>
      <c r="C73" s="538"/>
      <c r="D73" s="540"/>
      <c r="E73" s="316"/>
      <c r="F73" s="316"/>
      <c r="G73" s="316"/>
      <c r="H73" s="538"/>
      <c r="I73" s="540"/>
      <c r="J73" s="299"/>
      <c r="K73" s="299"/>
      <c r="L73" s="299"/>
      <c r="M73" s="542"/>
      <c r="N73" s="532"/>
      <c r="O73" s="299"/>
      <c r="P73" s="299"/>
      <c r="Q73" s="299"/>
      <c r="R73" s="542"/>
      <c r="S73" s="532"/>
      <c r="T73" s="299"/>
      <c r="U73" s="299"/>
      <c r="V73" s="299"/>
      <c r="W73" s="532"/>
      <c r="X73" s="532"/>
      <c r="Y73" s="299"/>
      <c r="Z73" s="299"/>
      <c r="AA73" s="299"/>
      <c r="AB73" s="542"/>
    </row>
    <row r="74" spans="1:28" s="3" customFormat="1" ht="31.5" x14ac:dyDescent="0.2">
      <c r="A74" s="534"/>
      <c r="B74" s="67" t="s">
        <v>1391</v>
      </c>
      <c r="C74" s="538"/>
      <c r="D74" s="540"/>
      <c r="E74" s="316"/>
      <c r="F74" s="316"/>
      <c r="G74" s="316"/>
      <c r="H74" s="538"/>
      <c r="I74" s="540"/>
      <c r="J74" s="299"/>
      <c r="K74" s="299"/>
      <c r="L74" s="299"/>
      <c r="M74" s="542"/>
      <c r="N74" s="532"/>
      <c r="O74" s="299"/>
      <c r="P74" s="299"/>
      <c r="Q74" s="299"/>
      <c r="R74" s="542"/>
      <c r="S74" s="532"/>
      <c r="T74" s="299"/>
      <c r="U74" s="299"/>
      <c r="V74" s="299"/>
      <c r="W74" s="532"/>
      <c r="X74" s="532"/>
      <c r="Y74" s="299"/>
      <c r="Z74" s="299"/>
      <c r="AA74" s="299"/>
      <c r="AB74" s="542"/>
    </row>
    <row r="75" spans="1:28" s="3" customFormat="1" ht="18" customHeight="1" x14ac:dyDescent="0.2">
      <c r="A75" s="534"/>
      <c r="B75" s="67" t="s">
        <v>1400</v>
      </c>
      <c r="C75" s="538"/>
      <c r="D75" s="540"/>
      <c r="E75" s="316"/>
      <c r="F75" s="316"/>
      <c r="G75" s="316"/>
      <c r="H75" s="538"/>
      <c r="I75" s="540"/>
      <c r="J75" s="299"/>
      <c r="K75" s="299"/>
      <c r="L75" s="299"/>
      <c r="M75" s="542"/>
      <c r="N75" s="532"/>
      <c r="O75" s="299"/>
      <c r="P75" s="299"/>
      <c r="Q75" s="299"/>
      <c r="R75" s="542"/>
      <c r="S75" s="532"/>
      <c r="T75" s="299"/>
      <c r="U75" s="299"/>
      <c r="V75" s="299"/>
      <c r="W75" s="532"/>
      <c r="X75" s="532"/>
      <c r="Y75" s="299"/>
      <c r="Z75" s="299"/>
      <c r="AA75" s="299"/>
      <c r="AB75" s="542"/>
    </row>
    <row r="76" spans="1:28" s="3" customFormat="1" ht="18" customHeight="1" x14ac:dyDescent="0.2">
      <c r="A76" s="534"/>
      <c r="B76" s="67" t="s">
        <v>1401</v>
      </c>
      <c r="C76" s="538"/>
      <c r="D76" s="540"/>
      <c r="E76" s="316"/>
      <c r="F76" s="316"/>
      <c r="G76" s="316"/>
      <c r="H76" s="538"/>
      <c r="I76" s="540"/>
      <c r="J76" s="299"/>
      <c r="K76" s="299"/>
      <c r="L76" s="299"/>
      <c r="M76" s="542"/>
      <c r="N76" s="532"/>
      <c r="O76" s="299"/>
      <c r="P76" s="299"/>
      <c r="Q76" s="299"/>
      <c r="R76" s="542"/>
      <c r="S76" s="532"/>
      <c r="T76" s="299"/>
      <c r="U76" s="299"/>
      <c r="V76" s="299"/>
      <c r="W76" s="532"/>
      <c r="X76" s="532"/>
      <c r="Y76" s="299"/>
      <c r="Z76" s="299"/>
      <c r="AA76" s="299"/>
      <c r="AB76" s="542"/>
    </row>
    <row r="77" spans="1:28" s="3" customFormat="1" ht="18" customHeight="1" x14ac:dyDescent="0.2">
      <c r="A77" s="534"/>
      <c r="B77" s="67" t="s">
        <v>1402</v>
      </c>
      <c r="C77" s="538"/>
      <c r="D77" s="540"/>
      <c r="E77" s="316"/>
      <c r="F77" s="316"/>
      <c r="G77" s="316"/>
      <c r="H77" s="538"/>
      <c r="I77" s="540"/>
      <c r="J77" s="299"/>
      <c r="K77" s="299"/>
      <c r="L77" s="299"/>
      <c r="M77" s="542"/>
      <c r="N77" s="532"/>
      <c r="O77" s="299"/>
      <c r="P77" s="299"/>
      <c r="Q77" s="299"/>
      <c r="R77" s="542"/>
      <c r="S77" s="532"/>
      <c r="T77" s="299"/>
      <c r="U77" s="299"/>
      <c r="V77" s="299"/>
      <c r="W77" s="532"/>
      <c r="X77" s="532"/>
      <c r="Y77" s="299"/>
      <c r="Z77" s="299"/>
      <c r="AA77" s="299"/>
      <c r="AB77" s="542"/>
    </row>
    <row r="78" spans="1:28" s="3" customFormat="1" ht="18" customHeight="1" x14ac:dyDescent="0.2">
      <c r="A78" s="534"/>
      <c r="B78" s="67" t="s">
        <v>1403</v>
      </c>
      <c r="C78" s="538"/>
      <c r="D78" s="540"/>
      <c r="E78" s="316"/>
      <c r="F78" s="316"/>
      <c r="G78" s="316"/>
      <c r="H78" s="538"/>
      <c r="I78" s="540"/>
      <c r="J78" s="299"/>
      <c r="K78" s="299"/>
      <c r="L78" s="299"/>
      <c r="M78" s="542"/>
      <c r="N78" s="532"/>
      <c r="O78" s="299"/>
      <c r="P78" s="299"/>
      <c r="Q78" s="299"/>
      <c r="R78" s="542"/>
      <c r="S78" s="532"/>
      <c r="T78" s="299"/>
      <c r="U78" s="299"/>
      <c r="V78" s="299"/>
      <c r="W78" s="532"/>
      <c r="X78" s="532"/>
      <c r="Y78" s="299"/>
      <c r="Z78" s="299"/>
      <c r="AA78" s="299"/>
      <c r="AB78" s="542"/>
    </row>
    <row r="79" spans="1:28" s="3" customFormat="1" ht="40.15" customHeight="1" x14ac:dyDescent="0.2">
      <c r="A79" s="533">
        <v>5</v>
      </c>
      <c r="B79" s="99" t="s">
        <v>986</v>
      </c>
      <c r="C79" s="537">
        <f>D79</f>
        <v>1893</v>
      </c>
      <c r="D79" s="539">
        <v>1893</v>
      </c>
      <c r="E79" s="545"/>
      <c r="F79" s="545"/>
      <c r="G79" s="545"/>
      <c r="H79" s="537">
        <f>I79</f>
        <v>1369</v>
      </c>
      <c r="I79" s="539">
        <v>1369</v>
      </c>
      <c r="J79" s="552"/>
      <c r="K79" s="552"/>
      <c r="L79" s="552"/>
      <c r="M79" s="541">
        <f>N79</f>
        <v>0</v>
      </c>
      <c r="N79" s="531">
        <v>0</v>
      </c>
      <c r="O79" s="552"/>
      <c r="P79" s="552"/>
      <c r="Q79" s="552"/>
      <c r="R79" s="541">
        <f>S79</f>
        <v>0</v>
      </c>
      <c r="S79" s="531">
        <v>0</v>
      </c>
      <c r="T79" s="552"/>
      <c r="U79" s="552"/>
      <c r="V79" s="552"/>
      <c r="W79" s="541">
        <f>X79</f>
        <v>0</v>
      </c>
      <c r="X79" s="531">
        <v>0</v>
      </c>
      <c r="Y79" s="552"/>
      <c r="Z79" s="552"/>
      <c r="AA79" s="552"/>
      <c r="AB79" s="541">
        <f>C79+H79+M79+R79+W79</f>
        <v>3262</v>
      </c>
    </row>
    <row r="80" spans="1:28" s="3" customFormat="1" ht="15" customHeight="1" x14ac:dyDescent="0.2">
      <c r="A80" s="534"/>
      <c r="B80" s="178" t="s">
        <v>791</v>
      </c>
      <c r="C80" s="538"/>
      <c r="D80" s="540"/>
      <c r="E80" s="546"/>
      <c r="F80" s="546"/>
      <c r="G80" s="546"/>
      <c r="H80" s="538"/>
      <c r="I80" s="540"/>
      <c r="J80" s="553"/>
      <c r="K80" s="553"/>
      <c r="L80" s="553"/>
      <c r="M80" s="542"/>
      <c r="N80" s="532"/>
      <c r="O80" s="553"/>
      <c r="P80" s="553"/>
      <c r="Q80" s="553"/>
      <c r="R80" s="542"/>
      <c r="S80" s="532"/>
      <c r="T80" s="553"/>
      <c r="U80" s="553"/>
      <c r="V80" s="553"/>
      <c r="W80" s="542"/>
      <c r="X80" s="532"/>
      <c r="Y80" s="553"/>
      <c r="Z80" s="553"/>
      <c r="AA80" s="553"/>
      <c r="AB80" s="542"/>
    </row>
    <row r="81" spans="1:28" s="3" customFormat="1" ht="15" customHeight="1" x14ac:dyDescent="0.2">
      <c r="A81" s="534"/>
      <c r="B81" s="67" t="s">
        <v>985</v>
      </c>
      <c r="C81" s="538"/>
      <c r="D81" s="540"/>
      <c r="E81" s="547"/>
      <c r="F81" s="547"/>
      <c r="G81" s="547"/>
      <c r="H81" s="538"/>
      <c r="I81" s="540"/>
      <c r="J81" s="554"/>
      <c r="K81" s="554"/>
      <c r="L81" s="554"/>
      <c r="M81" s="542"/>
      <c r="N81" s="532"/>
      <c r="O81" s="554"/>
      <c r="P81" s="554"/>
      <c r="Q81" s="554"/>
      <c r="R81" s="542"/>
      <c r="S81" s="532"/>
      <c r="T81" s="554"/>
      <c r="U81" s="554"/>
      <c r="V81" s="554"/>
      <c r="W81" s="542"/>
      <c r="X81" s="532"/>
      <c r="Y81" s="554"/>
      <c r="Z81" s="554"/>
      <c r="AA81" s="554"/>
      <c r="AB81" s="542"/>
    </row>
    <row r="82" spans="1:28" s="3" customFormat="1" ht="15" customHeight="1" x14ac:dyDescent="0.2">
      <c r="A82" s="534"/>
      <c r="B82" s="67" t="s">
        <v>1346</v>
      </c>
      <c r="C82" s="538"/>
      <c r="D82" s="540"/>
      <c r="E82" s="317"/>
      <c r="F82" s="317"/>
      <c r="G82" s="317"/>
      <c r="H82" s="538"/>
      <c r="I82" s="540"/>
      <c r="J82" s="300"/>
      <c r="K82" s="300"/>
      <c r="L82" s="300"/>
      <c r="M82" s="542"/>
      <c r="N82" s="532"/>
      <c r="O82" s="300"/>
      <c r="P82" s="300"/>
      <c r="Q82" s="300"/>
      <c r="R82" s="542"/>
      <c r="S82" s="532"/>
      <c r="T82" s="300"/>
      <c r="U82" s="300"/>
      <c r="V82" s="300"/>
      <c r="W82" s="542"/>
      <c r="X82" s="532"/>
      <c r="Y82" s="300"/>
      <c r="Z82" s="300"/>
      <c r="AA82" s="300"/>
      <c r="AB82" s="542"/>
    </row>
    <row r="83" spans="1:28" s="3" customFormat="1" ht="15" customHeight="1" x14ac:dyDescent="0.2">
      <c r="A83" s="534"/>
      <c r="B83" s="178" t="s">
        <v>792</v>
      </c>
      <c r="C83" s="538"/>
      <c r="D83" s="540"/>
      <c r="E83" s="317"/>
      <c r="F83" s="317"/>
      <c r="G83" s="317"/>
      <c r="H83" s="538"/>
      <c r="I83" s="540"/>
      <c r="J83" s="300"/>
      <c r="K83" s="300"/>
      <c r="L83" s="300"/>
      <c r="M83" s="542"/>
      <c r="N83" s="532"/>
      <c r="O83" s="300"/>
      <c r="P83" s="300"/>
      <c r="Q83" s="300"/>
      <c r="R83" s="542"/>
      <c r="S83" s="532"/>
      <c r="T83" s="300"/>
      <c r="U83" s="300"/>
      <c r="V83" s="300"/>
      <c r="W83" s="542"/>
      <c r="X83" s="532"/>
      <c r="Y83" s="300"/>
      <c r="Z83" s="300"/>
      <c r="AA83" s="300"/>
      <c r="AB83" s="542"/>
    </row>
    <row r="84" spans="1:28" s="3" customFormat="1" ht="15" customHeight="1" x14ac:dyDescent="0.2">
      <c r="A84" s="534"/>
      <c r="B84" s="67" t="s">
        <v>1381</v>
      </c>
      <c r="C84" s="538"/>
      <c r="D84" s="540"/>
      <c r="E84" s="317"/>
      <c r="F84" s="317"/>
      <c r="G84" s="317"/>
      <c r="H84" s="538"/>
      <c r="I84" s="540"/>
      <c r="J84" s="300"/>
      <c r="K84" s="300"/>
      <c r="L84" s="300"/>
      <c r="M84" s="542"/>
      <c r="N84" s="532"/>
      <c r="O84" s="300"/>
      <c r="P84" s="300"/>
      <c r="Q84" s="300"/>
      <c r="R84" s="542"/>
      <c r="S84" s="532"/>
      <c r="T84" s="300"/>
      <c r="U84" s="300"/>
      <c r="V84" s="300"/>
      <c r="W84" s="542"/>
      <c r="X84" s="532"/>
      <c r="Y84" s="300"/>
      <c r="Z84" s="300"/>
      <c r="AA84" s="300"/>
      <c r="AB84" s="542"/>
    </row>
    <row r="85" spans="1:28" s="3" customFormat="1" ht="15" customHeight="1" x14ac:dyDescent="0.2">
      <c r="A85" s="534"/>
      <c r="B85" s="67" t="s">
        <v>1382</v>
      </c>
      <c r="C85" s="538"/>
      <c r="D85" s="540"/>
      <c r="E85" s="317"/>
      <c r="F85" s="317"/>
      <c r="G85" s="317"/>
      <c r="H85" s="538"/>
      <c r="I85" s="540"/>
      <c r="J85" s="300"/>
      <c r="K85" s="300"/>
      <c r="L85" s="300"/>
      <c r="M85" s="542"/>
      <c r="N85" s="532"/>
      <c r="O85" s="300"/>
      <c r="P85" s="300"/>
      <c r="Q85" s="300"/>
      <c r="R85" s="542"/>
      <c r="S85" s="532"/>
      <c r="T85" s="300"/>
      <c r="U85" s="300"/>
      <c r="V85" s="300"/>
      <c r="W85" s="542"/>
      <c r="X85" s="532"/>
      <c r="Y85" s="300"/>
      <c r="Z85" s="300"/>
      <c r="AA85" s="300"/>
      <c r="AB85" s="542"/>
    </row>
    <row r="86" spans="1:28" s="3" customFormat="1" ht="15" customHeight="1" x14ac:dyDescent="0.2">
      <c r="A86" s="569">
        <v>6</v>
      </c>
      <c r="B86" s="99" t="s">
        <v>1024</v>
      </c>
      <c r="C86" s="571">
        <f>D86</f>
        <v>51269</v>
      </c>
      <c r="D86" s="541">
        <v>51269</v>
      </c>
      <c r="E86" s="541"/>
      <c r="F86" s="541"/>
      <c r="G86" s="541"/>
      <c r="H86" s="541">
        <f>I86</f>
        <v>13924</v>
      </c>
      <c r="I86" s="541">
        <v>13924</v>
      </c>
      <c r="J86" s="541"/>
      <c r="K86" s="541"/>
      <c r="L86" s="541"/>
      <c r="M86" s="541">
        <f>N86</f>
        <v>13924</v>
      </c>
      <c r="N86" s="541">
        <v>13924</v>
      </c>
      <c r="O86" s="541"/>
      <c r="P86" s="541"/>
      <c r="Q86" s="541"/>
      <c r="R86" s="541">
        <f>S86</f>
        <v>29781</v>
      </c>
      <c r="S86" s="541">
        <f>34281-4500</f>
        <v>29781</v>
      </c>
      <c r="T86" s="541"/>
      <c r="U86" s="541"/>
      <c r="V86" s="541"/>
      <c r="W86" s="541">
        <f>X86</f>
        <v>29781</v>
      </c>
      <c r="X86" s="541">
        <f>34281-4500</f>
        <v>29781</v>
      </c>
      <c r="Y86" s="541"/>
      <c r="Z86" s="541"/>
      <c r="AA86" s="541"/>
      <c r="AB86" s="541">
        <f>C86+H86+M86+R86+W86</f>
        <v>138679</v>
      </c>
    </row>
    <row r="87" spans="1:28" s="3" customFormat="1" ht="15" customHeight="1" x14ac:dyDescent="0.2">
      <c r="A87" s="570"/>
      <c r="B87" s="178" t="s">
        <v>807</v>
      </c>
      <c r="C87" s="548"/>
      <c r="D87" s="542"/>
      <c r="E87" s="542"/>
      <c r="F87" s="542"/>
      <c r="G87" s="542"/>
      <c r="H87" s="542"/>
      <c r="I87" s="542"/>
      <c r="J87" s="542"/>
      <c r="K87" s="542"/>
      <c r="L87" s="542"/>
      <c r="M87" s="542"/>
      <c r="N87" s="542"/>
      <c r="O87" s="542"/>
      <c r="P87" s="542"/>
      <c r="Q87" s="542"/>
      <c r="R87" s="542"/>
      <c r="S87" s="542"/>
      <c r="T87" s="542"/>
      <c r="U87" s="542"/>
      <c r="V87" s="542"/>
      <c r="W87" s="542"/>
      <c r="X87" s="542"/>
      <c r="Y87" s="542"/>
      <c r="Z87" s="542"/>
      <c r="AA87" s="542"/>
      <c r="AB87" s="542"/>
    </row>
    <row r="88" spans="1:28" s="143" customFormat="1" ht="15" customHeight="1" x14ac:dyDescent="0.2">
      <c r="A88" s="570"/>
      <c r="B88" s="67" t="s">
        <v>903</v>
      </c>
      <c r="C88" s="548"/>
      <c r="D88" s="542"/>
      <c r="E88" s="542"/>
      <c r="F88" s="542"/>
      <c r="G88" s="542"/>
      <c r="H88" s="542"/>
      <c r="I88" s="542"/>
      <c r="J88" s="542"/>
      <c r="K88" s="542"/>
      <c r="L88" s="542"/>
      <c r="M88" s="542"/>
      <c r="N88" s="542"/>
      <c r="O88" s="542"/>
      <c r="P88" s="542"/>
      <c r="Q88" s="542"/>
      <c r="R88" s="542"/>
      <c r="S88" s="542"/>
      <c r="T88" s="542"/>
      <c r="U88" s="542"/>
      <c r="V88" s="542"/>
      <c r="W88" s="542"/>
      <c r="X88" s="542"/>
      <c r="Y88" s="542"/>
      <c r="Z88" s="542"/>
      <c r="AA88" s="542"/>
      <c r="AB88" s="542"/>
    </row>
    <row r="89" spans="1:28" s="143" customFormat="1" ht="18" customHeight="1" x14ac:dyDescent="0.2">
      <c r="A89" s="570"/>
      <c r="B89" s="67" t="s">
        <v>904</v>
      </c>
      <c r="C89" s="548"/>
      <c r="D89" s="542"/>
      <c r="E89" s="542"/>
      <c r="F89" s="542"/>
      <c r="G89" s="542"/>
      <c r="H89" s="542"/>
      <c r="I89" s="542"/>
      <c r="J89" s="542"/>
      <c r="K89" s="542"/>
      <c r="L89" s="542"/>
      <c r="M89" s="542"/>
      <c r="N89" s="542"/>
      <c r="O89" s="542"/>
      <c r="P89" s="542"/>
      <c r="Q89" s="542"/>
      <c r="R89" s="542"/>
      <c r="S89" s="542"/>
      <c r="T89" s="542"/>
      <c r="U89" s="542"/>
      <c r="V89" s="542"/>
      <c r="W89" s="542"/>
      <c r="X89" s="542"/>
      <c r="Y89" s="542"/>
      <c r="Z89" s="542"/>
      <c r="AA89" s="542"/>
      <c r="AB89" s="542"/>
    </row>
    <row r="90" spans="1:28" s="143" customFormat="1" ht="18" customHeight="1" x14ac:dyDescent="0.2">
      <c r="A90" s="570"/>
      <c r="B90" s="67" t="s">
        <v>905</v>
      </c>
      <c r="C90" s="548"/>
      <c r="D90" s="542"/>
      <c r="E90" s="542"/>
      <c r="F90" s="542"/>
      <c r="G90" s="542"/>
      <c r="H90" s="542"/>
      <c r="I90" s="542"/>
      <c r="J90" s="542"/>
      <c r="K90" s="542"/>
      <c r="L90" s="542"/>
      <c r="M90" s="542"/>
      <c r="N90" s="542"/>
      <c r="O90" s="542"/>
      <c r="P90" s="542"/>
      <c r="Q90" s="542"/>
      <c r="R90" s="542"/>
      <c r="S90" s="542"/>
      <c r="T90" s="542"/>
      <c r="U90" s="542"/>
      <c r="V90" s="542"/>
      <c r="W90" s="542"/>
      <c r="X90" s="542"/>
      <c r="Y90" s="542"/>
      <c r="Z90" s="542"/>
      <c r="AA90" s="542"/>
      <c r="AB90" s="542"/>
    </row>
    <row r="91" spans="1:28" s="143" customFormat="1" ht="18" customHeight="1" x14ac:dyDescent="0.2">
      <c r="A91" s="570"/>
      <c r="B91" s="67" t="s">
        <v>906</v>
      </c>
      <c r="C91" s="548"/>
      <c r="D91" s="542"/>
      <c r="E91" s="542"/>
      <c r="F91" s="542"/>
      <c r="G91" s="542"/>
      <c r="H91" s="542"/>
      <c r="I91" s="542"/>
      <c r="J91" s="542"/>
      <c r="K91" s="542"/>
      <c r="L91" s="542"/>
      <c r="M91" s="542"/>
      <c r="N91" s="542"/>
      <c r="O91" s="542"/>
      <c r="P91" s="542"/>
      <c r="Q91" s="542"/>
      <c r="R91" s="542"/>
      <c r="S91" s="542"/>
      <c r="T91" s="542"/>
      <c r="U91" s="542"/>
      <c r="V91" s="542"/>
      <c r="W91" s="542"/>
      <c r="X91" s="542"/>
      <c r="Y91" s="542"/>
      <c r="Z91" s="542"/>
      <c r="AA91" s="542"/>
      <c r="AB91" s="542"/>
    </row>
    <row r="92" spans="1:28" s="143" customFormat="1" ht="18" customHeight="1" x14ac:dyDescent="0.2">
      <c r="A92" s="570"/>
      <c r="B92" s="67" t="s">
        <v>907</v>
      </c>
      <c r="C92" s="548"/>
      <c r="D92" s="542"/>
      <c r="E92" s="542"/>
      <c r="F92" s="542"/>
      <c r="G92" s="542"/>
      <c r="H92" s="542"/>
      <c r="I92" s="542"/>
      <c r="J92" s="542"/>
      <c r="K92" s="542"/>
      <c r="L92" s="542"/>
      <c r="M92" s="542"/>
      <c r="N92" s="542"/>
      <c r="O92" s="542"/>
      <c r="P92" s="542"/>
      <c r="Q92" s="542"/>
      <c r="R92" s="542"/>
      <c r="S92" s="542"/>
      <c r="T92" s="542"/>
      <c r="U92" s="542"/>
      <c r="V92" s="542"/>
      <c r="W92" s="542"/>
      <c r="X92" s="542"/>
      <c r="Y92" s="542"/>
      <c r="Z92" s="542"/>
      <c r="AA92" s="542"/>
      <c r="AB92" s="542"/>
    </row>
    <row r="93" spans="1:28" s="143" customFormat="1" ht="18" customHeight="1" x14ac:dyDescent="0.2">
      <c r="A93" s="570"/>
      <c r="B93" s="67" t="s">
        <v>908</v>
      </c>
      <c r="C93" s="548"/>
      <c r="D93" s="542"/>
      <c r="E93" s="542"/>
      <c r="F93" s="542"/>
      <c r="G93" s="542"/>
      <c r="H93" s="542"/>
      <c r="I93" s="542"/>
      <c r="J93" s="542"/>
      <c r="K93" s="542"/>
      <c r="L93" s="542"/>
      <c r="M93" s="542"/>
      <c r="N93" s="542"/>
      <c r="O93" s="542"/>
      <c r="P93" s="542"/>
      <c r="Q93" s="542"/>
      <c r="R93" s="542"/>
      <c r="S93" s="542"/>
      <c r="T93" s="542"/>
      <c r="U93" s="542"/>
      <c r="V93" s="542"/>
      <c r="W93" s="542"/>
      <c r="X93" s="542"/>
      <c r="Y93" s="542"/>
      <c r="Z93" s="542"/>
      <c r="AA93" s="542"/>
      <c r="AB93" s="542"/>
    </row>
    <row r="94" spans="1:28" s="143" customFormat="1" ht="18" customHeight="1" x14ac:dyDescent="0.2">
      <c r="A94" s="570"/>
      <c r="B94" s="67" t="s">
        <v>909</v>
      </c>
      <c r="C94" s="548"/>
      <c r="D94" s="542"/>
      <c r="E94" s="542"/>
      <c r="F94" s="542"/>
      <c r="G94" s="542"/>
      <c r="H94" s="542"/>
      <c r="I94" s="542"/>
      <c r="J94" s="542"/>
      <c r="K94" s="542"/>
      <c r="L94" s="542"/>
      <c r="M94" s="542"/>
      <c r="N94" s="542"/>
      <c r="O94" s="542"/>
      <c r="P94" s="542"/>
      <c r="Q94" s="542"/>
      <c r="R94" s="542"/>
      <c r="S94" s="542"/>
      <c r="T94" s="542"/>
      <c r="U94" s="542"/>
      <c r="V94" s="542"/>
      <c r="W94" s="542"/>
      <c r="X94" s="542"/>
      <c r="Y94" s="542"/>
      <c r="Z94" s="542"/>
      <c r="AA94" s="542"/>
      <c r="AB94" s="542"/>
    </row>
    <row r="95" spans="1:28" s="143" customFormat="1" ht="18" customHeight="1" x14ac:dyDescent="0.2">
      <c r="A95" s="570"/>
      <c r="B95" s="67" t="s">
        <v>910</v>
      </c>
      <c r="C95" s="548"/>
      <c r="D95" s="542"/>
      <c r="E95" s="542"/>
      <c r="F95" s="542"/>
      <c r="G95" s="542"/>
      <c r="H95" s="542"/>
      <c r="I95" s="542"/>
      <c r="J95" s="542"/>
      <c r="K95" s="542"/>
      <c r="L95" s="542"/>
      <c r="M95" s="542"/>
      <c r="N95" s="542"/>
      <c r="O95" s="542"/>
      <c r="P95" s="542"/>
      <c r="Q95" s="542"/>
      <c r="R95" s="542"/>
      <c r="S95" s="542"/>
      <c r="T95" s="542"/>
      <c r="U95" s="542"/>
      <c r="V95" s="542"/>
      <c r="W95" s="542"/>
      <c r="X95" s="542"/>
      <c r="Y95" s="542"/>
      <c r="Z95" s="542"/>
      <c r="AA95" s="542"/>
      <c r="AB95" s="542"/>
    </row>
    <row r="96" spans="1:28" s="143" customFormat="1" ht="18" customHeight="1" x14ac:dyDescent="0.2">
      <c r="A96" s="570"/>
      <c r="B96" s="67" t="s">
        <v>911</v>
      </c>
      <c r="C96" s="548"/>
      <c r="D96" s="542"/>
      <c r="E96" s="542"/>
      <c r="F96" s="542"/>
      <c r="G96" s="542"/>
      <c r="H96" s="542"/>
      <c r="I96" s="542"/>
      <c r="J96" s="542"/>
      <c r="K96" s="542"/>
      <c r="L96" s="542"/>
      <c r="M96" s="542"/>
      <c r="N96" s="542"/>
      <c r="O96" s="542"/>
      <c r="P96" s="542"/>
      <c r="Q96" s="542"/>
      <c r="R96" s="542"/>
      <c r="S96" s="542"/>
      <c r="T96" s="542"/>
      <c r="U96" s="542"/>
      <c r="V96" s="542"/>
      <c r="W96" s="542"/>
      <c r="X96" s="542"/>
      <c r="Y96" s="542"/>
      <c r="Z96" s="542"/>
      <c r="AA96" s="542"/>
      <c r="AB96" s="542"/>
    </row>
    <row r="97" spans="1:28" s="143" customFormat="1" ht="18" customHeight="1" x14ac:dyDescent="0.2">
      <c r="A97" s="570"/>
      <c r="B97" s="67" t="s">
        <v>912</v>
      </c>
      <c r="C97" s="548"/>
      <c r="D97" s="542"/>
      <c r="E97" s="542"/>
      <c r="F97" s="542"/>
      <c r="G97" s="542"/>
      <c r="H97" s="542"/>
      <c r="I97" s="542"/>
      <c r="J97" s="542"/>
      <c r="K97" s="542"/>
      <c r="L97" s="542"/>
      <c r="M97" s="542"/>
      <c r="N97" s="542"/>
      <c r="O97" s="542"/>
      <c r="P97" s="542"/>
      <c r="Q97" s="542"/>
      <c r="R97" s="542"/>
      <c r="S97" s="542"/>
      <c r="T97" s="542"/>
      <c r="U97" s="542"/>
      <c r="V97" s="542"/>
      <c r="W97" s="542"/>
      <c r="X97" s="542"/>
      <c r="Y97" s="542"/>
      <c r="Z97" s="542"/>
      <c r="AA97" s="542"/>
      <c r="AB97" s="542"/>
    </row>
    <row r="98" spans="1:28" s="143" customFormat="1" ht="18" customHeight="1" x14ac:dyDescent="0.2">
      <c r="A98" s="570"/>
      <c r="B98" s="67" t="s">
        <v>913</v>
      </c>
      <c r="C98" s="548"/>
      <c r="D98" s="542"/>
      <c r="E98" s="542"/>
      <c r="F98" s="542"/>
      <c r="G98" s="542"/>
      <c r="H98" s="542"/>
      <c r="I98" s="542"/>
      <c r="J98" s="542"/>
      <c r="K98" s="542"/>
      <c r="L98" s="542"/>
      <c r="M98" s="542"/>
      <c r="N98" s="542"/>
      <c r="O98" s="542"/>
      <c r="P98" s="542"/>
      <c r="Q98" s="542"/>
      <c r="R98" s="542"/>
      <c r="S98" s="542"/>
      <c r="T98" s="542"/>
      <c r="U98" s="542"/>
      <c r="V98" s="542"/>
      <c r="W98" s="542"/>
      <c r="X98" s="542"/>
      <c r="Y98" s="542"/>
      <c r="Z98" s="542"/>
      <c r="AA98" s="542"/>
      <c r="AB98" s="542"/>
    </row>
    <row r="99" spans="1:28" s="143" customFormat="1" ht="18" customHeight="1" x14ac:dyDescent="0.2">
      <c r="A99" s="570"/>
      <c r="B99" s="67" t="s">
        <v>914</v>
      </c>
      <c r="C99" s="548"/>
      <c r="D99" s="542"/>
      <c r="E99" s="542"/>
      <c r="F99" s="542"/>
      <c r="G99" s="542"/>
      <c r="H99" s="542"/>
      <c r="I99" s="542"/>
      <c r="J99" s="542"/>
      <c r="K99" s="542"/>
      <c r="L99" s="542"/>
      <c r="M99" s="542"/>
      <c r="N99" s="542"/>
      <c r="O99" s="542"/>
      <c r="P99" s="542"/>
      <c r="Q99" s="542"/>
      <c r="R99" s="542"/>
      <c r="S99" s="542"/>
      <c r="T99" s="542"/>
      <c r="U99" s="542"/>
      <c r="V99" s="542"/>
      <c r="W99" s="542"/>
      <c r="X99" s="542"/>
      <c r="Y99" s="542"/>
      <c r="Z99" s="542"/>
      <c r="AA99" s="542"/>
      <c r="AB99" s="542"/>
    </row>
    <row r="100" spans="1:28" s="143" customFormat="1" ht="18" customHeight="1" x14ac:dyDescent="0.2">
      <c r="A100" s="570"/>
      <c r="B100" s="67" t="s">
        <v>915</v>
      </c>
      <c r="C100" s="548"/>
      <c r="D100" s="542"/>
      <c r="E100" s="542"/>
      <c r="F100" s="542"/>
      <c r="G100" s="542"/>
      <c r="H100" s="542"/>
      <c r="I100" s="542"/>
      <c r="J100" s="542"/>
      <c r="K100" s="542"/>
      <c r="L100" s="542"/>
      <c r="M100" s="542"/>
      <c r="N100" s="542"/>
      <c r="O100" s="542"/>
      <c r="P100" s="542"/>
      <c r="Q100" s="542"/>
      <c r="R100" s="542"/>
      <c r="S100" s="542"/>
      <c r="T100" s="542"/>
      <c r="U100" s="542"/>
      <c r="V100" s="542"/>
      <c r="W100" s="542"/>
      <c r="X100" s="542"/>
      <c r="Y100" s="542"/>
      <c r="Z100" s="542"/>
      <c r="AA100" s="542"/>
      <c r="AB100" s="542"/>
    </row>
    <row r="101" spans="1:28" s="143" customFormat="1" ht="18" customHeight="1" x14ac:dyDescent="0.2">
      <c r="A101" s="570"/>
      <c r="B101" s="67" t="s">
        <v>916</v>
      </c>
      <c r="C101" s="548"/>
      <c r="D101" s="542"/>
      <c r="E101" s="542"/>
      <c r="F101" s="542"/>
      <c r="G101" s="542"/>
      <c r="H101" s="542"/>
      <c r="I101" s="542"/>
      <c r="J101" s="542"/>
      <c r="K101" s="542"/>
      <c r="L101" s="542"/>
      <c r="M101" s="542"/>
      <c r="N101" s="542"/>
      <c r="O101" s="542"/>
      <c r="P101" s="542"/>
      <c r="Q101" s="542"/>
      <c r="R101" s="542"/>
      <c r="S101" s="542"/>
      <c r="T101" s="542"/>
      <c r="U101" s="542"/>
      <c r="V101" s="542"/>
      <c r="W101" s="542"/>
      <c r="X101" s="542"/>
      <c r="Y101" s="542"/>
      <c r="Z101" s="542"/>
      <c r="AA101" s="542"/>
      <c r="AB101" s="542"/>
    </row>
    <row r="102" spans="1:28" s="143" customFormat="1" ht="18" customHeight="1" x14ac:dyDescent="0.2">
      <c r="A102" s="570"/>
      <c r="B102" s="67" t="s">
        <v>917</v>
      </c>
      <c r="C102" s="548"/>
      <c r="D102" s="542"/>
      <c r="E102" s="542"/>
      <c r="F102" s="542"/>
      <c r="G102" s="542"/>
      <c r="H102" s="542"/>
      <c r="I102" s="542"/>
      <c r="J102" s="542"/>
      <c r="K102" s="542"/>
      <c r="L102" s="542"/>
      <c r="M102" s="542"/>
      <c r="N102" s="542"/>
      <c r="O102" s="542"/>
      <c r="P102" s="542"/>
      <c r="Q102" s="542"/>
      <c r="R102" s="542"/>
      <c r="S102" s="542"/>
      <c r="T102" s="542"/>
      <c r="U102" s="542"/>
      <c r="V102" s="542"/>
      <c r="W102" s="542"/>
      <c r="X102" s="542"/>
      <c r="Y102" s="542"/>
      <c r="Z102" s="542"/>
      <c r="AA102" s="542"/>
      <c r="AB102" s="542"/>
    </row>
    <row r="103" spans="1:28" s="143" customFormat="1" ht="18" customHeight="1" x14ac:dyDescent="0.2">
      <c r="A103" s="570"/>
      <c r="B103" s="67" t="s">
        <v>918</v>
      </c>
      <c r="C103" s="548"/>
      <c r="D103" s="542"/>
      <c r="E103" s="542"/>
      <c r="F103" s="542"/>
      <c r="G103" s="542"/>
      <c r="H103" s="542"/>
      <c r="I103" s="542"/>
      <c r="J103" s="542"/>
      <c r="K103" s="542"/>
      <c r="L103" s="542"/>
      <c r="M103" s="542"/>
      <c r="N103" s="542"/>
      <c r="O103" s="542"/>
      <c r="P103" s="542"/>
      <c r="Q103" s="542"/>
      <c r="R103" s="542"/>
      <c r="S103" s="542"/>
      <c r="T103" s="542"/>
      <c r="U103" s="542"/>
      <c r="V103" s="542"/>
      <c r="W103" s="542"/>
      <c r="X103" s="542"/>
      <c r="Y103" s="542"/>
      <c r="Z103" s="542"/>
      <c r="AA103" s="542"/>
      <c r="AB103" s="542"/>
    </row>
    <row r="104" spans="1:28" s="143" customFormat="1" ht="18" customHeight="1" x14ac:dyDescent="0.2">
      <c r="A104" s="570"/>
      <c r="B104" s="67" t="s">
        <v>919</v>
      </c>
      <c r="C104" s="548"/>
      <c r="D104" s="542"/>
      <c r="E104" s="542"/>
      <c r="F104" s="542"/>
      <c r="G104" s="542"/>
      <c r="H104" s="542"/>
      <c r="I104" s="542"/>
      <c r="J104" s="542"/>
      <c r="K104" s="542"/>
      <c r="L104" s="542"/>
      <c r="M104" s="542"/>
      <c r="N104" s="542"/>
      <c r="O104" s="542"/>
      <c r="P104" s="542"/>
      <c r="Q104" s="542"/>
      <c r="R104" s="542"/>
      <c r="S104" s="542"/>
      <c r="T104" s="542"/>
      <c r="U104" s="542"/>
      <c r="V104" s="542"/>
      <c r="W104" s="542"/>
      <c r="X104" s="542"/>
      <c r="Y104" s="542"/>
      <c r="Z104" s="542"/>
      <c r="AA104" s="542"/>
      <c r="AB104" s="542"/>
    </row>
    <row r="105" spans="1:28" s="143" customFormat="1" ht="18" customHeight="1" x14ac:dyDescent="0.2">
      <c r="A105" s="570"/>
      <c r="B105" s="67" t="s">
        <v>920</v>
      </c>
      <c r="C105" s="548"/>
      <c r="D105" s="542"/>
      <c r="E105" s="542"/>
      <c r="F105" s="542"/>
      <c r="G105" s="542"/>
      <c r="H105" s="542"/>
      <c r="I105" s="542"/>
      <c r="J105" s="542"/>
      <c r="K105" s="542"/>
      <c r="L105" s="542"/>
      <c r="M105" s="542"/>
      <c r="N105" s="542"/>
      <c r="O105" s="542"/>
      <c r="P105" s="542"/>
      <c r="Q105" s="542"/>
      <c r="R105" s="542"/>
      <c r="S105" s="542"/>
      <c r="T105" s="542"/>
      <c r="U105" s="542"/>
      <c r="V105" s="542"/>
      <c r="W105" s="542"/>
      <c r="X105" s="542"/>
      <c r="Y105" s="542"/>
      <c r="Z105" s="542"/>
      <c r="AA105" s="542"/>
      <c r="AB105" s="542"/>
    </row>
    <row r="106" spans="1:28" s="143" customFormat="1" ht="18" customHeight="1" x14ac:dyDescent="0.2">
      <c r="A106" s="570"/>
      <c r="B106" s="67" t="s">
        <v>921</v>
      </c>
      <c r="C106" s="548"/>
      <c r="D106" s="542"/>
      <c r="E106" s="542"/>
      <c r="F106" s="542"/>
      <c r="G106" s="542"/>
      <c r="H106" s="542"/>
      <c r="I106" s="542"/>
      <c r="J106" s="542"/>
      <c r="K106" s="542"/>
      <c r="L106" s="542"/>
      <c r="M106" s="542"/>
      <c r="N106" s="542"/>
      <c r="O106" s="542"/>
      <c r="P106" s="542"/>
      <c r="Q106" s="542"/>
      <c r="R106" s="542"/>
      <c r="S106" s="542"/>
      <c r="T106" s="542"/>
      <c r="U106" s="542"/>
      <c r="V106" s="542"/>
      <c r="W106" s="542"/>
      <c r="X106" s="542"/>
      <c r="Y106" s="542"/>
      <c r="Z106" s="542"/>
      <c r="AA106" s="542"/>
      <c r="AB106" s="542"/>
    </row>
    <row r="107" spans="1:28" s="143" customFormat="1" ht="18" customHeight="1" x14ac:dyDescent="0.2">
      <c r="A107" s="570"/>
      <c r="B107" s="67" t="s">
        <v>922</v>
      </c>
      <c r="C107" s="548"/>
      <c r="D107" s="542"/>
      <c r="E107" s="542"/>
      <c r="F107" s="542"/>
      <c r="G107" s="542"/>
      <c r="H107" s="542"/>
      <c r="I107" s="542"/>
      <c r="J107" s="542"/>
      <c r="K107" s="542"/>
      <c r="L107" s="542"/>
      <c r="M107" s="542"/>
      <c r="N107" s="542"/>
      <c r="O107" s="542"/>
      <c r="P107" s="542"/>
      <c r="Q107" s="542"/>
      <c r="R107" s="542"/>
      <c r="S107" s="542"/>
      <c r="T107" s="542"/>
      <c r="U107" s="542"/>
      <c r="V107" s="542"/>
      <c r="W107" s="542"/>
      <c r="X107" s="542"/>
      <c r="Y107" s="542"/>
      <c r="Z107" s="542"/>
      <c r="AA107" s="542"/>
      <c r="AB107" s="542"/>
    </row>
    <row r="108" spans="1:28" s="143" customFormat="1" ht="18" customHeight="1" x14ac:dyDescent="0.2">
      <c r="A108" s="570"/>
      <c r="B108" s="67" t="s">
        <v>923</v>
      </c>
      <c r="C108" s="548"/>
      <c r="D108" s="542"/>
      <c r="E108" s="542"/>
      <c r="F108" s="542"/>
      <c r="G108" s="542"/>
      <c r="H108" s="542"/>
      <c r="I108" s="542"/>
      <c r="J108" s="542"/>
      <c r="K108" s="542"/>
      <c r="L108" s="542"/>
      <c r="M108" s="542"/>
      <c r="N108" s="542"/>
      <c r="O108" s="542"/>
      <c r="P108" s="542"/>
      <c r="Q108" s="542"/>
      <c r="R108" s="542"/>
      <c r="S108" s="542"/>
      <c r="T108" s="542"/>
      <c r="U108" s="542"/>
      <c r="V108" s="542"/>
      <c r="W108" s="542"/>
      <c r="X108" s="542"/>
      <c r="Y108" s="542"/>
      <c r="Z108" s="542"/>
      <c r="AA108" s="542"/>
      <c r="AB108" s="542"/>
    </row>
    <row r="109" spans="1:28" s="143" customFormat="1" ht="18" customHeight="1" x14ac:dyDescent="0.2">
      <c r="A109" s="570"/>
      <c r="B109" s="67" t="s">
        <v>924</v>
      </c>
      <c r="C109" s="548"/>
      <c r="D109" s="542"/>
      <c r="E109" s="542"/>
      <c r="F109" s="542"/>
      <c r="G109" s="542"/>
      <c r="H109" s="542"/>
      <c r="I109" s="542"/>
      <c r="J109" s="542"/>
      <c r="K109" s="542"/>
      <c r="L109" s="542"/>
      <c r="M109" s="542"/>
      <c r="N109" s="542"/>
      <c r="O109" s="542"/>
      <c r="P109" s="542"/>
      <c r="Q109" s="542"/>
      <c r="R109" s="542"/>
      <c r="S109" s="542"/>
      <c r="T109" s="542"/>
      <c r="U109" s="542"/>
      <c r="V109" s="542"/>
      <c r="W109" s="542"/>
      <c r="X109" s="542"/>
      <c r="Y109" s="542"/>
      <c r="Z109" s="542"/>
      <c r="AA109" s="542"/>
      <c r="AB109" s="542"/>
    </row>
    <row r="110" spans="1:28" s="143" customFormat="1" ht="18" customHeight="1" x14ac:dyDescent="0.2">
      <c r="A110" s="570"/>
      <c r="B110" s="67" t="s">
        <v>925</v>
      </c>
      <c r="C110" s="548"/>
      <c r="D110" s="542"/>
      <c r="E110" s="542"/>
      <c r="F110" s="542"/>
      <c r="G110" s="542"/>
      <c r="H110" s="542"/>
      <c r="I110" s="542"/>
      <c r="J110" s="542"/>
      <c r="K110" s="542"/>
      <c r="L110" s="542"/>
      <c r="M110" s="542"/>
      <c r="N110" s="542"/>
      <c r="O110" s="542"/>
      <c r="P110" s="542"/>
      <c r="Q110" s="542"/>
      <c r="R110" s="542"/>
      <c r="S110" s="542"/>
      <c r="T110" s="542"/>
      <c r="U110" s="542"/>
      <c r="V110" s="542"/>
      <c r="W110" s="542"/>
      <c r="X110" s="542"/>
      <c r="Y110" s="542"/>
      <c r="Z110" s="542"/>
      <c r="AA110" s="542"/>
      <c r="AB110" s="542"/>
    </row>
    <row r="111" spans="1:28" s="143" customFormat="1" ht="18" customHeight="1" x14ac:dyDescent="0.2">
      <c r="A111" s="570"/>
      <c r="B111" s="67" t="s">
        <v>926</v>
      </c>
      <c r="C111" s="548"/>
      <c r="D111" s="542"/>
      <c r="E111" s="542"/>
      <c r="F111" s="542"/>
      <c r="G111" s="542"/>
      <c r="H111" s="542"/>
      <c r="I111" s="542"/>
      <c r="J111" s="542"/>
      <c r="K111" s="542"/>
      <c r="L111" s="542"/>
      <c r="M111" s="542"/>
      <c r="N111" s="542"/>
      <c r="O111" s="542"/>
      <c r="P111" s="542"/>
      <c r="Q111" s="542"/>
      <c r="R111" s="542"/>
      <c r="S111" s="542"/>
      <c r="T111" s="542"/>
      <c r="U111" s="542"/>
      <c r="V111" s="542"/>
      <c r="W111" s="542"/>
      <c r="X111" s="542"/>
      <c r="Y111" s="542"/>
      <c r="Z111" s="542"/>
      <c r="AA111" s="542"/>
      <c r="AB111" s="542"/>
    </row>
    <row r="112" spans="1:28" s="143" customFormat="1" ht="18" customHeight="1" x14ac:dyDescent="0.2">
      <c r="A112" s="570"/>
      <c r="B112" s="67" t="s">
        <v>927</v>
      </c>
      <c r="C112" s="548"/>
      <c r="D112" s="542"/>
      <c r="E112" s="542"/>
      <c r="F112" s="542"/>
      <c r="G112" s="542"/>
      <c r="H112" s="542"/>
      <c r="I112" s="542"/>
      <c r="J112" s="542"/>
      <c r="K112" s="542"/>
      <c r="L112" s="542"/>
      <c r="M112" s="542"/>
      <c r="N112" s="542"/>
      <c r="O112" s="542"/>
      <c r="P112" s="542"/>
      <c r="Q112" s="542"/>
      <c r="R112" s="542"/>
      <c r="S112" s="542"/>
      <c r="T112" s="542"/>
      <c r="U112" s="542"/>
      <c r="V112" s="542"/>
      <c r="W112" s="542"/>
      <c r="X112" s="542"/>
      <c r="Y112" s="542"/>
      <c r="Z112" s="542"/>
      <c r="AA112" s="542"/>
      <c r="AB112" s="542"/>
    </row>
    <row r="113" spans="1:28" s="143" customFormat="1" ht="18" customHeight="1" x14ac:dyDescent="0.2">
      <c r="A113" s="570"/>
      <c r="B113" s="67" t="s">
        <v>928</v>
      </c>
      <c r="C113" s="548"/>
      <c r="D113" s="542"/>
      <c r="E113" s="542"/>
      <c r="F113" s="542"/>
      <c r="G113" s="542"/>
      <c r="H113" s="542"/>
      <c r="I113" s="542"/>
      <c r="J113" s="542"/>
      <c r="K113" s="542"/>
      <c r="L113" s="542"/>
      <c r="M113" s="542"/>
      <c r="N113" s="542"/>
      <c r="O113" s="542"/>
      <c r="P113" s="542"/>
      <c r="Q113" s="542"/>
      <c r="R113" s="542"/>
      <c r="S113" s="542"/>
      <c r="T113" s="542"/>
      <c r="U113" s="542"/>
      <c r="V113" s="542"/>
      <c r="W113" s="542"/>
      <c r="X113" s="542"/>
      <c r="Y113" s="542"/>
      <c r="Z113" s="542"/>
      <c r="AA113" s="542"/>
      <c r="AB113" s="542"/>
    </row>
    <row r="114" spans="1:28" s="143" customFormat="1" ht="18" customHeight="1" x14ac:dyDescent="0.2">
      <c r="A114" s="570"/>
      <c r="B114" s="67" t="s">
        <v>929</v>
      </c>
      <c r="C114" s="548"/>
      <c r="D114" s="542"/>
      <c r="E114" s="542"/>
      <c r="F114" s="542"/>
      <c r="G114" s="542"/>
      <c r="H114" s="542"/>
      <c r="I114" s="542"/>
      <c r="J114" s="542"/>
      <c r="K114" s="542"/>
      <c r="L114" s="542"/>
      <c r="M114" s="542"/>
      <c r="N114" s="542"/>
      <c r="O114" s="542"/>
      <c r="P114" s="542"/>
      <c r="Q114" s="542"/>
      <c r="R114" s="542"/>
      <c r="S114" s="542"/>
      <c r="T114" s="542"/>
      <c r="U114" s="542"/>
      <c r="V114" s="542"/>
      <c r="W114" s="542"/>
      <c r="X114" s="542"/>
      <c r="Y114" s="542"/>
      <c r="Z114" s="542"/>
      <c r="AA114" s="542"/>
      <c r="AB114" s="542"/>
    </row>
    <row r="115" spans="1:28" s="143" customFormat="1" ht="18" customHeight="1" x14ac:dyDescent="0.2">
      <c r="A115" s="570"/>
      <c r="B115" s="67" t="s">
        <v>930</v>
      </c>
      <c r="C115" s="548"/>
      <c r="D115" s="542"/>
      <c r="E115" s="542"/>
      <c r="F115" s="542"/>
      <c r="G115" s="542"/>
      <c r="H115" s="542"/>
      <c r="I115" s="542"/>
      <c r="J115" s="542"/>
      <c r="K115" s="542"/>
      <c r="L115" s="542"/>
      <c r="M115" s="542"/>
      <c r="N115" s="542"/>
      <c r="O115" s="542"/>
      <c r="P115" s="542"/>
      <c r="Q115" s="542"/>
      <c r="R115" s="542"/>
      <c r="S115" s="542"/>
      <c r="T115" s="542"/>
      <c r="U115" s="542"/>
      <c r="V115" s="542"/>
      <c r="W115" s="542"/>
      <c r="X115" s="542"/>
      <c r="Y115" s="542"/>
      <c r="Z115" s="542"/>
      <c r="AA115" s="542"/>
      <c r="AB115" s="542"/>
    </row>
    <row r="116" spans="1:28" s="143" customFormat="1" ht="18" customHeight="1" x14ac:dyDescent="0.2">
      <c r="A116" s="570"/>
      <c r="B116" s="67" t="s">
        <v>931</v>
      </c>
      <c r="C116" s="548"/>
      <c r="D116" s="542"/>
      <c r="E116" s="542"/>
      <c r="F116" s="542"/>
      <c r="G116" s="542"/>
      <c r="H116" s="542"/>
      <c r="I116" s="542"/>
      <c r="J116" s="542"/>
      <c r="K116" s="542"/>
      <c r="L116" s="542"/>
      <c r="M116" s="542"/>
      <c r="N116" s="542"/>
      <c r="O116" s="542"/>
      <c r="P116" s="542"/>
      <c r="Q116" s="542"/>
      <c r="R116" s="542"/>
      <c r="S116" s="542"/>
      <c r="T116" s="542"/>
      <c r="U116" s="542"/>
      <c r="V116" s="542"/>
      <c r="W116" s="542"/>
      <c r="X116" s="542"/>
      <c r="Y116" s="542"/>
      <c r="Z116" s="542"/>
      <c r="AA116" s="542"/>
      <c r="AB116" s="542"/>
    </row>
    <row r="117" spans="1:28" s="143" customFormat="1" ht="18" customHeight="1" x14ac:dyDescent="0.2">
      <c r="A117" s="570"/>
      <c r="B117" s="67" t="s">
        <v>932</v>
      </c>
      <c r="C117" s="548"/>
      <c r="D117" s="542"/>
      <c r="E117" s="542"/>
      <c r="F117" s="542"/>
      <c r="G117" s="542"/>
      <c r="H117" s="542"/>
      <c r="I117" s="542"/>
      <c r="J117" s="542"/>
      <c r="K117" s="542"/>
      <c r="L117" s="542"/>
      <c r="M117" s="542"/>
      <c r="N117" s="542"/>
      <c r="O117" s="542"/>
      <c r="P117" s="542"/>
      <c r="Q117" s="542"/>
      <c r="R117" s="542"/>
      <c r="S117" s="542"/>
      <c r="T117" s="542"/>
      <c r="U117" s="542"/>
      <c r="V117" s="542"/>
      <c r="W117" s="542"/>
      <c r="X117" s="542"/>
      <c r="Y117" s="542"/>
      <c r="Z117" s="542"/>
      <c r="AA117" s="542"/>
      <c r="AB117" s="542"/>
    </row>
    <row r="118" spans="1:28" s="143" customFormat="1" ht="18" customHeight="1" x14ac:dyDescent="0.2">
      <c r="A118" s="570"/>
      <c r="B118" s="67" t="s">
        <v>933</v>
      </c>
      <c r="C118" s="548"/>
      <c r="D118" s="542"/>
      <c r="E118" s="542"/>
      <c r="F118" s="542"/>
      <c r="G118" s="542"/>
      <c r="H118" s="542"/>
      <c r="I118" s="542"/>
      <c r="J118" s="542"/>
      <c r="K118" s="542"/>
      <c r="L118" s="542"/>
      <c r="M118" s="542"/>
      <c r="N118" s="542"/>
      <c r="O118" s="542"/>
      <c r="P118" s="542"/>
      <c r="Q118" s="542"/>
      <c r="R118" s="542"/>
      <c r="S118" s="542"/>
      <c r="T118" s="542"/>
      <c r="U118" s="542"/>
      <c r="V118" s="542"/>
      <c r="W118" s="542"/>
      <c r="X118" s="542"/>
      <c r="Y118" s="542"/>
      <c r="Z118" s="542"/>
      <c r="AA118" s="542"/>
      <c r="AB118" s="542"/>
    </row>
    <row r="119" spans="1:28" s="143" customFormat="1" ht="18" customHeight="1" x14ac:dyDescent="0.2">
      <c r="A119" s="570"/>
      <c r="B119" s="67" t="s">
        <v>934</v>
      </c>
      <c r="C119" s="548"/>
      <c r="D119" s="542"/>
      <c r="E119" s="542"/>
      <c r="F119" s="542"/>
      <c r="G119" s="542"/>
      <c r="H119" s="542"/>
      <c r="I119" s="542"/>
      <c r="J119" s="542"/>
      <c r="K119" s="542"/>
      <c r="L119" s="542"/>
      <c r="M119" s="542"/>
      <c r="N119" s="542"/>
      <c r="O119" s="542"/>
      <c r="P119" s="542"/>
      <c r="Q119" s="542"/>
      <c r="R119" s="542"/>
      <c r="S119" s="542"/>
      <c r="T119" s="542"/>
      <c r="U119" s="542"/>
      <c r="V119" s="542"/>
      <c r="W119" s="542"/>
      <c r="X119" s="542"/>
      <c r="Y119" s="542"/>
      <c r="Z119" s="542"/>
      <c r="AA119" s="542"/>
      <c r="AB119" s="542"/>
    </row>
    <row r="120" spans="1:28" s="143" customFormat="1" ht="18" customHeight="1" x14ac:dyDescent="0.2">
      <c r="A120" s="570"/>
      <c r="B120" s="67" t="s">
        <v>935</v>
      </c>
      <c r="C120" s="548"/>
      <c r="D120" s="542"/>
      <c r="E120" s="542"/>
      <c r="F120" s="542"/>
      <c r="G120" s="542"/>
      <c r="H120" s="542"/>
      <c r="I120" s="542"/>
      <c r="J120" s="542"/>
      <c r="K120" s="542"/>
      <c r="L120" s="542"/>
      <c r="M120" s="542"/>
      <c r="N120" s="542"/>
      <c r="O120" s="542"/>
      <c r="P120" s="542"/>
      <c r="Q120" s="542"/>
      <c r="R120" s="542"/>
      <c r="S120" s="542"/>
      <c r="T120" s="542"/>
      <c r="U120" s="542"/>
      <c r="V120" s="542"/>
      <c r="W120" s="542"/>
      <c r="X120" s="542"/>
      <c r="Y120" s="542"/>
      <c r="Z120" s="542"/>
      <c r="AA120" s="542"/>
      <c r="AB120" s="542"/>
    </row>
    <row r="121" spans="1:28" s="143" customFormat="1" ht="18" customHeight="1" x14ac:dyDescent="0.2">
      <c r="A121" s="570"/>
      <c r="B121" s="67" t="s">
        <v>936</v>
      </c>
      <c r="C121" s="548"/>
      <c r="D121" s="542"/>
      <c r="E121" s="542"/>
      <c r="F121" s="542"/>
      <c r="G121" s="542"/>
      <c r="H121" s="542"/>
      <c r="I121" s="542"/>
      <c r="J121" s="542"/>
      <c r="K121" s="542"/>
      <c r="L121" s="542"/>
      <c r="M121" s="542"/>
      <c r="N121" s="542"/>
      <c r="O121" s="542"/>
      <c r="P121" s="542"/>
      <c r="Q121" s="542"/>
      <c r="R121" s="542"/>
      <c r="S121" s="542"/>
      <c r="T121" s="542"/>
      <c r="U121" s="542"/>
      <c r="V121" s="542"/>
      <c r="W121" s="542"/>
      <c r="X121" s="542"/>
      <c r="Y121" s="542"/>
      <c r="Z121" s="542"/>
      <c r="AA121" s="542"/>
      <c r="AB121" s="542"/>
    </row>
    <row r="122" spans="1:28" s="143" customFormat="1" ht="18" customHeight="1" x14ac:dyDescent="0.2">
      <c r="A122" s="570"/>
      <c r="B122" s="67" t="s">
        <v>937</v>
      </c>
      <c r="C122" s="548"/>
      <c r="D122" s="542"/>
      <c r="E122" s="542"/>
      <c r="F122" s="542"/>
      <c r="G122" s="542"/>
      <c r="H122" s="542"/>
      <c r="I122" s="542"/>
      <c r="J122" s="542"/>
      <c r="K122" s="542"/>
      <c r="L122" s="542"/>
      <c r="M122" s="542"/>
      <c r="N122" s="542"/>
      <c r="O122" s="542"/>
      <c r="P122" s="542"/>
      <c r="Q122" s="542"/>
      <c r="R122" s="542"/>
      <c r="S122" s="542"/>
      <c r="T122" s="542"/>
      <c r="U122" s="542"/>
      <c r="V122" s="542"/>
      <c r="W122" s="542"/>
      <c r="X122" s="542"/>
      <c r="Y122" s="542"/>
      <c r="Z122" s="542"/>
      <c r="AA122" s="542"/>
      <c r="AB122" s="542"/>
    </row>
    <row r="123" spans="1:28" s="143" customFormat="1" ht="18" customHeight="1" x14ac:dyDescent="0.2">
      <c r="A123" s="570"/>
      <c r="B123" s="67" t="s">
        <v>938</v>
      </c>
      <c r="C123" s="548"/>
      <c r="D123" s="542"/>
      <c r="E123" s="542"/>
      <c r="F123" s="542"/>
      <c r="G123" s="542"/>
      <c r="H123" s="542"/>
      <c r="I123" s="542"/>
      <c r="J123" s="542"/>
      <c r="K123" s="542"/>
      <c r="L123" s="542"/>
      <c r="M123" s="542"/>
      <c r="N123" s="542"/>
      <c r="O123" s="542"/>
      <c r="P123" s="542"/>
      <c r="Q123" s="542"/>
      <c r="R123" s="542"/>
      <c r="S123" s="542"/>
      <c r="T123" s="542"/>
      <c r="U123" s="542"/>
      <c r="V123" s="542"/>
      <c r="W123" s="542"/>
      <c r="X123" s="542"/>
      <c r="Y123" s="542"/>
      <c r="Z123" s="542"/>
      <c r="AA123" s="542"/>
      <c r="AB123" s="542"/>
    </row>
    <row r="124" spans="1:28" s="143" customFormat="1" ht="18" customHeight="1" x14ac:dyDescent="0.2">
      <c r="A124" s="570"/>
      <c r="B124" s="67" t="s">
        <v>939</v>
      </c>
      <c r="C124" s="548"/>
      <c r="D124" s="542"/>
      <c r="E124" s="542"/>
      <c r="F124" s="542"/>
      <c r="G124" s="542"/>
      <c r="H124" s="542"/>
      <c r="I124" s="542"/>
      <c r="J124" s="542"/>
      <c r="K124" s="542"/>
      <c r="L124" s="542"/>
      <c r="M124" s="542"/>
      <c r="N124" s="542"/>
      <c r="O124" s="542"/>
      <c r="P124" s="542"/>
      <c r="Q124" s="542"/>
      <c r="R124" s="542"/>
      <c r="S124" s="542"/>
      <c r="T124" s="542"/>
      <c r="U124" s="542"/>
      <c r="V124" s="542"/>
      <c r="W124" s="542"/>
      <c r="X124" s="542"/>
      <c r="Y124" s="542"/>
      <c r="Z124" s="542"/>
      <c r="AA124" s="542"/>
      <c r="AB124" s="542"/>
    </row>
    <row r="125" spans="1:28" s="143" customFormat="1" ht="18" customHeight="1" x14ac:dyDescent="0.2">
      <c r="A125" s="570"/>
      <c r="B125" s="67" t="s">
        <v>940</v>
      </c>
      <c r="C125" s="548"/>
      <c r="D125" s="542"/>
      <c r="E125" s="542"/>
      <c r="F125" s="542"/>
      <c r="G125" s="542"/>
      <c r="H125" s="542"/>
      <c r="I125" s="542"/>
      <c r="J125" s="542"/>
      <c r="K125" s="542"/>
      <c r="L125" s="542"/>
      <c r="M125" s="542"/>
      <c r="N125" s="542"/>
      <c r="O125" s="542"/>
      <c r="P125" s="542"/>
      <c r="Q125" s="542"/>
      <c r="R125" s="542"/>
      <c r="S125" s="542"/>
      <c r="T125" s="542"/>
      <c r="U125" s="542"/>
      <c r="V125" s="542"/>
      <c r="W125" s="542"/>
      <c r="X125" s="542"/>
      <c r="Y125" s="542"/>
      <c r="Z125" s="542"/>
      <c r="AA125" s="542"/>
      <c r="AB125" s="542"/>
    </row>
    <row r="126" spans="1:28" s="143" customFormat="1" ht="18" customHeight="1" x14ac:dyDescent="0.2">
      <c r="A126" s="570"/>
      <c r="B126" s="67" t="s">
        <v>941</v>
      </c>
      <c r="C126" s="548"/>
      <c r="D126" s="542"/>
      <c r="E126" s="542"/>
      <c r="F126" s="542"/>
      <c r="G126" s="542"/>
      <c r="H126" s="542"/>
      <c r="I126" s="542"/>
      <c r="J126" s="542"/>
      <c r="K126" s="542"/>
      <c r="L126" s="542"/>
      <c r="M126" s="542"/>
      <c r="N126" s="542"/>
      <c r="O126" s="542"/>
      <c r="P126" s="542"/>
      <c r="Q126" s="542"/>
      <c r="R126" s="542"/>
      <c r="S126" s="542"/>
      <c r="T126" s="542"/>
      <c r="U126" s="542"/>
      <c r="V126" s="542"/>
      <c r="W126" s="542"/>
      <c r="X126" s="542"/>
      <c r="Y126" s="542"/>
      <c r="Z126" s="542"/>
      <c r="AA126" s="542"/>
      <c r="AB126" s="542"/>
    </row>
    <row r="127" spans="1:28" s="143" customFormat="1" ht="18" customHeight="1" x14ac:dyDescent="0.2">
      <c r="A127" s="570"/>
      <c r="B127" s="67" t="s">
        <v>942</v>
      </c>
      <c r="C127" s="548"/>
      <c r="D127" s="542"/>
      <c r="E127" s="542"/>
      <c r="F127" s="542"/>
      <c r="G127" s="542"/>
      <c r="H127" s="542"/>
      <c r="I127" s="542"/>
      <c r="J127" s="542"/>
      <c r="K127" s="542"/>
      <c r="L127" s="542"/>
      <c r="M127" s="542"/>
      <c r="N127" s="542"/>
      <c r="O127" s="542"/>
      <c r="P127" s="542"/>
      <c r="Q127" s="542"/>
      <c r="R127" s="542"/>
      <c r="S127" s="542"/>
      <c r="T127" s="542"/>
      <c r="U127" s="542"/>
      <c r="V127" s="542"/>
      <c r="W127" s="542"/>
      <c r="X127" s="542"/>
      <c r="Y127" s="542"/>
      <c r="Z127" s="542"/>
      <c r="AA127" s="542"/>
      <c r="AB127" s="542"/>
    </row>
    <row r="128" spans="1:28" s="143" customFormat="1" ht="18" customHeight="1" x14ac:dyDescent="0.2">
      <c r="A128" s="570"/>
      <c r="B128" s="67" t="s">
        <v>943</v>
      </c>
      <c r="C128" s="548"/>
      <c r="D128" s="542"/>
      <c r="E128" s="542"/>
      <c r="F128" s="542"/>
      <c r="G128" s="542"/>
      <c r="H128" s="542"/>
      <c r="I128" s="542"/>
      <c r="J128" s="542"/>
      <c r="K128" s="542"/>
      <c r="L128" s="542"/>
      <c r="M128" s="542"/>
      <c r="N128" s="542"/>
      <c r="O128" s="542"/>
      <c r="P128" s="542"/>
      <c r="Q128" s="542"/>
      <c r="R128" s="542"/>
      <c r="S128" s="542"/>
      <c r="T128" s="542"/>
      <c r="U128" s="542"/>
      <c r="V128" s="542"/>
      <c r="W128" s="542"/>
      <c r="X128" s="542"/>
      <c r="Y128" s="542"/>
      <c r="Z128" s="542"/>
      <c r="AA128" s="542"/>
      <c r="AB128" s="542"/>
    </row>
    <row r="129" spans="1:28" s="143" customFormat="1" ht="18" customHeight="1" x14ac:dyDescent="0.2">
      <c r="A129" s="570"/>
      <c r="B129" s="67" t="s">
        <v>944</v>
      </c>
      <c r="C129" s="548"/>
      <c r="D129" s="542"/>
      <c r="E129" s="542"/>
      <c r="F129" s="542"/>
      <c r="G129" s="542"/>
      <c r="H129" s="542"/>
      <c r="I129" s="542"/>
      <c r="J129" s="542"/>
      <c r="K129" s="542"/>
      <c r="L129" s="542"/>
      <c r="M129" s="542"/>
      <c r="N129" s="542"/>
      <c r="O129" s="542"/>
      <c r="P129" s="542"/>
      <c r="Q129" s="542"/>
      <c r="R129" s="542"/>
      <c r="S129" s="542"/>
      <c r="T129" s="542"/>
      <c r="U129" s="542"/>
      <c r="V129" s="542"/>
      <c r="W129" s="542"/>
      <c r="X129" s="542"/>
      <c r="Y129" s="542"/>
      <c r="Z129" s="542"/>
      <c r="AA129" s="542"/>
      <c r="AB129" s="542"/>
    </row>
    <row r="130" spans="1:28" s="143" customFormat="1" ht="18" customHeight="1" x14ac:dyDescent="0.2">
      <c r="A130" s="570"/>
      <c r="B130" s="67" t="s">
        <v>945</v>
      </c>
      <c r="C130" s="548"/>
      <c r="D130" s="542"/>
      <c r="E130" s="542"/>
      <c r="F130" s="542"/>
      <c r="G130" s="542"/>
      <c r="H130" s="542"/>
      <c r="I130" s="542"/>
      <c r="J130" s="542"/>
      <c r="K130" s="542"/>
      <c r="L130" s="542"/>
      <c r="M130" s="542"/>
      <c r="N130" s="542"/>
      <c r="O130" s="542"/>
      <c r="P130" s="542"/>
      <c r="Q130" s="542"/>
      <c r="R130" s="542"/>
      <c r="S130" s="542"/>
      <c r="T130" s="542"/>
      <c r="U130" s="542"/>
      <c r="V130" s="542"/>
      <c r="W130" s="542"/>
      <c r="X130" s="542"/>
      <c r="Y130" s="542"/>
      <c r="Z130" s="542"/>
      <c r="AA130" s="542"/>
      <c r="AB130" s="542"/>
    </row>
    <row r="131" spans="1:28" s="143" customFormat="1" ht="18" customHeight="1" x14ac:dyDescent="0.2">
      <c r="A131" s="570"/>
      <c r="B131" s="67" t="s">
        <v>946</v>
      </c>
      <c r="C131" s="548"/>
      <c r="D131" s="542"/>
      <c r="E131" s="542"/>
      <c r="F131" s="542"/>
      <c r="G131" s="542"/>
      <c r="H131" s="542"/>
      <c r="I131" s="542"/>
      <c r="J131" s="542"/>
      <c r="K131" s="542"/>
      <c r="L131" s="542"/>
      <c r="M131" s="542"/>
      <c r="N131" s="542"/>
      <c r="O131" s="542"/>
      <c r="P131" s="542"/>
      <c r="Q131" s="542"/>
      <c r="R131" s="542"/>
      <c r="S131" s="542"/>
      <c r="T131" s="542"/>
      <c r="U131" s="542"/>
      <c r="V131" s="542"/>
      <c r="W131" s="542"/>
      <c r="X131" s="542"/>
      <c r="Y131" s="542"/>
      <c r="Z131" s="542"/>
      <c r="AA131" s="542"/>
      <c r="AB131" s="542"/>
    </row>
    <row r="132" spans="1:28" s="143" customFormat="1" ht="18" customHeight="1" x14ac:dyDescent="0.2">
      <c r="A132" s="570"/>
      <c r="B132" s="67" t="s">
        <v>947</v>
      </c>
      <c r="C132" s="548"/>
      <c r="D132" s="542"/>
      <c r="E132" s="542"/>
      <c r="F132" s="542"/>
      <c r="G132" s="542"/>
      <c r="H132" s="542"/>
      <c r="I132" s="542"/>
      <c r="J132" s="542"/>
      <c r="K132" s="542"/>
      <c r="L132" s="542"/>
      <c r="M132" s="542"/>
      <c r="N132" s="542"/>
      <c r="O132" s="542"/>
      <c r="P132" s="542"/>
      <c r="Q132" s="542"/>
      <c r="R132" s="542"/>
      <c r="S132" s="542"/>
      <c r="T132" s="542"/>
      <c r="U132" s="542"/>
      <c r="V132" s="542"/>
      <c r="W132" s="542"/>
      <c r="X132" s="542"/>
      <c r="Y132" s="542"/>
      <c r="Z132" s="542"/>
      <c r="AA132" s="542"/>
      <c r="AB132" s="542"/>
    </row>
    <row r="133" spans="1:28" s="143" customFormat="1" ht="18" customHeight="1" x14ac:dyDescent="0.2">
      <c r="A133" s="570"/>
      <c r="B133" s="67" t="s">
        <v>948</v>
      </c>
      <c r="C133" s="548"/>
      <c r="D133" s="542"/>
      <c r="E133" s="542"/>
      <c r="F133" s="542"/>
      <c r="G133" s="542"/>
      <c r="H133" s="542"/>
      <c r="I133" s="542"/>
      <c r="J133" s="542"/>
      <c r="K133" s="542"/>
      <c r="L133" s="542"/>
      <c r="M133" s="542"/>
      <c r="N133" s="542"/>
      <c r="O133" s="542"/>
      <c r="P133" s="542"/>
      <c r="Q133" s="542"/>
      <c r="R133" s="542"/>
      <c r="S133" s="542"/>
      <c r="T133" s="542"/>
      <c r="U133" s="542"/>
      <c r="V133" s="542"/>
      <c r="W133" s="542"/>
      <c r="X133" s="542"/>
      <c r="Y133" s="542"/>
      <c r="Z133" s="542"/>
      <c r="AA133" s="542"/>
      <c r="AB133" s="542"/>
    </row>
    <row r="134" spans="1:28" s="143" customFormat="1" ht="18" customHeight="1" x14ac:dyDescent="0.2">
      <c r="A134" s="570"/>
      <c r="B134" s="108" t="s">
        <v>949</v>
      </c>
      <c r="C134" s="548"/>
      <c r="D134" s="542"/>
      <c r="E134" s="542"/>
      <c r="F134" s="542"/>
      <c r="G134" s="542"/>
      <c r="H134" s="542"/>
      <c r="I134" s="542"/>
      <c r="J134" s="542"/>
      <c r="K134" s="542"/>
      <c r="L134" s="542"/>
      <c r="M134" s="542"/>
      <c r="N134" s="542"/>
      <c r="O134" s="542"/>
      <c r="P134" s="542"/>
      <c r="Q134" s="542"/>
      <c r="R134" s="542"/>
      <c r="S134" s="542"/>
      <c r="T134" s="542"/>
      <c r="U134" s="542"/>
      <c r="V134" s="542"/>
      <c r="W134" s="542"/>
      <c r="X134" s="542"/>
      <c r="Y134" s="542"/>
      <c r="Z134" s="542"/>
      <c r="AA134" s="542"/>
      <c r="AB134" s="542"/>
    </row>
    <row r="135" spans="1:28" s="143" customFormat="1" ht="18" customHeight="1" x14ac:dyDescent="0.2">
      <c r="A135" s="535">
        <v>6</v>
      </c>
      <c r="B135" s="99" t="s">
        <v>950</v>
      </c>
      <c r="C135" s="572"/>
      <c r="D135" s="534"/>
      <c r="E135" s="534"/>
      <c r="F135" s="534"/>
      <c r="G135" s="534"/>
      <c r="H135" s="534"/>
      <c r="I135" s="534"/>
      <c r="J135" s="534"/>
      <c r="K135" s="534"/>
      <c r="L135" s="534"/>
      <c r="M135" s="534"/>
      <c r="N135" s="534"/>
      <c r="O135" s="534"/>
      <c r="P135" s="534"/>
      <c r="Q135" s="534"/>
      <c r="R135" s="534"/>
      <c r="S135" s="534"/>
      <c r="T135" s="534"/>
      <c r="U135" s="534"/>
      <c r="V135" s="534"/>
      <c r="W135" s="534"/>
      <c r="X135" s="534"/>
      <c r="Y135" s="534"/>
      <c r="Z135" s="534"/>
      <c r="AA135" s="534"/>
      <c r="AB135" s="534"/>
    </row>
    <row r="136" spans="1:28" s="143" customFormat="1" ht="18" customHeight="1" x14ac:dyDescent="0.2">
      <c r="A136" s="535"/>
      <c r="B136" s="67" t="s">
        <v>951</v>
      </c>
      <c r="C136" s="572"/>
      <c r="D136" s="534"/>
      <c r="E136" s="534"/>
      <c r="F136" s="534"/>
      <c r="G136" s="534"/>
      <c r="H136" s="534"/>
      <c r="I136" s="534"/>
      <c r="J136" s="534"/>
      <c r="K136" s="534"/>
      <c r="L136" s="534"/>
      <c r="M136" s="534"/>
      <c r="N136" s="534"/>
      <c r="O136" s="534"/>
      <c r="P136" s="534"/>
      <c r="Q136" s="534"/>
      <c r="R136" s="534"/>
      <c r="S136" s="534"/>
      <c r="T136" s="534"/>
      <c r="U136" s="534"/>
      <c r="V136" s="534"/>
      <c r="W136" s="534"/>
      <c r="X136" s="534"/>
      <c r="Y136" s="534"/>
      <c r="Z136" s="534"/>
      <c r="AA136" s="534"/>
      <c r="AB136" s="534"/>
    </row>
    <row r="137" spans="1:28" s="143" customFormat="1" ht="18" customHeight="1" x14ac:dyDescent="0.2">
      <c r="A137" s="535"/>
      <c r="B137" s="67" t="s">
        <v>952</v>
      </c>
      <c r="C137" s="572"/>
      <c r="D137" s="534"/>
      <c r="E137" s="534"/>
      <c r="F137" s="534"/>
      <c r="G137" s="534"/>
      <c r="H137" s="534"/>
      <c r="I137" s="534"/>
      <c r="J137" s="534"/>
      <c r="K137" s="534"/>
      <c r="L137" s="534"/>
      <c r="M137" s="534"/>
      <c r="N137" s="534"/>
      <c r="O137" s="534"/>
      <c r="P137" s="534"/>
      <c r="Q137" s="534"/>
      <c r="R137" s="534"/>
      <c r="S137" s="534"/>
      <c r="T137" s="534"/>
      <c r="U137" s="534"/>
      <c r="V137" s="534"/>
      <c r="W137" s="534"/>
      <c r="X137" s="534"/>
      <c r="Y137" s="534"/>
      <c r="Z137" s="534"/>
      <c r="AA137" s="534"/>
      <c r="AB137" s="534"/>
    </row>
    <row r="138" spans="1:28" s="143" customFormat="1" ht="18" customHeight="1" x14ac:dyDescent="0.2">
      <c r="A138" s="535"/>
      <c r="B138" s="67" t="s">
        <v>953</v>
      </c>
      <c r="C138" s="572"/>
      <c r="D138" s="534"/>
      <c r="E138" s="534"/>
      <c r="F138" s="534"/>
      <c r="G138" s="534"/>
      <c r="H138" s="534"/>
      <c r="I138" s="534"/>
      <c r="J138" s="534"/>
      <c r="K138" s="534"/>
      <c r="L138" s="534"/>
      <c r="M138" s="534"/>
      <c r="N138" s="534"/>
      <c r="O138" s="534"/>
      <c r="P138" s="534"/>
      <c r="Q138" s="534"/>
      <c r="R138" s="534"/>
      <c r="S138" s="534"/>
      <c r="T138" s="534"/>
      <c r="U138" s="534"/>
      <c r="V138" s="534"/>
      <c r="W138" s="534"/>
      <c r="X138" s="534"/>
      <c r="Y138" s="534"/>
      <c r="Z138" s="534"/>
      <c r="AA138" s="534"/>
      <c r="AB138" s="534"/>
    </row>
    <row r="139" spans="1:28" s="143" customFormat="1" ht="18" customHeight="1" x14ac:dyDescent="0.2">
      <c r="A139" s="535"/>
      <c r="B139" s="67" t="s">
        <v>954</v>
      </c>
      <c r="C139" s="572"/>
      <c r="D139" s="534"/>
      <c r="E139" s="534"/>
      <c r="F139" s="534"/>
      <c r="G139" s="534"/>
      <c r="H139" s="534"/>
      <c r="I139" s="534"/>
      <c r="J139" s="534"/>
      <c r="K139" s="534"/>
      <c r="L139" s="534"/>
      <c r="M139" s="534"/>
      <c r="N139" s="534"/>
      <c r="O139" s="534"/>
      <c r="P139" s="534"/>
      <c r="Q139" s="534"/>
      <c r="R139" s="534"/>
      <c r="S139" s="534"/>
      <c r="T139" s="534"/>
      <c r="U139" s="534"/>
      <c r="V139" s="534"/>
      <c r="W139" s="534"/>
      <c r="X139" s="534"/>
      <c r="Y139" s="534"/>
      <c r="Z139" s="534"/>
      <c r="AA139" s="534"/>
      <c r="AB139" s="534"/>
    </row>
    <row r="140" spans="1:28" s="143" customFormat="1" ht="18" customHeight="1" x14ac:dyDescent="0.2">
      <c r="A140" s="535"/>
      <c r="B140" s="67" t="s">
        <v>955</v>
      </c>
      <c r="C140" s="572"/>
      <c r="D140" s="534"/>
      <c r="E140" s="534"/>
      <c r="F140" s="534"/>
      <c r="G140" s="534"/>
      <c r="H140" s="534"/>
      <c r="I140" s="534"/>
      <c r="J140" s="534"/>
      <c r="K140" s="534"/>
      <c r="L140" s="534"/>
      <c r="M140" s="534"/>
      <c r="N140" s="534"/>
      <c r="O140" s="534"/>
      <c r="P140" s="534"/>
      <c r="Q140" s="534"/>
      <c r="R140" s="534"/>
      <c r="S140" s="534"/>
      <c r="T140" s="534"/>
      <c r="U140" s="534"/>
      <c r="V140" s="534"/>
      <c r="W140" s="534"/>
      <c r="X140" s="534"/>
      <c r="Y140" s="534"/>
      <c r="Z140" s="534"/>
      <c r="AA140" s="534"/>
      <c r="AB140" s="534"/>
    </row>
    <row r="141" spans="1:28" s="143" customFormat="1" ht="18" customHeight="1" x14ac:dyDescent="0.2">
      <c r="A141" s="535"/>
      <c r="B141" s="67" t="s">
        <v>1418</v>
      </c>
      <c r="C141" s="572"/>
      <c r="D141" s="534"/>
      <c r="E141" s="534"/>
      <c r="F141" s="534"/>
      <c r="G141" s="534"/>
      <c r="H141" s="534"/>
      <c r="I141" s="534"/>
      <c r="J141" s="534"/>
      <c r="K141" s="534"/>
      <c r="L141" s="534"/>
      <c r="M141" s="534"/>
      <c r="N141" s="534"/>
      <c r="O141" s="534"/>
      <c r="P141" s="534"/>
      <c r="Q141" s="534"/>
      <c r="R141" s="534"/>
      <c r="S141" s="534"/>
      <c r="T141" s="534"/>
      <c r="U141" s="534"/>
      <c r="V141" s="534"/>
      <c r="W141" s="534"/>
      <c r="X141" s="534"/>
      <c r="Y141" s="534"/>
      <c r="Z141" s="534"/>
      <c r="AA141" s="534"/>
      <c r="AB141" s="534"/>
    </row>
    <row r="142" spans="1:28" s="143" customFormat="1" ht="18" customHeight="1" x14ac:dyDescent="0.2">
      <c r="A142" s="535"/>
      <c r="B142" s="67" t="s">
        <v>921</v>
      </c>
      <c r="C142" s="572"/>
      <c r="D142" s="534"/>
      <c r="E142" s="534"/>
      <c r="F142" s="534"/>
      <c r="G142" s="534"/>
      <c r="H142" s="534"/>
      <c r="I142" s="534"/>
      <c r="J142" s="534"/>
      <c r="K142" s="534"/>
      <c r="L142" s="534"/>
      <c r="M142" s="534"/>
      <c r="N142" s="534"/>
      <c r="O142" s="534"/>
      <c r="P142" s="534"/>
      <c r="Q142" s="534"/>
      <c r="R142" s="534"/>
      <c r="S142" s="534"/>
      <c r="T142" s="534"/>
      <c r="U142" s="534"/>
      <c r="V142" s="534"/>
      <c r="W142" s="534"/>
      <c r="X142" s="534"/>
      <c r="Y142" s="534"/>
      <c r="Z142" s="534"/>
      <c r="AA142" s="534"/>
      <c r="AB142" s="534"/>
    </row>
    <row r="143" spans="1:28" s="143" customFormat="1" ht="18" customHeight="1" x14ac:dyDescent="0.2">
      <c r="A143" s="535"/>
      <c r="B143" s="67" t="s">
        <v>1419</v>
      </c>
      <c r="C143" s="572"/>
      <c r="D143" s="534"/>
      <c r="E143" s="534"/>
      <c r="F143" s="534"/>
      <c r="G143" s="534"/>
      <c r="H143" s="534"/>
      <c r="I143" s="534"/>
      <c r="J143" s="534"/>
      <c r="K143" s="534"/>
      <c r="L143" s="534"/>
      <c r="M143" s="534"/>
      <c r="N143" s="534"/>
      <c r="O143" s="534"/>
      <c r="P143" s="534"/>
      <c r="Q143" s="534"/>
      <c r="R143" s="534"/>
      <c r="S143" s="534"/>
      <c r="T143" s="534"/>
      <c r="U143" s="534"/>
      <c r="V143" s="534"/>
      <c r="W143" s="534"/>
      <c r="X143" s="534"/>
      <c r="Y143" s="534"/>
      <c r="Z143" s="534"/>
      <c r="AA143" s="534"/>
      <c r="AB143" s="534"/>
    </row>
    <row r="144" spans="1:28" s="143" customFormat="1" ht="18" customHeight="1" x14ac:dyDescent="0.2">
      <c r="A144" s="535"/>
      <c r="B144" s="67" t="s">
        <v>1420</v>
      </c>
      <c r="C144" s="572"/>
      <c r="D144" s="534"/>
      <c r="E144" s="534"/>
      <c r="F144" s="534"/>
      <c r="G144" s="534"/>
      <c r="H144" s="534"/>
      <c r="I144" s="534"/>
      <c r="J144" s="534"/>
      <c r="K144" s="534"/>
      <c r="L144" s="534"/>
      <c r="M144" s="534"/>
      <c r="N144" s="534"/>
      <c r="O144" s="534"/>
      <c r="P144" s="534"/>
      <c r="Q144" s="534"/>
      <c r="R144" s="534"/>
      <c r="S144" s="534"/>
      <c r="T144" s="534"/>
      <c r="U144" s="534"/>
      <c r="V144" s="534"/>
      <c r="W144" s="534"/>
      <c r="X144" s="534"/>
      <c r="Y144" s="534"/>
      <c r="Z144" s="534"/>
      <c r="AA144" s="534"/>
      <c r="AB144" s="534"/>
    </row>
    <row r="145" spans="1:28" s="143" customFormat="1" ht="18" customHeight="1" x14ac:dyDescent="0.2">
      <c r="A145" s="535"/>
      <c r="B145" s="67" t="s">
        <v>1421</v>
      </c>
      <c r="C145" s="572"/>
      <c r="D145" s="534"/>
      <c r="E145" s="534"/>
      <c r="F145" s="534"/>
      <c r="G145" s="534"/>
      <c r="H145" s="534"/>
      <c r="I145" s="534"/>
      <c r="J145" s="534"/>
      <c r="K145" s="534"/>
      <c r="L145" s="534"/>
      <c r="M145" s="534"/>
      <c r="N145" s="534"/>
      <c r="O145" s="534"/>
      <c r="P145" s="534"/>
      <c r="Q145" s="534"/>
      <c r="R145" s="534"/>
      <c r="S145" s="534"/>
      <c r="T145" s="534"/>
      <c r="U145" s="534"/>
      <c r="V145" s="534"/>
      <c r="W145" s="534"/>
      <c r="X145" s="534"/>
      <c r="Y145" s="534"/>
      <c r="Z145" s="534"/>
      <c r="AA145" s="534"/>
      <c r="AB145" s="534"/>
    </row>
    <row r="146" spans="1:28" s="143" customFormat="1" ht="18" customHeight="1" x14ac:dyDescent="0.2">
      <c r="A146" s="535"/>
      <c r="B146" s="67" t="s">
        <v>1422</v>
      </c>
      <c r="C146" s="572"/>
      <c r="D146" s="534"/>
      <c r="E146" s="534"/>
      <c r="F146" s="534"/>
      <c r="G146" s="534"/>
      <c r="H146" s="534"/>
      <c r="I146" s="534"/>
      <c r="J146" s="534"/>
      <c r="K146" s="534"/>
      <c r="L146" s="534"/>
      <c r="M146" s="534"/>
      <c r="N146" s="534"/>
      <c r="O146" s="534"/>
      <c r="P146" s="534"/>
      <c r="Q146" s="534"/>
      <c r="R146" s="534"/>
      <c r="S146" s="534"/>
      <c r="T146" s="534"/>
      <c r="U146" s="534"/>
      <c r="V146" s="534"/>
      <c r="W146" s="534"/>
      <c r="X146" s="534"/>
      <c r="Y146" s="534"/>
      <c r="Z146" s="534"/>
      <c r="AA146" s="534"/>
      <c r="AB146" s="534"/>
    </row>
    <row r="147" spans="1:28" s="143" customFormat="1" ht="18" customHeight="1" x14ac:dyDescent="0.2">
      <c r="A147" s="535"/>
      <c r="B147" s="67" t="s">
        <v>1423</v>
      </c>
      <c r="C147" s="572"/>
      <c r="D147" s="534"/>
      <c r="E147" s="534"/>
      <c r="F147" s="534"/>
      <c r="G147" s="534"/>
      <c r="H147" s="534"/>
      <c r="I147" s="534"/>
      <c r="J147" s="534"/>
      <c r="K147" s="534"/>
      <c r="L147" s="534"/>
      <c r="M147" s="534"/>
      <c r="N147" s="534"/>
      <c r="O147" s="534"/>
      <c r="P147" s="534"/>
      <c r="Q147" s="534"/>
      <c r="R147" s="534"/>
      <c r="S147" s="534"/>
      <c r="T147" s="534"/>
      <c r="U147" s="534"/>
      <c r="V147" s="534"/>
      <c r="W147" s="534"/>
      <c r="X147" s="534"/>
      <c r="Y147" s="534"/>
      <c r="Z147" s="534"/>
      <c r="AA147" s="534"/>
      <c r="AB147" s="534"/>
    </row>
    <row r="148" spans="1:28" s="143" customFormat="1" ht="18" customHeight="1" x14ac:dyDescent="0.2">
      <c r="A148" s="535"/>
      <c r="B148" s="67" t="s">
        <v>1424</v>
      </c>
      <c r="C148" s="572"/>
      <c r="D148" s="534"/>
      <c r="E148" s="534"/>
      <c r="F148" s="534"/>
      <c r="G148" s="534"/>
      <c r="H148" s="534"/>
      <c r="I148" s="534"/>
      <c r="J148" s="534"/>
      <c r="K148" s="534"/>
      <c r="L148" s="534"/>
      <c r="M148" s="534"/>
      <c r="N148" s="534"/>
      <c r="O148" s="534"/>
      <c r="P148" s="534"/>
      <c r="Q148" s="534"/>
      <c r="R148" s="534"/>
      <c r="S148" s="534"/>
      <c r="T148" s="534"/>
      <c r="U148" s="534"/>
      <c r="V148" s="534"/>
      <c r="W148" s="534"/>
      <c r="X148" s="534"/>
      <c r="Y148" s="534"/>
      <c r="Z148" s="534"/>
      <c r="AA148" s="534"/>
      <c r="AB148" s="534"/>
    </row>
    <row r="149" spans="1:28" s="143" customFormat="1" ht="18" customHeight="1" x14ac:dyDescent="0.2">
      <c r="A149" s="535"/>
      <c r="B149" s="178" t="s">
        <v>792</v>
      </c>
      <c r="C149" s="572"/>
      <c r="D149" s="534"/>
      <c r="E149" s="534"/>
      <c r="F149" s="534"/>
      <c r="G149" s="534"/>
      <c r="H149" s="534"/>
      <c r="I149" s="534"/>
      <c r="J149" s="534"/>
      <c r="K149" s="534"/>
      <c r="L149" s="534"/>
      <c r="M149" s="534"/>
      <c r="N149" s="534"/>
      <c r="O149" s="534"/>
      <c r="P149" s="534"/>
      <c r="Q149" s="534"/>
      <c r="R149" s="534"/>
      <c r="S149" s="534"/>
      <c r="T149" s="534"/>
      <c r="U149" s="534"/>
      <c r="V149" s="534"/>
      <c r="W149" s="534"/>
      <c r="X149" s="534"/>
      <c r="Y149" s="534"/>
      <c r="Z149" s="534"/>
      <c r="AA149" s="534"/>
      <c r="AB149" s="534"/>
    </row>
    <row r="150" spans="1:28" s="143" customFormat="1" ht="18" customHeight="1" x14ac:dyDescent="0.2">
      <c r="A150" s="535"/>
      <c r="B150" s="179" t="s">
        <v>1276</v>
      </c>
      <c r="C150" s="572"/>
      <c r="D150" s="534"/>
      <c r="E150" s="534"/>
      <c r="F150" s="534"/>
      <c r="G150" s="534"/>
      <c r="H150" s="534"/>
      <c r="I150" s="534"/>
      <c r="J150" s="534"/>
      <c r="K150" s="534"/>
      <c r="L150" s="534"/>
      <c r="M150" s="534"/>
      <c r="N150" s="534"/>
      <c r="O150" s="534"/>
      <c r="P150" s="534"/>
      <c r="Q150" s="534"/>
      <c r="R150" s="534"/>
      <c r="S150" s="534"/>
      <c r="T150" s="534"/>
      <c r="U150" s="534"/>
      <c r="V150" s="534"/>
      <c r="W150" s="534"/>
      <c r="X150" s="534"/>
      <c r="Y150" s="534"/>
      <c r="Z150" s="534"/>
      <c r="AA150" s="534"/>
      <c r="AB150" s="534"/>
    </row>
    <row r="151" spans="1:28" s="143" customFormat="1" ht="18" customHeight="1" x14ac:dyDescent="0.2">
      <c r="A151" s="535"/>
      <c r="B151" s="179" t="s">
        <v>1277</v>
      </c>
      <c r="C151" s="572"/>
      <c r="D151" s="534"/>
      <c r="E151" s="534"/>
      <c r="F151" s="534"/>
      <c r="G151" s="534"/>
      <c r="H151" s="534"/>
      <c r="I151" s="534"/>
      <c r="J151" s="534"/>
      <c r="K151" s="534"/>
      <c r="L151" s="534"/>
      <c r="M151" s="534"/>
      <c r="N151" s="534"/>
      <c r="O151" s="534"/>
      <c r="P151" s="534"/>
      <c r="Q151" s="534"/>
      <c r="R151" s="534"/>
      <c r="S151" s="534"/>
      <c r="T151" s="534"/>
      <c r="U151" s="534"/>
      <c r="V151" s="534"/>
      <c r="W151" s="534"/>
      <c r="X151" s="534"/>
      <c r="Y151" s="534"/>
      <c r="Z151" s="534"/>
      <c r="AA151" s="534"/>
      <c r="AB151" s="534"/>
    </row>
    <row r="152" spans="1:28" s="143" customFormat="1" ht="18" customHeight="1" x14ac:dyDescent="0.2">
      <c r="A152" s="535"/>
      <c r="B152" s="179" t="s">
        <v>1278</v>
      </c>
      <c r="C152" s="572"/>
      <c r="D152" s="534"/>
      <c r="E152" s="534"/>
      <c r="F152" s="534"/>
      <c r="G152" s="534"/>
      <c r="H152" s="534"/>
      <c r="I152" s="534"/>
      <c r="J152" s="534"/>
      <c r="K152" s="534"/>
      <c r="L152" s="534"/>
      <c r="M152" s="534"/>
      <c r="N152" s="534"/>
      <c r="O152" s="534"/>
      <c r="P152" s="534"/>
      <c r="Q152" s="534"/>
      <c r="R152" s="534"/>
      <c r="S152" s="534"/>
      <c r="T152" s="534"/>
      <c r="U152" s="534"/>
      <c r="V152" s="534"/>
      <c r="W152" s="534"/>
      <c r="X152" s="534"/>
      <c r="Y152" s="534"/>
      <c r="Z152" s="534"/>
      <c r="AA152" s="534"/>
      <c r="AB152" s="534"/>
    </row>
    <row r="153" spans="1:28" s="143" customFormat="1" ht="18" customHeight="1" x14ac:dyDescent="0.2">
      <c r="A153" s="535"/>
      <c r="B153" s="179" t="s">
        <v>1279</v>
      </c>
      <c r="C153" s="572"/>
      <c r="D153" s="534"/>
      <c r="E153" s="534"/>
      <c r="F153" s="534"/>
      <c r="G153" s="534"/>
      <c r="H153" s="534"/>
      <c r="I153" s="534"/>
      <c r="J153" s="534"/>
      <c r="K153" s="534"/>
      <c r="L153" s="534"/>
      <c r="M153" s="534"/>
      <c r="N153" s="534"/>
      <c r="O153" s="534"/>
      <c r="P153" s="534"/>
      <c r="Q153" s="534"/>
      <c r="R153" s="534"/>
      <c r="S153" s="534"/>
      <c r="T153" s="534"/>
      <c r="U153" s="534"/>
      <c r="V153" s="534"/>
      <c r="W153" s="534"/>
      <c r="X153" s="534"/>
      <c r="Y153" s="534"/>
      <c r="Z153" s="534"/>
      <c r="AA153" s="534"/>
      <c r="AB153" s="534"/>
    </row>
    <row r="154" spans="1:28" s="143" customFormat="1" ht="18" customHeight="1" x14ac:dyDescent="0.2">
      <c r="A154" s="535"/>
      <c r="B154" s="179" t="s">
        <v>1280</v>
      </c>
      <c r="C154" s="572"/>
      <c r="D154" s="534"/>
      <c r="E154" s="534"/>
      <c r="F154" s="534"/>
      <c r="G154" s="534"/>
      <c r="H154" s="534"/>
      <c r="I154" s="534"/>
      <c r="J154" s="534"/>
      <c r="K154" s="534"/>
      <c r="L154" s="534"/>
      <c r="M154" s="534"/>
      <c r="N154" s="534"/>
      <c r="O154" s="534"/>
      <c r="P154" s="534"/>
      <c r="Q154" s="534"/>
      <c r="R154" s="534"/>
      <c r="S154" s="534"/>
      <c r="T154" s="534"/>
      <c r="U154" s="534"/>
      <c r="V154" s="534"/>
      <c r="W154" s="534"/>
      <c r="X154" s="534"/>
      <c r="Y154" s="534"/>
      <c r="Z154" s="534"/>
      <c r="AA154" s="534"/>
      <c r="AB154" s="534"/>
    </row>
    <row r="155" spans="1:28" s="143" customFormat="1" ht="18" customHeight="1" x14ac:dyDescent="0.2">
      <c r="A155" s="535"/>
      <c r="B155" s="179" t="s">
        <v>1281</v>
      </c>
      <c r="C155" s="572"/>
      <c r="D155" s="534"/>
      <c r="E155" s="534"/>
      <c r="F155" s="534"/>
      <c r="G155" s="534"/>
      <c r="H155" s="534"/>
      <c r="I155" s="534"/>
      <c r="J155" s="534"/>
      <c r="K155" s="534"/>
      <c r="L155" s="534"/>
      <c r="M155" s="534"/>
      <c r="N155" s="534"/>
      <c r="O155" s="534"/>
      <c r="P155" s="534"/>
      <c r="Q155" s="534"/>
      <c r="R155" s="534"/>
      <c r="S155" s="534"/>
      <c r="T155" s="534"/>
      <c r="U155" s="534"/>
      <c r="V155" s="534"/>
      <c r="W155" s="534"/>
      <c r="X155" s="534"/>
      <c r="Y155" s="534"/>
      <c r="Z155" s="534"/>
      <c r="AA155" s="534"/>
      <c r="AB155" s="534"/>
    </row>
    <row r="156" spans="1:28" s="143" customFormat="1" ht="18" customHeight="1" x14ac:dyDescent="0.2">
      <c r="A156" s="535"/>
      <c r="B156" s="179" t="s">
        <v>1282</v>
      </c>
      <c r="C156" s="572"/>
      <c r="D156" s="534"/>
      <c r="E156" s="534"/>
      <c r="F156" s="534"/>
      <c r="G156" s="534"/>
      <c r="H156" s="534"/>
      <c r="I156" s="534"/>
      <c r="J156" s="534"/>
      <c r="K156" s="534"/>
      <c r="L156" s="534"/>
      <c r="M156" s="534"/>
      <c r="N156" s="534"/>
      <c r="O156" s="534"/>
      <c r="P156" s="534"/>
      <c r="Q156" s="534"/>
      <c r="R156" s="534"/>
      <c r="S156" s="534"/>
      <c r="T156" s="534"/>
      <c r="U156" s="534"/>
      <c r="V156" s="534"/>
      <c r="W156" s="534"/>
      <c r="X156" s="534"/>
      <c r="Y156" s="534"/>
      <c r="Z156" s="534"/>
      <c r="AA156" s="534"/>
      <c r="AB156" s="534"/>
    </row>
    <row r="157" spans="1:28" s="143" customFormat="1" ht="18" customHeight="1" x14ac:dyDescent="0.2">
      <c r="A157" s="535"/>
      <c r="B157" s="179" t="s">
        <v>1283</v>
      </c>
      <c r="C157" s="572"/>
      <c r="D157" s="534"/>
      <c r="E157" s="534"/>
      <c r="F157" s="534"/>
      <c r="G157" s="534"/>
      <c r="H157" s="534"/>
      <c r="I157" s="534"/>
      <c r="J157" s="534"/>
      <c r="K157" s="534"/>
      <c r="L157" s="534"/>
      <c r="M157" s="534"/>
      <c r="N157" s="534"/>
      <c r="O157" s="534"/>
      <c r="P157" s="534"/>
      <c r="Q157" s="534"/>
      <c r="R157" s="534"/>
      <c r="S157" s="534"/>
      <c r="T157" s="534"/>
      <c r="U157" s="534"/>
      <c r="V157" s="534"/>
      <c r="W157" s="534"/>
      <c r="X157" s="534"/>
      <c r="Y157" s="534"/>
      <c r="Z157" s="534"/>
      <c r="AA157" s="534"/>
      <c r="AB157" s="534"/>
    </row>
    <row r="158" spans="1:28" s="143" customFormat="1" ht="18" customHeight="1" x14ac:dyDescent="0.2">
      <c r="A158" s="535"/>
      <c r="B158" s="179" t="s">
        <v>1284</v>
      </c>
      <c r="C158" s="572"/>
      <c r="D158" s="534"/>
      <c r="E158" s="534"/>
      <c r="F158" s="534"/>
      <c r="G158" s="534"/>
      <c r="H158" s="534"/>
      <c r="I158" s="534"/>
      <c r="J158" s="534"/>
      <c r="K158" s="534"/>
      <c r="L158" s="534"/>
      <c r="M158" s="534"/>
      <c r="N158" s="534"/>
      <c r="O158" s="534"/>
      <c r="P158" s="534"/>
      <c r="Q158" s="534"/>
      <c r="R158" s="534"/>
      <c r="S158" s="534"/>
      <c r="T158" s="534"/>
      <c r="U158" s="534"/>
      <c r="V158" s="534"/>
      <c r="W158" s="534"/>
      <c r="X158" s="534"/>
      <c r="Y158" s="534"/>
      <c r="Z158" s="534"/>
      <c r="AA158" s="534"/>
      <c r="AB158" s="534"/>
    </row>
    <row r="159" spans="1:28" s="143" customFormat="1" ht="18" customHeight="1" x14ac:dyDescent="0.2">
      <c r="A159" s="535"/>
      <c r="B159" s="179" t="s">
        <v>1285</v>
      </c>
      <c r="C159" s="572"/>
      <c r="D159" s="534"/>
      <c r="E159" s="534"/>
      <c r="F159" s="534"/>
      <c r="G159" s="534"/>
      <c r="H159" s="534"/>
      <c r="I159" s="534"/>
      <c r="J159" s="534"/>
      <c r="K159" s="534"/>
      <c r="L159" s="534"/>
      <c r="M159" s="534"/>
      <c r="N159" s="534"/>
      <c r="O159" s="534"/>
      <c r="P159" s="534"/>
      <c r="Q159" s="534"/>
      <c r="R159" s="534"/>
      <c r="S159" s="534"/>
      <c r="T159" s="534"/>
      <c r="U159" s="534"/>
      <c r="V159" s="534"/>
      <c r="W159" s="534"/>
      <c r="X159" s="534"/>
      <c r="Y159" s="534"/>
      <c r="Z159" s="534"/>
      <c r="AA159" s="534"/>
      <c r="AB159" s="534"/>
    </row>
    <row r="160" spans="1:28" s="143" customFormat="1" ht="18" customHeight="1" x14ac:dyDescent="0.2">
      <c r="A160" s="535"/>
      <c r="B160" s="179" t="s">
        <v>1286</v>
      </c>
      <c r="C160" s="572"/>
      <c r="D160" s="534"/>
      <c r="E160" s="534"/>
      <c r="F160" s="534"/>
      <c r="G160" s="534"/>
      <c r="H160" s="534"/>
      <c r="I160" s="534"/>
      <c r="J160" s="534"/>
      <c r="K160" s="534"/>
      <c r="L160" s="534"/>
      <c r="M160" s="534"/>
      <c r="N160" s="534"/>
      <c r="O160" s="534"/>
      <c r="P160" s="534"/>
      <c r="Q160" s="534"/>
      <c r="R160" s="534"/>
      <c r="S160" s="534"/>
      <c r="T160" s="534"/>
      <c r="U160" s="534"/>
      <c r="V160" s="534"/>
      <c r="W160" s="534"/>
      <c r="X160" s="534"/>
      <c r="Y160" s="534"/>
      <c r="Z160" s="534"/>
      <c r="AA160" s="534"/>
      <c r="AB160" s="534"/>
    </row>
    <row r="161" spans="1:28" s="143" customFormat="1" ht="18" customHeight="1" x14ac:dyDescent="0.2">
      <c r="A161" s="535"/>
      <c r="B161" s="179" t="s">
        <v>1287</v>
      </c>
      <c r="C161" s="572"/>
      <c r="D161" s="534"/>
      <c r="E161" s="534"/>
      <c r="F161" s="534"/>
      <c r="G161" s="534"/>
      <c r="H161" s="534"/>
      <c r="I161" s="534"/>
      <c r="J161" s="534"/>
      <c r="K161" s="534"/>
      <c r="L161" s="534"/>
      <c r="M161" s="534"/>
      <c r="N161" s="534"/>
      <c r="O161" s="534"/>
      <c r="P161" s="534"/>
      <c r="Q161" s="534"/>
      <c r="R161" s="534"/>
      <c r="S161" s="534"/>
      <c r="T161" s="534"/>
      <c r="U161" s="534"/>
      <c r="V161" s="534"/>
      <c r="W161" s="534"/>
      <c r="X161" s="534"/>
      <c r="Y161" s="534"/>
      <c r="Z161" s="534"/>
      <c r="AA161" s="534"/>
      <c r="AB161" s="534"/>
    </row>
    <row r="162" spans="1:28" s="143" customFormat="1" ht="18" customHeight="1" x14ac:dyDescent="0.2">
      <c r="A162" s="535"/>
      <c r="B162" s="179" t="s">
        <v>1288</v>
      </c>
      <c r="C162" s="572"/>
      <c r="D162" s="534"/>
      <c r="E162" s="534"/>
      <c r="F162" s="534"/>
      <c r="G162" s="534"/>
      <c r="H162" s="534"/>
      <c r="I162" s="534"/>
      <c r="J162" s="534"/>
      <c r="K162" s="534"/>
      <c r="L162" s="534"/>
      <c r="M162" s="534"/>
      <c r="N162" s="534"/>
      <c r="O162" s="534"/>
      <c r="P162" s="534"/>
      <c r="Q162" s="534"/>
      <c r="R162" s="534"/>
      <c r="S162" s="534"/>
      <c r="T162" s="534"/>
      <c r="U162" s="534"/>
      <c r="V162" s="534"/>
      <c r="W162" s="534"/>
      <c r="X162" s="534"/>
      <c r="Y162" s="534"/>
      <c r="Z162" s="534"/>
      <c r="AA162" s="534"/>
      <c r="AB162" s="534"/>
    </row>
    <row r="163" spans="1:28" s="143" customFormat="1" ht="18" customHeight="1" x14ac:dyDescent="0.2">
      <c r="A163" s="535"/>
      <c r="B163" s="179" t="s">
        <v>1289</v>
      </c>
      <c r="C163" s="572"/>
      <c r="D163" s="534"/>
      <c r="E163" s="534"/>
      <c r="F163" s="534"/>
      <c r="G163" s="534"/>
      <c r="H163" s="534"/>
      <c r="I163" s="534"/>
      <c r="J163" s="534"/>
      <c r="K163" s="534"/>
      <c r="L163" s="534"/>
      <c r="M163" s="534"/>
      <c r="N163" s="534"/>
      <c r="O163" s="534"/>
      <c r="P163" s="534"/>
      <c r="Q163" s="534"/>
      <c r="R163" s="534"/>
      <c r="S163" s="534"/>
      <c r="T163" s="534"/>
      <c r="U163" s="534"/>
      <c r="V163" s="534"/>
      <c r="W163" s="534"/>
      <c r="X163" s="534"/>
      <c r="Y163" s="534"/>
      <c r="Z163" s="534"/>
      <c r="AA163" s="534"/>
      <c r="AB163" s="534"/>
    </row>
    <row r="164" spans="1:28" s="143" customFormat="1" ht="18" customHeight="1" x14ac:dyDescent="0.2">
      <c r="A164" s="535"/>
      <c r="B164" s="179" t="s">
        <v>1290</v>
      </c>
      <c r="C164" s="572"/>
      <c r="D164" s="534"/>
      <c r="E164" s="534"/>
      <c r="F164" s="534"/>
      <c r="G164" s="534"/>
      <c r="H164" s="534"/>
      <c r="I164" s="534"/>
      <c r="J164" s="534"/>
      <c r="K164" s="534"/>
      <c r="L164" s="534"/>
      <c r="M164" s="534"/>
      <c r="N164" s="534"/>
      <c r="O164" s="534"/>
      <c r="P164" s="534"/>
      <c r="Q164" s="534"/>
      <c r="R164" s="534"/>
      <c r="S164" s="534"/>
      <c r="T164" s="534"/>
      <c r="U164" s="534"/>
      <c r="V164" s="534"/>
      <c r="W164" s="534"/>
      <c r="X164" s="534"/>
      <c r="Y164" s="534"/>
      <c r="Z164" s="534"/>
      <c r="AA164" s="534"/>
      <c r="AB164" s="534"/>
    </row>
    <row r="165" spans="1:28" s="143" customFormat="1" ht="16.149999999999999" customHeight="1" x14ac:dyDescent="0.2">
      <c r="A165" s="535"/>
      <c r="B165" s="179" t="s">
        <v>1291</v>
      </c>
      <c r="C165" s="572"/>
      <c r="D165" s="534"/>
      <c r="E165" s="534"/>
      <c r="F165" s="534"/>
      <c r="G165" s="534"/>
      <c r="H165" s="534"/>
      <c r="I165" s="534"/>
      <c r="J165" s="534"/>
      <c r="K165" s="534"/>
      <c r="L165" s="534"/>
      <c r="M165" s="534"/>
      <c r="N165" s="534"/>
      <c r="O165" s="534"/>
      <c r="P165" s="534"/>
      <c r="Q165" s="534"/>
      <c r="R165" s="534"/>
      <c r="S165" s="534"/>
      <c r="T165" s="534"/>
      <c r="U165" s="534"/>
      <c r="V165" s="534"/>
      <c r="W165" s="534"/>
      <c r="X165" s="534"/>
      <c r="Y165" s="534"/>
      <c r="Z165" s="534"/>
      <c r="AA165" s="534"/>
      <c r="AB165" s="534"/>
    </row>
    <row r="166" spans="1:28" s="143" customFormat="1" ht="16.149999999999999" customHeight="1" x14ac:dyDescent="0.2">
      <c r="A166" s="535"/>
      <c r="B166" s="179" t="s">
        <v>1292</v>
      </c>
      <c r="C166" s="572"/>
      <c r="D166" s="534"/>
      <c r="E166" s="534"/>
      <c r="F166" s="534"/>
      <c r="G166" s="534"/>
      <c r="H166" s="534"/>
      <c r="I166" s="534"/>
      <c r="J166" s="534"/>
      <c r="K166" s="534"/>
      <c r="L166" s="534"/>
      <c r="M166" s="534"/>
      <c r="N166" s="534"/>
      <c r="O166" s="534"/>
      <c r="P166" s="534"/>
      <c r="Q166" s="534"/>
      <c r="R166" s="534"/>
      <c r="S166" s="534"/>
      <c r="T166" s="534"/>
      <c r="U166" s="534"/>
      <c r="V166" s="534"/>
      <c r="W166" s="534"/>
      <c r="X166" s="534"/>
      <c r="Y166" s="534"/>
      <c r="Z166" s="534"/>
      <c r="AA166" s="534"/>
      <c r="AB166" s="534"/>
    </row>
    <row r="167" spans="1:28" s="143" customFormat="1" ht="16.149999999999999" customHeight="1" x14ac:dyDescent="0.2">
      <c r="A167" s="535"/>
      <c r="B167" s="179" t="s">
        <v>1293</v>
      </c>
      <c r="C167" s="572"/>
      <c r="D167" s="534"/>
      <c r="E167" s="534"/>
      <c r="F167" s="534"/>
      <c r="G167" s="534"/>
      <c r="H167" s="534"/>
      <c r="I167" s="534"/>
      <c r="J167" s="534"/>
      <c r="K167" s="534"/>
      <c r="L167" s="534"/>
      <c r="M167" s="534"/>
      <c r="N167" s="534"/>
      <c r="O167" s="534"/>
      <c r="P167" s="534"/>
      <c r="Q167" s="534"/>
      <c r="R167" s="534"/>
      <c r="S167" s="534"/>
      <c r="T167" s="534"/>
      <c r="U167" s="534"/>
      <c r="V167" s="534"/>
      <c r="W167" s="534"/>
      <c r="X167" s="534"/>
      <c r="Y167" s="534"/>
      <c r="Z167" s="534"/>
      <c r="AA167" s="534"/>
      <c r="AB167" s="534"/>
    </row>
    <row r="168" spans="1:28" s="143" customFormat="1" ht="16.149999999999999" customHeight="1" x14ac:dyDescent="0.2">
      <c r="A168" s="535"/>
      <c r="B168" s="179" t="s">
        <v>1294</v>
      </c>
      <c r="C168" s="572"/>
      <c r="D168" s="534"/>
      <c r="E168" s="534"/>
      <c r="F168" s="534"/>
      <c r="G168" s="534"/>
      <c r="H168" s="534"/>
      <c r="I168" s="534"/>
      <c r="J168" s="534"/>
      <c r="K168" s="534"/>
      <c r="L168" s="534"/>
      <c r="M168" s="534"/>
      <c r="N168" s="534"/>
      <c r="O168" s="534"/>
      <c r="P168" s="534"/>
      <c r="Q168" s="534"/>
      <c r="R168" s="534"/>
      <c r="S168" s="534"/>
      <c r="T168" s="534"/>
      <c r="U168" s="534"/>
      <c r="V168" s="534"/>
      <c r="W168" s="534"/>
      <c r="X168" s="534"/>
      <c r="Y168" s="534"/>
      <c r="Z168" s="534"/>
      <c r="AA168" s="534"/>
      <c r="AB168" s="534"/>
    </row>
    <row r="169" spans="1:28" s="143" customFormat="1" ht="16.149999999999999" customHeight="1" x14ac:dyDescent="0.2">
      <c r="A169" s="535"/>
      <c r="B169" s="179" t="s">
        <v>1295</v>
      </c>
      <c r="C169" s="572"/>
      <c r="D169" s="534"/>
      <c r="E169" s="534"/>
      <c r="F169" s="534"/>
      <c r="G169" s="534"/>
      <c r="H169" s="534"/>
      <c r="I169" s="534"/>
      <c r="J169" s="534"/>
      <c r="K169" s="534"/>
      <c r="L169" s="534"/>
      <c r="M169" s="534"/>
      <c r="N169" s="534"/>
      <c r="O169" s="534"/>
      <c r="P169" s="534"/>
      <c r="Q169" s="534"/>
      <c r="R169" s="534"/>
      <c r="S169" s="534"/>
      <c r="T169" s="534"/>
      <c r="U169" s="534"/>
      <c r="V169" s="534"/>
      <c r="W169" s="534"/>
      <c r="X169" s="534"/>
      <c r="Y169" s="534"/>
      <c r="Z169" s="534"/>
      <c r="AA169" s="534"/>
      <c r="AB169" s="534"/>
    </row>
    <row r="170" spans="1:28" s="143" customFormat="1" ht="16.149999999999999" customHeight="1" x14ac:dyDescent="0.2">
      <c r="A170" s="535"/>
      <c r="B170" s="179" t="s">
        <v>1296</v>
      </c>
      <c r="C170" s="572"/>
      <c r="D170" s="534"/>
      <c r="E170" s="534"/>
      <c r="F170" s="534"/>
      <c r="G170" s="534"/>
      <c r="H170" s="534"/>
      <c r="I170" s="534"/>
      <c r="J170" s="534"/>
      <c r="K170" s="534"/>
      <c r="L170" s="534"/>
      <c r="M170" s="534"/>
      <c r="N170" s="534"/>
      <c r="O170" s="534"/>
      <c r="P170" s="534"/>
      <c r="Q170" s="534"/>
      <c r="R170" s="534"/>
      <c r="S170" s="534"/>
      <c r="T170" s="534"/>
      <c r="U170" s="534"/>
      <c r="V170" s="534"/>
      <c r="W170" s="534"/>
      <c r="X170" s="534"/>
      <c r="Y170" s="534"/>
      <c r="Z170" s="534"/>
      <c r="AA170" s="534"/>
      <c r="AB170" s="534"/>
    </row>
    <row r="171" spans="1:28" s="143" customFormat="1" ht="16.149999999999999" customHeight="1" x14ac:dyDescent="0.2">
      <c r="A171" s="535"/>
      <c r="B171" s="179" t="s">
        <v>1297</v>
      </c>
      <c r="C171" s="572"/>
      <c r="D171" s="534"/>
      <c r="E171" s="534"/>
      <c r="F171" s="534"/>
      <c r="G171" s="534"/>
      <c r="H171" s="534"/>
      <c r="I171" s="534"/>
      <c r="J171" s="534"/>
      <c r="K171" s="534"/>
      <c r="L171" s="534"/>
      <c r="M171" s="534"/>
      <c r="N171" s="534"/>
      <c r="O171" s="534"/>
      <c r="P171" s="534"/>
      <c r="Q171" s="534"/>
      <c r="R171" s="534"/>
      <c r="S171" s="534"/>
      <c r="T171" s="534"/>
      <c r="U171" s="534"/>
      <c r="V171" s="534"/>
      <c r="W171" s="534"/>
      <c r="X171" s="534"/>
      <c r="Y171" s="534"/>
      <c r="Z171" s="534"/>
      <c r="AA171" s="534"/>
      <c r="AB171" s="534"/>
    </row>
    <row r="172" spans="1:28" s="143" customFormat="1" ht="16.149999999999999" customHeight="1" x14ac:dyDescent="0.2">
      <c r="A172" s="535"/>
      <c r="B172" s="179" t="s">
        <v>1298</v>
      </c>
      <c r="C172" s="572"/>
      <c r="D172" s="534"/>
      <c r="E172" s="534"/>
      <c r="F172" s="534"/>
      <c r="G172" s="534"/>
      <c r="H172" s="534"/>
      <c r="I172" s="534"/>
      <c r="J172" s="534"/>
      <c r="K172" s="534"/>
      <c r="L172" s="534"/>
      <c r="M172" s="534"/>
      <c r="N172" s="534"/>
      <c r="O172" s="534"/>
      <c r="P172" s="534"/>
      <c r="Q172" s="534"/>
      <c r="R172" s="534"/>
      <c r="S172" s="534"/>
      <c r="T172" s="534"/>
      <c r="U172" s="534"/>
      <c r="V172" s="534"/>
      <c r="W172" s="534"/>
      <c r="X172" s="534"/>
      <c r="Y172" s="534"/>
      <c r="Z172" s="534"/>
      <c r="AA172" s="534"/>
      <c r="AB172" s="534"/>
    </row>
    <row r="173" spans="1:28" s="143" customFormat="1" ht="16.149999999999999" customHeight="1" x14ac:dyDescent="0.2">
      <c r="A173" s="535"/>
      <c r="B173" s="179" t="s">
        <v>1299</v>
      </c>
      <c r="C173" s="572"/>
      <c r="D173" s="534"/>
      <c r="E173" s="534"/>
      <c r="F173" s="534"/>
      <c r="G173" s="534"/>
      <c r="H173" s="534"/>
      <c r="I173" s="534"/>
      <c r="J173" s="534"/>
      <c r="K173" s="534"/>
      <c r="L173" s="534"/>
      <c r="M173" s="534"/>
      <c r="N173" s="534"/>
      <c r="O173" s="534"/>
      <c r="P173" s="534"/>
      <c r="Q173" s="534"/>
      <c r="R173" s="534"/>
      <c r="S173" s="534"/>
      <c r="T173" s="534"/>
      <c r="U173" s="534"/>
      <c r="V173" s="534"/>
      <c r="W173" s="534"/>
      <c r="X173" s="534"/>
      <c r="Y173" s="534"/>
      <c r="Z173" s="534"/>
      <c r="AA173" s="534"/>
      <c r="AB173" s="534"/>
    </row>
    <row r="174" spans="1:28" s="143" customFormat="1" ht="16.149999999999999" customHeight="1" x14ac:dyDescent="0.2">
      <c r="A174" s="535"/>
      <c r="B174" s="179" t="s">
        <v>1300</v>
      </c>
      <c r="C174" s="572"/>
      <c r="D174" s="534"/>
      <c r="E174" s="534"/>
      <c r="F174" s="534"/>
      <c r="G174" s="534"/>
      <c r="H174" s="534"/>
      <c r="I174" s="534"/>
      <c r="J174" s="534"/>
      <c r="K174" s="534"/>
      <c r="L174" s="534"/>
      <c r="M174" s="534"/>
      <c r="N174" s="534"/>
      <c r="O174" s="534"/>
      <c r="P174" s="534"/>
      <c r="Q174" s="534"/>
      <c r="R174" s="534"/>
      <c r="S174" s="534"/>
      <c r="T174" s="534"/>
      <c r="U174" s="534"/>
      <c r="V174" s="534"/>
      <c r="W174" s="534"/>
      <c r="X174" s="534"/>
      <c r="Y174" s="534"/>
      <c r="Z174" s="534"/>
      <c r="AA174" s="534"/>
      <c r="AB174" s="534"/>
    </row>
    <row r="175" spans="1:28" s="143" customFormat="1" ht="16.149999999999999" customHeight="1" x14ac:dyDescent="0.2">
      <c r="A175" s="535"/>
      <c r="B175" s="179" t="s">
        <v>1301</v>
      </c>
      <c r="C175" s="572"/>
      <c r="D175" s="534"/>
      <c r="E175" s="534"/>
      <c r="F175" s="534"/>
      <c r="G175" s="534"/>
      <c r="H175" s="534"/>
      <c r="I175" s="534"/>
      <c r="J175" s="534"/>
      <c r="K175" s="534"/>
      <c r="L175" s="534"/>
      <c r="M175" s="534"/>
      <c r="N175" s="534"/>
      <c r="O175" s="534"/>
      <c r="P175" s="534"/>
      <c r="Q175" s="534"/>
      <c r="R175" s="534"/>
      <c r="S175" s="534"/>
      <c r="T175" s="534"/>
      <c r="U175" s="534"/>
      <c r="V175" s="534"/>
      <c r="W175" s="534"/>
      <c r="X175" s="534"/>
      <c r="Y175" s="534"/>
      <c r="Z175" s="534"/>
      <c r="AA175" s="534"/>
      <c r="AB175" s="534"/>
    </row>
    <row r="176" spans="1:28" s="143" customFormat="1" ht="16.149999999999999" customHeight="1" x14ac:dyDescent="0.2">
      <c r="A176" s="535"/>
      <c r="B176" s="179" t="s">
        <v>1302</v>
      </c>
      <c r="C176" s="572"/>
      <c r="D176" s="534"/>
      <c r="E176" s="534"/>
      <c r="F176" s="534"/>
      <c r="G176" s="534"/>
      <c r="H176" s="534"/>
      <c r="I176" s="534"/>
      <c r="J176" s="534"/>
      <c r="K176" s="534"/>
      <c r="L176" s="534"/>
      <c r="M176" s="534"/>
      <c r="N176" s="534"/>
      <c r="O176" s="534"/>
      <c r="P176" s="534"/>
      <c r="Q176" s="534"/>
      <c r="R176" s="534"/>
      <c r="S176" s="534"/>
      <c r="T176" s="534"/>
      <c r="U176" s="534"/>
      <c r="V176" s="534"/>
      <c r="W176" s="534"/>
      <c r="X176" s="534"/>
      <c r="Y176" s="534"/>
      <c r="Z176" s="534"/>
      <c r="AA176" s="534"/>
      <c r="AB176" s="534"/>
    </row>
    <row r="177" spans="1:28" s="143" customFormat="1" ht="16.149999999999999" customHeight="1" x14ac:dyDescent="0.2">
      <c r="A177" s="535"/>
      <c r="B177" s="179" t="s">
        <v>1303</v>
      </c>
      <c r="C177" s="572"/>
      <c r="D177" s="534"/>
      <c r="E177" s="534"/>
      <c r="F177" s="534"/>
      <c r="G177" s="534"/>
      <c r="H177" s="534"/>
      <c r="I177" s="534"/>
      <c r="J177" s="534"/>
      <c r="K177" s="534"/>
      <c r="L177" s="534"/>
      <c r="M177" s="534"/>
      <c r="N177" s="534"/>
      <c r="O177" s="534"/>
      <c r="P177" s="534"/>
      <c r="Q177" s="534"/>
      <c r="R177" s="534"/>
      <c r="S177" s="534"/>
      <c r="T177" s="534"/>
      <c r="U177" s="534"/>
      <c r="V177" s="534"/>
      <c r="W177" s="534"/>
      <c r="X177" s="534"/>
      <c r="Y177" s="534"/>
      <c r="Z177" s="534"/>
      <c r="AA177" s="534"/>
      <c r="AB177" s="534"/>
    </row>
    <row r="178" spans="1:28" s="143" customFormat="1" ht="16.149999999999999" customHeight="1" x14ac:dyDescent="0.2">
      <c r="A178" s="535"/>
      <c r="B178" s="179" t="s">
        <v>1304</v>
      </c>
      <c r="C178" s="572"/>
      <c r="D178" s="534"/>
      <c r="E178" s="534"/>
      <c r="F178" s="534"/>
      <c r="G178" s="534"/>
      <c r="H178" s="534"/>
      <c r="I178" s="534"/>
      <c r="J178" s="534"/>
      <c r="K178" s="534"/>
      <c r="L178" s="534"/>
      <c r="M178" s="534"/>
      <c r="N178" s="534"/>
      <c r="O178" s="534"/>
      <c r="P178" s="534"/>
      <c r="Q178" s="534"/>
      <c r="R178" s="534"/>
      <c r="S178" s="534"/>
      <c r="T178" s="534"/>
      <c r="U178" s="534"/>
      <c r="V178" s="534"/>
      <c r="W178" s="534"/>
      <c r="X178" s="534"/>
      <c r="Y178" s="534"/>
      <c r="Z178" s="534"/>
      <c r="AA178" s="534"/>
      <c r="AB178" s="534"/>
    </row>
    <row r="179" spans="1:28" s="143" customFormat="1" ht="16.149999999999999" customHeight="1" x14ac:dyDescent="0.2">
      <c r="A179" s="535"/>
      <c r="B179" s="179" t="s">
        <v>1305</v>
      </c>
      <c r="C179" s="572"/>
      <c r="D179" s="534"/>
      <c r="E179" s="534"/>
      <c r="F179" s="534"/>
      <c r="G179" s="534"/>
      <c r="H179" s="534"/>
      <c r="I179" s="534"/>
      <c r="J179" s="534"/>
      <c r="K179" s="534"/>
      <c r="L179" s="534"/>
      <c r="M179" s="534"/>
      <c r="N179" s="534"/>
      <c r="O179" s="534"/>
      <c r="P179" s="534"/>
      <c r="Q179" s="534"/>
      <c r="R179" s="534"/>
      <c r="S179" s="534"/>
      <c r="T179" s="534"/>
      <c r="U179" s="534"/>
      <c r="V179" s="534"/>
      <c r="W179" s="534"/>
      <c r="X179" s="534"/>
      <c r="Y179" s="534"/>
      <c r="Z179" s="534"/>
      <c r="AA179" s="534"/>
      <c r="AB179" s="534"/>
    </row>
    <row r="180" spans="1:28" s="143" customFormat="1" ht="16.149999999999999" customHeight="1" x14ac:dyDescent="0.2">
      <c r="A180" s="535"/>
      <c r="B180" s="179" t="s">
        <v>1306</v>
      </c>
      <c r="C180" s="572"/>
      <c r="D180" s="534"/>
      <c r="E180" s="534"/>
      <c r="F180" s="534"/>
      <c r="G180" s="534"/>
      <c r="H180" s="534"/>
      <c r="I180" s="534"/>
      <c r="J180" s="534"/>
      <c r="K180" s="534"/>
      <c r="L180" s="534"/>
      <c r="M180" s="534"/>
      <c r="N180" s="534"/>
      <c r="O180" s="534"/>
      <c r="P180" s="534"/>
      <c r="Q180" s="534"/>
      <c r="R180" s="534"/>
      <c r="S180" s="534"/>
      <c r="T180" s="534"/>
      <c r="U180" s="534"/>
      <c r="V180" s="534"/>
      <c r="W180" s="534"/>
      <c r="X180" s="534"/>
      <c r="Y180" s="534"/>
      <c r="Z180" s="534"/>
      <c r="AA180" s="534"/>
      <c r="AB180" s="534"/>
    </row>
    <row r="181" spans="1:28" s="143" customFormat="1" ht="16.149999999999999" customHeight="1" x14ac:dyDescent="0.2">
      <c r="A181" s="535"/>
      <c r="B181" s="179" t="s">
        <v>1307</v>
      </c>
      <c r="C181" s="572"/>
      <c r="D181" s="534"/>
      <c r="E181" s="534"/>
      <c r="F181" s="534"/>
      <c r="G181" s="534"/>
      <c r="H181" s="534"/>
      <c r="I181" s="534"/>
      <c r="J181" s="534"/>
      <c r="K181" s="534"/>
      <c r="L181" s="534"/>
      <c r="M181" s="534"/>
      <c r="N181" s="534"/>
      <c r="O181" s="534"/>
      <c r="P181" s="534"/>
      <c r="Q181" s="534"/>
      <c r="R181" s="534"/>
      <c r="S181" s="534"/>
      <c r="T181" s="534"/>
      <c r="U181" s="534"/>
      <c r="V181" s="534"/>
      <c r="W181" s="534"/>
      <c r="X181" s="534"/>
      <c r="Y181" s="534"/>
      <c r="Z181" s="534"/>
      <c r="AA181" s="534"/>
      <c r="AB181" s="534"/>
    </row>
    <row r="182" spans="1:28" s="143" customFormat="1" ht="16.149999999999999" customHeight="1" x14ac:dyDescent="0.2">
      <c r="A182" s="535"/>
      <c r="B182" s="179" t="s">
        <v>1308</v>
      </c>
      <c r="C182" s="572"/>
      <c r="D182" s="534"/>
      <c r="E182" s="534"/>
      <c r="F182" s="534"/>
      <c r="G182" s="534"/>
      <c r="H182" s="534"/>
      <c r="I182" s="534"/>
      <c r="J182" s="534"/>
      <c r="K182" s="534"/>
      <c r="L182" s="534"/>
      <c r="M182" s="534"/>
      <c r="N182" s="534"/>
      <c r="O182" s="534"/>
      <c r="P182" s="534"/>
      <c r="Q182" s="534"/>
      <c r="R182" s="534"/>
      <c r="S182" s="534"/>
      <c r="T182" s="534"/>
      <c r="U182" s="534"/>
      <c r="V182" s="534"/>
      <c r="W182" s="534"/>
      <c r="X182" s="534"/>
      <c r="Y182" s="534"/>
      <c r="Z182" s="534"/>
      <c r="AA182" s="534"/>
      <c r="AB182" s="534"/>
    </row>
    <row r="183" spans="1:28" s="143" customFormat="1" ht="16.149999999999999" customHeight="1" x14ac:dyDescent="0.2">
      <c r="A183" s="535"/>
      <c r="B183" s="179" t="s">
        <v>1309</v>
      </c>
      <c r="C183" s="572"/>
      <c r="D183" s="534"/>
      <c r="E183" s="534"/>
      <c r="F183" s="534"/>
      <c r="G183" s="534"/>
      <c r="H183" s="534"/>
      <c r="I183" s="534"/>
      <c r="J183" s="534"/>
      <c r="K183" s="534"/>
      <c r="L183" s="534"/>
      <c r="M183" s="534"/>
      <c r="N183" s="534"/>
      <c r="O183" s="534"/>
      <c r="P183" s="534"/>
      <c r="Q183" s="534"/>
      <c r="R183" s="534"/>
      <c r="S183" s="534"/>
      <c r="T183" s="534"/>
      <c r="U183" s="534"/>
      <c r="V183" s="534"/>
      <c r="W183" s="534"/>
      <c r="X183" s="534"/>
      <c r="Y183" s="534"/>
      <c r="Z183" s="534"/>
      <c r="AA183" s="534"/>
      <c r="AB183" s="534"/>
    </row>
    <row r="184" spans="1:28" s="143" customFormat="1" ht="16.149999999999999" customHeight="1" x14ac:dyDescent="0.2">
      <c r="A184" s="535"/>
      <c r="B184" s="179" t="s">
        <v>1310</v>
      </c>
      <c r="C184" s="572"/>
      <c r="D184" s="534"/>
      <c r="E184" s="534"/>
      <c r="F184" s="534"/>
      <c r="G184" s="534"/>
      <c r="H184" s="534"/>
      <c r="I184" s="534"/>
      <c r="J184" s="534"/>
      <c r="K184" s="534"/>
      <c r="L184" s="534"/>
      <c r="M184" s="534"/>
      <c r="N184" s="534"/>
      <c r="O184" s="534"/>
      <c r="P184" s="534"/>
      <c r="Q184" s="534"/>
      <c r="R184" s="534"/>
      <c r="S184" s="534"/>
      <c r="T184" s="534"/>
      <c r="U184" s="534"/>
      <c r="V184" s="534"/>
      <c r="W184" s="534"/>
      <c r="X184" s="534"/>
      <c r="Y184" s="534"/>
      <c r="Z184" s="534"/>
      <c r="AA184" s="534"/>
      <c r="AB184" s="534"/>
    </row>
    <row r="185" spans="1:28" s="143" customFormat="1" ht="16.149999999999999" customHeight="1" x14ac:dyDescent="0.2">
      <c r="A185" s="535"/>
      <c r="B185" s="181" t="s">
        <v>1311</v>
      </c>
      <c r="C185" s="572"/>
      <c r="D185" s="534"/>
      <c r="E185" s="534"/>
      <c r="F185" s="534"/>
      <c r="G185" s="534"/>
      <c r="H185" s="534"/>
      <c r="I185" s="534"/>
      <c r="J185" s="534"/>
      <c r="K185" s="534"/>
      <c r="L185" s="534"/>
      <c r="M185" s="534"/>
      <c r="N185" s="534"/>
      <c r="O185" s="534"/>
      <c r="P185" s="534"/>
      <c r="Q185" s="534"/>
      <c r="R185" s="534"/>
      <c r="S185" s="534"/>
      <c r="T185" s="534"/>
      <c r="U185" s="534"/>
      <c r="V185" s="534"/>
      <c r="W185" s="534"/>
      <c r="X185" s="534"/>
      <c r="Y185" s="534"/>
      <c r="Z185" s="534"/>
      <c r="AA185" s="534"/>
      <c r="AB185" s="534"/>
    </row>
    <row r="186" spans="1:28" s="143" customFormat="1" ht="16.149999999999999" customHeight="1" x14ac:dyDescent="0.2">
      <c r="A186" s="325"/>
      <c r="B186" s="179" t="s">
        <v>1312</v>
      </c>
      <c r="C186" s="266"/>
      <c r="D186" s="266"/>
      <c r="E186" s="266"/>
      <c r="F186" s="266"/>
      <c r="G186" s="266"/>
      <c r="H186" s="266"/>
      <c r="I186" s="266"/>
      <c r="J186" s="266"/>
      <c r="K186" s="266"/>
      <c r="L186" s="266"/>
      <c r="M186" s="266"/>
      <c r="N186" s="266"/>
      <c r="O186" s="266"/>
      <c r="P186" s="266"/>
      <c r="Q186" s="266"/>
      <c r="R186" s="266"/>
      <c r="S186" s="266"/>
      <c r="T186" s="266"/>
      <c r="U186" s="266"/>
      <c r="V186" s="266"/>
      <c r="W186" s="266"/>
      <c r="X186" s="266"/>
      <c r="Y186" s="266"/>
      <c r="Z186" s="266"/>
      <c r="AA186" s="266"/>
      <c r="AB186" s="266"/>
    </row>
    <row r="187" spans="1:28" s="143" customFormat="1" ht="16.149999999999999" customHeight="1" x14ac:dyDescent="0.2">
      <c r="A187" s="325"/>
      <c r="B187" s="179" t="s">
        <v>1313</v>
      </c>
      <c r="C187" s="266"/>
      <c r="D187" s="266"/>
      <c r="E187" s="266"/>
      <c r="F187" s="266"/>
      <c r="G187" s="266"/>
      <c r="H187" s="266"/>
      <c r="I187" s="266"/>
      <c r="J187" s="266"/>
      <c r="K187" s="266"/>
      <c r="L187" s="266"/>
      <c r="M187" s="266"/>
      <c r="N187" s="266"/>
      <c r="O187" s="266"/>
      <c r="P187" s="266"/>
      <c r="Q187" s="266"/>
      <c r="R187" s="266"/>
      <c r="S187" s="266"/>
      <c r="T187" s="266"/>
      <c r="U187" s="266"/>
      <c r="V187" s="266"/>
      <c r="W187" s="266"/>
      <c r="X187" s="266"/>
      <c r="Y187" s="266"/>
      <c r="Z187" s="266"/>
      <c r="AA187" s="266"/>
      <c r="AB187" s="266"/>
    </row>
    <row r="188" spans="1:28" s="143" customFormat="1" ht="16.149999999999999" customHeight="1" x14ac:dyDescent="0.2">
      <c r="A188" s="325"/>
      <c r="B188" s="180" t="s">
        <v>1340</v>
      </c>
      <c r="C188" s="266"/>
      <c r="D188" s="266"/>
      <c r="E188" s="266"/>
      <c r="F188" s="266"/>
      <c r="G188" s="266"/>
      <c r="H188" s="266"/>
      <c r="I188" s="266"/>
      <c r="J188" s="266"/>
      <c r="K188" s="266"/>
      <c r="L188" s="266"/>
      <c r="M188" s="266"/>
      <c r="N188" s="266"/>
      <c r="O188" s="266"/>
      <c r="P188" s="266"/>
      <c r="Q188" s="266"/>
      <c r="R188" s="266"/>
      <c r="S188" s="266"/>
      <c r="T188" s="266"/>
      <c r="U188" s="266"/>
      <c r="V188" s="266"/>
      <c r="W188" s="266"/>
      <c r="X188" s="266"/>
      <c r="Y188" s="266"/>
      <c r="Z188" s="266"/>
      <c r="AA188" s="266"/>
      <c r="AB188" s="266"/>
    </row>
    <row r="189" spans="1:28" s="143" customFormat="1" ht="16.149999999999999" customHeight="1" x14ac:dyDescent="0.2">
      <c r="A189" s="325"/>
      <c r="B189" s="179" t="s">
        <v>1314</v>
      </c>
      <c r="C189" s="266"/>
      <c r="D189" s="266"/>
      <c r="E189" s="266"/>
      <c r="F189" s="266"/>
      <c r="G189" s="266"/>
      <c r="H189" s="266"/>
      <c r="I189" s="266"/>
      <c r="J189" s="266"/>
      <c r="K189" s="266"/>
      <c r="L189" s="266"/>
      <c r="M189" s="266"/>
      <c r="N189" s="266"/>
      <c r="O189" s="266"/>
      <c r="P189" s="266"/>
      <c r="Q189" s="266"/>
      <c r="R189" s="266"/>
      <c r="S189" s="266"/>
      <c r="T189" s="266"/>
      <c r="U189" s="266"/>
      <c r="V189" s="266"/>
      <c r="W189" s="266"/>
      <c r="X189" s="266"/>
      <c r="Y189" s="266"/>
      <c r="Z189" s="266"/>
      <c r="AA189" s="266"/>
      <c r="AB189" s="266"/>
    </row>
    <row r="190" spans="1:28" s="143" customFormat="1" ht="16.149999999999999" customHeight="1" x14ac:dyDescent="0.2">
      <c r="A190" s="325"/>
      <c r="B190" s="179" t="s">
        <v>1315</v>
      </c>
      <c r="C190" s="266"/>
      <c r="D190" s="266"/>
      <c r="E190" s="266"/>
      <c r="F190" s="266"/>
      <c r="G190" s="266"/>
      <c r="H190" s="266"/>
      <c r="I190" s="266"/>
      <c r="J190" s="266"/>
      <c r="K190" s="266"/>
      <c r="L190" s="266"/>
      <c r="M190" s="266"/>
      <c r="N190" s="266"/>
      <c r="O190" s="266"/>
      <c r="P190" s="266"/>
      <c r="Q190" s="266"/>
      <c r="R190" s="266"/>
      <c r="S190" s="266"/>
      <c r="T190" s="266"/>
      <c r="U190" s="266"/>
      <c r="V190" s="266"/>
      <c r="W190" s="266"/>
      <c r="X190" s="266"/>
      <c r="Y190" s="266"/>
      <c r="Z190" s="266"/>
      <c r="AA190" s="266"/>
      <c r="AB190" s="266"/>
    </row>
    <row r="191" spans="1:28" s="143" customFormat="1" ht="16.149999999999999" customHeight="1" x14ac:dyDescent="0.2">
      <c r="A191" s="325"/>
      <c r="B191" s="179" t="s">
        <v>1316</v>
      </c>
      <c r="C191" s="266"/>
      <c r="D191" s="266"/>
      <c r="E191" s="266"/>
      <c r="F191" s="266"/>
      <c r="G191" s="266"/>
      <c r="H191" s="266"/>
      <c r="I191" s="266"/>
      <c r="J191" s="266"/>
      <c r="K191" s="266"/>
      <c r="L191" s="266"/>
      <c r="M191" s="266"/>
      <c r="N191" s="266"/>
      <c r="O191" s="266"/>
      <c r="P191" s="266"/>
      <c r="Q191" s="266"/>
      <c r="R191" s="266"/>
      <c r="S191" s="266"/>
      <c r="T191" s="266"/>
      <c r="U191" s="266"/>
      <c r="V191" s="266"/>
      <c r="W191" s="266"/>
      <c r="X191" s="266"/>
      <c r="Y191" s="266"/>
      <c r="Z191" s="266"/>
      <c r="AA191" s="266"/>
      <c r="AB191" s="266"/>
    </row>
    <row r="192" spans="1:28" s="143" customFormat="1" ht="16.149999999999999" customHeight="1" x14ac:dyDescent="0.2">
      <c r="A192" s="325"/>
      <c r="B192" s="179" t="s">
        <v>1317</v>
      </c>
      <c r="C192" s="266"/>
      <c r="D192" s="266"/>
      <c r="E192" s="266"/>
      <c r="F192" s="266"/>
      <c r="G192" s="266"/>
      <c r="H192" s="266"/>
      <c r="I192" s="266"/>
      <c r="J192" s="266"/>
      <c r="K192" s="266"/>
      <c r="L192" s="266"/>
      <c r="M192" s="266"/>
      <c r="N192" s="266"/>
      <c r="O192" s="266"/>
      <c r="P192" s="266"/>
      <c r="Q192" s="266"/>
      <c r="R192" s="266"/>
      <c r="S192" s="266"/>
      <c r="T192" s="266"/>
      <c r="U192" s="266"/>
      <c r="V192" s="266"/>
      <c r="W192" s="266"/>
      <c r="X192" s="266"/>
      <c r="Y192" s="266"/>
      <c r="Z192" s="266"/>
      <c r="AA192" s="266"/>
      <c r="AB192" s="266"/>
    </row>
    <row r="193" spans="1:28" s="143" customFormat="1" ht="16.149999999999999" customHeight="1" x14ac:dyDescent="0.2">
      <c r="A193" s="325"/>
      <c r="B193" s="179" t="s">
        <v>1318</v>
      </c>
      <c r="C193" s="266"/>
      <c r="D193" s="266"/>
      <c r="E193" s="266"/>
      <c r="F193" s="266"/>
      <c r="G193" s="266"/>
      <c r="H193" s="266"/>
      <c r="I193" s="266"/>
      <c r="J193" s="266"/>
      <c r="K193" s="266"/>
      <c r="L193" s="266"/>
      <c r="M193" s="266"/>
      <c r="N193" s="266"/>
      <c r="O193" s="266"/>
      <c r="P193" s="266"/>
      <c r="Q193" s="266"/>
      <c r="R193" s="266"/>
      <c r="S193" s="266"/>
      <c r="T193" s="266"/>
      <c r="U193" s="266"/>
      <c r="V193" s="266"/>
      <c r="W193" s="266"/>
      <c r="X193" s="266"/>
      <c r="Y193" s="266"/>
      <c r="Z193" s="266"/>
      <c r="AA193" s="266"/>
      <c r="AB193" s="266"/>
    </row>
    <row r="194" spans="1:28" s="143" customFormat="1" ht="16.149999999999999" customHeight="1" x14ac:dyDescent="0.2">
      <c r="A194" s="325"/>
      <c r="B194" s="179" t="s">
        <v>1319</v>
      </c>
      <c r="C194" s="266"/>
      <c r="D194" s="266"/>
      <c r="E194" s="266"/>
      <c r="F194" s="266"/>
      <c r="G194" s="266"/>
      <c r="H194" s="266"/>
      <c r="I194" s="266"/>
      <c r="J194" s="266"/>
      <c r="K194" s="266"/>
      <c r="L194" s="266"/>
      <c r="M194" s="266"/>
      <c r="N194" s="266"/>
      <c r="O194" s="266"/>
      <c r="P194" s="266"/>
      <c r="Q194" s="266"/>
      <c r="R194" s="266"/>
      <c r="S194" s="266"/>
      <c r="T194" s="266"/>
      <c r="U194" s="266"/>
      <c r="V194" s="266"/>
      <c r="W194" s="266"/>
      <c r="X194" s="266"/>
      <c r="Y194" s="266"/>
      <c r="Z194" s="266"/>
      <c r="AA194" s="266"/>
      <c r="AB194" s="266"/>
    </row>
    <row r="195" spans="1:28" s="143" customFormat="1" ht="16.149999999999999" customHeight="1" x14ac:dyDescent="0.2">
      <c r="A195" s="325"/>
      <c r="B195" s="179" t="s">
        <v>1320</v>
      </c>
      <c r="C195" s="266"/>
      <c r="D195" s="266"/>
      <c r="E195" s="266"/>
      <c r="F195" s="266"/>
      <c r="G195" s="266"/>
      <c r="H195" s="266"/>
      <c r="I195" s="266"/>
      <c r="J195" s="266"/>
      <c r="K195" s="266"/>
      <c r="L195" s="266"/>
      <c r="M195" s="266"/>
      <c r="N195" s="266"/>
      <c r="O195" s="266"/>
      <c r="P195" s="266"/>
      <c r="Q195" s="266"/>
      <c r="R195" s="266"/>
      <c r="S195" s="266"/>
      <c r="T195" s="266"/>
      <c r="U195" s="266"/>
      <c r="V195" s="266"/>
      <c r="W195" s="266"/>
      <c r="X195" s="266"/>
      <c r="Y195" s="266"/>
      <c r="Z195" s="266"/>
      <c r="AA195" s="266"/>
      <c r="AB195" s="266"/>
    </row>
    <row r="196" spans="1:28" s="143" customFormat="1" ht="16.149999999999999" customHeight="1" x14ac:dyDescent="0.2">
      <c r="A196" s="325"/>
      <c r="B196" s="179" t="s">
        <v>1321</v>
      </c>
      <c r="C196" s="266"/>
      <c r="D196" s="266"/>
      <c r="E196" s="266"/>
      <c r="F196" s="266"/>
      <c r="G196" s="266"/>
      <c r="H196" s="266"/>
      <c r="I196" s="266"/>
      <c r="J196" s="266"/>
      <c r="K196" s="266"/>
      <c r="L196" s="266"/>
      <c r="M196" s="266"/>
      <c r="N196" s="266"/>
      <c r="O196" s="266"/>
      <c r="P196" s="266"/>
      <c r="Q196" s="266"/>
      <c r="R196" s="266"/>
      <c r="S196" s="266"/>
      <c r="T196" s="266"/>
      <c r="U196" s="266"/>
      <c r="V196" s="266"/>
      <c r="W196" s="266"/>
      <c r="X196" s="266"/>
      <c r="Y196" s="266"/>
      <c r="Z196" s="266"/>
      <c r="AA196" s="266"/>
      <c r="AB196" s="266"/>
    </row>
    <row r="197" spans="1:28" s="143" customFormat="1" ht="16.149999999999999" customHeight="1" x14ac:dyDescent="0.2">
      <c r="A197" s="325"/>
      <c r="B197" s="179" t="s">
        <v>1322</v>
      </c>
      <c r="C197" s="266"/>
      <c r="D197" s="266"/>
      <c r="E197" s="266"/>
      <c r="F197" s="266"/>
      <c r="G197" s="266"/>
      <c r="H197" s="266"/>
      <c r="I197" s="266"/>
      <c r="J197" s="266"/>
      <c r="K197" s="266"/>
      <c r="L197" s="266"/>
      <c r="M197" s="266"/>
      <c r="N197" s="266"/>
      <c r="O197" s="266"/>
      <c r="P197" s="266"/>
      <c r="Q197" s="266"/>
      <c r="R197" s="266"/>
      <c r="S197" s="266"/>
      <c r="T197" s="266"/>
      <c r="U197" s="266"/>
      <c r="V197" s="266"/>
      <c r="W197" s="266"/>
      <c r="X197" s="266"/>
      <c r="Y197" s="266"/>
      <c r="Z197" s="266"/>
      <c r="AA197" s="266"/>
      <c r="AB197" s="266"/>
    </row>
    <row r="198" spans="1:28" s="143" customFormat="1" ht="16.149999999999999" customHeight="1" x14ac:dyDescent="0.2">
      <c r="A198" s="325"/>
      <c r="B198" s="179" t="s">
        <v>1323</v>
      </c>
      <c r="C198" s="266"/>
      <c r="D198" s="266"/>
      <c r="E198" s="266"/>
      <c r="F198" s="266"/>
      <c r="G198" s="266"/>
      <c r="H198" s="266"/>
      <c r="I198" s="266"/>
      <c r="J198" s="266"/>
      <c r="K198" s="266"/>
      <c r="L198" s="266"/>
      <c r="M198" s="266"/>
      <c r="N198" s="266"/>
      <c r="O198" s="266"/>
      <c r="P198" s="266"/>
      <c r="Q198" s="266"/>
      <c r="R198" s="266"/>
      <c r="S198" s="266"/>
      <c r="T198" s="266"/>
      <c r="U198" s="266"/>
      <c r="V198" s="266"/>
      <c r="W198" s="266"/>
      <c r="X198" s="266"/>
      <c r="Y198" s="266"/>
      <c r="Z198" s="266"/>
      <c r="AA198" s="266"/>
      <c r="AB198" s="266"/>
    </row>
    <row r="199" spans="1:28" s="143" customFormat="1" ht="16.149999999999999" customHeight="1" x14ac:dyDescent="0.2">
      <c r="A199" s="325"/>
      <c r="B199" s="179" t="s">
        <v>1324</v>
      </c>
      <c r="C199" s="266"/>
      <c r="D199" s="266"/>
      <c r="E199" s="266"/>
      <c r="F199" s="266"/>
      <c r="G199" s="266"/>
      <c r="H199" s="266"/>
      <c r="I199" s="266"/>
      <c r="J199" s="266"/>
      <c r="K199" s="266"/>
      <c r="L199" s="266"/>
      <c r="M199" s="266"/>
      <c r="N199" s="266"/>
      <c r="O199" s="266"/>
      <c r="P199" s="266"/>
      <c r="Q199" s="266"/>
      <c r="R199" s="266"/>
      <c r="S199" s="266"/>
      <c r="T199" s="266"/>
      <c r="U199" s="266"/>
      <c r="V199" s="266"/>
      <c r="W199" s="266"/>
      <c r="X199" s="266"/>
      <c r="Y199" s="266"/>
      <c r="Z199" s="266"/>
      <c r="AA199" s="266"/>
      <c r="AB199" s="266"/>
    </row>
    <row r="200" spans="1:28" s="143" customFormat="1" ht="16.149999999999999" customHeight="1" x14ac:dyDescent="0.2">
      <c r="A200" s="325"/>
      <c r="B200" s="179" t="s">
        <v>1325</v>
      </c>
      <c r="C200" s="266"/>
      <c r="D200" s="266"/>
      <c r="E200" s="266"/>
      <c r="F200" s="266"/>
      <c r="G200" s="266"/>
      <c r="H200" s="266"/>
      <c r="I200" s="266"/>
      <c r="J200" s="266"/>
      <c r="K200" s="266"/>
      <c r="L200" s="266"/>
      <c r="M200" s="266"/>
      <c r="N200" s="266"/>
      <c r="O200" s="266"/>
      <c r="P200" s="266"/>
      <c r="Q200" s="266"/>
      <c r="R200" s="266"/>
      <c r="S200" s="266"/>
      <c r="T200" s="266"/>
      <c r="U200" s="266"/>
      <c r="V200" s="266"/>
      <c r="W200" s="266"/>
      <c r="X200" s="266"/>
      <c r="Y200" s="266"/>
      <c r="Z200" s="266"/>
      <c r="AA200" s="266"/>
      <c r="AB200" s="266"/>
    </row>
    <row r="201" spans="1:28" s="143" customFormat="1" ht="16.149999999999999" customHeight="1" x14ac:dyDescent="0.2">
      <c r="A201" s="325"/>
      <c r="B201" s="179" t="s">
        <v>1326</v>
      </c>
      <c r="C201" s="266"/>
      <c r="D201" s="266"/>
      <c r="E201" s="266"/>
      <c r="F201" s="266"/>
      <c r="G201" s="266"/>
      <c r="H201" s="266"/>
      <c r="I201" s="266"/>
      <c r="J201" s="266"/>
      <c r="K201" s="266"/>
      <c r="L201" s="266"/>
      <c r="M201" s="266"/>
      <c r="N201" s="266"/>
      <c r="O201" s="266"/>
      <c r="P201" s="266"/>
      <c r="Q201" s="266"/>
      <c r="R201" s="266"/>
      <c r="S201" s="266"/>
      <c r="T201" s="266"/>
      <c r="U201" s="266"/>
      <c r="V201" s="266"/>
      <c r="W201" s="266"/>
      <c r="X201" s="266"/>
      <c r="Y201" s="266"/>
      <c r="Z201" s="266"/>
      <c r="AA201" s="266"/>
      <c r="AB201" s="266"/>
    </row>
    <row r="202" spans="1:28" s="143" customFormat="1" ht="16.149999999999999" customHeight="1" x14ac:dyDescent="0.2">
      <c r="A202" s="325"/>
      <c r="B202" s="179" t="s">
        <v>1327</v>
      </c>
      <c r="C202" s="266"/>
      <c r="D202" s="266"/>
      <c r="E202" s="266"/>
      <c r="F202" s="266"/>
      <c r="G202" s="266"/>
      <c r="H202" s="266"/>
      <c r="I202" s="266"/>
      <c r="J202" s="266"/>
      <c r="K202" s="266"/>
      <c r="L202" s="266"/>
      <c r="M202" s="266"/>
      <c r="N202" s="266"/>
      <c r="O202" s="266"/>
      <c r="P202" s="266"/>
      <c r="Q202" s="266"/>
      <c r="R202" s="266"/>
      <c r="S202" s="266"/>
      <c r="T202" s="266"/>
      <c r="U202" s="266"/>
      <c r="V202" s="266"/>
      <c r="W202" s="266"/>
      <c r="X202" s="266"/>
      <c r="Y202" s="266"/>
      <c r="Z202" s="266"/>
      <c r="AA202" s="266"/>
      <c r="AB202" s="266"/>
    </row>
    <row r="203" spans="1:28" s="143" customFormat="1" ht="35.450000000000003" customHeight="1" x14ac:dyDescent="0.2">
      <c r="A203" s="325"/>
      <c r="B203" s="179" t="s">
        <v>1328</v>
      </c>
      <c r="C203" s="266"/>
      <c r="D203" s="266"/>
      <c r="E203" s="266"/>
      <c r="F203" s="266"/>
      <c r="G203" s="266"/>
      <c r="H203" s="266"/>
      <c r="I203" s="266"/>
      <c r="J203" s="266"/>
      <c r="K203" s="266"/>
      <c r="L203" s="266"/>
      <c r="M203" s="266"/>
      <c r="N203" s="266"/>
      <c r="O203" s="266"/>
      <c r="P203" s="266"/>
      <c r="Q203" s="266"/>
      <c r="R203" s="266"/>
      <c r="S203" s="266"/>
      <c r="T203" s="266"/>
      <c r="U203" s="266"/>
      <c r="V203" s="266"/>
      <c r="W203" s="266"/>
      <c r="X203" s="266"/>
      <c r="Y203" s="266"/>
      <c r="Z203" s="266"/>
      <c r="AA203" s="266"/>
      <c r="AB203" s="266"/>
    </row>
    <row r="204" spans="1:28" s="143" customFormat="1" ht="16.149999999999999" customHeight="1" x14ac:dyDescent="0.2">
      <c r="A204" s="325"/>
      <c r="B204" s="179" t="s">
        <v>1329</v>
      </c>
      <c r="C204" s="266"/>
      <c r="D204" s="266"/>
      <c r="E204" s="266"/>
      <c r="F204" s="266"/>
      <c r="G204" s="266"/>
      <c r="H204" s="266"/>
      <c r="I204" s="266"/>
      <c r="J204" s="266"/>
      <c r="K204" s="266"/>
      <c r="L204" s="266"/>
      <c r="M204" s="266"/>
      <c r="N204" s="266"/>
      <c r="O204" s="266"/>
      <c r="P204" s="266"/>
      <c r="Q204" s="266"/>
      <c r="R204" s="266"/>
      <c r="S204" s="266"/>
      <c r="T204" s="266"/>
      <c r="U204" s="266"/>
      <c r="V204" s="266"/>
      <c r="W204" s="266"/>
      <c r="X204" s="266"/>
      <c r="Y204" s="266"/>
      <c r="Z204" s="266"/>
      <c r="AA204" s="266"/>
      <c r="AB204" s="266"/>
    </row>
    <row r="205" spans="1:28" s="143" customFormat="1" ht="16.149999999999999" customHeight="1" x14ac:dyDescent="0.2">
      <c r="A205" s="325"/>
      <c r="B205" s="179" t="s">
        <v>1330</v>
      </c>
      <c r="C205" s="266"/>
      <c r="D205" s="266"/>
      <c r="E205" s="266"/>
      <c r="F205" s="266"/>
      <c r="G205" s="266"/>
      <c r="H205" s="266"/>
      <c r="I205" s="266"/>
      <c r="J205" s="266"/>
      <c r="K205" s="266"/>
      <c r="L205" s="266"/>
      <c r="M205" s="266"/>
      <c r="N205" s="266"/>
      <c r="O205" s="266"/>
      <c r="P205" s="266"/>
      <c r="Q205" s="266"/>
      <c r="R205" s="266"/>
      <c r="S205" s="266"/>
      <c r="T205" s="266"/>
      <c r="U205" s="266"/>
      <c r="V205" s="266"/>
      <c r="W205" s="266"/>
      <c r="X205" s="266"/>
      <c r="Y205" s="266"/>
      <c r="Z205" s="266"/>
      <c r="AA205" s="266"/>
      <c r="AB205" s="266"/>
    </row>
    <row r="206" spans="1:28" s="143" customFormat="1" ht="16.149999999999999" customHeight="1" x14ac:dyDescent="0.2">
      <c r="A206" s="325"/>
      <c r="B206" s="179" t="s">
        <v>1331</v>
      </c>
      <c r="C206" s="266"/>
      <c r="D206" s="266"/>
      <c r="E206" s="266"/>
      <c r="F206" s="266"/>
      <c r="G206" s="266"/>
      <c r="H206" s="266"/>
      <c r="I206" s="266"/>
      <c r="J206" s="266"/>
      <c r="K206" s="266"/>
      <c r="L206" s="266"/>
      <c r="M206" s="266"/>
      <c r="N206" s="266"/>
      <c r="O206" s="266"/>
      <c r="P206" s="266"/>
      <c r="Q206" s="266"/>
      <c r="R206" s="266"/>
      <c r="S206" s="266"/>
      <c r="T206" s="266"/>
      <c r="U206" s="266"/>
      <c r="V206" s="266"/>
      <c r="W206" s="266"/>
      <c r="X206" s="266"/>
      <c r="Y206" s="266"/>
      <c r="Z206" s="266"/>
      <c r="AA206" s="266"/>
      <c r="AB206" s="266"/>
    </row>
    <row r="207" spans="1:28" s="143" customFormat="1" ht="16.149999999999999" customHeight="1" x14ac:dyDescent="0.2">
      <c r="A207" s="325"/>
      <c r="B207" s="179" t="s">
        <v>1332</v>
      </c>
      <c r="C207" s="266"/>
      <c r="D207" s="266"/>
      <c r="E207" s="266"/>
      <c r="F207" s="266"/>
      <c r="G207" s="266"/>
      <c r="H207" s="266"/>
      <c r="I207" s="266"/>
      <c r="J207" s="266"/>
      <c r="K207" s="266"/>
      <c r="L207" s="266"/>
      <c r="M207" s="266"/>
      <c r="N207" s="266"/>
      <c r="O207" s="266"/>
      <c r="P207" s="266"/>
      <c r="Q207" s="266"/>
      <c r="R207" s="266"/>
      <c r="S207" s="266"/>
      <c r="T207" s="266"/>
      <c r="U207" s="266"/>
      <c r="V207" s="266"/>
      <c r="W207" s="266"/>
      <c r="X207" s="266"/>
      <c r="Y207" s="266"/>
      <c r="Z207" s="266"/>
      <c r="AA207" s="266"/>
      <c r="AB207" s="266"/>
    </row>
    <row r="208" spans="1:28" s="143" customFormat="1" ht="16.149999999999999" customHeight="1" x14ac:dyDescent="0.2">
      <c r="A208" s="325"/>
      <c r="B208" s="179" t="s">
        <v>1333</v>
      </c>
      <c r="C208" s="266"/>
      <c r="D208" s="266"/>
      <c r="E208" s="266"/>
      <c r="F208" s="266"/>
      <c r="G208" s="266"/>
      <c r="H208" s="266"/>
      <c r="I208" s="266"/>
      <c r="J208" s="266"/>
      <c r="K208" s="266"/>
      <c r="L208" s="266"/>
      <c r="M208" s="266"/>
      <c r="N208" s="266"/>
      <c r="O208" s="266"/>
      <c r="P208" s="266"/>
      <c r="Q208" s="266"/>
      <c r="R208" s="266"/>
      <c r="S208" s="266"/>
      <c r="T208" s="266"/>
      <c r="U208" s="266"/>
      <c r="V208" s="266"/>
      <c r="W208" s="266"/>
      <c r="X208" s="266"/>
      <c r="Y208" s="266"/>
      <c r="Z208" s="266"/>
      <c r="AA208" s="266"/>
      <c r="AB208" s="266"/>
    </row>
    <row r="209" spans="1:28" s="143" customFormat="1" ht="16.149999999999999" customHeight="1" x14ac:dyDescent="0.2">
      <c r="A209" s="325"/>
      <c r="B209" s="179" t="s">
        <v>1334</v>
      </c>
      <c r="C209" s="266"/>
      <c r="D209" s="266"/>
      <c r="E209" s="266"/>
      <c r="F209" s="266"/>
      <c r="G209" s="266"/>
      <c r="H209" s="266"/>
      <c r="I209" s="266"/>
      <c r="J209" s="266"/>
      <c r="K209" s="266"/>
      <c r="L209" s="266"/>
      <c r="M209" s="266"/>
      <c r="N209" s="266"/>
      <c r="O209" s="266"/>
      <c r="P209" s="266"/>
      <c r="Q209" s="266"/>
      <c r="R209" s="266"/>
      <c r="S209" s="266"/>
      <c r="T209" s="266"/>
      <c r="U209" s="266"/>
      <c r="V209" s="266"/>
      <c r="W209" s="266"/>
      <c r="X209" s="266"/>
      <c r="Y209" s="266"/>
      <c r="Z209" s="266"/>
      <c r="AA209" s="266"/>
      <c r="AB209" s="266"/>
    </row>
    <row r="210" spans="1:28" s="143" customFormat="1" ht="16.149999999999999" customHeight="1" x14ac:dyDescent="0.2">
      <c r="A210" s="325"/>
      <c r="B210" s="179" t="s">
        <v>1335</v>
      </c>
      <c r="C210" s="266"/>
      <c r="D210" s="266"/>
      <c r="E210" s="266"/>
      <c r="F210" s="266"/>
      <c r="G210" s="266"/>
      <c r="H210" s="266"/>
      <c r="I210" s="266"/>
      <c r="J210" s="266"/>
      <c r="K210" s="266"/>
      <c r="L210" s="266"/>
      <c r="M210" s="266"/>
      <c r="N210" s="266"/>
      <c r="O210" s="266"/>
      <c r="P210" s="266"/>
      <c r="Q210" s="266"/>
      <c r="R210" s="266"/>
      <c r="S210" s="266"/>
      <c r="T210" s="266"/>
      <c r="U210" s="266"/>
      <c r="V210" s="266"/>
      <c r="W210" s="266"/>
      <c r="X210" s="266"/>
      <c r="Y210" s="266"/>
      <c r="Z210" s="266"/>
      <c r="AA210" s="266"/>
      <c r="AB210" s="266"/>
    </row>
    <row r="211" spans="1:28" s="143" customFormat="1" ht="16.149999999999999" customHeight="1" x14ac:dyDescent="0.2">
      <c r="A211" s="325"/>
      <c r="B211" s="179" t="s">
        <v>1336</v>
      </c>
      <c r="C211" s="266"/>
      <c r="D211" s="266"/>
      <c r="E211" s="266"/>
      <c r="F211" s="266"/>
      <c r="G211" s="266"/>
      <c r="H211" s="266"/>
      <c r="I211" s="266"/>
      <c r="J211" s="266"/>
      <c r="K211" s="266"/>
      <c r="L211" s="266"/>
      <c r="M211" s="266"/>
      <c r="N211" s="266"/>
      <c r="O211" s="266"/>
      <c r="P211" s="266"/>
      <c r="Q211" s="266"/>
      <c r="R211" s="266"/>
      <c r="S211" s="266"/>
      <c r="T211" s="266"/>
      <c r="U211" s="266"/>
      <c r="V211" s="266"/>
      <c r="W211" s="266"/>
      <c r="X211" s="266"/>
      <c r="Y211" s="266"/>
      <c r="Z211" s="266"/>
      <c r="AA211" s="266"/>
      <c r="AB211" s="266"/>
    </row>
    <row r="212" spans="1:28" s="143" customFormat="1" ht="16.149999999999999" customHeight="1" x14ac:dyDescent="0.2">
      <c r="A212" s="325"/>
      <c r="B212" s="179" t="s">
        <v>1337</v>
      </c>
      <c r="C212" s="266"/>
      <c r="D212" s="266"/>
      <c r="E212" s="266"/>
      <c r="F212" s="266"/>
      <c r="G212" s="266"/>
      <c r="H212" s="266"/>
      <c r="I212" s="266"/>
      <c r="J212" s="266"/>
      <c r="K212" s="266"/>
      <c r="L212" s="266"/>
      <c r="M212" s="266"/>
      <c r="N212" s="266"/>
      <c r="O212" s="266"/>
      <c r="P212" s="266"/>
      <c r="Q212" s="266"/>
      <c r="R212" s="266"/>
      <c r="S212" s="266"/>
      <c r="T212" s="266"/>
      <c r="U212" s="266"/>
      <c r="V212" s="266"/>
      <c r="W212" s="266"/>
      <c r="X212" s="266"/>
      <c r="Y212" s="266"/>
      <c r="Z212" s="266"/>
      <c r="AA212" s="266"/>
      <c r="AB212" s="266"/>
    </row>
    <row r="213" spans="1:28" s="143" customFormat="1" ht="16.149999999999999" customHeight="1" x14ac:dyDescent="0.2">
      <c r="A213" s="325"/>
      <c r="B213" s="179" t="s">
        <v>1338</v>
      </c>
      <c r="C213" s="266"/>
      <c r="D213" s="266"/>
      <c r="E213" s="266"/>
      <c r="F213" s="266"/>
      <c r="G213" s="266"/>
      <c r="H213" s="266"/>
      <c r="I213" s="266"/>
      <c r="J213" s="266"/>
      <c r="K213" s="266"/>
      <c r="L213" s="266"/>
      <c r="M213" s="266"/>
      <c r="N213" s="266"/>
      <c r="O213" s="266"/>
      <c r="P213" s="266"/>
      <c r="Q213" s="266"/>
      <c r="R213" s="266"/>
      <c r="S213" s="266"/>
      <c r="T213" s="266"/>
      <c r="U213" s="266"/>
      <c r="V213" s="266"/>
      <c r="W213" s="266"/>
      <c r="X213" s="266"/>
      <c r="Y213" s="266"/>
      <c r="Z213" s="266"/>
      <c r="AA213" s="266"/>
      <c r="AB213" s="266"/>
    </row>
    <row r="214" spans="1:28" s="143" customFormat="1" ht="16.149999999999999" customHeight="1" x14ac:dyDescent="0.2">
      <c r="A214" s="327"/>
      <c r="B214" s="181" t="s">
        <v>1339</v>
      </c>
      <c r="C214" s="326"/>
      <c r="D214" s="326"/>
      <c r="E214" s="326"/>
      <c r="F214" s="326"/>
      <c r="G214" s="326"/>
      <c r="H214" s="326"/>
      <c r="I214" s="326"/>
      <c r="J214" s="326"/>
      <c r="K214" s="326"/>
      <c r="L214" s="326"/>
      <c r="M214" s="326"/>
      <c r="N214" s="326"/>
      <c r="O214" s="326"/>
      <c r="P214" s="326"/>
      <c r="Q214" s="326"/>
      <c r="R214" s="326"/>
      <c r="S214" s="326"/>
      <c r="T214" s="326"/>
      <c r="U214" s="326"/>
      <c r="V214" s="326"/>
      <c r="W214" s="326"/>
      <c r="X214" s="326"/>
      <c r="Y214" s="326"/>
      <c r="Z214" s="326"/>
      <c r="AA214" s="326"/>
      <c r="AB214" s="326"/>
    </row>
    <row r="215" spans="1:28" s="3" customFormat="1" ht="31.15" customHeight="1" x14ac:dyDescent="0.2">
      <c r="A215" s="533">
        <v>7</v>
      </c>
      <c r="B215" s="67" t="s">
        <v>806</v>
      </c>
      <c r="C215" s="541">
        <f>D215+E215+F215+G215</f>
        <v>0</v>
      </c>
      <c r="D215" s="531">
        <v>0</v>
      </c>
      <c r="E215" s="100">
        <v>0</v>
      </c>
      <c r="F215" s="100">
        <v>0</v>
      </c>
      <c r="G215" s="100">
        <v>0</v>
      </c>
      <c r="H215" s="541">
        <f>I215+J215+K215+L215</f>
        <v>1417</v>
      </c>
      <c r="I215" s="531">
        <v>1417</v>
      </c>
      <c r="J215" s="100">
        <v>0</v>
      </c>
      <c r="K215" s="100">
        <v>0</v>
      </c>
      <c r="L215" s="100">
        <v>0</v>
      </c>
      <c r="M215" s="541">
        <f>N215</f>
        <v>1417</v>
      </c>
      <c r="N215" s="531">
        <v>1417</v>
      </c>
      <c r="O215" s="100">
        <v>0</v>
      </c>
      <c r="P215" s="100">
        <v>0</v>
      </c>
      <c r="Q215" s="100">
        <v>0</v>
      </c>
      <c r="R215" s="531">
        <v>0</v>
      </c>
      <c r="S215" s="531">
        <v>0</v>
      </c>
      <c r="T215" s="100">
        <v>0</v>
      </c>
      <c r="U215" s="100">
        <v>0</v>
      </c>
      <c r="V215" s="100">
        <v>0</v>
      </c>
      <c r="W215" s="531">
        <v>0</v>
      </c>
      <c r="X215" s="531">
        <v>0</v>
      </c>
      <c r="Y215" s="100">
        <v>0</v>
      </c>
      <c r="Z215" s="100">
        <v>0</v>
      </c>
      <c r="AA215" s="100">
        <v>0</v>
      </c>
      <c r="AB215" s="541">
        <f>C215+H215+M215+R215+W215</f>
        <v>2834</v>
      </c>
    </row>
    <row r="216" spans="1:28" s="3" customFormat="1" ht="18" customHeight="1" x14ac:dyDescent="0.2">
      <c r="A216" s="534"/>
      <c r="B216" s="178" t="s">
        <v>792</v>
      </c>
      <c r="C216" s="542"/>
      <c r="D216" s="532"/>
      <c r="E216" s="100"/>
      <c r="F216" s="100"/>
      <c r="G216" s="100"/>
      <c r="H216" s="542"/>
      <c r="I216" s="532"/>
      <c r="J216" s="100"/>
      <c r="K216" s="100"/>
      <c r="L216" s="100"/>
      <c r="M216" s="542"/>
      <c r="N216" s="532"/>
      <c r="O216" s="100"/>
      <c r="P216" s="100"/>
      <c r="Q216" s="100"/>
      <c r="R216" s="532"/>
      <c r="S216" s="532"/>
      <c r="T216" s="100"/>
      <c r="U216" s="100"/>
      <c r="V216" s="100"/>
      <c r="W216" s="532"/>
      <c r="X216" s="532"/>
      <c r="Y216" s="100"/>
      <c r="Z216" s="100"/>
      <c r="AA216" s="100"/>
      <c r="AB216" s="542"/>
    </row>
    <row r="217" spans="1:28" s="3" customFormat="1" ht="18" customHeight="1" x14ac:dyDescent="0.2">
      <c r="A217" s="534"/>
      <c r="B217" s="67" t="s">
        <v>808</v>
      </c>
      <c r="C217" s="542"/>
      <c r="D217" s="532"/>
      <c r="E217" s="100"/>
      <c r="F217" s="100"/>
      <c r="G217" s="100"/>
      <c r="H217" s="542"/>
      <c r="I217" s="532"/>
      <c r="J217" s="100"/>
      <c r="K217" s="100"/>
      <c r="L217" s="100"/>
      <c r="M217" s="542"/>
      <c r="N217" s="532"/>
      <c r="O217" s="100"/>
      <c r="P217" s="100"/>
      <c r="Q217" s="100"/>
      <c r="R217" s="532"/>
      <c r="S217" s="532"/>
      <c r="T217" s="100"/>
      <c r="U217" s="100"/>
      <c r="V217" s="100"/>
      <c r="W217" s="532"/>
      <c r="X217" s="532"/>
      <c r="Y217" s="100"/>
      <c r="Z217" s="100"/>
      <c r="AA217" s="100"/>
      <c r="AB217" s="542"/>
    </row>
    <row r="218" spans="1:28" s="3" customFormat="1" ht="18" customHeight="1" x14ac:dyDescent="0.2">
      <c r="A218" s="534"/>
      <c r="B218" s="67" t="s">
        <v>1376</v>
      </c>
      <c r="C218" s="542"/>
      <c r="D218" s="532"/>
      <c r="E218" s="100"/>
      <c r="F218" s="100"/>
      <c r="G218" s="100"/>
      <c r="H218" s="542"/>
      <c r="I218" s="532"/>
      <c r="J218" s="100"/>
      <c r="K218" s="100"/>
      <c r="L218" s="100"/>
      <c r="M218" s="542"/>
      <c r="N218" s="532"/>
      <c r="O218" s="100"/>
      <c r="P218" s="100"/>
      <c r="Q218" s="100"/>
      <c r="R218" s="532"/>
      <c r="S218" s="532"/>
      <c r="T218" s="100"/>
      <c r="U218" s="100"/>
      <c r="V218" s="100"/>
      <c r="W218" s="532"/>
      <c r="X218" s="532"/>
      <c r="Y218" s="100"/>
      <c r="Z218" s="100"/>
      <c r="AA218" s="100"/>
      <c r="AB218" s="542"/>
    </row>
    <row r="219" spans="1:28" s="3" customFormat="1" ht="18" customHeight="1" x14ac:dyDescent="0.2">
      <c r="A219" s="534"/>
      <c r="B219" s="67" t="s">
        <v>1377</v>
      </c>
      <c r="C219" s="542"/>
      <c r="D219" s="532"/>
      <c r="E219" s="100"/>
      <c r="F219" s="100"/>
      <c r="G219" s="100"/>
      <c r="H219" s="542"/>
      <c r="I219" s="532"/>
      <c r="J219" s="100"/>
      <c r="K219" s="100"/>
      <c r="L219" s="100"/>
      <c r="M219" s="542"/>
      <c r="N219" s="532"/>
      <c r="O219" s="100"/>
      <c r="P219" s="100"/>
      <c r="Q219" s="100"/>
      <c r="R219" s="532"/>
      <c r="S219" s="532"/>
      <c r="T219" s="100"/>
      <c r="U219" s="100"/>
      <c r="V219" s="100"/>
      <c r="W219" s="532"/>
      <c r="X219" s="532"/>
      <c r="Y219" s="100"/>
      <c r="Z219" s="100"/>
      <c r="AA219" s="100"/>
      <c r="AB219" s="542"/>
    </row>
    <row r="220" spans="1:28" s="3" customFormat="1" ht="18" customHeight="1" x14ac:dyDescent="0.2">
      <c r="A220" s="534"/>
      <c r="B220" s="67" t="s">
        <v>821</v>
      </c>
      <c r="C220" s="542"/>
      <c r="D220" s="532"/>
      <c r="E220" s="100"/>
      <c r="F220" s="100"/>
      <c r="G220" s="100"/>
      <c r="H220" s="542"/>
      <c r="I220" s="532"/>
      <c r="J220" s="100"/>
      <c r="K220" s="100"/>
      <c r="L220" s="100"/>
      <c r="M220" s="542"/>
      <c r="N220" s="532"/>
      <c r="O220" s="100"/>
      <c r="P220" s="100"/>
      <c r="Q220" s="100"/>
      <c r="R220" s="532"/>
      <c r="S220" s="532"/>
      <c r="T220" s="100"/>
      <c r="U220" s="100"/>
      <c r="V220" s="100"/>
      <c r="W220" s="532"/>
      <c r="X220" s="532"/>
      <c r="Y220" s="100"/>
      <c r="Z220" s="100"/>
      <c r="AA220" s="100"/>
      <c r="AB220" s="542"/>
    </row>
    <row r="221" spans="1:28" s="3" customFormat="1" ht="18" customHeight="1" x14ac:dyDescent="0.2">
      <c r="A221" s="534"/>
      <c r="B221" s="67" t="s">
        <v>809</v>
      </c>
      <c r="C221" s="542"/>
      <c r="D221" s="532"/>
      <c r="E221" s="100"/>
      <c r="F221" s="100"/>
      <c r="G221" s="100"/>
      <c r="H221" s="542"/>
      <c r="I221" s="532"/>
      <c r="J221" s="100"/>
      <c r="K221" s="100"/>
      <c r="L221" s="100"/>
      <c r="M221" s="542"/>
      <c r="N221" s="532"/>
      <c r="O221" s="100"/>
      <c r="P221" s="100"/>
      <c r="Q221" s="100"/>
      <c r="R221" s="532"/>
      <c r="S221" s="532"/>
      <c r="T221" s="100"/>
      <c r="U221" s="100"/>
      <c r="V221" s="100"/>
      <c r="W221" s="532"/>
      <c r="X221" s="532"/>
      <c r="Y221" s="100"/>
      <c r="Z221" s="100"/>
      <c r="AA221" s="100"/>
      <c r="AB221" s="542"/>
    </row>
    <row r="222" spans="1:28" s="3" customFormat="1" ht="18" customHeight="1" x14ac:dyDescent="0.2">
      <c r="A222" s="534"/>
      <c r="B222" s="67" t="s">
        <v>822</v>
      </c>
      <c r="C222" s="542"/>
      <c r="D222" s="532"/>
      <c r="E222" s="100"/>
      <c r="F222" s="100"/>
      <c r="G222" s="100"/>
      <c r="H222" s="542"/>
      <c r="I222" s="532"/>
      <c r="J222" s="100"/>
      <c r="K222" s="100"/>
      <c r="L222" s="100"/>
      <c r="M222" s="542"/>
      <c r="N222" s="532"/>
      <c r="O222" s="100"/>
      <c r="P222" s="100"/>
      <c r="Q222" s="100"/>
      <c r="R222" s="532"/>
      <c r="S222" s="532"/>
      <c r="T222" s="100"/>
      <c r="U222" s="100"/>
      <c r="V222" s="100"/>
      <c r="W222" s="532"/>
      <c r="X222" s="532"/>
      <c r="Y222" s="100"/>
      <c r="Z222" s="100"/>
      <c r="AA222" s="100"/>
      <c r="AB222" s="542"/>
    </row>
    <row r="223" spans="1:28" s="3" customFormat="1" ht="18" customHeight="1" x14ac:dyDescent="0.2">
      <c r="A223" s="534"/>
      <c r="B223" s="67" t="s">
        <v>810</v>
      </c>
      <c r="C223" s="542"/>
      <c r="D223" s="532"/>
      <c r="E223" s="100"/>
      <c r="F223" s="100"/>
      <c r="G223" s="100"/>
      <c r="H223" s="542"/>
      <c r="I223" s="532"/>
      <c r="J223" s="100"/>
      <c r="K223" s="100"/>
      <c r="L223" s="100"/>
      <c r="M223" s="542"/>
      <c r="N223" s="532"/>
      <c r="O223" s="100"/>
      <c r="P223" s="100"/>
      <c r="Q223" s="100"/>
      <c r="R223" s="532"/>
      <c r="S223" s="532"/>
      <c r="T223" s="100"/>
      <c r="U223" s="100"/>
      <c r="V223" s="100"/>
      <c r="W223" s="532"/>
      <c r="X223" s="532"/>
      <c r="Y223" s="100"/>
      <c r="Z223" s="100"/>
      <c r="AA223" s="100"/>
      <c r="AB223" s="542"/>
    </row>
    <row r="224" spans="1:28" s="3" customFormat="1" ht="18" customHeight="1" x14ac:dyDescent="0.2">
      <c r="A224" s="535"/>
      <c r="B224" s="67" t="s">
        <v>823</v>
      </c>
      <c r="C224" s="548"/>
      <c r="D224" s="532"/>
      <c r="E224" s="100"/>
      <c r="F224" s="100"/>
      <c r="G224" s="100"/>
      <c r="H224" s="542"/>
      <c r="I224" s="532"/>
      <c r="J224" s="100"/>
      <c r="K224" s="100"/>
      <c r="L224" s="100"/>
      <c r="M224" s="542"/>
      <c r="N224" s="532"/>
      <c r="O224" s="100"/>
      <c r="P224" s="100"/>
      <c r="Q224" s="100"/>
      <c r="R224" s="532"/>
      <c r="S224" s="532"/>
      <c r="T224" s="100"/>
      <c r="U224" s="100"/>
      <c r="V224" s="100"/>
      <c r="W224" s="532"/>
      <c r="X224" s="532"/>
      <c r="Y224" s="100"/>
      <c r="Z224" s="100"/>
      <c r="AA224" s="100"/>
      <c r="AB224" s="542"/>
    </row>
    <row r="225" spans="1:28" s="3" customFormat="1" ht="18" customHeight="1" x14ac:dyDescent="0.2">
      <c r="A225" s="535"/>
      <c r="B225" s="67" t="s">
        <v>1378</v>
      </c>
      <c r="C225" s="548"/>
      <c r="D225" s="532"/>
      <c r="E225" s="100"/>
      <c r="F225" s="100"/>
      <c r="G225" s="100"/>
      <c r="H225" s="542"/>
      <c r="I225" s="532"/>
      <c r="J225" s="100"/>
      <c r="K225" s="100"/>
      <c r="L225" s="100"/>
      <c r="M225" s="542"/>
      <c r="N225" s="532"/>
      <c r="O225" s="100"/>
      <c r="P225" s="100"/>
      <c r="Q225" s="100"/>
      <c r="R225" s="532"/>
      <c r="S225" s="532"/>
      <c r="T225" s="100"/>
      <c r="U225" s="100"/>
      <c r="V225" s="100"/>
      <c r="W225" s="532"/>
      <c r="X225" s="532"/>
      <c r="Y225" s="100"/>
      <c r="Z225" s="100"/>
      <c r="AA225" s="100"/>
      <c r="AB225" s="542"/>
    </row>
    <row r="226" spans="1:28" s="3" customFormat="1" ht="18" customHeight="1" x14ac:dyDescent="0.2">
      <c r="A226" s="534"/>
      <c r="B226" s="67" t="s">
        <v>1379</v>
      </c>
      <c r="C226" s="542"/>
      <c r="D226" s="532"/>
      <c r="E226" s="100"/>
      <c r="F226" s="100"/>
      <c r="G226" s="100"/>
      <c r="H226" s="542"/>
      <c r="I226" s="532"/>
      <c r="J226" s="100"/>
      <c r="K226" s="100"/>
      <c r="L226" s="100"/>
      <c r="M226" s="542"/>
      <c r="N226" s="532"/>
      <c r="O226" s="100"/>
      <c r="P226" s="100"/>
      <c r="Q226" s="100"/>
      <c r="R226" s="532"/>
      <c r="S226" s="532"/>
      <c r="T226" s="100"/>
      <c r="U226" s="100"/>
      <c r="V226" s="100"/>
      <c r="W226" s="532"/>
      <c r="X226" s="532"/>
      <c r="Y226" s="100"/>
      <c r="Z226" s="100"/>
      <c r="AA226" s="100"/>
      <c r="AB226" s="542"/>
    </row>
    <row r="227" spans="1:28" s="3" customFormat="1" ht="18" customHeight="1" x14ac:dyDescent="0.2">
      <c r="A227" s="534"/>
      <c r="B227" s="67" t="s">
        <v>1380</v>
      </c>
      <c r="C227" s="542"/>
      <c r="D227" s="532"/>
      <c r="E227" s="100"/>
      <c r="F227" s="100"/>
      <c r="G227" s="100"/>
      <c r="H227" s="542"/>
      <c r="I227" s="532"/>
      <c r="J227" s="100"/>
      <c r="K227" s="100"/>
      <c r="L227" s="100"/>
      <c r="M227" s="542"/>
      <c r="N227" s="532"/>
      <c r="O227" s="100"/>
      <c r="P227" s="100"/>
      <c r="Q227" s="100"/>
      <c r="R227" s="532"/>
      <c r="S227" s="532"/>
      <c r="T227" s="100"/>
      <c r="U227" s="100"/>
      <c r="V227" s="100"/>
      <c r="W227" s="532"/>
      <c r="X227" s="532"/>
      <c r="Y227" s="100"/>
      <c r="Z227" s="100"/>
      <c r="AA227" s="100"/>
      <c r="AB227" s="542"/>
    </row>
    <row r="228" spans="1:28" s="3" customFormat="1" ht="18" customHeight="1" x14ac:dyDescent="0.2">
      <c r="A228" s="534"/>
      <c r="B228" s="310" t="s">
        <v>1340</v>
      </c>
      <c r="C228" s="542"/>
      <c r="D228" s="532"/>
      <c r="E228" s="100"/>
      <c r="F228" s="100"/>
      <c r="G228" s="100"/>
      <c r="H228" s="542"/>
      <c r="I228" s="532"/>
      <c r="J228" s="100"/>
      <c r="K228" s="100"/>
      <c r="L228" s="100"/>
      <c r="M228" s="542"/>
      <c r="N228" s="532"/>
      <c r="O228" s="100"/>
      <c r="P228" s="100"/>
      <c r="Q228" s="100"/>
      <c r="R228" s="532"/>
      <c r="S228" s="532"/>
      <c r="T228" s="100"/>
      <c r="U228" s="100"/>
      <c r="V228" s="100"/>
      <c r="W228" s="532"/>
      <c r="X228" s="532"/>
      <c r="Y228" s="100"/>
      <c r="Z228" s="100"/>
      <c r="AA228" s="100"/>
      <c r="AB228" s="542"/>
    </row>
    <row r="229" spans="1:28" s="3" customFormat="1" ht="18" customHeight="1" x14ac:dyDescent="0.2">
      <c r="A229" s="534"/>
      <c r="B229" s="309" t="s">
        <v>1383</v>
      </c>
      <c r="C229" s="542"/>
      <c r="D229" s="532"/>
      <c r="E229" s="100"/>
      <c r="F229" s="100"/>
      <c r="G229" s="100"/>
      <c r="H229" s="542"/>
      <c r="I229" s="532"/>
      <c r="J229" s="100"/>
      <c r="K229" s="100"/>
      <c r="L229" s="100"/>
      <c r="M229" s="542"/>
      <c r="N229" s="532"/>
      <c r="O229" s="100"/>
      <c r="P229" s="100"/>
      <c r="Q229" s="100"/>
      <c r="R229" s="532"/>
      <c r="S229" s="532"/>
      <c r="T229" s="100"/>
      <c r="U229" s="100"/>
      <c r="V229" s="100"/>
      <c r="W229" s="532"/>
      <c r="X229" s="532"/>
      <c r="Y229" s="100"/>
      <c r="Z229" s="100"/>
      <c r="AA229" s="100"/>
      <c r="AB229" s="542"/>
    </row>
    <row r="230" spans="1:28" s="3" customFormat="1" ht="18" customHeight="1" x14ac:dyDescent="0.2">
      <c r="A230" s="534"/>
      <c r="B230" s="309" t="s">
        <v>1384</v>
      </c>
      <c r="C230" s="542"/>
      <c r="D230" s="532"/>
      <c r="E230" s="100"/>
      <c r="F230" s="100"/>
      <c r="G230" s="100"/>
      <c r="H230" s="542"/>
      <c r="I230" s="532"/>
      <c r="J230" s="100"/>
      <c r="K230" s="100"/>
      <c r="L230" s="100"/>
      <c r="M230" s="542"/>
      <c r="N230" s="532"/>
      <c r="O230" s="100"/>
      <c r="P230" s="100"/>
      <c r="Q230" s="100"/>
      <c r="R230" s="532"/>
      <c r="S230" s="532"/>
      <c r="T230" s="100"/>
      <c r="U230" s="100"/>
      <c r="V230" s="100"/>
      <c r="W230" s="532"/>
      <c r="X230" s="532"/>
      <c r="Y230" s="100"/>
      <c r="Z230" s="100"/>
      <c r="AA230" s="100"/>
      <c r="AB230" s="542"/>
    </row>
    <row r="231" spans="1:28" s="3" customFormat="1" ht="18" customHeight="1" x14ac:dyDescent="0.2">
      <c r="A231" s="534"/>
      <c r="B231" s="309" t="s">
        <v>1385</v>
      </c>
      <c r="C231" s="542"/>
      <c r="D231" s="532"/>
      <c r="E231" s="100"/>
      <c r="F231" s="100"/>
      <c r="G231" s="100"/>
      <c r="H231" s="542"/>
      <c r="I231" s="532"/>
      <c r="J231" s="100"/>
      <c r="K231" s="100"/>
      <c r="L231" s="100"/>
      <c r="M231" s="542"/>
      <c r="N231" s="532"/>
      <c r="O231" s="100"/>
      <c r="P231" s="100"/>
      <c r="Q231" s="100"/>
      <c r="R231" s="532"/>
      <c r="S231" s="532"/>
      <c r="T231" s="100"/>
      <c r="U231" s="100"/>
      <c r="V231" s="100"/>
      <c r="W231" s="532"/>
      <c r="X231" s="532"/>
      <c r="Y231" s="100"/>
      <c r="Z231" s="100"/>
      <c r="AA231" s="100"/>
      <c r="AB231" s="542"/>
    </row>
    <row r="232" spans="1:28" s="3" customFormat="1" ht="18" customHeight="1" x14ac:dyDescent="0.2">
      <c r="A232" s="534"/>
      <c r="B232" s="309" t="s">
        <v>1386</v>
      </c>
      <c r="C232" s="542"/>
      <c r="D232" s="532"/>
      <c r="E232" s="100"/>
      <c r="F232" s="100"/>
      <c r="G232" s="100"/>
      <c r="H232" s="542"/>
      <c r="I232" s="532"/>
      <c r="J232" s="100"/>
      <c r="K232" s="100"/>
      <c r="L232" s="100"/>
      <c r="M232" s="542"/>
      <c r="N232" s="532"/>
      <c r="O232" s="100"/>
      <c r="P232" s="100"/>
      <c r="Q232" s="100"/>
      <c r="R232" s="532"/>
      <c r="S232" s="532"/>
      <c r="T232" s="100"/>
      <c r="U232" s="100"/>
      <c r="V232" s="100"/>
      <c r="W232" s="532"/>
      <c r="X232" s="532"/>
      <c r="Y232" s="100"/>
      <c r="Z232" s="100"/>
      <c r="AA232" s="100"/>
      <c r="AB232" s="542"/>
    </row>
    <row r="233" spans="1:28" s="3" customFormat="1" ht="18" customHeight="1" x14ac:dyDescent="0.2">
      <c r="A233" s="534"/>
      <c r="B233" s="309" t="s">
        <v>1387</v>
      </c>
      <c r="C233" s="542"/>
      <c r="D233" s="532"/>
      <c r="E233" s="100"/>
      <c r="F233" s="100"/>
      <c r="G233" s="100"/>
      <c r="H233" s="542"/>
      <c r="I233" s="532"/>
      <c r="J233" s="100"/>
      <c r="K233" s="100"/>
      <c r="L233" s="100"/>
      <c r="M233" s="542"/>
      <c r="N233" s="532"/>
      <c r="O233" s="100"/>
      <c r="P233" s="100"/>
      <c r="Q233" s="100"/>
      <c r="R233" s="532"/>
      <c r="S233" s="532"/>
      <c r="T233" s="100"/>
      <c r="U233" s="100"/>
      <c r="V233" s="100"/>
      <c r="W233" s="532"/>
      <c r="X233" s="532"/>
      <c r="Y233" s="100"/>
      <c r="Z233" s="100"/>
      <c r="AA233" s="100"/>
      <c r="AB233" s="542"/>
    </row>
    <row r="234" spans="1:28" s="3" customFormat="1" ht="27" customHeight="1" x14ac:dyDescent="0.2">
      <c r="A234" s="568">
        <v>8</v>
      </c>
      <c r="B234" s="99" t="s">
        <v>811</v>
      </c>
      <c r="C234" s="541">
        <f>D234+E234+F234+G234</f>
        <v>5379</v>
      </c>
      <c r="D234" s="531">
        <v>5379</v>
      </c>
      <c r="E234" s="100">
        <v>0</v>
      </c>
      <c r="F234" s="100">
        <v>0</v>
      </c>
      <c r="G234" s="100">
        <v>0</v>
      </c>
      <c r="H234" s="541">
        <f>I234+J234+K234+L234</f>
        <v>12265</v>
      </c>
      <c r="I234" s="531">
        <v>12265</v>
      </c>
      <c r="J234" s="100">
        <v>0</v>
      </c>
      <c r="K234" s="100">
        <v>0</v>
      </c>
      <c r="L234" s="100">
        <v>0</v>
      </c>
      <c r="M234" s="541">
        <f>N234</f>
        <v>12265</v>
      </c>
      <c r="N234" s="531">
        <v>12265</v>
      </c>
      <c r="O234" s="100">
        <v>0</v>
      </c>
      <c r="P234" s="100">
        <v>0</v>
      </c>
      <c r="Q234" s="100">
        <v>0</v>
      </c>
      <c r="R234" s="531">
        <v>0</v>
      </c>
      <c r="S234" s="531">
        <v>0</v>
      </c>
      <c r="T234" s="100">
        <v>0</v>
      </c>
      <c r="U234" s="100">
        <v>0</v>
      </c>
      <c r="V234" s="100">
        <v>0</v>
      </c>
      <c r="W234" s="531">
        <v>0</v>
      </c>
      <c r="X234" s="531">
        <v>0</v>
      </c>
      <c r="Y234" s="100">
        <v>0</v>
      </c>
      <c r="Z234" s="100">
        <v>0</v>
      </c>
      <c r="AA234" s="100">
        <v>0</v>
      </c>
      <c r="AB234" s="541">
        <f>C234+H234+M234+R234+W234</f>
        <v>29909</v>
      </c>
    </row>
    <row r="235" spans="1:28" s="3" customFormat="1" ht="18" customHeight="1" x14ac:dyDescent="0.2">
      <c r="A235" s="568"/>
      <c r="B235" s="178" t="s">
        <v>807</v>
      </c>
      <c r="C235" s="542"/>
      <c r="D235" s="532"/>
      <c r="E235" s="100"/>
      <c r="F235" s="100"/>
      <c r="G235" s="100"/>
      <c r="H235" s="542"/>
      <c r="I235" s="532"/>
      <c r="J235" s="100"/>
      <c r="K235" s="100"/>
      <c r="L235" s="100"/>
      <c r="M235" s="542"/>
      <c r="N235" s="532"/>
      <c r="O235" s="100"/>
      <c r="P235" s="100"/>
      <c r="Q235" s="100"/>
      <c r="R235" s="532"/>
      <c r="S235" s="532"/>
      <c r="T235" s="100"/>
      <c r="U235" s="100"/>
      <c r="V235" s="100"/>
      <c r="W235" s="532"/>
      <c r="X235" s="532"/>
      <c r="Y235" s="100"/>
      <c r="Z235" s="100"/>
      <c r="AA235" s="100"/>
      <c r="AB235" s="542"/>
    </row>
    <row r="236" spans="1:28" s="3" customFormat="1" ht="18" customHeight="1" x14ac:dyDescent="0.2">
      <c r="A236" s="568"/>
      <c r="B236" s="67" t="s">
        <v>812</v>
      </c>
      <c r="C236" s="542"/>
      <c r="D236" s="532"/>
      <c r="E236" s="100"/>
      <c r="F236" s="100"/>
      <c r="G236" s="100"/>
      <c r="H236" s="542"/>
      <c r="I236" s="532"/>
      <c r="J236" s="100"/>
      <c r="K236" s="100"/>
      <c r="L236" s="100"/>
      <c r="M236" s="542"/>
      <c r="N236" s="532"/>
      <c r="O236" s="100"/>
      <c r="P236" s="100"/>
      <c r="Q236" s="100"/>
      <c r="R236" s="532"/>
      <c r="S236" s="532"/>
      <c r="T236" s="100"/>
      <c r="U236" s="100"/>
      <c r="V236" s="100"/>
      <c r="W236" s="532"/>
      <c r="X236" s="532"/>
      <c r="Y236" s="100"/>
      <c r="Z236" s="100"/>
      <c r="AA236" s="100"/>
      <c r="AB236" s="542"/>
    </row>
    <row r="237" spans="1:28" s="3" customFormat="1" ht="18" customHeight="1" x14ac:dyDescent="0.2">
      <c r="A237" s="568"/>
      <c r="B237" s="67" t="s">
        <v>813</v>
      </c>
      <c r="C237" s="542"/>
      <c r="D237" s="532"/>
      <c r="E237" s="100"/>
      <c r="F237" s="100"/>
      <c r="G237" s="100"/>
      <c r="H237" s="542"/>
      <c r="I237" s="532"/>
      <c r="J237" s="100"/>
      <c r="K237" s="100"/>
      <c r="L237" s="100"/>
      <c r="M237" s="542"/>
      <c r="N237" s="532"/>
      <c r="O237" s="100"/>
      <c r="P237" s="100"/>
      <c r="Q237" s="100"/>
      <c r="R237" s="532"/>
      <c r="S237" s="532"/>
      <c r="T237" s="100"/>
      <c r="U237" s="100"/>
      <c r="V237" s="100"/>
      <c r="W237" s="532"/>
      <c r="X237" s="532"/>
      <c r="Y237" s="100"/>
      <c r="Z237" s="100"/>
      <c r="AA237" s="100"/>
      <c r="AB237" s="542"/>
    </row>
    <row r="238" spans="1:28" s="3" customFormat="1" ht="18" customHeight="1" x14ac:dyDescent="0.2">
      <c r="A238" s="568"/>
      <c r="B238" s="178" t="s">
        <v>1340</v>
      </c>
      <c r="C238" s="542"/>
      <c r="D238" s="532"/>
      <c r="E238" s="100"/>
      <c r="F238" s="100"/>
      <c r="G238" s="100"/>
      <c r="H238" s="542"/>
      <c r="I238" s="532"/>
      <c r="J238" s="100"/>
      <c r="K238" s="100"/>
      <c r="L238" s="100"/>
      <c r="M238" s="542"/>
      <c r="N238" s="532"/>
      <c r="O238" s="100"/>
      <c r="P238" s="100"/>
      <c r="Q238" s="100"/>
      <c r="R238" s="532"/>
      <c r="S238" s="532"/>
      <c r="T238" s="100"/>
      <c r="U238" s="100"/>
      <c r="V238" s="100"/>
      <c r="W238" s="532"/>
      <c r="X238" s="532"/>
      <c r="Y238" s="100"/>
      <c r="Z238" s="100"/>
      <c r="AA238" s="100"/>
      <c r="AB238" s="542"/>
    </row>
    <row r="239" spans="1:28" s="3" customFormat="1" ht="18" customHeight="1" x14ac:dyDescent="0.2">
      <c r="A239" s="568"/>
      <c r="B239" s="67" t="s">
        <v>808</v>
      </c>
      <c r="C239" s="542"/>
      <c r="D239" s="532"/>
      <c r="E239" s="100"/>
      <c r="F239" s="100"/>
      <c r="G239" s="100"/>
      <c r="H239" s="542"/>
      <c r="I239" s="532"/>
      <c r="J239" s="100"/>
      <c r="K239" s="100"/>
      <c r="L239" s="100"/>
      <c r="M239" s="542"/>
      <c r="N239" s="532"/>
      <c r="O239" s="100"/>
      <c r="P239" s="100"/>
      <c r="Q239" s="100"/>
      <c r="R239" s="532"/>
      <c r="S239" s="532"/>
      <c r="T239" s="100"/>
      <c r="U239" s="100"/>
      <c r="V239" s="100"/>
      <c r="W239" s="532"/>
      <c r="X239" s="532"/>
      <c r="Y239" s="100"/>
      <c r="Z239" s="100"/>
      <c r="AA239" s="100"/>
      <c r="AB239" s="542"/>
    </row>
    <row r="240" spans="1:28" s="3" customFormat="1" ht="18" customHeight="1" x14ac:dyDescent="0.2">
      <c r="A240" s="568"/>
      <c r="B240" s="67" t="s">
        <v>1376</v>
      </c>
      <c r="C240" s="542"/>
      <c r="D240" s="532"/>
      <c r="E240" s="100"/>
      <c r="F240" s="100"/>
      <c r="G240" s="100"/>
      <c r="H240" s="542"/>
      <c r="I240" s="532"/>
      <c r="J240" s="100"/>
      <c r="K240" s="100"/>
      <c r="L240" s="100"/>
      <c r="M240" s="542"/>
      <c r="N240" s="532"/>
      <c r="O240" s="100"/>
      <c r="P240" s="100"/>
      <c r="Q240" s="100"/>
      <c r="R240" s="532"/>
      <c r="S240" s="532"/>
      <c r="T240" s="100"/>
      <c r="U240" s="100"/>
      <c r="V240" s="100"/>
      <c r="W240" s="532"/>
      <c r="X240" s="532"/>
      <c r="Y240" s="100"/>
      <c r="Z240" s="100"/>
      <c r="AA240" s="100"/>
      <c r="AB240" s="542"/>
    </row>
    <row r="241" spans="1:28" s="3" customFormat="1" ht="18" customHeight="1" x14ac:dyDescent="0.2">
      <c r="A241" s="568"/>
      <c r="B241" s="67" t="s">
        <v>1377</v>
      </c>
      <c r="C241" s="542"/>
      <c r="D241" s="532"/>
      <c r="E241" s="100"/>
      <c r="F241" s="100"/>
      <c r="G241" s="100"/>
      <c r="H241" s="542"/>
      <c r="I241" s="532"/>
      <c r="J241" s="100"/>
      <c r="K241" s="100"/>
      <c r="L241" s="100"/>
      <c r="M241" s="542"/>
      <c r="N241" s="532"/>
      <c r="O241" s="100"/>
      <c r="P241" s="100"/>
      <c r="Q241" s="100"/>
      <c r="R241" s="532"/>
      <c r="S241" s="532"/>
      <c r="T241" s="100"/>
      <c r="U241" s="100"/>
      <c r="V241" s="100"/>
      <c r="W241" s="532"/>
      <c r="X241" s="532"/>
      <c r="Y241" s="100"/>
      <c r="Z241" s="100"/>
      <c r="AA241" s="100"/>
      <c r="AB241" s="542"/>
    </row>
    <row r="242" spans="1:28" s="3" customFormat="1" ht="18" customHeight="1" x14ac:dyDescent="0.2">
      <c r="A242" s="568"/>
      <c r="B242" s="67" t="s">
        <v>821</v>
      </c>
      <c r="C242" s="542"/>
      <c r="D242" s="532"/>
      <c r="E242" s="100"/>
      <c r="F242" s="100"/>
      <c r="G242" s="100"/>
      <c r="H242" s="542"/>
      <c r="I242" s="532"/>
      <c r="J242" s="100"/>
      <c r="K242" s="100"/>
      <c r="L242" s="100"/>
      <c r="M242" s="542"/>
      <c r="N242" s="532"/>
      <c r="O242" s="100"/>
      <c r="P242" s="100"/>
      <c r="Q242" s="100"/>
      <c r="R242" s="532"/>
      <c r="S242" s="532"/>
      <c r="T242" s="100"/>
      <c r="U242" s="100"/>
      <c r="V242" s="100"/>
      <c r="W242" s="532"/>
      <c r="X242" s="532"/>
      <c r="Y242" s="100"/>
      <c r="Z242" s="100"/>
      <c r="AA242" s="100"/>
      <c r="AB242" s="542"/>
    </row>
    <row r="243" spans="1:28" s="3" customFormat="1" ht="18" customHeight="1" x14ac:dyDescent="0.2">
      <c r="A243" s="568"/>
      <c r="B243" s="67" t="s">
        <v>809</v>
      </c>
      <c r="C243" s="542"/>
      <c r="D243" s="532"/>
      <c r="E243" s="100"/>
      <c r="F243" s="100"/>
      <c r="G243" s="100"/>
      <c r="H243" s="542"/>
      <c r="I243" s="532"/>
      <c r="J243" s="100"/>
      <c r="K243" s="100"/>
      <c r="L243" s="100"/>
      <c r="M243" s="542"/>
      <c r="N243" s="532"/>
      <c r="O243" s="100"/>
      <c r="P243" s="100"/>
      <c r="Q243" s="100"/>
      <c r="R243" s="532"/>
      <c r="S243" s="532"/>
      <c r="T243" s="100"/>
      <c r="U243" s="100"/>
      <c r="V243" s="100"/>
      <c r="W243" s="532"/>
      <c r="X243" s="532"/>
      <c r="Y243" s="100"/>
      <c r="Z243" s="100"/>
      <c r="AA243" s="100"/>
      <c r="AB243" s="542"/>
    </row>
    <row r="244" spans="1:28" s="3" customFormat="1" ht="18" customHeight="1" x14ac:dyDescent="0.2">
      <c r="A244" s="568"/>
      <c r="B244" s="67" t="s">
        <v>822</v>
      </c>
      <c r="C244" s="542"/>
      <c r="D244" s="532"/>
      <c r="E244" s="100"/>
      <c r="F244" s="100"/>
      <c r="G244" s="100"/>
      <c r="H244" s="542"/>
      <c r="I244" s="532"/>
      <c r="J244" s="100"/>
      <c r="K244" s="100"/>
      <c r="L244" s="100"/>
      <c r="M244" s="542"/>
      <c r="N244" s="532"/>
      <c r="O244" s="100"/>
      <c r="P244" s="100"/>
      <c r="Q244" s="100"/>
      <c r="R244" s="532"/>
      <c r="S244" s="532"/>
      <c r="T244" s="100"/>
      <c r="U244" s="100"/>
      <c r="V244" s="100"/>
      <c r="W244" s="532"/>
      <c r="X244" s="532"/>
      <c r="Y244" s="100"/>
      <c r="Z244" s="100"/>
      <c r="AA244" s="100"/>
      <c r="AB244" s="542"/>
    </row>
    <row r="245" spans="1:28" s="3" customFormat="1" ht="18" customHeight="1" x14ac:dyDescent="0.2">
      <c r="A245" s="568"/>
      <c r="B245" s="67" t="s">
        <v>810</v>
      </c>
      <c r="C245" s="542"/>
      <c r="D245" s="532"/>
      <c r="E245" s="100"/>
      <c r="F245" s="100"/>
      <c r="G245" s="100"/>
      <c r="H245" s="542"/>
      <c r="I245" s="532"/>
      <c r="J245" s="100"/>
      <c r="K245" s="100"/>
      <c r="L245" s="100"/>
      <c r="M245" s="542"/>
      <c r="N245" s="532"/>
      <c r="O245" s="100"/>
      <c r="P245" s="100"/>
      <c r="Q245" s="100"/>
      <c r="R245" s="532"/>
      <c r="S245" s="532"/>
      <c r="T245" s="100"/>
      <c r="U245" s="100"/>
      <c r="V245" s="100"/>
      <c r="W245" s="532"/>
      <c r="X245" s="532"/>
      <c r="Y245" s="100"/>
      <c r="Z245" s="100"/>
      <c r="AA245" s="100"/>
      <c r="AB245" s="542"/>
    </row>
    <row r="246" spans="1:28" s="3" customFormat="1" ht="18" customHeight="1" x14ac:dyDescent="0.2">
      <c r="A246" s="533"/>
      <c r="B246" s="67" t="s">
        <v>823</v>
      </c>
      <c r="C246" s="542"/>
      <c r="D246" s="532"/>
      <c r="E246" s="299"/>
      <c r="F246" s="299"/>
      <c r="G246" s="299"/>
      <c r="H246" s="542"/>
      <c r="I246" s="532"/>
      <c r="J246" s="299"/>
      <c r="K246" s="299"/>
      <c r="L246" s="299"/>
      <c r="M246" s="542"/>
      <c r="N246" s="532"/>
      <c r="O246" s="299"/>
      <c r="P246" s="299"/>
      <c r="Q246" s="299"/>
      <c r="R246" s="532"/>
      <c r="S246" s="532"/>
      <c r="T246" s="299"/>
      <c r="U246" s="299"/>
      <c r="V246" s="299"/>
      <c r="W246" s="532"/>
      <c r="X246" s="532"/>
      <c r="Y246" s="299"/>
      <c r="Z246" s="299"/>
      <c r="AA246" s="299"/>
      <c r="AB246" s="542"/>
    </row>
    <row r="247" spans="1:28" s="3" customFormat="1" ht="18" customHeight="1" x14ac:dyDescent="0.2">
      <c r="A247" s="533"/>
      <c r="B247" s="67" t="s">
        <v>1378</v>
      </c>
      <c r="C247" s="542"/>
      <c r="D247" s="532"/>
      <c r="E247" s="299"/>
      <c r="F247" s="299"/>
      <c r="G247" s="299"/>
      <c r="H247" s="542"/>
      <c r="I247" s="532"/>
      <c r="J247" s="299"/>
      <c r="K247" s="299"/>
      <c r="L247" s="299"/>
      <c r="M247" s="542"/>
      <c r="N247" s="532"/>
      <c r="O247" s="299"/>
      <c r="P247" s="299"/>
      <c r="Q247" s="299"/>
      <c r="R247" s="532"/>
      <c r="S247" s="532"/>
      <c r="T247" s="299"/>
      <c r="U247" s="299"/>
      <c r="V247" s="299"/>
      <c r="W247" s="532"/>
      <c r="X247" s="532"/>
      <c r="Y247" s="299"/>
      <c r="Z247" s="299"/>
      <c r="AA247" s="299"/>
      <c r="AB247" s="542"/>
    </row>
    <row r="248" spans="1:28" s="3" customFormat="1" ht="18" customHeight="1" x14ac:dyDescent="0.2">
      <c r="A248" s="533"/>
      <c r="B248" s="67" t="s">
        <v>1379</v>
      </c>
      <c r="C248" s="542"/>
      <c r="D248" s="532"/>
      <c r="E248" s="299"/>
      <c r="F248" s="299"/>
      <c r="G248" s="299"/>
      <c r="H248" s="542"/>
      <c r="I248" s="532"/>
      <c r="J248" s="299"/>
      <c r="K248" s="299"/>
      <c r="L248" s="299"/>
      <c r="M248" s="542"/>
      <c r="N248" s="532"/>
      <c r="O248" s="299"/>
      <c r="P248" s="299"/>
      <c r="Q248" s="299"/>
      <c r="R248" s="532"/>
      <c r="S248" s="532"/>
      <c r="T248" s="299"/>
      <c r="U248" s="299"/>
      <c r="V248" s="299"/>
      <c r="W248" s="532"/>
      <c r="X248" s="532"/>
      <c r="Y248" s="299"/>
      <c r="Z248" s="299"/>
      <c r="AA248" s="299"/>
      <c r="AB248" s="542"/>
    </row>
    <row r="249" spans="1:28" s="3" customFormat="1" ht="18" customHeight="1" x14ac:dyDescent="0.2">
      <c r="A249" s="533"/>
      <c r="B249" s="67" t="s">
        <v>1380</v>
      </c>
      <c r="C249" s="542"/>
      <c r="D249" s="532"/>
      <c r="E249" s="289"/>
      <c r="F249" s="289"/>
      <c r="G249" s="289"/>
      <c r="H249" s="542"/>
      <c r="I249" s="532"/>
      <c r="J249" s="289"/>
      <c r="K249" s="289"/>
      <c r="L249" s="289"/>
      <c r="M249" s="542"/>
      <c r="N249" s="532"/>
      <c r="O249" s="289"/>
      <c r="P249" s="289"/>
      <c r="Q249" s="289"/>
      <c r="R249" s="532"/>
      <c r="S249" s="532"/>
      <c r="T249" s="289"/>
      <c r="U249" s="289"/>
      <c r="V249" s="289"/>
      <c r="W249" s="532"/>
      <c r="X249" s="532"/>
      <c r="Y249" s="289"/>
      <c r="Z249" s="289"/>
      <c r="AA249" s="289"/>
      <c r="AB249" s="542"/>
    </row>
    <row r="250" spans="1:28" s="3" customFormat="1" ht="18" customHeight="1" x14ac:dyDescent="0.2">
      <c r="A250" s="290">
        <v>9</v>
      </c>
      <c r="B250" s="110" t="s">
        <v>1028</v>
      </c>
      <c r="C250" s="109">
        <v>0</v>
      </c>
      <c r="D250" s="100">
        <v>0</v>
      </c>
      <c r="E250" s="100"/>
      <c r="F250" s="100"/>
      <c r="G250" s="100"/>
      <c r="H250" s="109">
        <v>0</v>
      </c>
      <c r="I250" s="100">
        <v>0</v>
      </c>
      <c r="J250" s="100"/>
      <c r="K250" s="100"/>
      <c r="L250" s="100"/>
      <c r="M250" s="109">
        <v>0</v>
      </c>
      <c r="N250" s="100">
        <v>0</v>
      </c>
      <c r="O250" s="100"/>
      <c r="P250" s="100"/>
      <c r="Q250" s="100"/>
      <c r="R250" s="109">
        <f>S250</f>
        <v>2170</v>
      </c>
      <c r="S250" s="100">
        <v>2170</v>
      </c>
      <c r="T250" s="100"/>
      <c r="U250" s="100"/>
      <c r="V250" s="100"/>
      <c r="W250" s="109">
        <f>X250</f>
        <v>2170</v>
      </c>
      <c r="X250" s="100">
        <v>2170</v>
      </c>
      <c r="Y250" s="100"/>
      <c r="Z250" s="100"/>
      <c r="AA250" s="100"/>
      <c r="AB250" s="109">
        <f>C250+H250+M250+R250+W250</f>
        <v>4340</v>
      </c>
    </row>
    <row r="251" spans="1:28" s="3" customFormat="1" ht="18" customHeight="1" x14ac:dyDescent="0.2">
      <c r="A251" s="565">
        <v>10</v>
      </c>
      <c r="B251" s="99" t="s">
        <v>814</v>
      </c>
      <c r="C251" s="541">
        <f>D251+E251+F251+G251</f>
        <v>3478</v>
      </c>
      <c r="D251" s="531">
        <v>3478</v>
      </c>
      <c r="E251" s="100">
        <v>0</v>
      </c>
      <c r="F251" s="100">
        <v>0</v>
      </c>
      <c r="G251" s="100">
        <v>0</v>
      </c>
      <c r="H251" s="541">
        <f>I251+J251+K251+L251</f>
        <v>57</v>
      </c>
      <c r="I251" s="531">
        <v>57</v>
      </c>
      <c r="J251" s="100">
        <v>0</v>
      </c>
      <c r="K251" s="100">
        <v>0</v>
      </c>
      <c r="L251" s="100">
        <v>0</v>
      </c>
      <c r="M251" s="541">
        <f>N251</f>
        <v>57</v>
      </c>
      <c r="N251" s="531">
        <v>57</v>
      </c>
      <c r="O251" s="100">
        <v>0</v>
      </c>
      <c r="P251" s="100">
        <v>0</v>
      </c>
      <c r="Q251" s="100">
        <v>0</v>
      </c>
      <c r="R251" s="531">
        <v>0</v>
      </c>
      <c r="S251" s="531">
        <v>0</v>
      </c>
      <c r="T251" s="100">
        <v>0</v>
      </c>
      <c r="U251" s="100">
        <v>0</v>
      </c>
      <c r="V251" s="100">
        <v>0</v>
      </c>
      <c r="W251" s="531">
        <v>0</v>
      </c>
      <c r="X251" s="531">
        <v>0</v>
      </c>
      <c r="Y251" s="100">
        <v>0</v>
      </c>
      <c r="Z251" s="100">
        <v>0</v>
      </c>
      <c r="AA251" s="100">
        <v>0</v>
      </c>
      <c r="AB251" s="541">
        <f>C251+H251+M251+R251+W251</f>
        <v>3592</v>
      </c>
    </row>
    <row r="252" spans="1:28" s="3" customFormat="1" ht="18" customHeight="1" x14ac:dyDescent="0.2">
      <c r="A252" s="535"/>
      <c r="B252" s="178" t="s">
        <v>807</v>
      </c>
      <c r="C252" s="542"/>
      <c r="D252" s="532"/>
      <c r="E252" s="100"/>
      <c r="F252" s="100"/>
      <c r="G252" s="100"/>
      <c r="H252" s="542"/>
      <c r="I252" s="532"/>
      <c r="J252" s="100"/>
      <c r="K252" s="100"/>
      <c r="L252" s="100"/>
      <c r="M252" s="542"/>
      <c r="N252" s="532"/>
      <c r="O252" s="100"/>
      <c r="P252" s="100"/>
      <c r="Q252" s="100"/>
      <c r="R252" s="532"/>
      <c r="S252" s="532"/>
      <c r="T252" s="100"/>
      <c r="U252" s="100"/>
      <c r="V252" s="100"/>
      <c r="W252" s="532"/>
      <c r="X252" s="532"/>
      <c r="Y252" s="100"/>
      <c r="Z252" s="100"/>
      <c r="AA252" s="100"/>
      <c r="AB252" s="542"/>
    </row>
    <row r="253" spans="1:28" s="3" customFormat="1" ht="18" customHeight="1" x14ac:dyDescent="0.2">
      <c r="A253" s="536"/>
      <c r="B253" s="67" t="s">
        <v>815</v>
      </c>
      <c r="C253" s="542"/>
      <c r="D253" s="532"/>
      <c r="E253" s="184"/>
      <c r="F253" s="184"/>
      <c r="G253" s="184"/>
      <c r="H253" s="542"/>
      <c r="I253" s="532"/>
      <c r="J253" s="184"/>
      <c r="K253" s="184"/>
      <c r="L253" s="184"/>
      <c r="M253" s="542"/>
      <c r="N253" s="532"/>
      <c r="O253" s="184"/>
      <c r="P253" s="184"/>
      <c r="Q253" s="184"/>
      <c r="R253" s="532"/>
      <c r="S253" s="532"/>
      <c r="T253" s="184"/>
      <c r="U253" s="184"/>
      <c r="V253" s="184"/>
      <c r="W253" s="532"/>
      <c r="X253" s="532"/>
      <c r="Y253" s="184"/>
      <c r="Z253" s="184"/>
      <c r="AA253" s="184"/>
      <c r="AB253" s="542"/>
    </row>
    <row r="254" spans="1:28" s="3" customFormat="1" ht="18" customHeight="1" x14ac:dyDescent="0.2">
      <c r="A254" s="186">
        <v>11</v>
      </c>
      <c r="B254" s="110" t="s">
        <v>1025</v>
      </c>
      <c r="C254" s="109">
        <f>SUM(D254:G254)</f>
        <v>1700</v>
      </c>
      <c r="D254" s="100">
        <v>1700</v>
      </c>
      <c r="E254" s="100"/>
      <c r="F254" s="100"/>
      <c r="G254" s="100"/>
      <c r="H254" s="109">
        <v>0</v>
      </c>
      <c r="I254" s="100">
        <v>0</v>
      </c>
      <c r="J254" s="100"/>
      <c r="K254" s="100"/>
      <c r="L254" s="100"/>
      <c r="M254" s="100">
        <v>0</v>
      </c>
      <c r="N254" s="100">
        <v>0</v>
      </c>
      <c r="O254" s="100"/>
      <c r="P254" s="100"/>
      <c r="Q254" s="100"/>
      <c r="R254" s="109">
        <f>S254</f>
        <v>4500</v>
      </c>
      <c r="S254" s="100">
        <v>4500</v>
      </c>
      <c r="T254" s="100"/>
      <c r="U254" s="100"/>
      <c r="V254" s="100"/>
      <c r="W254" s="109">
        <f>X254</f>
        <v>4500</v>
      </c>
      <c r="X254" s="100">
        <v>4500</v>
      </c>
      <c r="Y254" s="100"/>
      <c r="Z254" s="100"/>
      <c r="AA254" s="100"/>
      <c r="AB254" s="109">
        <f>R254+W254+C254</f>
        <v>10700</v>
      </c>
    </row>
    <row r="255" spans="1:28" s="3" customFormat="1" ht="18" customHeight="1" x14ac:dyDescent="0.2">
      <c r="A255" s="191">
        <v>12</v>
      </c>
      <c r="B255" s="108" t="s">
        <v>190</v>
      </c>
      <c r="C255" s="183">
        <f>SUM(D255:G255)</f>
        <v>0</v>
      </c>
      <c r="D255" s="185">
        <v>0</v>
      </c>
      <c r="E255" s="185">
        <v>0</v>
      </c>
      <c r="F255" s="185">
        <v>0</v>
      </c>
      <c r="G255" s="185">
        <v>0</v>
      </c>
      <c r="H255" s="183">
        <f>SUM(I255:L255)</f>
        <v>0</v>
      </c>
      <c r="I255" s="185">
        <v>0</v>
      </c>
      <c r="J255" s="185">
        <v>0</v>
      </c>
      <c r="K255" s="185">
        <v>0</v>
      </c>
      <c r="L255" s="185">
        <v>0</v>
      </c>
      <c r="M255" s="183">
        <f>SUM(N255:Q255)</f>
        <v>0</v>
      </c>
      <c r="N255" s="185">
        <v>0</v>
      </c>
      <c r="O255" s="185">
        <v>0</v>
      </c>
      <c r="P255" s="185">
        <v>0</v>
      </c>
      <c r="Q255" s="185">
        <v>0</v>
      </c>
      <c r="R255" s="183">
        <f>SUM(S255:V255)</f>
        <v>893</v>
      </c>
      <c r="S255" s="185">
        <v>893</v>
      </c>
      <c r="T255" s="185">
        <v>0</v>
      </c>
      <c r="U255" s="185">
        <v>0</v>
      </c>
      <c r="V255" s="185">
        <v>0</v>
      </c>
      <c r="W255" s="183">
        <f>SUM(X255:AA255)</f>
        <v>893</v>
      </c>
      <c r="X255" s="185">
        <v>893</v>
      </c>
      <c r="Y255" s="185">
        <v>0</v>
      </c>
      <c r="Z255" s="185">
        <v>0</v>
      </c>
      <c r="AA255" s="185">
        <v>0</v>
      </c>
      <c r="AB255" s="183">
        <f>C255+H255+M255+R255+W255</f>
        <v>1786</v>
      </c>
    </row>
    <row r="256" spans="1:28" s="3" customFormat="1" ht="18" customHeight="1" x14ac:dyDescent="0.2">
      <c r="A256" s="191">
        <v>13</v>
      </c>
      <c r="B256" s="110" t="s">
        <v>188</v>
      </c>
      <c r="C256" s="109">
        <f>SUM(D256:G256)</f>
        <v>2090</v>
      </c>
      <c r="D256" s="100">
        <v>2090</v>
      </c>
      <c r="E256" s="100">
        <v>0</v>
      </c>
      <c r="F256" s="100">
        <v>0</v>
      </c>
      <c r="G256" s="100">
        <v>0</v>
      </c>
      <c r="H256" s="109">
        <f>SUM(I256:L256)</f>
        <v>4176</v>
      </c>
      <c r="I256" s="100">
        <v>4176</v>
      </c>
      <c r="J256" s="100">
        <v>0</v>
      </c>
      <c r="K256" s="100">
        <v>0</v>
      </c>
      <c r="L256" s="100">
        <v>0</v>
      </c>
      <c r="M256" s="109">
        <f>SUM(N256:Q256)</f>
        <v>4176</v>
      </c>
      <c r="N256" s="100">
        <v>4176</v>
      </c>
      <c r="O256" s="100">
        <v>0</v>
      </c>
      <c r="P256" s="100">
        <v>0</v>
      </c>
      <c r="Q256" s="100">
        <v>0</v>
      </c>
      <c r="R256" s="109">
        <f>SUM(S256:V256)</f>
        <v>4176</v>
      </c>
      <c r="S256" s="100">
        <v>4176</v>
      </c>
      <c r="T256" s="100">
        <v>0</v>
      </c>
      <c r="U256" s="100">
        <v>0</v>
      </c>
      <c r="V256" s="100">
        <v>0</v>
      </c>
      <c r="W256" s="109">
        <f>SUM(X256:AA256)</f>
        <v>4176</v>
      </c>
      <c r="X256" s="100">
        <v>4176</v>
      </c>
      <c r="Y256" s="100">
        <v>0</v>
      </c>
      <c r="Z256" s="100">
        <v>0</v>
      </c>
      <c r="AA256" s="100">
        <v>0</v>
      </c>
      <c r="AB256" s="109">
        <f>C256+H256+M256+R256+W256</f>
        <v>18794</v>
      </c>
    </row>
    <row r="257" spans="1:29" s="3" customFormat="1" ht="18" customHeight="1" x14ac:dyDescent="0.2">
      <c r="A257" s="191">
        <v>14</v>
      </c>
      <c r="B257" s="110" t="s">
        <v>184</v>
      </c>
      <c r="C257" s="109">
        <f>D257+E257+F257+G257</f>
        <v>28056</v>
      </c>
      <c r="D257" s="100">
        <f>28083-13-14</f>
        <v>28056</v>
      </c>
      <c r="E257" s="100">
        <v>0</v>
      </c>
      <c r="F257" s="100">
        <v>0</v>
      </c>
      <c r="G257" s="100">
        <v>0</v>
      </c>
      <c r="H257" s="109">
        <f>I257+J257+K257+L257</f>
        <v>26674</v>
      </c>
      <c r="I257" s="100">
        <v>26674</v>
      </c>
      <c r="J257" s="100">
        <v>0</v>
      </c>
      <c r="K257" s="100">
        <v>0</v>
      </c>
      <c r="L257" s="100">
        <v>0</v>
      </c>
      <c r="M257" s="109">
        <f>N257+O257+P257+Q257</f>
        <v>26674</v>
      </c>
      <c r="N257" s="100">
        <v>26674</v>
      </c>
      <c r="O257" s="100">
        <v>0</v>
      </c>
      <c r="P257" s="100">
        <v>0</v>
      </c>
      <c r="Q257" s="100">
        <v>0</v>
      </c>
      <c r="R257" s="109">
        <f>S257+T257+U257+V257</f>
        <v>26839</v>
      </c>
      <c r="S257" s="100">
        <f>26539+300</f>
        <v>26839</v>
      </c>
      <c r="T257" s="100">
        <v>0</v>
      </c>
      <c r="U257" s="100">
        <v>0</v>
      </c>
      <c r="V257" s="100">
        <v>0</v>
      </c>
      <c r="W257" s="109">
        <f>X257+Y257+Z257+AA257</f>
        <v>26839</v>
      </c>
      <c r="X257" s="100">
        <f>26539+300</f>
        <v>26839</v>
      </c>
      <c r="Y257" s="100">
        <v>0</v>
      </c>
      <c r="Z257" s="100">
        <v>0</v>
      </c>
      <c r="AA257" s="100">
        <v>0</v>
      </c>
      <c r="AB257" s="109">
        <f>C257+H257+M257+R257+W257</f>
        <v>135082</v>
      </c>
    </row>
    <row r="258" spans="1:29" s="19" customFormat="1" ht="37.15" customHeight="1" x14ac:dyDescent="0.2">
      <c r="A258" s="555" t="s">
        <v>703</v>
      </c>
      <c r="B258" s="555"/>
      <c r="C258" s="98">
        <f t="shared" ref="C258:AA258" si="0">SUM(C8:C257)</f>
        <v>172935</v>
      </c>
      <c r="D258" s="98">
        <f t="shared" si="0"/>
        <v>172935</v>
      </c>
      <c r="E258" s="51">
        <f t="shared" si="0"/>
        <v>0</v>
      </c>
      <c r="F258" s="51">
        <f t="shared" si="0"/>
        <v>0</v>
      </c>
      <c r="G258" s="51">
        <f t="shared" si="0"/>
        <v>0</v>
      </c>
      <c r="H258" s="98">
        <f t="shared" si="0"/>
        <v>98858</v>
      </c>
      <c r="I258" s="98">
        <f t="shared" si="0"/>
        <v>98858</v>
      </c>
      <c r="J258" s="51">
        <f t="shared" si="0"/>
        <v>0</v>
      </c>
      <c r="K258" s="51">
        <f t="shared" si="0"/>
        <v>0</v>
      </c>
      <c r="L258" s="51">
        <f t="shared" si="0"/>
        <v>0</v>
      </c>
      <c r="M258" s="98">
        <f t="shared" si="0"/>
        <v>98858</v>
      </c>
      <c r="N258" s="98">
        <f t="shared" si="0"/>
        <v>98858</v>
      </c>
      <c r="O258" s="98">
        <f t="shared" si="0"/>
        <v>0</v>
      </c>
      <c r="P258" s="98">
        <f t="shared" si="0"/>
        <v>0</v>
      </c>
      <c r="Q258" s="98">
        <f t="shared" si="0"/>
        <v>0</v>
      </c>
      <c r="R258" s="98">
        <f t="shared" si="0"/>
        <v>68359</v>
      </c>
      <c r="S258" s="98">
        <f t="shared" si="0"/>
        <v>68359</v>
      </c>
      <c r="T258" s="98">
        <f t="shared" si="0"/>
        <v>0</v>
      </c>
      <c r="U258" s="98">
        <f t="shared" si="0"/>
        <v>0</v>
      </c>
      <c r="V258" s="98">
        <f t="shared" si="0"/>
        <v>0</v>
      </c>
      <c r="W258" s="98">
        <f t="shared" si="0"/>
        <v>68359</v>
      </c>
      <c r="X258" s="98">
        <f t="shared" si="0"/>
        <v>68359</v>
      </c>
      <c r="Y258" s="98">
        <f t="shared" si="0"/>
        <v>0</v>
      </c>
      <c r="Z258" s="98">
        <f t="shared" si="0"/>
        <v>0</v>
      </c>
      <c r="AA258" s="98">
        <f t="shared" si="0"/>
        <v>0</v>
      </c>
      <c r="AB258" s="98">
        <f>SUM(AB8:AB257)</f>
        <v>507369</v>
      </c>
      <c r="AC258" s="49"/>
    </row>
    <row r="259" spans="1:29" s="21" customFormat="1" ht="16.149999999999999" customHeight="1" x14ac:dyDescent="0.2">
      <c r="A259" s="71"/>
      <c r="B259" s="95"/>
      <c r="C259" s="1"/>
      <c r="D259" s="3"/>
      <c r="E259" s="3"/>
      <c r="F259" s="3"/>
      <c r="G259" s="3"/>
      <c r="H259" s="1"/>
      <c r="I259" s="3"/>
      <c r="J259" s="3"/>
      <c r="K259" s="3"/>
      <c r="L259" s="3"/>
      <c r="M259" s="1"/>
      <c r="N259" s="3"/>
      <c r="O259" s="3"/>
      <c r="P259" s="3"/>
      <c r="Q259" s="3"/>
      <c r="R259" s="1"/>
      <c r="S259" s="3"/>
      <c r="T259" s="3"/>
      <c r="U259" s="3"/>
      <c r="V259" s="3"/>
      <c r="W259" s="1"/>
      <c r="X259" s="15"/>
      <c r="Y259" s="15"/>
      <c r="Z259" s="15"/>
      <c r="AA259" s="15"/>
      <c r="AB259" s="19"/>
      <c r="AC259" s="15"/>
    </row>
    <row r="260" spans="1:29" s="68" customFormat="1" ht="42" customHeight="1" x14ac:dyDescent="0.2">
      <c r="A260" s="72"/>
      <c r="B260" s="96"/>
      <c r="C260" s="73"/>
      <c r="D260" s="61"/>
      <c r="E260" s="61"/>
      <c r="F260" s="61"/>
      <c r="G260" s="61"/>
      <c r="H260" s="60"/>
      <c r="I260" s="61"/>
      <c r="J260" s="74"/>
      <c r="K260" s="74"/>
      <c r="L260" s="74"/>
      <c r="M260" s="73"/>
      <c r="N260" s="74"/>
      <c r="O260" s="74"/>
      <c r="P260" s="74"/>
      <c r="Q260" s="74"/>
      <c r="R260" s="73"/>
      <c r="S260" s="74"/>
      <c r="T260" s="74"/>
      <c r="U260" s="74"/>
      <c r="V260" s="74"/>
      <c r="W260" s="73"/>
      <c r="X260" s="75"/>
      <c r="Y260" s="75"/>
      <c r="Z260" s="75"/>
      <c r="AA260" s="75"/>
      <c r="AB260" s="69"/>
      <c r="AC260" s="70"/>
    </row>
    <row r="261" spans="1:29" s="21" customFormat="1" ht="42" customHeight="1" x14ac:dyDescent="0.2">
      <c r="A261" s="71"/>
      <c r="B261" s="95"/>
      <c r="C261" s="1"/>
      <c r="D261" s="3"/>
      <c r="E261" s="3"/>
      <c r="F261" s="3"/>
      <c r="G261" s="3"/>
      <c r="H261" s="1"/>
      <c r="I261" s="3"/>
      <c r="J261" s="3"/>
      <c r="K261" s="3"/>
      <c r="L261" s="3"/>
      <c r="M261" s="1"/>
      <c r="N261" s="3"/>
      <c r="O261" s="3"/>
      <c r="P261" s="3"/>
      <c r="Q261" s="3"/>
      <c r="R261" s="1"/>
      <c r="S261" s="3"/>
      <c r="T261" s="3"/>
      <c r="U261" s="3"/>
      <c r="V261" s="3"/>
      <c r="W261" s="1"/>
      <c r="X261" s="15"/>
      <c r="Y261" s="15"/>
      <c r="Z261" s="15"/>
      <c r="AA261" s="15"/>
      <c r="AB261" s="19"/>
      <c r="AC261" s="17"/>
    </row>
    <row r="262" spans="1:29" s="21" customFormat="1" ht="42" customHeight="1" x14ac:dyDescent="0.2">
      <c r="A262" s="71"/>
      <c r="B262" s="95"/>
      <c r="C262" s="1"/>
      <c r="D262" s="3"/>
      <c r="E262" s="3"/>
      <c r="F262" s="3"/>
      <c r="G262" s="3"/>
      <c r="H262" s="1"/>
      <c r="I262" s="3"/>
      <c r="J262" s="3"/>
      <c r="K262" s="3"/>
      <c r="L262" s="3"/>
      <c r="M262" s="1"/>
      <c r="N262" s="3"/>
      <c r="O262" s="3"/>
      <c r="P262" s="3"/>
      <c r="Q262" s="3"/>
      <c r="R262" s="1"/>
      <c r="S262" s="3"/>
      <c r="T262" s="3"/>
      <c r="U262" s="3"/>
      <c r="V262" s="3"/>
      <c r="W262" s="1"/>
      <c r="X262" s="15"/>
      <c r="Y262" s="15"/>
      <c r="Z262" s="15"/>
      <c r="AA262" s="15"/>
      <c r="AB262" s="19"/>
      <c r="AC262" s="17"/>
    </row>
    <row r="263" spans="1:29" s="21" customFormat="1" ht="42" customHeight="1" x14ac:dyDescent="0.2">
      <c r="A263" s="71"/>
      <c r="B263" s="95"/>
      <c r="C263" s="1"/>
      <c r="D263" s="3"/>
      <c r="E263" s="3"/>
      <c r="F263" s="3"/>
      <c r="G263" s="3"/>
      <c r="H263" s="1"/>
      <c r="I263" s="3"/>
      <c r="J263" s="3"/>
      <c r="K263" s="3"/>
      <c r="L263" s="3"/>
      <c r="M263" s="1"/>
      <c r="N263" s="3"/>
      <c r="O263" s="3"/>
      <c r="P263" s="3"/>
      <c r="Q263" s="3"/>
      <c r="R263" s="1"/>
      <c r="S263" s="3"/>
      <c r="T263" s="3"/>
      <c r="U263" s="3"/>
      <c r="V263" s="3"/>
      <c r="W263" s="1"/>
      <c r="X263" s="15"/>
      <c r="Y263" s="15"/>
      <c r="Z263" s="15"/>
      <c r="AA263" s="15"/>
      <c r="AB263" s="19"/>
      <c r="AC263" s="17"/>
    </row>
    <row r="264" spans="1:29" s="21" customFormat="1" ht="42" customHeight="1" x14ac:dyDescent="0.2">
      <c r="A264" s="71"/>
      <c r="B264" s="95"/>
      <c r="C264" s="1"/>
      <c r="D264" s="3"/>
      <c r="E264" s="3"/>
      <c r="F264" s="3"/>
      <c r="G264" s="3"/>
      <c r="H264" s="1"/>
      <c r="I264" s="3"/>
      <c r="J264" s="3"/>
      <c r="K264" s="3"/>
      <c r="L264" s="3"/>
      <c r="M264" s="1"/>
      <c r="N264" s="3"/>
      <c r="O264" s="3"/>
      <c r="P264" s="3"/>
      <c r="Q264" s="3"/>
      <c r="R264" s="1"/>
      <c r="S264" s="3"/>
      <c r="T264" s="3"/>
      <c r="U264" s="3"/>
      <c r="V264" s="3"/>
      <c r="W264" s="1"/>
      <c r="X264" s="15"/>
      <c r="Y264" s="15"/>
      <c r="Z264" s="15"/>
      <c r="AA264" s="15"/>
      <c r="AB264" s="19"/>
      <c r="AC264" s="17"/>
    </row>
    <row r="265" spans="1:29" s="21" customFormat="1" ht="42" customHeight="1" x14ac:dyDescent="0.2">
      <c r="A265" s="71"/>
      <c r="B265" s="95"/>
      <c r="C265" s="1"/>
      <c r="D265" s="3"/>
      <c r="E265" s="3"/>
      <c r="F265" s="3"/>
      <c r="G265" s="3"/>
      <c r="H265" s="1"/>
      <c r="I265" s="3"/>
      <c r="J265" s="3"/>
      <c r="K265" s="3"/>
      <c r="L265" s="3"/>
      <c r="M265" s="1"/>
      <c r="N265" s="3"/>
      <c r="O265" s="3"/>
      <c r="P265" s="3"/>
      <c r="Q265" s="3"/>
      <c r="R265" s="1"/>
      <c r="S265" s="3"/>
      <c r="T265" s="3"/>
      <c r="U265" s="3"/>
      <c r="V265" s="3"/>
      <c r="W265" s="1"/>
      <c r="X265" s="15"/>
      <c r="Y265" s="15"/>
      <c r="Z265" s="15"/>
      <c r="AA265" s="15"/>
      <c r="AB265" s="19"/>
      <c r="AC265" s="17"/>
    </row>
    <row r="266" spans="1:29" s="21" customFormat="1" ht="42" customHeight="1" x14ac:dyDescent="0.2">
      <c r="A266" s="71"/>
      <c r="B266" s="95"/>
      <c r="C266" s="1"/>
      <c r="D266" s="3"/>
      <c r="E266" s="3"/>
      <c r="F266" s="3"/>
      <c r="G266" s="3"/>
      <c r="H266" s="1"/>
      <c r="I266" s="3"/>
      <c r="J266" s="3"/>
      <c r="K266" s="3"/>
      <c r="L266" s="3"/>
      <c r="M266" s="1"/>
      <c r="N266" s="3"/>
      <c r="O266" s="3"/>
      <c r="P266" s="3"/>
      <c r="Q266" s="3"/>
      <c r="R266" s="1"/>
      <c r="S266" s="3"/>
      <c r="T266" s="3"/>
      <c r="U266" s="3"/>
      <c r="V266" s="3"/>
      <c r="W266" s="1"/>
      <c r="X266" s="15"/>
      <c r="Y266" s="15"/>
      <c r="Z266" s="15"/>
      <c r="AA266" s="15"/>
      <c r="AB266" s="19"/>
      <c r="AC266" s="17"/>
    </row>
    <row r="267" spans="1:29" s="21" customFormat="1" ht="42" customHeight="1" x14ac:dyDescent="0.2">
      <c r="A267" s="71"/>
      <c r="B267" s="95"/>
      <c r="C267" s="1"/>
      <c r="D267" s="3"/>
      <c r="E267" s="3"/>
      <c r="F267" s="3"/>
      <c r="G267" s="3"/>
      <c r="H267" s="1"/>
      <c r="I267" s="3"/>
      <c r="J267" s="3"/>
      <c r="K267" s="3"/>
      <c r="L267" s="3"/>
      <c r="M267" s="1"/>
      <c r="N267" s="3"/>
      <c r="O267" s="3"/>
      <c r="P267" s="3"/>
      <c r="Q267" s="3"/>
      <c r="R267" s="1"/>
      <c r="S267" s="3"/>
      <c r="T267" s="3"/>
      <c r="U267" s="3"/>
      <c r="V267" s="3"/>
      <c r="W267" s="1"/>
      <c r="X267" s="15"/>
      <c r="Y267" s="15"/>
      <c r="Z267" s="15"/>
      <c r="AA267" s="15"/>
      <c r="AB267" s="19"/>
      <c r="AC267" s="17"/>
    </row>
    <row r="268" spans="1:29" s="21" customFormat="1" ht="42" customHeight="1" x14ac:dyDescent="0.2">
      <c r="A268" s="71"/>
      <c r="B268" s="95"/>
      <c r="C268" s="1"/>
      <c r="D268" s="3"/>
      <c r="E268" s="3"/>
      <c r="F268" s="3"/>
      <c r="G268" s="3"/>
      <c r="H268" s="1"/>
      <c r="I268" s="3"/>
      <c r="J268" s="3"/>
      <c r="K268" s="3"/>
      <c r="L268" s="3"/>
      <c r="M268" s="1"/>
      <c r="N268" s="3"/>
      <c r="O268" s="3"/>
      <c r="P268" s="3"/>
      <c r="Q268" s="3"/>
      <c r="R268" s="1"/>
      <c r="S268" s="3"/>
      <c r="T268" s="3"/>
      <c r="U268" s="3"/>
      <c r="V268" s="3"/>
      <c r="W268" s="1"/>
      <c r="X268" s="15"/>
      <c r="Y268" s="15"/>
      <c r="Z268" s="15"/>
      <c r="AA268" s="15"/>
      <c r="AB268" s="19"/>
      <c r="AC268" s="17"/>
    </row>
    <row r="269" spans="1:29" s="21" customFormat="1" ht="42" customHeight="1" x14ac:dyDescent="0.2">
      <c r="A269" s="71"/>
      <c r="B269" s="95"/>
      <c r="C269" s="1"/>
      <c r="D269" s="3"/>
      <c r="E269" s="3"/>
      <c r="F269" s="3"/>
      <c r="G269" s="3"/>
      <c r="H269" s="1"/>
      <c r="I269" s="3"/>
      <c r="J269" s="3"/>
      <c r="K269" s="3"/>
      <c r="L269" s="3"/>
      <c r="M269" s="1"/>
      <c r="N269" s="3"/>
      <c r="O269" s="3"/>
      <c r="P269" s="3"/>
      <c r="Q269" s="3"/>
      <c r="R269" s="1"/>
      <c r="S269" s="3"/>
      <c r="T269" s="3"/>
      <c r="U269" s="3"/>
      <c r="V269" s="3"/>
      <c r="W269" s="1"/>
      <c r="X269" s="15"/>
      <c r="Y269" s="15"/>
      <c r="Z269" s="15"/>
      <c r="AA269" s="15"/>
      <c r="AB269" s="19"/>
      <c r="AC269" s="17"/>
    </row>
    <row r="270" spans="1:29" s="21" customFormat="1" ht="42" customHeight="1" x14ac:dyDescent="0.2">
      <c r="A270" s="71"/>
      <c r="B270" s="95"/>
      <c r="C270" s="1"/>
      <c r="D270" s="3"/>
      <c r="E270" s="3"/>
      <c r="F270" s="3"/>
      <c r="G270" s="3"/>
      <c r="H270" s="1"/>
      <c r="I270" s="3"/>
      <c r="J270" s="3"/>
      <c r="K270" s="3"/>
      <c r="L270" s="3"/>
      <c r="M270" s="1"/>
      <c r="N270" s="3"/>
      <c r="O270" s="3"/>
      <c r="P270" s="3"/>
      <c r="Q270" s="3"/>
      <c r="R270" s="1"/>
      <c r="S270" s="3"/>
      <c r="T270" s="3"/>
      <c r="U270" s="3"/>
      <c r="V270" s="3"/>
      <c r="W270" s="1"/>
      <c r="X270" s="15"/>
      <c r="Y270" s="15"/>
      <c r="Z270" s="15"/>
      <c r="AA270" s="15"/>
      <c r="AB270" s="19"/>
      <c r="AC270" s="17"/>
    </row>
    <row r="271" spans="1:29" s="21" customFormat="1" ht="42" customHeight="1" x14ac:dyDescent="0.2">
      <c r="A271" s="71"/>
      <c r="B271" s="95"/>
      <c r="C271" s="1"/>
      <c r="D271" s="3"/>
      <c r="E271" s="3"/>
      <c r="F271" s="3"/>
      <c r="G271" s="3"/>
      <c r="H271" s="1"/>
      <c r="I271" s="3"/>
      <c r="J271" s="3"/>
      <c r="K271" s="3"/>
      <c r="L271" s="3"/>
      <c r="M271" s="1"/>
      <c r="N271" s="3"/>
      <c r="O271" s="3"/>
      <c r="P271" s="3"/>
      <c r="Q271" s="3"/>
      <c r="R271" s="1"/>
      <c r="S271" s="3"/>
      <c r="T271" s="3"/>
      <c r="U271" s="3"/>
      <c r="V271" s="3"/>
      <c r="W271" s="1"/>
      <c r="X271" s="15"/>
      <c r="Y271" s="15"/>
      <c r="Z271" s="15"/>
      <c r="AA271" s="15"/>
      <c r="AB271" s="19"/>
      <c r="AC271" s="17"/>
    </row>
    <row r="272" spans="1:29" s="21" customFormat="1" ht="42" customHeight="1" x14ac:dyDescent="0.2">
      <c r="A272" s="71"/>
      <c r="B272" s="95"/>
      <c r="C272" s="1"/>
      <c r="D272" s="3"/>
      <c r="E272" s="3"/>
      <c r="F272" s="3"/>
      <c r="G272" s="3"/>
      <c r="H272" s="1"/>
      <c r="I272" s="3"/>
      <c r="J272" s="3"/>
      <c r="K272" s="3"/>
      <c r="L272" s="3"/>
      <c r="M272" s="1"/>
      <c r="N272" s="3"/>
      <c r="O272" s="3"/>
      <c r="P272" s="3"/>
      <c r="Q272" s="3"/>
      <c r="R272" s="1"/>
      <c r="S272" s="3"/>
      <c r="T272" s="3"/>
      <c r="U272" s="3"/>
      <c r="V272" s="3"/>
      <c r="W272" s="1"/>
      <c r="X272" s="15"/>
      <c r="Y272" s="15"/>
      <c r="Z272" s="15"/>
      <c r="AA272" s="15"/>
      <c r="AB272" s="19"/>
      <c r="AC272" s="17"/>
    </row>
    <row r="273" spans="1:29" s="21" customFormat="1" ht="42" customHeight="1" x14ac:dyDescent="0.2">
      <c r="A273" s="71"/>
      <c r="B273" s="95"/>
      <c r="C273" s="1"/>
      <c r="D273" s="3"/>
      <c r="E273" s="3"/>
      <c r="F273" s="3"/>
      <c r="G273" s="3"/>
      <c r="H273" s="1"/>
      <c r="I273" s="3"/>
      <c r="J273" s="3"/>
      <c r="K273" s="3"/>
      <c r="L273" s="3"/>
      <c r="M273" s="1"/>
      <c r="N273" s="3"/>
      <c r="O273" s="3"/>
      <c r="P273" s="3"/>
      <c r="Q273" s="3"/>
      <c r="R273" s="1"/>
      <c r="S273" s="3"/>
      <c r="T273" s="3"/>
      <c r="U273" s="3"/>
      <c r="V273" s="3"/>
      <c r="W273" s="1"/>
      <c r="X273" s="15"/>
      <c r="Y273" s="15"/>
      <c r="Z273" s="15"/>
      <c r="AA273" s="15"/>
      <c r="AB273" s="19"/>
      <c r="AC273" s="17"/>
    </row>
    <row r="274" spans="1:29" s="21" customFormat="1" ht="42" customHeight="1" x14ac:dyDescent="0.2">
      <c r="A274" s="71"/>
      <c r="B274" s="95"/>
      <c r="C274" s="1"/>
      <c r="D274" s="3"/>
      <c r="E274" s="3"/>
      <c r="F274" s="3"/>
      <c r="G274" s="3"/>
      <c r="H274" s="1"/>
      <c r="I274" s="3"/>
      <c r="J274" s="3"/>
      <c r="K274" s="3"/>
      <c r="L274" s="3"/>
      <c r="M274" s="1"/>
      <c r="N274" s="3"/>
      <c r="O274" s="3"/>
      <c r="P274" s="3"/>
      <c r="Q274" s="3"/>
      <c r="R274" s="1"/>
      <c r="S274" s="3"/>
      <c r="T274" s="3"/>
      <c r="U274" s="3"/>
      <c r="V274" s="3"/>
      <c r="W274" s="1"/>
      <c r="X274" s="15"/>
      <c r="Y274" s="15"/>
      <c r="Z274" s="15"/>
      <c r="AA274" s="15"/>
      <c r="AB274" s="19"/>
      <c r="AC274" s="17"/>
    </row>
    <row r="275" spans="1:29" s="21" customFormat="1" ht="42" customHeight="1" x14ac:dyDescent="0.2">
      <c r="A275" s="71"/>
      <c r="B275" s="95"/>
      <c r="C275" s="1"/>
      <c r="D275" s="3"/>
      <c r="E275" s="3"/>
      <c r="F275" s="3"/>
      <c r="G275" s="3"/>
      <c r="H275" s="1"/>
      <c r="I275" s="3"/>
      <c r="J275" s="3"/>
      <c r="K275" s="3"/>
      <c r="L275" s="3"/>
      <c r="M275" s="1"/>
      <c r="N275" s="3"/>
      <c r="O275" s="3"/>
      <c r="P275" s="3"/>
      <c r="Q275" s="3"/>
      <c r="R275" s="1"/>
      <c r="S275" s="3"/>
      <c r="T275" s="3"/>
      <c r="U275" s="3"/>
      <c r="V275" s="3"/>
      <c r="W275" s="1"/>
      <c r="X275" s="15"/>
      <c r="Y275" s="15"/>
      <c r="Z275" s="15"/>
      <c r="AA275" s="15"/>
      <c r="AB275" s="19"/>
      <c r="AC275" s="17"/>
    </row>
    <row r="276" spans="1:29" s="21" customFormat="1" ht="42" customHeight="1" x14ac:dyDescent="0.2">
      <c r="A276" s="71"/>
      <c r="B276" s="95"/>
      <c r="C276" s="1"/>
      <c r="D276" s="3"/>
      <c r="E276" s="3"/>
      <c r="F276" s="3"/>
      <c r="G276" s="3"/>
      <c r="H276" s="1"/>
      <c r="I276" s="3"/>
      <c r="J276" s="3"/>
      <c r="K276" s="3"/>
      <c r="L276" s="3"/>
      <c r="M276" s="1"/>
      <c r="N276" s="3"/>
      <c r="O276" s="3"/>
      <c r="P276" s="3"/>
      <c r="Q276" s="3"/>
      <c r="R276" s="1"/>
      <c r="S276" s="3"/>
      <c r="T276" s="3"/>
      <c r="U276" s="3"/>
      <c r="V276" s="3"/>
      <c r="W276" s="1"/>
      <c r="X276" s="15"/>
      <c r="Y276" s="15"/>
      <c r="Z276" s="15"/>
      <c r="AA276" s="15"/>
      <c r="AB276" s="19"/>
      <c r="AC276" s="17"/>
    </row>
    <row r="277" spans="1:29" s="21" customFormat="1" ht="42" customHeight="1" x14ac:dyDescent="0.2">
      <c r="A277" s="71"/>
      <c r="B277" s="95"/>
      <c r="C277" s="1"/>
      <c r="D277" s="3"/>
      <c r="E277" s="3"/>
      <c r="F277" s="3"/>
      <c r="G277" s="3"/>
      <c r="H277" s="1"/>
      <c r="I277" s="3"/>
      <c r="J277" s="3"/>
      <c r="K277" s="3"/>
      <c r="L277" s="3"/>
      <c r="M277" s="1"/>
      <c r="N277" s="3"/>
      <c r="O277" s="3"/>
      <c r="P277" s="3"/>
      <c r="Q277" s="3"/>
      <c r="R277" s="1"/>
      <c r="S277" s="3"/>
      <c r="T277" s="3"/>
      <c r="U277" s="3"/>
      <c r="V277" s="3"/>
      <c r="W277" s="1"/>
      <c r="X277" s="15"/>
      <c r="Y277" s="15"/>
      <c r="Z277" s="15"/>
      <c r="AA277" s="15"/>
      <c r="AB277" s="19"/>
      <c r="AC277" s="17"/>
    </row>
    <row r="278" spans="1:29" s="21" customFormat="1" ht="42" customHeight="1" x14ac:dyDescent="0.2">
      <c r="A278" s="71"/>
      <c r="B278" s="95"/>
      <c r="C278" s="1"/>
      <c r="D278" s="3"/>
      <c r="E278" s="3"/>
      <c r="F278" s="3"/>
      <c r="G278" s="3"/>
      <c r="H278" s="1"/>
      <c r="I278" s="3"/>
      <c r="J278" s="3"/>
      <c r="K278" s="3"/>
      <c r="L278" s="3"/>
      <c r="M278" s="1"/>
      <c r="N278" s="3"/>
      <c r="O278" s="3"/>
      <c r="P278" s="3"/>
      <c r="Q278" s="3"/>
      <c r="R278" s="1"/>
      <c r="S278" s="3"/>
      <c r="T278" s="3"/>
      <c r="U278" s="3"/>
      <c r="V278" s="3"/>
      <c r="W278" s="1"/>
      <c r="X278" s="15"/>
      <c r="Y278" s="15"/>
      <c r="Z278" s="15"/>
      <c r="AA278" s="15"/>
      <c r="AB278" s="19"/>
      <c r="AC278" s="17"/>
    </row>
    <row r="279" spans="1:29" s="21" customFormat="1" ht="42" customHeight="1" x14ac:dyDescent="0.2">
      <c r="A279" s="71"/>
      <c r="B279" s="95"/>
      <c r="C279" s="1"/>
      <c r="D279" s="3"/>
      <c r="E279" s="3"/>
      <c r="F279" s="3"/>
      <c r="G279" s="3"/>
      <c r="H279" s="1"/>
      <c r="I279" s="3"/>
      <c r="J279" s="3"/>
      <c r="K279" s="3"/>
      <c r="L279" s="3"/>
      <c r="M279" s="1"/>
      <c r="N279" s="3"/>
      <c r="O279" s="3"/>
      <c r="P279" s="3"/>
      <c r="Q279" s="3"/>
      <c r="R279" s="1"/>
      <c r="S279" s="3"/>
      <c r="T279" s="3"/>
      <c r="U279" s="3"/>
      <c r="V279" s="3"/>
      <c r="W279" s="1"/>
      <c r="X279" s="15"/>
      <c r="Y279" s="15"/>
      <c r="Z279" s="15"/>
      <c r="AA279" s="15"/>
      <c r="AB279" s="19"/>
      <c r="AC279" s="17"/>
    </row>
    <row r="280" spans="1:29" s="21" customFormat="1" ht="42" customHeight="1" x14ac:dyDescent="0.2">
      <c r="A280" s="71"/>
      <c r="B280" s="95"/>
      <c r="C280" s="1"/>
      <c r="D280" s="3"/>
      <c r="E280" s="3"/>
      <c r="F280" s="3"/>
      <c r="G280" s="3"/>
      <c r="H280" s="1"/>
      <c r="I280" s="3"/>
      <c r="J280" s="3"/>
      <c r="K280" s="3"/>
      <c r="L280" s="3"/>
      <c r="M280" s="1"/>
      <c r="N280" s="3"/>
      <c r="O280" s="3"/>
      <c r="P280" s="3"/>
      <c r="Q280" s="3"/>
      <c r="R280" s="1"/>
      <c r="S280" s="3"/>
      <c r="T280" s="3"/>
      <c r="U280" s="3"/>
      <c r="V280" s="3"/>
      <c r="W280" s="1"/>
      <c r="X280" s="15"/>
      <c r="Y280" s="15"/>
      <c r="Z280" s="15"/>
      <c r="AA280" s="15"/>
      <c r="AB280" s="19"/>
      <c r="AC280" s="17"/>
    </row>
    <row r="281" spans="1:29" s="21" customFormat="1" ht="42" customHeight="1" x14ac:dyDescent="0.2">
      <c r="A281" s="71"/>
      <c r="B281" s="95"/>
      <c r="C281" s="1"/>
      <c r="D281" s="3"/>
      <c r="E281" s="3"/>
      <c r="F281" s="3"/>
      <c r="G281" s="3"/>
      <c r="H281" s="1"/>
      <c r="I281" s="3"/>
      <c r="J281" s="3"/>
      <c r="K281" s="3"/>
      <c r="L281" s="3"/>
      <c r="M281" s="1"/>
      <c r="N281" s="3"/>
      <c r="O281" s="3"/>
      <c r="P281" s="3"/>
      <c r="Q281" s="3"/>
      <c r="R281" s="1"/>
      <c r="S281" s="3"/>
      <c r="T281" s="3"/>
      <c r="U281" s="3"/>
      <c r="V281" s="3"/>
      <c r="W281" s="1"/>
      <c r="X281" s="15"/>
      <c r="Y281" s="15"/>
      <c r="Z281" s="15"/>
      <c r="AA281" s="15"/>
      <c r="AB281" s="19"/>
      <c r="AC281" s="17"/>
    </row>
    <row r="282" spans="1:29" s="21" customFormat="1" ht="42" customHeight="1" x14ac:dyDescent="0.2">
      <c r="A282" s="71"/>
      <c r="B282" s="95"/>
      <c r="C282" s="1"/>
      <c r="D282" s="3"/>
      <c r="E282" s="3"/>
      <c r="F282" s="3"/>
      <c r="G282" s="3"/>
      <c r="H282" s="1"/>
      <c r="I282" s="3"/>
      <c r="J282" s="3"/>
      <c r="K282" s="3"/>
      <c r="L282" s="3"/>
      <c r="M282" s="1"/>
      <c r="N282" s="3"/>
      <c r="O282" s="3"/>
      <c r="P282" s="3"/>
      <c r="Q282" s="3"/>
      <c r="R282" s="1"/>
      <c r="S282" s="3"/>
      <c r="T282" s="3"/>
      <c r="U282" s="3"/>
      <c r="V282" s="3"/>
      <c r="W282" s="1"/>
      <c r="X282" s="15"/>
      <c r="Y282" s="15"/>
      <c r="Z282" s="15"/>
      <c r="AA282" s="15"/>
      <c r="AB282" s="19"/>
      <c r="AC282" s="17"/>
    </row>
    <row r="283" spans="1:29" s="21" customFormat="1" ht="42" customHeight="1" x14ac:dyDescent="0.2">
      <c r="A283" s="71"/>
      <c r="B283" s="95"/>
      <c r="C283" s="1"/>
      <c r="D283" s="3"/>
      <c r="E283" s="3"/>
      <c r="F283" s="3"/>
      <c r="G283" s="3"/>
      <c r="H283" s="1"/>
      <c r="I283" s="3"/>
      <c r="J283" s="3"/>
      <c r="K283" s="3"/>
      <c r="L283" s="3"/>
      <c r="M283" s="1"/>
      <c r="N283" s="3"/>
      <c r="O283" s="3"/>
      <c r="P283" s="3"/>
      <c r="Q283" s="3"/>
      <c r="R283" s="1"/>
      <c r="S283" s="3"/>
      <c r="T283" s="3"/>
      <c r="U283" s="3"/>
      <c r="V283" s="3"/>
      <c r="W283" s="1"/>
      <c r="X283" s="15"/>
      <c r="Y283" s="15"/>
      <c r="Z283" s="15"/>
      <c r="AA283" s="15"/>
      <c r="AB283" s="19"/>
      <c r="AC283" s="17"/>
    </row>
    <row r="284" spans="1:29" s="21" customFormat="1" ht="42" customHeight="1" x14ac:dyDescent="0.2">
      <c r="A284" s="71"/>
      <c r="B284" s="95"/>
      <c r="C284" s="1"/>
      <c r="D284" s="3"/>
      <c r="E284" s="3"/>
      <c r="F284" s="3"/>
      <c r="G284" s="3"/>
      <c r="H284" s="1"/>
      <c r="I284" s="3"/>
      <c r="J284" s="3"/>
      <c r="K284" s="3"/>
      <c r="L284" s="3"/>
      <c r="M284" s="1"/>
      <c r="N284" s="3"/>
      <c r="O284" s="3"/>
      <c r="P284" s="3"/>
      <c r="Q284" s="3"/>
      <c r="R284" s="1"/>
      <c r="S284" s="3"/>
      <c r="T284" s="3"/>
      <c r="U284" s="3"/>
      <c r="V284" s="3"/>
      <c r="W284" s="1"/>
      <c r="X284" s="15"/>
      <c r="Y284" s="15"/>
      <c r="Z284" s="15"/>
      <c r="AA284" s="15"/>
      <c r="AB284" s="19"/>
      <c r="AC284" s="17"/>
    </row>
    <row r="285" spans="1:29" s="21" customFormat="1" ht="42" customHeight="1" x14ac:dyDescent="0.2">
      <c r="A285" s="71"/>
      <c r="B285" s="95"/>
      <c r="C285" s="1"/>
      <c r="D285" s="3"/>
      <c r="E285" s="3"/>
      <c r="F285" s="3"/>
      <c r="G285" s="3"/>
      <c r="H285" s="1"/>
      <c r="I285" s="3"/>
      <c r="J285" s="3"/>
      <c r="K285" s="3"/>
      <c r="L285" s="3"/>
      <c r="M285" s="1"/>
      <c r="N285" s="3"/>
      <c r="O285" s="3"/>
      <c r="P285" s="3"/>
      <c r="Q285" s="3"/>
      <c r="R285" s="1"/>
      <c r="S285" s="3"/>
      <c r="T285" s="3"/>
      <c r="U285" s="3"/>
      <c r="V285" s="3"/>
      <c r="W285" s="1"/>
      <c r="X285" s="15"/>
      <c r="Y285" s="15"/>
      <c r="Z285" s="15"/>
      <c r="AA285" s="15"/>
      <c r="AB285" s="19"/>
      <c r="AC285" s="17"/>
    </row>
    <row r="286" spans="1:29" s="21" customFormat="1" ht="42" customHeight="1" x14ac:dyDescent="0.2">
      <c r="A286" s="71"/>
      <c r="B286" s="95"/>
      <c r="C286" s="1"/>
      <c r="D286" s="3"/>
      <c r="E286" s="3"/>
      <c r="F286" s="3"/>
      <c r="G286" s="3"/>
      <c r="H286" s="1"/>
      <c r="I286" s="3"/>
      <c r="J286" s="3"/>
      <c r="K286" s="3"/>
      <c r="L286" s="3"/>
      <c r="M286" s="1"/>
      <c r="N286" s="3"/>
      <c r="O286" s="3"/>
      <c r="P286" s="3"/>
      <c r="Q286" s="3"/>
      <c r="R286" s="1"/>
      <c r="S286" s="3"/>
      <c r="T286" s="3"/>
      <c r="U286" s="3"/>
      <c r="V286" s="3"/>
      <c r="W286" s="1"/>
      <c r="X286" s="15"/>
      <c r="Y286" s="15"/>
      <c r="Z286" s="15"/>
      <c r="AA286" s="15"/>
      <c r="AB286" s="19"/>
      <c r="AC286" s="17"/>
    </row>
    <row r="287" spans="1:29" s="21" customFormat="1" ht="42" customHeight="1" x14ac:dyDescent="0.2">
      <c r="A287" s="71"/>
      <c r="B287" s="95"/>
      <c r="C287" s="1"/>
      <c r="D287" s="3"/>
      <c r="E287" s="3"/>
      <c r="F287" s="3"/>
      <c r="G287" s="3"/>
      <c r="H287" s="1"/>
      <c r="I287" s="3"/>
      <c r="J287" s="3"/>
      <c r="K287" s="3"/>
      <c r="L287" s="3"/>
      <c r="M287" s="1"/>
      <c r="N287" s="3"/>
      <c r="O287" s="3"/>
      <c r="P287" s="3"/>
      <c r="Q287" s="3"/>
      <c r="R287" s="1"/>
      <c r="S287" s="3"/>
      <c r="T287" s="3"/>
      <c r="U287" s="3"/>
      <c r="V287" s="3"/>
      <c r="W287" s="1"/>
      <c r="X287" s="15"/>
      <c r="Y287" s="15"/>
      <c r="Z287" s="15"/>
      <c r="AA287" s="15"/>
      <c r="AB287" s="19"/>
      <c r="AC287" s="17"/>
    </row>
    <row r="288" spans="1:29" s="21" customFormat="1" ht="42" customHeight="1" x14ac:dyDescent="0.2">
      <c r="A288" s="71"/>
      <c r="B288" s="95"/>
      <c r="C288" s="1"/>
      <c r="D288" s="3"/>
      <c r="E288" s="3"/>
      <c r="F288" s="3"/>
      <c r="G288" s="3"/>
      <c r="H288" s="1"/>
      <c r="I288" s="3"/>
      <c r="J288" s="3"/>
      <c r="K288" s="3"/>
      <c r="L288" s="3"/>
      <c r="M288" s="1"/>
      <c r="N288" s="3"/>
      <c r="O288" s="3"/>
      <c r="P288" s="3"/>
      <c r="Q288" s="3"/>
      <c r="R288" s="1"/>
      <c r="S288" s="3"/>
      <c r="T288" s="3"/>
      <c r="U288" s="3"/>
      <c r="V288" s="3"/>
      <c r="W288" s="1"/>
      <c r="X288" s="15"/>
      <c r="Y288" s="15"/>
      <c r="Z288" s="15"/>
      <c r="AA288" s="15"/>
      <c r="AB288" s="19"/>
      <c r="AC288" s="17"/>
    </row>
    <row r="289" spans="1:29" s="21" customFormat="1" ht="42" customHeight="1" x14ac:dyDescent="0.2">
      <c r="A289" s="71"/>
      <c r="B289" s="95"/>
      <c r="C289" s="1"/>
      <c r="D289" s="3"/>
      <c r="E289" s="3"/>
      <c r="F289" s="3"/>
      <c r="G289" s="3"/>
      <c r="H289" s="1"/>
      <c r="I289" s="3"/>
      <c r="J289" s="3"/>
      <c r="K289" s="3"/>
      <c r="L289" s="3"/>
      <c r="M289" s="1"/>
      <c r="N289" s="3"/>
      <c r="O289" s="3"/>
      <c r="P289" s="3"/>
      <c r="Q289" s="3"/>
      <c r="R289" s="1"/>
      <c r="S289" s="3"/>
      <c r="T289" s="3"/>
      <c r="U289" s="3"/>
      <c r="V289" s="3"/>
      <c r="W289" s="1"/>
      <c r="X289" s="15"/>
      <c r="Y289" s="15"/>
      <c r="Z289" s="15"/>
      <c r="AA289" s="15"/>
      <c r="AB289" s="19"/>
      <c r="AC289" s="17"/>
    </row>
    <row r="290" spans="1:29" s="21" customFormat="1" ht="42" customHeight="1" x14ac:dyDescent="0.2">
      <c r="A290" s="71"/>
      <c r="B290" s="95"/>
      <c r="C290" s="1"/>
      <c r="D290" s="3"/>
      <c r="E290" s="3"/>
      <c r="F290" s="3"/>
      <c r="G290" s="3"/>
      <c r="H290" s="1"/>
      <c r="I290" s="3"/>
      <c r="J290" s="3"/>
      <c r="K290" s="3"/>
      <c r="L290" s="3"/>
      <c r="M290" s="1"/>
      <c r="N290" s="3"/>
      <c r="O290" s="3"/>
      <c r="P290" s="3"/>
      <c r="Q290" s="3"/>
      <c r="R290" s="1"/>
      <c r="S290" s="3"/>
      <c r="T290" s="3"/>
      <c r="U290" s="3"/>
      <c r="V290" s="3"/>
      <c r="W290" s="1"/>
      <c r="X290" s="15"/>
      <c r="Y290" s="15"/>
      <c r="Z290" s="15"/>
      <c r="AA290" s="15"/>
      <c r="AB290" s="19"/>
      <c r="AC290" s="17"/>
    </row>
    <row r="291" spans="1:29" s="21" customFormat="1" ht="42" customHeight="1" x14ac:dyDescent="0.2">
      <c r="A291" s="71"/>
      <c r="B291" s="95"/>
      <c r="C291" s="1"/>
      <c r="D291" s="3"/>
      <c r="E291" s="3"/>
      <c r="F291" s="3"/>
      <c r="G291" s="3"/>
      <c r="H291" s="1"/>
      <c r="I291" s="3"/>
      <c r="J291" s="3"/>
      <c r="K291" s="3"/>
      <c r="L291" s="3"/>
      <c r="M291" s="1"/>
      <c r="N291" s="3"/>
      <c r="O291" s="3"/>
      <c r="P291" s="3"/>
      <c r="Q291" s="3"/>
      <c r="R291" s="1"/>
      <c r="S291" s="3"/>
      <c r="T291" s="3"/>
      <c r="U291" s="3"/>
      <c r="V291" s="3"/>
      <c r="W291" s="1"/>
      <c r="X291" s="15"/>
      <c r="Y291" s="15"/>
      <c r="Z291" s="15"/>
      <c r="AA291" s="15"/>
      <c r="AB291" s="19"/>
      <c r="AC291" s="17"/>
    </row>
    <row r="292" spans="1:29" s="21" customFormat="1" ht="42" customHeight="1" x14ac:dyDescent="0.2">
      <c r="A292" s="71"/>
      <c r="B292" s="95"/>
      <c r="C292" s="1"/>
      <c r="D292" s="3"/>
      <c r="E292" s="3"/>
      <c r="F292" s="3"/>
      <c r="G292" s="3"/>
      <c r="H292" s="1"/>
      <c r="I292" s="3"/>
      <c r="J292" s="3"/>
      <c r="K292" s="3"/>
      <c r="L292" s="3"/>
      <c r="M292" s="1"/>
      <c r="N292" s="3"/>
      <c r="O292" s="3"/>
      <c r="P292" s="3"/>
      <c r="Q292" s="3"/>
      <c r="R292" s="1"/>
      <c r="S292" s="3"/>
      <c r="T292" s="3"/>
      <c r="U292" s="3"/>
      <c r="V292" s="3"/>
      <c r="W292" s="1"/>
      <c r="X292" s="15"/>
      <c r="Y292" s="15"/>
      <c r="Z292" s="15"/>
      <c r="AA292" s="15"/>
      <c r="AB292" s="19"/>
      <c r="AC292" s="17"/>
    </row>
    <row r="293" spans="1:29" s="21" customFormat="1" ht="42" customHeight="1" x14ac:dyDescent="0.2">
      <c r="A293" s="71"/>
      <c r="B293" s="95"/>
      <c r="C293" s="1"/>
      <c r="D293" s="3"/>
      <c r="E293" s="3"/>
      <c r="F293" s="3"/>
      <c r="G293" s="3"/>
      <c r="H293" s="1"/>
      <c r="I293" s="3"/>
      <c r="J293" s="3"/>
      <c r="K293" s="3"/>
      <c r="L293" s="3"/>
      <c r="M293" s="1"/>
      <c r="N293" s="3"/>
      <c r="O293" s="3"/>
      <c r="P293" s="3"/>
      <c r="Q293" s="3"/>
      <c r="R293" s="1"/>
      <c r="S293" s="3"/>
      <c r="T293" s="3"/>
      <c r="U293" s="3"/>
      <c r="V293" s="3"/>
      <c r="W293" s="1"/>
      <c r="X293" s="15"/>
      <c r="Y293" s="15"/>
      <c r="Z293" s="15"/>
      <c r="AA293" s="15"/>
      <c r="AB293" s="19"/>
      <c r="AC293" s="17"/>
    </row>
    <row r="294" spans="1:29" s="21" customFormat="1" ht="42" customHeight="1" x14ac:dyDescent="0.2">
      <c r="A294" s="71"/>
      <c r="B294" s="95"/>
      <c r="C294" s="1"/>
      <c r="D294" s="3"/>
      <c r="E294" s="3"/>
      <c r="F294" s="3"/>
      <c r="G294" s="3"/>
      <c r="H294" s="1"/>
      <c r="I294" s="3"/>
      <c r="J294" s="3"/>
      <c r="K294" s="3"/>
      <c r="L294" s="3"/>
      <c r="M294" s="1"/>
      <c r="N294" s="3"/>
      <c r="O294" s="3"/>
      <c r="P294" s="3"/>
      <c r="Q294" s="3"/>
      <c r="R294" s="1"/>
      <c r="S294" s="3"/>
      <c r="T294" s="3"/>
      <c r="U294" s="3"/>
      <c r="V294" s="3"/>
      <c r="W294" s="1"/>
      <c r="X294" s="15"/>
      <c r="Y294" s="15"/>
      <c r="Z294" s="15"/>
      <c r="AA294" s="15"/>
      <c r="AB294" s="19"/>
      <c r="AC294" s="17"/>
    </row>
    <row r="295" spans="1:29" s="21" customFormat="1" ht="42" customHeight="1" x14ac:dyDescent="0.2">
      <c r="A295" s="71"/>
      <c r="B295" s="95"/>
      <c r="C295" s="1"/>
      <c r="D295" s="3"/>
      <c r="E295" s="3"/>
      <c r="F295" s="3"/>
      <c r="G295" s="3"/>
      <c r="H295" s="1"/>
      <c r="I295" s="3"/>
      <c r="J295" s="3"/>
      <c r="K295" s="3"/>
      <c r="L295" s="3"/>
      <c r="M295" s="1"/>
      <c r="N295" s="3"/>
      <c r="O295" s="3"/>
      <c r="P295" s="3"/>
      <c r="Q295" s="3"/>
      <c r="R295" s="1"/>
      <c r="S295" s="3"/>
      <c r="T295" s="3"/>
      <c r="U295" s="3"/>
      <c r="V295" s="3"/>
      <c r="W295" s="1"/>
      <c r="X295" s="15"/>
      <c r="Y295" s="15"/>
      <c r="Z295" s="15"/>
      <c r="AA295" s="15"/>
      <c r="AB295" s="19"/>
      <c r="AC295" s="17"/>
    </row>
    <row r="296" spans="1:29" s="21" customFormat="1" ht="42" customHeight="1" x14ac:dyDescent="0.2">
      <c r="A296" s="71"/>
      <c r="B296" s="95"/>
      <c r="C296" s="1"/>
      <c r="D296" s="3"/>
      <c r="E296" s="3"/>
      <c r="F296" s="3"/>
      <c r="G296" s="3"/>
      <c r="H296" s="1"/>
      <c r="I296" s="3"/>
      <c r="J296" s="3"/>
      <c r="K296" s="3"/>
      <c r="L296" s="3"/>
      <c r="M296" s="1"/>
      <c r="N296" s="3"/>
      <c r="O296" s="3"/>
      <c r="P296" s="3"/>
      <c r="Q296" s="3"/>
      <c r="R296" s="1"/>
      <c r="S296" s="3"/>
      <c r="T296" s="3"/>
      <c r="U296" s="3"/>
      <c r="V296" s="3"/>
      <c r="W296" s="1"/>
      <c r="X296" s="15"/>
      <c r="Y296" s="15"/>
      <c r="Z296" s="15"/>
      <c r="AA296" s="15"/>
      <c r="AB296" s="19"/>
      <c r="AC296" s="17"/>
    </row>
    <row r="297" spans="1:29" s="21" customFormat="1" ht="42" customHeight="1" x14ac:dyDescent="0.2">
      <c r="A297" s="71"/>
      <c r="B297" s="95"/>
      <c r="C297" s="1"/>
      <c r="D297" s="3"/>
      <c r="E297" s="3"/>
      <c r="F297" s="3"/>
      <c r="G297" s="3"/>
      <c r="H297" s="1"/>
      <c r="I297" s="3"/>
      <c r="J297" s="3"/>
      <c r="K297" s="3"/>
      <c r="L297" s="3"/>
      <c r="M297" s="1"/>
      <c r="N297" s="3"/>
      <c r="O297" s="3"/>
      <c r="P297" s="3"/>
      <c r="Q297" s="3"/>
      <c r="R297" s="1"/>
      <c r="S297" s="3"/>
      <c r="T297" s="3"/>
      <c r="U297" s="3"/>
      <c r="V297" s="3"/>
      <c r="W297" s="1"/>
      <c r="X297" s="15"/>
      <c r="Y297" s="15"/>
      <c r="Z297" s="15"/>
      <c r="AA297" s="15"/>
      <c r="AB297" s="19"/>
      <c r="AC297" s="17"/>
    </row>
    <row r="298" spans="1:29" s="21" customFormat="1" ht="42" customHeight="1" x14ac:dyDescent="0.2">
      <c r="A298" s="71"/>
      <c r="B298" s="95"/>
      <c r="C298" s="1"/>
      <c r="D298" s="3"/>
      <c r="E298" s="3"/>
      <c r="F298" s="3"/>
      <c r="G298" s="3"/>
      <c r="H298" s="1"/>
      <c r="I298" s="3"/>
      <c r="J298" s="3"/>
      <c r="K298" s="3"/>
      <c r="L298" s="3"/>
      <c r="M298" s="1"/>
      <c r="N298" s="3"/>
      <c r="O298" s="3"/>
      <c r="P298" s="3"/>
      <c r="Q298" s="3"/>
      <c r="R298" s="1"/>
      <c r="S298" s="3"/>
      <c r="T298" s="3"/>
      <c r="U298" s="3"/>
      <c r="V298" s="3"/>
      <c r="W298" s="1"/>
      <c r="X298" s="15"/>
      <c r="Y298" s="15"/>
      <c r="Z298" s="15"/>
      <c r="AA298" s="15"/>
      <c r="AB298" s="19"/>
      <c r="AC298" s="17"/>
    </row>
    <row r="299" spans="1:29" s="21" customFormat="1" ht="42" customHeight="1" x14ac:dyDescent="0.2">
      <c r="A299" s="71"/>
      <c r="B299" s="95"/>
      <c r="C299" s="1"/>
      <c r="D299" s="3"/>
      <c r="E299" s="3"/>
      <c r="F299" s="3"/>
      <c r="G299" s="3"/>
      <c r="H299" s="1"/>
      <c r="I299" s="3"/>
      <c r="J299" s="3"/>
      <c r="K299" s="3"/>
      <c r="L299" s="3"/>
      <c r="M299" s="1"/>
      <c r="N299" s="3"/>
      <c r="O299" s="3"/>
      <c r="P299" s="3"/>
      <c r="Q299" s="3"/>
      <c r="R299" s="1"/>
      <c r="S299" s="3"/>
      <c r="T299" s="3"/>
      <c r="U299" s="3"/>
      <c r="V299" s="3"/>
      <c r="W299" s="1"/>
      <c r="X299" s="15"/>
      <c r="Y299" s="15"/>
      <c r="Z299" s="15"/>
      <c r="AA299" s="15"/>
      <c r="AB299" s="19"/>
      <c r="AC299" s="17"/>
    </row>
    <row r="300" spans="1:29" s="21" customFormat="1" ht="42" customHeight="1" x14ac:dyDescent="0.2">
      <c r="A300" s="71"/>
      <c r="B300" s="95"/>
      <c r="C300" s="1"/>
      <c r="D300" s="3"/>
      <c r="E300" s="3"/>
      <c r="F300" s="3"/>
      <c r="G300" s="3"/>
      <c r="H300" s="1"/>
      <c r="I300" s="3"/>
      <c r="J300" s="3"/>
      <c r="K300" s="3"/>
      <c r="L300" s="3"/>
      <c r="M300" s="1"/>
      <c r="N300" s="3"/>
      <c r="O300" s="3"/>
      <c r="P300" s="3"/>
      <c r="Q300" s="3"/>
      <c r="R300" s="1"/>
      <c r="S300" s="3"/>
      <c r="T300" s="3"/>
      <c r="U300" s="3"/>
      <c r="V300" s="3"/>
      <c r="W300" s="1"/>
      <c r="X300" s="15"/>
      <c r="Y300" s="15"/>
      <c r="Z300" s="15"/>
      <c r="AA300" s="15"/>
      <c r="AB300" s="19"/>
      <c r="AC300" s="17"/>
    </row>
    <row r="301" spans="1:29" s="21" customFormat="1" ht="42" customHeight="1" x14ac:dyDescent="0.2">
      <c r="A301" s="71"/>
      <c r="B301" s="95"/>
      <c r="C301" s="1"/>
      <c r="D301" s="3"/>
      <c r="E301" s="3"/>
      <c r="F301" s="3"/>
      <c r="G301" s="3"/>
      <c r="H301" s="1"/>
      <c r="I301" s="3"/>
      <c r="J301" s="3"/>
      <c r="K301" s="3"/>
      <c r="L301" s="3"/>
      <c r="M301" s="1"/>
      <c r="N301" s="3"/>
      <c r="O301" s="3"/>
      <c r="P301" s="3"/>
      <c r="Q301" s="3"/>
      <c r="R301" s="1"/>
      <c r="S301" s="3"/>
      <c r="T301" s="3"/>
      <c r="U301" s="3"/>
      <c r="V301" s="3"/>
      <c r="W301" s="1"/>
      <c r="X301" s="15"/>
      <c r="Y301" s="15"/>
      <c r="Z301" s="15"/>
      <c r="AA301" s="15"/>
      <c r="AB301" s="19"/>
      <c r="AC301" s="17"/>
    </row>
    <row r="302" spans="1:29" s="21" customFormat="1" ht="42" customHeight="1" x14ac:dyDescent="0.2">
      <c r="A302" s="71"/>
      <c r="B302" s="95"/>
      <c r="C302" s="1"/>
      <c r="D302" s="3"/>
      <c r="E302" s="3"/>
      <c r="F302" s="3"/>
      <c r="G302" s="3"/>
      <c r="H302" s="1"/>
      <c r="I302" s="3"/>
      <c r="J302" s="3"/>
      <c r="K302" s="3"/>
      <c r="L302" s="3"/>
      <c r="M302" s="1"/>
      <c r="N302" s="3"/>
      <c r="O302" s="3"/>
      <c r="P302" s="3"/>
      <c r="Q302" s="3"/>
      <c r="R302" s="1"/>
      <c r="S302" s="3"/>
      <c r="T302" s="3"/>
      <c r="U302" s="3"/>
      <c r="V302" s="3"/>
      <c r="W302" s="1"/>
      <c r="X302" s="15"/>
      <c r="Y302" s="15"/>
      <c r="Z302" s="15"/>
      <c r="AA302" s="15"/>
      <c r="AB302" s="19"/>
      <c r="AC302" s="17"/>
    </row>
    <row r="303" spans="1:29" s="21" customFormat="1" ht="42" customHeight="1" x14ac:dyDescent="0.2">
      <c r="A303" s="71"/>
      <c r="B303" s="95"/>
      <c r="C303" s="1"/>
      <c r="D303" s="3"/>
      <c r="E303" s="3"/>
      <c r="F303" s="3"/>
      <c r="G303" s="3"/>
      <c r="H303" s="1"/>
      <c r="I303" s="3"/>
      <c r="J303" s="3"/>
      <c r="K303" s="3"/>
      <c r="L303" s="3"/>
      <c r="M303" s="1"/>
      <c r="N303" s="3"/>
      <c r="O303" s="3"/>
      <c r="P303" s="3"/>
      <c r="Q303" s="3"/>
      <c r="R303" s="1"/>
      <c r="S303" s="3"/>
      <c r="T303" s="3"/>
      <c r="U303" s="3"/>
      <c r="V303" s="3"/>
      <c r="W303" s="1"/>
      <c r="X303" s="15"/>
      <c r="Y303" s="15"/>
      <c r="Z303" s="15"/>
      <c r="AA303" s="15"/>
      <c r="AB303" s="19"/>
      <c r="AC303" s="17"/>
    </row>
    <row r="304" spans="1:29" s="21" customFormat="1" ht="42" customHeight="1" x14ac:dyDescent="0.2">
      <c r="A304" s="71"/>
      <c r="B304" s="95"/>
      <c r="C304" s="1"/>
      <c r="D304" s="3"/>
      <c r="E304" s="3"/>
      <c r="F304" s="3"/>
      <c r="G304" s="3"/>
      <c r="H304" s="1"/>
      <c r="I304" s="3"/>
      <c r="J304" s="3"/>
      <c r="K304" s="3"/>
      <c r="L304" s="3"/>
      <c r="M304" s="1"/>
      <c r="N304" s="3"/>
      <c r="O304" s="3"/>
      <c r="P304" s="3"/>
      <c r="Q304" s="3"/>
      <c r="R304" s="1"/>
      <c r="S304" s="3"/>
      <c r="T304" s="3"/>
      <c r="U304" s="3"/>
      <c r="V304" s="3"/>
      <c r="W304" s="1"/>
      <c r="X304" s="15"/>
      <c r="Y304" s="15"/>
      <c r="Z304" s="15"/>
      <c r="AA304" s="15"/>
      <c r="AB304" s="19"/>
      <c r="AC304" s="17"/>
    </row>
    <row r="305" spans="1:29" s="21" customFormat="1" ht="42" customHeight="1" x14ac:dyDescent="0.2">
      <c r="A305" s="71"/>
      <c r="B305" s="95"/>
      <c r="C305" s="1"/>
      <c r="D305" s="3"/>
      <c r="E305" s="3"/>
      <c r="F305" s="3"/>
      <c r="G305" s="3"/>
      <c r="H305" s="1"/>
      <c r="I305" s="3"/>
      <c r="J305" s="3"/>
      <c r="K305" s="3"/>
      <c r="L305" s="3"/>
      <c r="M305" s="1"/>
      <c r="N305" s="3"/>
      <c r="O305" s="3"/>
      <c r="P305" s="3"/>
      <c r="Q305" s="3"/>
      <c r="R305" s="1"/>
      <c r="S305" s="3"/>
      <c r="T305" s="3"/>
      <c r="U305" s="3"/>
      <c r="V305" s="3"/>
      <c r="W305" s="1"/>
      <c r="X305" s="15"/>
      <c r="Y305" s="15"/>
      <c r="Z305" s="15"/>
      <c r="AA305" s="15"/>
      <c r="AB305" s="19"/>
      <c r="AC305" s="17"/>
    </row>
    <row r="306" spans="1:29" s="21" customFormat="1" ht="42" customHeight="1" x14ac:dyDescent="0.2">
      <c r="A306" s="71"/>
      <c r="B306" s="95"/>
      <c r="C306" s="1"/>
      <c r="D306" s="3"/>
      <c r="E306" s="3"/>
      <c r="F306" s="3"/>
      <c r="G306" s="3"/>
      <c r="H306" s="1"/>
      <c r="I306" s="3"/>
      <c r="J306" s="3"/>
      <c r="K306" s="3"/>
      <c r="L306" s="3"/>
      <c r="M306" s="1"/>
      <c r="N306" s="3"/>
      <c r="O306" s="3"/>
      <c r="P306" s="3"/>
      <c r="Q306" s="3"/>
      <c r="R306" s="1"/>
      <c r="S306" s="3"/>
      <c r="T306" s="3"/>
      <c r="U306" s="3"/>
      <c r="V306" s="3"/>
      <c r="W306" s="1"/>
      <c r="X306" s="15"/>
      <c r="Y306" s="15"/>
      <c r="Z306" s="15"/>
      <c r="AA306" s="15"/>
      <c r="AB306" s="19"/>
      <c r="AC306" s="17"/>
    </row>
    <row r="307" spans="1:29" s="21" customFormat="1" ht="42" customHeight="1" x14ac:dyDescent="0.2">
      <c r="A307" s="71"/>
      <c r="B307" s="95"/>
      <c r="C307" s="1"/>
      <c r="D307" s="3"/>
      <c r="E307" s="3"/>
      <c r="F307" s="3"/>
      <c r="G307" s="3"/>
      <c r="H307" s="1"/>
      <c r="I307" s="3"/>
      <c r="J307" s="3"/>
      <c r="K307" s="3"/>
      <c r="L307" s="3"/>
      <c r="M307" s="1"/>
      <c r="N307" s="3"/>
      <c r="O307" s="3"/>
      <c r="P307" s="3"/>
      <c r="Q307" s="3"/>
      <c r="R307" s="1"/>
      <c r="S307" s="3"/>
      <c r="T307" s="3"/>
      <c r="U307" s="3"/>
      <c r="V307" s="3"/>
      <c r="W307" s="1"/>
      <c r="X307" s="15"/>
      <c r="Y307" s="15"/>
      <c r="Z307" s="15"/>
      <c r="AA307" s="15"/>
      <c r="AB307" s="19"/>
      <c r="AC307" s="17"/>
    </row>
    <row r="308" spans="1:29" s="21" customFormat="1" ht="42" customHeight="1" x14ac:dyDescent="0.2">
      <c r="A308" s="71"/>
      <c r="B308" s="95"/>
      <c r="C308" s="1"/>
      <c r="D308" s="3"/>
      <c r="E308" s="3"/>
      <c r="F308" s="3"/>
      <c r="G308" s="3"/>
      <c r="H308" s="1"/>
      <c r="I308" s="3"/>
      <c r="J308" s="3"/>
      <c r="K308" s="3"/>
      <c r="L308" s="3"/>
      <c r="M308" s="1"/>
      <c r="N308" s="3"/>
      <c r="O308" s="3"/>
      <c r="P308" s="3"/>
      <c r="Q308" s="3"/>
      <c r="R308" s="1"/>
      <c r="S308" s="3"/>
      <c r="T308" s="3"/>
      <c r="U308" s="3"/>
      <c r="V308" s="3"/>
      <c r="W308" s="1"/>
      <c r="X308" s="15"/>
      <c r="Y308" s="15"/>
      <c r="Z308" s="15"/>
      <c r="AA308" s="15"/>
      <c r="AB308" s="19"/>
      <c r="AC308" s="17"/>
    </row>
    <row r="309" spans="1:29" s="21" customFormat="1" ht="42" customHeight="1" x14ac:dyDescent="0.2">
      <c r="A309" s="71"/>
      <c r="B309" s="95"/>
      <c r="C309" s="1"/>
      <c r="D309" s="3"/>
      <c r="E309" s="3"/>
      <c r="F309" s="3"/>
      <c r="G309" s="3"/>
      <c r="H309" s="1"/>
      <c r="I309" s="3"/>
      <c r="J309" s="3"/>
      <c r="K309" s="3"/>
      <c r="L309" s="3"/>
      <c r="M309" s="1"/>
      <c r="N309" s="3"/>
      <c r="O309" s="3"/>
      <c r="P309" s="3"/>
      <c r="Q309" s="3"/>
      <c r="R309" s="1"/>
      <c r="S309" s="3"/>
      <c r="T309" s="3"/>
      <c r="U309" s="3"/>
      <c r="V309" s="3"/>
      <c r="W309" s="1"/>
      <c r="X309" s="15"/>
      <c r="Y309" s="15"/>
      <c r="Z309" s="15"/>
      <c r="AA309" s="15"/>
      <c r="AB309" s="19"/>
      <c r="AC309" s="17"/>
    </row>
    <row r="310" spans="1:29" s="21" customFormat="1" ht="42" customHeight="1" x14ac:dyDescent="0.2">
      <c r="A310" s="71"/>
      <c r="B310" s="95"/>
      <c r="C310" s="1"/>
      <c r="D310" s="3"/>
      <c r="E310" s="3"/>
      <c r="F310" s="3"/>
      <c r="G310" s="3"/>
      <c r="H310" s="1"/>
      <c r="I310" s="3"/>
      <c r="J310" s="3"/>
      <c r="K310" s="3"/>
      <c r="L310" s="3"/>
      <c r="M310" s="1"/>
      <c r="N310" s="3"/>
      <c r="O310" s="3"/>
      <c r="P310" s="3"/>
      <c r="Q310" s="3"/>
      <c r="R310" s="1"/>
      <c r="S310" s="3"/>
      <c r="T310" s="3"/>
      <c r="U310" s="3"/>
      <c r="V310" s="3"/>
      <c r="W310" s="1"/>
      <c r="X310" s="15"/>
      <c r="Y310" s="15"/>
      <c r="Z310" s="15"/>
      <c r="AA310" s="15"/>
      <c r="AB310" s="19"/>
      <c r="AC310" s="17"/>
    </row>
    <row r="311" spans="1:29" s="21" customFormat="1" ht="42" customHeight="1" x14ac:dyDescent="0.2">
      <c r="A311" s="71"/>
      <c r="B311" s="95"/>
      <c r="C311" s="1"/>
      <c r="D311" s="3"/>
      <c r="E311" s="3"/>
      <c r="F311" s="3"/>
      <c r="G311" s="3"/>
      <c r="H311" s="1"/>
      <c r="I311" s="3"/>
      <c r="J311" s="3"/>
      <c r="K311" s="3"/>
      <c r="L311" s="3"/>
      <c r="M311" s="1"/>
      <c r="N311" s="3"/>
      <c r="O311" s="3"/>
      <c r="P311" s="3"/>
      <c r="Q311" s="3"/>
      <c r="R311" s="1"/>
      <c r="S311" s="3"/>
      <c r="T311" s="3"/>
      <c r="U311" s="3"/>
      <c r="V311" s="3"/>
      <c r="W311" s="1"/>
      <c r="X311" s="15"/>
      <c r="Y311" s="15"/>
      <c r="Z311" s="15"/>
      <c r="AA311" s="15"/>
      <c r="AB311" s="19"/>
      <c r="AC311" s="17"/>
    </row>
    <row r="312" spans="1:29" s="21" customFormat="1" ht="42" customHeight="1" x14ac:dyDescent="0.2">
      <c r="A312" s="71"/>
      <c r="B312" s="95"/>
      <c r="C312" s="1"/>
      <c r="D312" s="3"/>
      <c r="E312" s="3"/>
      <c r="F312" s="3"/>
      <c r="G312" s="3"/>
      <c r="H312" s="1"/>
      <c r="I312" s="3"/>
      <c r="J312" s="3"/>
      <c r="K312" s="3"/>
      <c r="L312" s="3"/>
      <c r="M312" s="1"/>
      <c r="N312" s="3"/>
      <c r="O312" s="3"/>
      <c r="P312" s="3"/>
      <c r="Q312" s="3"/>
      <c r="R312" s="1"/>
      <c r="S312" s="3"/>
      <c r="T312" s="3"/>
      <c r="U312" s="3"/>
      <c r="V312" s="3"/>
      <c r="W312" s="1"/>
      <c r="X312" s="15"/>
      <c r="Y312" s="15"/>
      <c r="Z312" s="15"/>
      <c r="AA312" s="15"/>
      <c r="AB312" s="19"/>
      <c r="AC312" s="17"/>
    </row>
    <row r="313" spans="1:29" s="21" customFormat="1" ht="42" customHeight="1" x14ac:dyDescent="0.2">
      <c r="A313" s="71"/>
      <c r="B313" s="95"/>
      <c r="C313" s="1"/>
      <c r="D313" s="3"/>
      <c r="E313" s="3"/>
      <c r="F313" s="3"/>
      <c r="G313" s="3"/>
      <c r="H313" s="1"/>
      <c r="I313" s="3"/>
      <c r="J313" s="3"/>
      <c r="K313" s="3"/>
      <c r="L313" s="3"/>
      <c r="M313" s="1"/>
      <c r="N313" s="3"/>
      <c r="O313" s="3"/>
      <c r="P313" s="3"/>
      <c r="Q313" s="3"/>
      <c r="R313" s="1"/>
      <c r="S313" s="3"/>
      <c r="T313" s="3"/>
      <c r="U313" s="3"/>
      <c r="V313" s="3"/>
      <c r="W313" s="1"/>
      <c r="X313" s="15"/>
      <c r="Y313" s="15"/>
      <c r="Z313" s="15"/>
      <c r="AA313" s="15"/>
      <c r="AB313" s="19"/>
      <c r="AC313" s="17"/>
    </row>
    <row r="314" spans="1:29" s="21" customFormat="1" ht="42" customHeight="1" x14ac:dyDescent="0.2">
      <c r="A314" s="71"/>
      <c r="B314" s="95"/>
      <c r="C314" s="1"/>
      <c r="D314" s="3"/>
      <c r="E314" s="3"/>
      <c r="F314" s="3"/>
      <c r="G314" s="3"/>
      <c r="H314" s="1"/>
      <c r="I314" s="3"/>
      <c r="J314" s="3"/>
      <c r="K314" s="3"/>
      <c r="L314" s="3"/>
      <c r="M314" s="1"/>
      <c r="N314" s="3"/>
      <c r="O314" s="3"/>
      <c r="P314" s="3"/>
      <c r="Q314" s="3"/>
      <c r="R314" s="1"/>
      <c r="S314" s="3"/>
      <c r="T314" s="3"/>
      <c r="U314" s="3"/>
      <c r="V314" s="3"/>
      <c r="W314" s="1"/>
      <c r="X314" s="15"/>
      <c r="Y314" s="15"/>
      <c r="Z314" s="15"/>
      <c r="AA314" s="15"/>
      <c r="AB314" s="19"/>
      <c r="AC314" s="17"/>
    </row>
    <row r="315" spans="1:29" s="21" customFormat="1" ht="42" customHeight="1" x14ac:dyDescent="0.2">
      <c r="A315" s="71"/>
      <c r="B315" s="95"/>
      <c r="C315" s="1"/>
      <c r="D315" s="3"/>
      <c r="E315" s="3"/>
      <c r="F315" s="3"/>
      <c r="G315" s="3"/>
      <c r="H315" s="1"/>
      <c r="I315" s="3"/>
      <c r="J315" s="3"/>
      <c r="K315" s="3"/>
      <c r="L315" s="3"/>
      <c r="M315" s="1"/>
      <c r="N315" s="3"/>
      <c r="O315" s="3"/>
      <c r="P315" s="3"/>
      <c r="Q315" s="3"/>
      <c r="R315" s="1"/>
      <c r="S315" s="3"/>
      <c r="T315" s="3"/>
      <c r="U315" s="3"/>
      <c r="V315" s="3"/>
      <c r="W315" s="1"/>
      <c r="X315" s="15"/>
      <c r="Y315" s="15"/>
      <c r="Z315" s="15"/>
      <c r="AA315" s="15"/>
      <c r="AB315" s="19"/>
      <c r="AC315" s="17"/>
    </row>
    <row r="316" spans="1:29" s="21" customFormat="1" ht="42" customHeight="1" x14ac:dyDescent="0.2">
      <c r="A316" s="71"/>
      <c r="B316" s="95"/>
      <c r="C316" s="1"/>
      <c r="D316" s="3"/>
      <c r="E316" s="3"/>
      <c r="F316" s="3"/>
      <c r="G316" s="3"/>
      <c r="H316" s="1"/>
      <c r="I316" s="3"/>
      <c r="J316" s="3"/>
      <c r="K316" s="3"/>
      <c r="L316" s="3"/>
      <c r="M316" s="1"/>
      <c r="N316" s="3"/>
      <c r="O316" s="3"/>
      <c r="P316" s="3"/>
      <c r="Q316" s="3"/>
      <c r="R316" s="1"/>
      <c r="S316" s="3"/>
      <c r="T316" s="3"/>
      <c r="U316" s="3"/>
      <c r="V316" s="3"/>
      <c r="W316" s="1"/>
      <c r="X316" s="15"/>
      <c r="Y316" s="15"/>
      <c r="Z316" s="15"/>
      <c r="AA316" s="15"/>
      <c r="AB316" s="19"/>
      <c r="AC316" s="17"/>
    </row>
    <row r="317" spans="1:29" s="21" customFormat="1" ht="42" customHeight="1" x14ac:dyDescent="0.2">
      <c r="A317" s="71"/>
      <c r="B317" s="95"/>
      <c r="C317" s="1"/>
      <c r="D317" s="3"/>
      <c r="E317" s="3"/>
      <c r="F317" s="3"/>
      <c r="G317" s="3"/>
      <c r="H317" s="1"/>
      <c r="I317" s="3"/>
      <c r="J317" s="3"/>
      <c r="K317" s="3"/>
      <c r="L317" s="3"/>
      <c r="M317" s="1"/>
      <c r="N317" s="3"/>
      <c r="O317" s="3"/>
      <c r="P317" s="3"/>
      <c r="Q317" s="3"/>
      <c r="R317" s="1"/>
      <c r="S317" s="3"/>
      <c r="T317" s="3"/>
      <c r="U317" s="3"/>
      <c r="V317" s="3"/>
      <c r="W317" s="1"/>
      <c r="X317" s="15"/>
      <c r="Y317" s="15"/>
      <c r="Z317" s="15"/>
      <c r="AA317" s="15"/>
      <c r="AB317" s="19"/>
      <c r="AC317" s="17"/>
    </row>
    <row r="318" spans="1:29" s="21" customFormat="1" ht="42" customHeight="1" x14ac:dyDescent="0.2">
      <c r="A318" s="71"/>
      <c r="B318" s="95"/>
      <c r="C318" s="1"/>
      <c r="D318" s="3"/>
      <c r="E318" s="3"/>
      <c r="F318" s="3"/>
      <c r="G318" s="3"/>
      <c r="H318" s="1"/>
      <c r="I318" s="3"/>
      <c r="J318" s="3"/>
      <c r="K318" s="3"/>
      <c r="L318" s="3"/>
      <c r="M318" s="1"/>
      <c r="N318" s="3"/>
      <c r="O318" s="3"/>
      <c r="P318" s="3"/>
      <c r="Q318" s="3"/>
      <c r="R318" s="1"/>
      <c r="S318" s="3"/>
      <c r="T318" s="3"/>
      <c r="U318" s="3"/>
      <c r="V318" s="3"/>
      <c r="W318" s="1"/>
      <c r="X318" s="15"/>
      <c r="Y318" s="15"/>
      <c r="Z318" s="15"/>
      <c r="AA318" s="15"/>
      <c r="AB318" s="19"/>
      <c r="AC318" s="17"/>
    </row>
    <row r="319" spans="1:29" s="21" customFormat="1" ht="42" customHeight="1" x14ac:dyDescent="0.2">
      <c r="A319" s="71"/>
      <c r="B319" s="95"/>
      <c r="C319" s="1"/>
      <c r="D319" s="3"/>
      <c r="E319" s="3"/>
      <c r="F319" s="3"/>
      <c r="G319" s="3"/>
      <c r="H319" s="1"/>
      <c r="I319" s="3"/>
      <c r="J319" s="3"/>
      <c r="K319" s="3"/>
      <c r="L319" s="3"/>
      <c r="M319" s="1"/>
      <c r="N319" s="3"/>
      <c r="O319" s="3"/>
      <c r="P319" s="3"/>
      <c r="Q319" s="3"/>
      <c r="R319" s="1"/>
      <c r="S319" s="3"/>
      <c r="T319" s="3"/>
      <c r="U319" s="3"/>
      <c r="V319" s="3"/>
      <c r="W319" s="1"/>
      <c r="X319" s="15"/>
      <c r="Y319" s="15"/>
      <c r="Z319" s="15"/>
      <c r="AA319" s="15"/>
      <c r="AB319" s="19"/>
      <c r="AC319" s="17"/>
    </row>
    <row r="320" spans="1:29" s="21" customFormat="1" ht="42" customHeight="1" x14ac:dyDescent="0.2">
      <c r="A320" s="71"/>
      <c r="B320" s="95"/>
      <c r="C320" s="1"/>
      <c r="D320" s="3"/>
      <c r="E320" s="3"/>
      <c r="F320" s="3"/>
      <c r="G320" s="3"/>
      <c r="H320" s="1"/>
      <c r="I320" s="3"/>
      <c r="J320" s="3"/>
      <c r="K320" s="3"/>
      <c r="L320" s="3"/>
      <c r="M320" s="1"/>
      <c r="N320" s="3"/>
      <c r="O320" s="3"/>
      <c r="P320" s="3"/>
      <c r="Q320" s="3"/>
      <c r="R320" s="1"/>
      <c r="S320" s="3"/>
      <c r="T320" s="3"/>
      <c r="U320" s="3"/>
      <c r="V320" s="3"/>
      <c r="W320" s="1"/>
      <c r="X320" s="15"/>
      <c r="Y320" s="15"/>
      <c r="Z320" s="15"/>
      <c r="AA320" s="15"/>
      <c r="AB320" s="19"/>
      <c r="AC320" s="17"/>
    </row>
    <row r="321" spans="1:29" s="21" customFormat="1" ht="42" customHeight="1" x14ac:dyDescent="0.2">
      <c r="A321" s="71"/>
      <c r="B321" s="95"/>
      <c r="C321" s="1"/>
      <c r="D321" s="3"/>
      <c r="E321" s="3"/>
      <c r="F321" s="3"/>
      <c r="G321" s="3"/>
      <c r="H321" s="1"/>
      <c r="I321" s="3"/>
      <c r="J321" s="3"/>
      <c r="K321" s="3"/>
      <c r="L321" s="3"/>
      <c r="M321" s="1"/>
      <c r="N321" s="3"/>
      <c r="O321" s="3"/>
      <c r="P321" s="3"/>
      <c r="Q321" s="3"/>
      <c r="R321" s="1"/>
      <c r="S321" s="3"/>
      <c r="T321" s="3"/>
      <c r="U321" s="3"/>
      <c r="V321" s="3"/>
      <c r="W321" s="1"/>
      <c r="X321" s="15"/>
      <c r="Y321" s="15"/>
      <c r="Z321" s="15"/>
      <c r="AA321" s="15"/>
      <c r="AB321" s="19"/>
      <c r="AC321" s="17"/>
    </row>
    <row r="322" spans="1:29" s="21" customFormat="1" ht="42" customHeight="1" x14ac:dyDescent="0.2">
      <c r="A322" s="71"/>
      <c r="B322" s="95"/>
      <c r="C322" s="1"/>
      <c r="D322" s="3"/>
      <c r="E322" s="3"/>
      <c r="F322" s="3"/>
      <c r="G322" s="3"/>
      <c r="H322" s="1"/>
      <c r="I322" s="3"/>
      <c r="J322" s="3"/>
      <c r="K322" s="3"/>
      <c r="L322" s="3"/>
      <c r="M322" s="1"/>
      <c r="N322" s="3"/>
      <c r="O322" s="3"/>
      <c r="P322" s="3"/>
      <c r="Q322" s="3"/>
      <c r="R322" s="1"/>
      <c r="S322" s="3"/>
      <c r="T322" s="3"/>
      <c r="U322" s="3"/>
      <c r="V322" s="3"/>
      <c r="W322" s="1"/>
      <c r="X322" s="15"/>
      <c r="Y322" s="15"/>
      <c r="Z322" s="15"/>
      <c r="AA322" s="15"/>
      <c r="AB322" s="19"/>
      <c r="AC322" s="17"/>
    </row>
    <row r="323" spans="1:29" s="21" customFormat="1" ht="42" customHeight="1" x14ac:dyDescent="0.2">
      <c r="A323" s="71"/>
      <c r="B323" s="95"/>
      <c r="C323" s="1"/>
      <c r="D323" s="3"/>
      <c r="E323" s="3"/>
      <c r="F323" s="3"/>
      <c r="G323" s="3"/>
      <c r="H323" s="1"/>
      <c r="I323" s="3"/>
      <c r="J323" s="3"/>
      <c r="K323" s="3"/>
      <c r="L323" s="3"/>
      <c r="M323" s="1"/>
      <c r="N323" s="3"/>
      <c r="O323" s="3"/>
      <c r="P323" s="3"/>
      <c r="Q323" s="3"/>
      <c r="R323" s="1"/>
      <c r="S323" s="3"/>
      <c r="T323" s="3"/>
      <c r="U323" s="3"/>
      <c r="V323" s="3"/>
      <c r="W323" s="1"/>
      <c r="X323" s="15"/>
      <c r="Y323" s="15"/>
      <c r="Z323" s="15"/>
      <c r="AA323" s="15"/>
      <c r="AB323" s="19"/>
      <c r="AC323" s="17"/>
    </row>
    <row r="324" spans="1:29" s="21" customFormat="1" ht="42" customHeight="1" x14ac:dyDescent="0.2">
      <c r="A324" s="71"/>
      <c r="B324" s="95"/>
      <c r="C324" s="1"/>
      <c r="D324" s="3"/>
      <c r="E324" s="3"/>
      <c r="F324" s="3"/>
      <c r="G324" s="3"/>
      <c r="H324" s="1"/>
      <c r="I324" s="3"/>
      <c r="J324" s="3"/>
      <c r="K324" s="3"/>
      <c r="L324" s="3"/>
      <c r="M324" s="1"/>
      <c r="N324" s="3"/>
      <c r="O324" s="3"/>
      <c r="P324" s="3"/>
      <c r="Q324" s="3"/>
      <c r="R324" s="1"/>
      <c r="S324" s="3"/>
      <c r="T324" s="3"/>
      <c r="U324" s="3"/>
      <c r="V324" s="3"/>
      <c r="W324" s="1"/>
      <c r="X324" s="15"/>
      <c r="Y324" s="15"/>
      <c r="Z324" s="15"/>
      <c r="AA324" s="15"/>
      <c r="AB324" s="19"/>
      <c r="AC324" s="17"/>
    </row>
    <row r="325" spans="1:29" s="21" customFormat="1" ht="42" customHeight="1" x14ac:dyDescent="0.2">
      <c r="A325" s="71"/>
      <c r="B325" s="95"/>
      <c r="C325" s="1"/>
      <c r="D325" s="3"/>
      <c r="E325" s="3"/>
      <c r="F325" s="3"/>
      <c r="G325" s="3"/>
      <c r="H325" s="1"/>
      <c r="I325" s="3"/>
      <c r="J325" s="3"/>
      <c r="K325" s="3"/>
      <c r="L325" s="3"/>
      <c r="M325" s="1"/>
      <c r="N325" s="3"/>
      <c r="O325" s="3"/>
      <c r="P325" s="3"/>
      <c r="Q325" s="3"/>
      <c r="R325" s="1"/>
      <c r="S325" s="3"/>
      <c r="T325" s="3"/>
      <c r="U325" s="3"/>
      <c r="V325" s="3"/>
      <c r="W325" s="1"/>
      <c r="X325" s="15"/>
      <c r="Y325" s="15"/>
      <c r="Z325" s="15"/>
      <c r="AA325" s="15"/>
      <c r="AB325" s="19"/>
      <c r="AC325" s="17"/>
    </row>
    <row r="326" spans="1:29" s="21" customFormat="1" ht="42" customHeight="1" x14ac:dyDescent="0.2">
      <c r="A326" s="71"/>
      <c r="B326" s="95"/>
      <c r="C326" s="1"/>
      <c r="D326" s="3"/>
      <c r="E326" s="3"/>
      <c r="F326" s="3"/>
      <c r="G326" s="3"/>
      <c r="H326" s="1"/>
      <c r="I326" s="3"/>
      <c r="J326" s="3"/>
      <c r="K326" s="3"/>
      <c r="L326" s="3"/>
      <c r="M326" s="1"/>
      <c r="N326" s="3"/>
      <c r="O326" s="3"/>
      <c r="P326" s="3"/>
      <c r="Q326" s="3"/>
      <c r="R326" s="1"/>
      <c r="S326" s="3"/>
      <c r="T326" s="3"/>
      <c r="U326" s="3"/>
      <c r="V326" s="3"/>
      <c r="W326" s="1"/>
      <c r="X326" s="15"/>
      <c r="Y326" s="15"/>
      <c r="Z326" s="15"/>
      <c r="AA326" s="15"/>
      <c r="AB326" s="19"/>
      <c r="AC326" s="17"/>
    </row>
    <row r="327" spans="1:29" s="21" customFormat="1" ht="42" customHeight="1" x14ac:dyDescent="0.2">
      <c r="A327" s="71"/>
      <c r="B327" s="95"/>
      <c r="C327" s="1"/>
      <c r="D327" s="3"/>
      <c r="E327" s="3"/>
      <c r="F327" s="3"/>
      <c r="G327" s="3"/>
      <c r="H327" s="1"/>
      <c r="I327" s="3"/>
      <c r="J327" s="3"/>
      <c r="K327" s="3"/>
      <c r="L327" s="3"/>
      <c r="M327" s="1"/>
      <c r="N327" s="3"/>
      <c r="O327" s="3"/>
      <c r="P327" s="3"/>
      <c r="Q327" s="3"/>
      <c r="R327" s="1"/>
      <c r="S327" s="3"/>
      <c r="T327" s="3"/>
      <c r="U327" s="3"/>
      <c r="V327" s="3"/>
      <c r="W327" s="1"/>
      <c r="X327" s="15"/>
      <c r="Y327" s="15"/>
      <c r="Z327" s="15"/>
      <c r="AA327" s="15"/>
      <c r="AB327" s="19"/>
      <c r="AC327" s="17"/>
    </row>
    <row r="328" spans="1:29" s="21" customFormat="1" ht="42" customHeight="1" x14ac:dyDescent="0.2">
      <c r="A328" s="71"/>
      <c r="B328" s="95"/>
      <c r="C328" s="1"/>
      <c r="D328" s="3"/>
      <c r="E328" s="3"/>
      <c r="F328" s="3"/>
      <c r="G328" s="3"/>
      <c r="H328" s="1"/>
      <c r="I328" s="3"/>
      <c r="J328" s="3"/>
      <c r="K328" s="3"/>
      <c r="L328" s="3"/>
      <c r="M328" s="1"/>
      <c r="N328" s="3"/>
      <c r="O328" s="3"/>
      <c r="P328" s="3"/>
      <c r="Q328" s="3"/>
      <c r="R328" s="1"/>
      <c r="S328" s="3"/>
      <c r="T328" s="3"/>
      <c r="U328" s="3"/>
      <c r="V328" s="3"/>
      <c r="W328" s="1"/>
      <c r="X328" s="15"/>
      <c r="Y328" s="15"/>
      <c r="Z328" s="15"/>
      <c r="AA328" s="15"/>
      <c r="AB328" s="19"/>
      <c r="AC328" s="17"/>
    </row>
    <row r="329" spans="1:29" s="21" customFormat="1" ht="42" customHeight="1" x14ac:dyDescent="0.2">
      <c r="A329" s="71"/>
      <c r="B329" s="95"/>
      <c r="C329" s="1"/>
      <c r="D329" s="3"/>
      <c r="E329" s="3"/>
      <c r="F329" s="3"/>
      <c r="G329" s="3"/>
      <c r="H329" s="1"/>
      <c r="I329" s="3"/>
      <c r="J329" s="3"/>
      <c r="K329" s="3"/>
      <c r="L329" s="3"/>
      <c r="M329" s="1"/>
      <c r="N329" s="3"/>
      <c r="O329" s="3"/>
      <c r="P329" s="3"/>
      <c r="Q329" s="3"/>
      <c r="R329" s="1"/>
      <c r="S329" s="3"/>
      <c r="T329" s="3"/>
      <c r="U329" s="3"/>
      <c r="V329" s="3"/>
      <c r="W329" s="1"/>
      <c r="X329" s="15"/>
      <c r="Y329" s="15"/>
      <c r="Z329" s="15"/>
      <c r="AA329" s="15"/>
      <c r="AB329" s="19"/>
      <c r="AC329" s="17"/>
    </row>
    <row r="330" spans="1:29" s="21" customFormat="1" ht="42" customHeight="1" x14ac:dyDescent="0.2">
      <c r="A330" s="71"/>
      <c r="B330" s="95"/>
      <c r="C330" s="1"/>
      <c r="D330" s="3"/>
      <c r="E330" s="3"/>
      <c r="F330" s="3"/>
      <c r="G330" s="3"/>
      <c r="H330" s="1"/>
      <c r="I330" s="3"/>
      <c r="J330" s="3"/>
      <c r="K330" s="3"/>
      <c r="L330" s="3"/>
      <c r="M330" s="1"/>
      <c r="N330" s="3"/>
      <c r="O330" s="3"/>
      <c r="P330" s="3"/>
      <c r="Q330" s="3"/>
      <c r="R330" s="1"/>
      <c r="S330" s="3"/>
      <c r="T330" s="3"/>
      <c r="U330" s="3"/>
      <c r="V330" s="3"/>
      <c r="W330" s="1"/>
      <c r="X330" s="15"/>
      <c r="Y330" s="15"/>
      <c r="Z330" s="15"/>
      <c r="AA330" s="15"/>
      <c r="AB330" s="19"/>
      <c r="AC330" s="17"/>
    </row>
    <row r="331" spans="1:29" s="21" customFormat="1" ht="42" customHeight="1" x14ac:dyDescent="0.2">
      <c r="A331" s="71"/>
      <c r="B331" s="95"/>
      <c r="C331" s="1"/>
      <c r="D331" s="3"/>
      <c r="E331" s="3"/>
      <c r="F331" s="3"/>
      <c r="G331" s="3"/>
      <c r="H331" s="1"/>
      <c r="I331" s="3"/>
      <c r="J331" s="3"/>
      <c r="K331" s="3"/>
      <c r="L331" s="3"/>
      <c r="M331" s="1"/>
      <c r="N331" s="3"/>
      <c r="O331" s="3"/>
      <c r="P331" s="3"/>
      <c r="Q331" s="3"/>
      <c r="R331" s="1"/>
      <c r="S331" s="3"/>
      <c r="T331" s="3"/>
      <c r="U331" s="3"/>
      <c r="V331" s="3"/>
      <c r="W331" s="1"/>
      <c r="X331" s="15"/>
      <c r="Y331" s="15"/>
      <c r="Z331" s="15"/>
      <c r="AA331" s="15"/>
      <c r="AB331" s="19"/>
      <c r="AC331" s="17"/>
    </row>
    <row r="332" spans="1:29" s="21" customFormat="1" ht="42" customHeight="1" x14ac:dyDescent="0.2">
      <c r="A332" s="71"/>
      <c r="B332" s="95"/>
      <c r="C332" s="1"/>
      <c r="D332" s="3"/>
      <c r="E332" s="3"/>
      <c r="F332" s="3"/>
      <c r="G332" s="3"/>
      <c r="H332" s="1"/>
      <c r="I332" s="3"/>
      <c r="J332" s="3"/>
      <c r="K332" s="3"/>
      <c r="L332" s="3"/>
      <c r="M332" s="1"/>
      <c r="N332" s="3"/>
      <c r="O332" s="3"/>
      <c r="P332" s="3"/>
      <c r="Q332" s="3"/>
      <c r="R332" s="1"/>
      <c r="S332" s="3"/>
      <c r="T332" s="3"/>
      <c r="U332" s="3"/>
      <c r="V332" s="3"/>
      <c r="W332" s="1"/>
      <c r="X332" s="15"/>
      <c r="Y332" s="15"/>
      <c r="Z332" s="15"/>
      <c r="AA332" s="15"/>
      <c r="AB332" s="19"/>
      <c r="AC332" s="17"/>
    </row>
    <row r="333" spans="1:29" s="21" customFormat="1" ht="42" customHeight="1" x14ac:dyDescent="0.2">
      <c r="A333" s="71"/>
      <c r="B333" s="95"/>
      <c r="C333" s="1"/>
      <c r="D333" s="3"/>
      <c r="E333" s="3"/>
      <c r="F333" s="3"/>
      <c r="G333" s="3"/>
      <c r="H333" s="1"/>
      <c r="I333" s="3"/>
      <c r="J333" s="3"/>
      <c r="K333" s="3"/>
      <c r="L333" s="3"/>
      <c r="M333" s="1"/>
      <c r="N333" s="3"/>
      <c r="O333" s="3"/>
      <c r="P333" s="3"/>
      <c r="Q333" s="3"/>
      <c r="R333" s="1"/>
      <c r="S333" s="3"/>
      <c r="T333" s="3"/>
      <c r="U333" s="3"/>
      <c r="V333" s="3"/>
      <c r="W333" s="1"/>
      <c r="X333" s="15"/>
      <c r="Y333" s="15"/>
      <c r="Z333" s="15"/>
      <c r="AA333" s="15"/>
      <c r="AB333" s="19"/>
      <c r="AC333" s="17"/>
    </row>
    <row r="334" spans="1:29" s="21" customFormat="1" ht="42" customHeight="1" x14ac:dyDescent="0.2">
      <c r="A334" s="71"/>
      <c r="B334" s="95"/>
      <c r="C334" s="1"/>
      <c r="D334" s="3"/>
      <c r="E334" s="3"/>
      <c r="F334" s="3"/>
      <c r="G334" s="3"/>
      <c r="H334" s="1"/>
      <c r="I334" s="3"/>
      <c r="J334" s="3"/>
      <c r="K334" s="3"/>
      <c r="L334" s="3"/>
      <c r="M334" s="1"/>
      <c r="N334" s="3"/>
      <c r="O334" s="3"/>
      <c r="P334" s="3"/>
      <c r="Q334" s="3"/>
      <c r="R334" s="1"/>
      <c r="S334" s="3"/>
      <c r="T334" s="3"/>
      <c r="U334" s="3"/>
      <c r="V334" s="3"/>
      <c r="W334" s="1"/>
      <c r="X334" s="15"/>
      <c r="Y334" s="15"/>
      <c r="Z334" s="15"/>
      <c r="AA334" s="15"/>
      <c r="AB334" s="19"/>
      <c r="AC334" s="17"/>
    </row>
    <row r="335" spans="1:29" s="21" customFormat="1" ht="42" customHeight="1" x14ac:dyDescent="0.2">
      <c r="A335" s="15"/>
      <c r="B335" s="97"/>
      <c r="C335" s="1"/>
      <c r="D335" s="3"/>
      <c r="E335" s="3"/>
      <c r="F335" s="3"/>
      <c r="G335" s="3"/>
      <c r="H335" s="1"/>
      <c r="I335" s="3"/>
      <c r="J335" s="3"/>
      <c r="K335" s="3"/>
      <c r="L335" s="3"/>
      <c r="M335" s="1"/>
      <c r="N335" s="3"/>
      <c r="O335" s="3"/>
      <c r="P335" s="3"/>
      <c r="Q335" s="3"/>
      <c r="R335" s="1"/>
      <c r="S335" s="3"/>
      <c r="T335" s="3"/>
      <c r="U335" s="3"/>
      <c r="V335" s="3"/>
      <c r="W335" s="1"/>
      <c r="X335" s="15"/>
      <c r="Y335" s="15"/>
      <c r="Z335" s="15"/>
      <c r="AA335" s="15"/>
      <c r="AB335" s="19"/>
      <c r="AC335" s="17"/>
    </row>
    <row r="336" spans="1:29" s="21" customFormat="1" ht="42" customHeight="1" x14ac:dyDescent="0.2">
      <c r="A336" s="15"/>
      <c r="B336" s="97"/>
      <c r="C336" s="1"/>
      <c r="D336" s="3"/>
      <c r="E336" s="3"/>
      <c r="F336" s="3"/>
      <c r="G336" s="3"/>
      <c r="H336" s="1"/>
      <c r="I336" s="3"/>
      <c r="J336" s="3"/>
      <c r="K336" s="3"/>
      <c r="L336" s="3"/>
      <c r="M336" s="1"/>
      <c r="N336" s="3"/>
      <c r="O336" s="3"/>
      <c r="P336" s="3"/>
      <c r="Q336" s="3"/>
      <c r="R336" s="1"/>
      <c r="S336" s="3"/>
      <c r="T336" s="3"/>
      <c r="U336" s="3"/>
      <c r="V336" s="3"/>
      <c r="W336" s="1"/>
      <c r="X336" s="15"/>
      <c r="Y336" s="15"/>
      <c r="Z336" s="15"/>
      <c r="AA336" s="15"/>
      <c r="AB336" s="19"/>
      <c r="AC336" s="17"/>
    </row>
    <row r="337" spans="1:29" s="21" customFormat="1" ht="42" customHeight="1" x14ac:dyDescent="0.2">
      <c r="A337" s="15"/>
      <c r="B337" s="97"/>
      <c r="C337" s="1"/>
      <c r="D337" s="3"/>
      <c r="E337" s="3"/>
      <c r="F337" s="3"/>
      <c r="G337" s="3"/>
      <c r="H337" s="1"/>
      <c r="I337" s="3"/>
      <c r="J337" s="3"/>
      <c r="K337" s="3"/>
      <c r="L337" s="3"/>
      <c r="M337" s="1"/>
      <c r="N337" s="3"/>
      <c r="O337" s="3"/>
      <c r="P337" s="3"/>
      <c r="Q337" s="3"/>
      <c r="R337" s="1"/>
      <c r="S337" s="3"/>
      <c r="T337" s="3"/>
      <c r="U337" s="3"/>
      <c r="V337" s="3"/>
      <c r="W337" s="1"/>
      <c r="X337" s="15"/>
      <c r="Y337" s="15"/>
      <c r="Z337" s="15"/>
      <c r="AA337" s="15"/>
      <c r="AB337" s="19"/>
      <c r="AC337" s="17"/>
    </row>
    <row r="338" spans="1:29" s="21" customFormat="1" ht="42" customHeight="1" x14ac:dyDescent="0.2">
      <c r="A338" s="15"/>
      <c r="B338" s="97"/>
      <c r="C338" s="1"/>
      <c r="D338" s="3"/>
      <c r="E338" s="3"/>
      <c r="F338" s="3"/>
      <c r="G338" s="3"/>
      <c r="H338" s="1"/>
      <c r="I338" s="3"/>
      <c r="J338" s="3"/>
      <c r="K338" s="3"/>
      <c r="L338" s="3"/>
      <c r="M338" s="1"/>
      <c r="N338" s="3"/>
      <c r="O338" s="3"/>
      <c r="P338" s="3"/>
      <c r="Q338" s="3"/>
      <c r="R338" s="1"/>
      <c r="S338" s="3"/>
      <c r="T338" s="3"/>
      <c r="U338" s="3"/>
      <c r="V338" s="3"/>
      <c r="W338" s="1"/>
      <c r="X338" s="15"/>
      <c r="Y338" s="15"/>
      <c r="Z338" s="15"/>
      <c r="AA338" s="15"/>
      <c r="AB338" s="19"/>
      <c r="AC338" s="17"/>
    </row>
    <row r="339" spans="1:29" s="21" customFormat="1" ht="42" customHeight="1" x14ac:dyDescent="0.2">
      <c r="A339" s="15"/>
      <c r="B339" s="97"/>
      <c r="C339" s="1"/>
      <c r="D339" s="3"/>
      <c r="E339" s="3"/>
      <c r="F339" s="3"/>
      <c r="G339" s="3"/>
      <c r="H339" s="1"/>
      <c r="I339" s="3"/>
      <c r="J339" s="3"/>
      <c r="K339" s="3"/>
      <c r="L339" s="3"/>
      <c r="M339" s="1"/>
      <c r="N339" s="3"/>
      <c r="O339" s="3"/>
      <c r="P339" s="3"/>
      <c r="Q339" s="3"/>
      <c r="R339" s="1"/>
      <c r="S339" s="3"/>
      <c r="T339" s="3"/>
      <c r="U339" s="3"/>
      <c r="V339" s="3"/>
      <c r="W339" s="1"/>
      <c r="X339" s="15"/>
      <c r="Y339" s="15"/>
      <c r="Z339" s="15"/>
      <c r="AA339" s="15"/>
      <c r="AB339" s="19"/>
      <c r="AC339" s="17"/>
    </row>
    <row r="340" spans="1:29" s="21" customFormat="1" ht="42" customHeight="1" x14ac:dyDescent="0.2">
      <c r="A340" s="15"/>
      <c r="B340" s="97"/>
      <c r="C340" s="1"/>
      <c r="D340" s="3"/>
      <c r="E340" s="3"/>
      <c r="F340" s="3"/>
      <c r="G340" s="3"/>
      <c r="H340" s="1"/>
      <c r="I340" s="3"/>
      <c r="J340" s="3"/>
      <c r="K340" s="3"/>
      <c r="L340" s="3"/>
      <c r="M340" s="1"/>
      <c r="N340" s="3"/>
      <c r="O340" s="3"/>
      <c r="P340" s="3"/>
      <c r="Q340" s="3"/>
      <c r="R340" s="1"/>
      <c r="S340" s="3"/>
      <c r="T340" s="3"/>
      <c r="U340" s="3"/>
      <c r="V340" s="3"/>
      <c r="W340" s="1"/>
      <c r="X340" s="15"/>
      <c r="Y340" s="15"/>
      <c r="Z340" s="15"/>
      <c r="AA340" s="15"/>
      <c r="AB340" s="19"/>
      <c r="AC340" s="17"/>
    </row>
    <row r="341" spans="1:29" s="21" customFormat="1" ht="42" customHeight="1" x14ac:dyDescent="0.2">
      <c r="A341" s="15"/>
      <c r="B341" s="97"/>
      <c r="C341" s="1"/>
      <c r="D341" s="3"/>
      <c r="E341" s="3"/>
      <c r="F341" s="3"/>
      <c r="G341" s="3"/>
      <c r="H341" s="1"/>
      <c r="I341" s="3"/>
      <c r="J341" s="3"/>
      <c r="K341" s="3"/>
      <c r="L341" s="3"/>
      <c r="M341" s="1"/>
      <c r="N341" s="3"/>
      <c r="O341" s="3"/>
      <c r="P341" s="3"/>
      <c r="Q341" s="3"/>
      <c r="R341" s="1"/>
      <c r="S341" s="3"/>
      <c r="T341" s="3"/>
      <c r="U341" s="3"/>
      <c r="V341" s="3"/>
      <c r="W341" s="1"/>
      <c r="X341" s="15"/>
      <c r="Y341" s="15"/>
      <c r="Z341" s="15"/>
      <c r="AA341" s="15"/>
      <c r="AB341" s="19"/>
      <c r="AC341" s="17"/>
    </row>
    <row r="342" spans="1:29" s="21" customFormat="1" ht="42" customHeight="1" x14ac:dyDescent="0.2">
      <c r="A342" s="15"/>
      <c r="B342" s="97"/>
      <c r="C342" s="1"/>
      <c r="D342" s="3"/>
      <c r="E342" s="3"/>
      <c r="F342" s="3"/>
      <c r="G342" s="3"/>
      <c r="H342" s="1"/>
      <c r="I342" s="3"/>
      <c r="J342" s="3"/>
      <c r="K342" s="3"/>
      <c r="L342" s="3"/>
      <c r="M342" s="1"/>
      <c r="N342" s="3"/>
      <c r="O342" s="3"/>
      <c r="P342" s="3"/>
      <c r="Q342" s="3"/>
      <c r="R342" s="1"/>
      <c r="S342" s="3"/>
      <c r="T342" s="3"/>
      <c r="U342" s="3"/>
      <c r="V342" s="3"/>
      <c r="W342" s="1"/>
      <c r="X342" s="15"/>
      <c r="Y342" s="15"/>
      <c r="Z342" s="15"/>
      <c r="AA342" s="15"/>
      <c r="AB342" s="19"/>
      <c r="AC342" s="17"/>
    </row>
    <row r="343" spans="1:29" s="21" customFormat="1" ht="42" customHeight="1" x14ac:dyDescent="0.2">
      <c r="A343" s="15"/>
      <c r="B343" s="97"/>
      <c r="C343" s="1"/>
      <c r="D343" s="3"/>
      <c r="E343" s="3"/>
      <c r="F343" s="3"/>
      <c r="G343" s="3"/>
      <c r="H343" s="1"/>
      <c r="I343" s="3"/>
      <c r="J343" s="3"/>
      <c r="K343" s="3"/>
      <c r="L343" s="3"/>
      <c r="M343" s="1"/>
      <c r="N343" s="3"/>
      <c r="O343" s="3"/>
      <c r="P343" s="3"/>
      <c r="Q343" s="3"/>
      <c r="R343" s="1"/>
      <c r="S343" s="3"/>
      <c r="T343" s="3"/>
      <c r="U343" s="3"/>
      <c r="V343" s="3"/>
      <c r="W343" s="1"/>
      <c r="X343" s="15"/>
      <c r="Y343" s="15"/>
      <c r="Z343" s="15"/>
      <c r="AA343" s="15"/>
      <c r="AB343" s="19"/>
      <c r="AC343" s="17"/>
    </row>
    <row r="344" spans="1:29" s="21" customFormat="1" ht="42" customHeight="1" x14ac:dyDescent="0.2">
      <c r="A344" s="15"/>
      <c r="B344" s="97"/>
      <c r="C344" s="1"/>
      <c r="D344" s="3"/>
      <c r="E344" s="3"/>
      <c r="F344" s="3"/>
      <c r="G344" s="3"/>
      <c r="H344" s="1"/>
      <c r="I344" s="3"/>
      <c r="J344" s="3"/>
      <c r="K344" s="3"/>
      <c r="L344" s="3"/>
      <c r="M344" s="1"/>
      <c r="N344" s="3"/>
      <c r="O344" s="3"/>
      <c r="P344" s="3"/>
      <c r="Q344" s="3"/>
      <c r="R344" s="1"/>
      <c r="S344" s="3"/>
      <c r="T344" s="3"/>
      <c r="U344" s="3"/>
      <c r="V344" s="3"/>
      <c r="W344" s="1"/>
      <c r="X344" s="15"/>
      <c r="Y344" s="15"/>
      <c r="Z344" s="15"/>
      <c r="AA344" s="15"/>
      <c r="AB344" s="19"/>
      <c r="AC344" s="17"/>
    </row>
    <row r="345" spans="1:29" s="21" customFormat="1" ht="42" customHeight="1" x14ac:dyDescent="0.2">
      <c r="A345" s="15"/>
      <c r="B345" s="97"/>
      <c r="C345" s="1"/>
      <c r="D345" s="3"/>
      <c r="E345" s="3"/>
      <c r="F345" s="3"/>
      <c r="G345" s="3"/>
      <c r="H345" s="1"/>
      <c r="I345" s="3"/>
      <c r="J345" s="3"/>
      <c r="K345" s="3"/>
      <c r="L345" s="3"/>
      <c r="M345" s="1"/>
      <c r="N345" s="3"/>
      <c r="O345" s="3"/>
      <c r="P345" s="3"/>
      <c r="Q345" s="3"/>
      <c r="R345" s="1"/>
      <c r="S345" s="3"/>
      <c r="T345" s="3"/>
      <c r="U345" s="3"/>
      <c r="V345" s="3"/>
      <c r="W345" s="1"/>
      <c r="X345" s="15"/>
      <c r="Y345" s="15"/>
      <c r="Z345" s="15"/>
      <c r="AA345" s="15"/>
      <c r="AB345" s="19"/>
      <c r="AC345" s="17"/>
    </row>
    <row r="346" spans="1:29" s="21" customFormat="1" ht="42" customHeight="1" x14ac:dyDescent="0.2">
      <c r="A346" s="15"/>
      <c r="B346" s="97"/>
      <c r="C346" s="1"/>
      <c r="D346" s="3"/>
      <c r="E346" s="3"/>
      <c r="F346" s="3"/>
      <c r="G346" s="3"/>
      <c r="H346" s="1"/>
      <c r="I346" s="3"/>
      <c r="J346" s="3"/>
      <c r="K346" s="3"/>
      <c r="L346" s="3"/>
      <c r="M346" s="1"/>
      <c r="N346" s="3"/>
      <c r="O346" s="3"/>
      <c r="P346" s="3"/>
      <c r="Q346" s="3"/>
      <c r="R346" s="1"/>
      <c r="S346" s="3"/>
      <c r="T346" s="3"/>
      <c r="U346" s="3"/>
      <c r="V346" s="3"/>
      <c r="W346" s="1"/>
      <c r="X346" s="15"/>
      <c r="Y346" s="15"/>
      <c r="Z346" s="15"/>
      <c r="AA346" s="15"/>
      <c r="AB346" s="19"/>
      <c r="AC346" s="17"/>
    </row>
    <row r="347" spans="1:29" s="21" customFormat="1" ht="42" customHeight="1" x14ac:dyDescent="0.2">
      <c r="A347" s="15"/>
      <c r="B347" s="97"/>
      <c r="C347" s="1"/>
      <c r="D347" s="3"/>
      <c r="E347" s="3"/>
      <c r="F347" s="3"/>
      <c r="G347" s="3"/>
      <c r="H347" s="1"/>
      <c r="I347" s="3"/>
      <c r="J347" s="3"/>
      <c r="K347" s="3"/>
      <c r="L347" s="3"/>
      <c r="M347" s="1"/>
      <c r="N347" s="3"/>
      <c r="O347" s="3"/>
      <c r="P347" s="3"/>
      <c r="Q347" s="3"/>
      <c r="R347" s="1"/>
      <c r="S347" s="3"/>
      <c r="T347" s="3"/>
      <c r="U347" s="3"/>
      <c r="V347" s="3"/>
      <c r="W347" s="1"/>
      <c r="X347" s="15"/>
      <c r="Y347" s="15"/>
      <c r="Z347" s="15"/>
      <c r="AA347" s="15"/>
      <c r="AB347" s="19"/>
      <c r="AC347" s="17"/>
    </row>
    <row r="348" spans="1:29" s="21" customFormat="1" ht="42" customHeight="1" x14ac:dyDescent="0.2">
      <c r="A348" s="15"/>
      <c r="B348" s="97"/>
      <c r="C348" s="1"/>
      <c r="D348" s="3"/>
      <c r="E348" s="3"/>
      <c r="F348" s="3"/>
      <c r="G348" s="3"/>
      <c r="H348" s="1"/>
      <c r="I348" s="3"/>
      <c r="J348" s="3"/>
      <c r="K348" s="3"/>
      <c r="L348" s="3"/>
      <c r="M348" s="1"/>
      <c r="N348" s="3"/>
      <c r="O348" s="3"/>
      <c r="P348" s="3"/>
      <c r="Q348" s="3"/>
      <c r="R348" s="1"/>
      <c r="S348" s="3"/>
      <c r="T348" s="3"/>
      <c r="U348" s="3"/>
      <c r="V348" s="3"/>
      <c r="W348" s="1"/>
      <c r="X348" s="15"/>
      <c r="Y348" s="15"/>
      <c r="Z348" s="15"/>
      <c r="AA348" s="15"/>
      <c r="AB348" s="19"/>
      <c r="AC348" s="17"/>
    </row>
    <row r="349" spans="1:29" s="21" customFormat="1" ht="42" customHeight="1" x14ac:dyDescent="0.2">
      <c r="A349" s="15"/>
      <c r="B349" s="97"/>
      <c r="C349" s="1"/>
      <c r="D349" s="3"/>
      <c r="E349" s="3"/>
      <c r="F349" s="3"/>
      <c r="G349" s="3"/>
      <c r="H349" s="1"/>
      <c r="I349" s="3"/>
      <c r="J349" s="3"/>
      <c r="K349" s="3"/>
      <c r="L349" s="3"/>
      <c r="M349" s="1"/>
      <c r="N349" s="3"/>
      <c r="O349" s="3"/>
      <c r="P349" s="3"/>
      <c r="Q349" s="3"/>
      <c r="R349" s="1"/>
      <c r="S349" s="3"/>
      <c r="T349" s="3"/>
      <c r="U349" s="3"/>
      <c r="V349" s="3"/>
      <c r="W349" s="1"/>
      <c r="X349" s="15"/>
      <c r="Y349" s="15"/>
      <c r="Z349" s="15"/>
      <c r="AA349" s="15"/>
      <c r="AB349" s="19"/>
      <c r="AC349" s="17"/>
    </row>
    <row r="350" spans="1:29" s="21" customFormat="1" ht="42" customHeight="1" x14ac:dyDescent="0.2">
      <c r="A350" s="15"/>
      <c r="B350" s="97"/>
      <c r="C350" s="1"/>
      <c r="D350" s="3"/>
      <c r="E350" s="3"/>
      <c r="F350" s="3"/>
      <c r="G350" s="3"/>
      <c r="H350" s="1"/>
      <c r="I350" s="3"/>
      <c r="J350" s="3"/>
      <c r="K350" s="3"/>
      <c r="L350" s="3"/>
      <c r="M350" s="1"/>
      <c r="N350" s="3"/>
      <c r="O350" s="3"/>
      <c r="P350" s="3"/>
      <c r="Q350" s="3"/>
      <c r="R350" s="1"/>
      <c r="S350" s="3"/>
      <c r="T350" s="3"/>
      <c r="U350" s="3"/>
      <c r="V350" s="3"/>
      <c r="W350" s="1"/>
      <c r="X350" s="15"/>
      <c r="Y350" s="15"/>
      <c r="Z350" s="15"/>
      <c r="AA350" s="15"/>
      <c r="AB350" s="19"/>
      <c r="AC350" s="17"/>
    </row>
    <row r="351" spans="1:29" s="21" customFormat="1" ht="42" customHeight="1" x14ac:dyDescent="0.2">
      <c r="A351" s="15"/>
      <c r="B351" s="97"/>
      <c r="C351" s="1"/>
      <c r="D351" s="3"/>
      <c r="E351" s="3"/>
      <c r="F351" s="3"/>
      <c r="G351" s="3"/>
      <c r="H351" s="1"/>
      <c r="I351" s="3"/>
      <c r="J351" s="3"/>
      <c r="K351" s="3"/>
      <c r="L351" s="3"/>
      <c r="M351" s="1"/>
      <c r="N351" s="3"/>
      <c r="O351" s="3"/>
      <c r="P351" s="3"/>
      <c r="Q351" s="3"/>
      <c r="R351" s="1"/>
      <c r="S351" s="3"/>
      <c r="T351" s="3"/>
      <c r="U351" s="3"/>
      <c r="V351" s="3"/>
      <c r="W351" s="1"/>
      <c r="X351" s="15"/>
      <c r="Y351" s="15"/>
      <c r="Z351" s="15"/>
      <c r="AA351" s="15"/>
      <c r="AB351" s="19"/>
      <c r="AC351" s="17"/>
    </row>
    <row r="352" spans="1:29" s="21" customFormat="1" ht="42" customHeight="1" x14ac:dyDescent="0.2">
      <c r="A352" s="15"/>
      <c r="B352" s="97"/>
      <c r="C352" s="1"/>
      <c r="D352" s="3"/>
      <c r="E352" s="3"/>
      <c r="F352" s="3"/>
      <c r="G352" s="3"/>
      <c r="H352" s="1"/>
      <c r="I352" s="3"/>
      <c r="J352" s="3"/>
      <c r="K352" s="3"/>
      <c r="L352" s="3"/>
      <c r="M352" s="1"/>
      <c r="N352" s="3"/>
      <c r="O352" s="3"/>
      <c r="P352" s="3"/>
      <c r="Q352" s="3"/>
      <c r="R352" s="1"/>
      <c r="S352" s="3"/>
      <c r="T352" s="3"/>
      <c r="U352" s="3"/>
      <c r="V352" s="3"/>
      <c r="W352" s="1"/>
      <c r="X352" s="15"/>
      <c r="Y352" s="15"/>
      <c r="Z352" s="15"/>
      <c r="AA352" s="15"/>
      <c r="AB352" s="19"/>
      <c r="AC352" s="17"/>
    </row>
    <row r="353" spans="1:29" s="21" customFormat="1" ht="42" customHeight="1" x14ac:dyDescent="0.2">
      <c r="A353" s="15"/>
      <c r="B353" s="97"/>
      <c r="C353" s="1"/>
      <c r="D353" s="3"/>
      <c r="E353" s="3"/>
      <c r="F353" s="3"/>
      <c r="G353" s="3"/>
      <c r="H353" s="1"/>
      <c r="I353" s="3"/>
      <c r="J353" s="3"/>
      <c r="K353" s="3"/>
      <c r="L353" s="3"/>
      <c r="M353" s="1"/>
      <c r="N353" s="3"/>
      <c r="O353" s="3"/>
      <c r="P353" s="3"/>
      <c r="Q353" s="3"/>
      <c r="R353" s="1"/>
      <c r="S353" s="3"/>
      <c r="T353" s="3"/>
      <c r="U353" s="3"/>
      <c r="V353" s="3"/>
      <c r="W353" s="1"/>
      <c r="X353" s="15"/>
      <c r="Y353" s="15"/>
      <c r="Z353" s="15"/>
      <c r="AA353" s="15"/>
      <c r="AB353" s="19"/>
      <c r="AC353" s="17"/>
    </row>
    <row r="354" spans="1:29" s="21" customFormat="1" ht="42" customHeight="1" x14ac:dyDescent="0.2">
      <c r="A354" s="15"/>
      <c r="B354" s="97"/>
      <c r="C354" s="1"/>
      <c r="D354" s="3"/>
      <c r="E354" s="3"/>
      <c r="F354" s="3"/>
      <c r="G354" s="3"/>
      <c r="H354" s="1"/>
      <c r="I354" s="3"/>
      <c r="J354" s="3"/>
      <c r="K354" s="3"/>
      <c r="L354" s="3"/>
      <c r="M354" s="1"/>
      <c r="N354" s="3"/>
      <c r="O354" s="3"/>
      <c r="P354" s="3"/>
      <c r="Q354" s="3"/>
      <c r="R354" s="1"/>
      <c r="S354" s="3"/>
      <c r="T354" s="3"/>
      <c r="U354" s="3"/>
      <c r="V354" s="3"/>
      <c r="W354" s="1"/>
      <c r="X354" s="15"/>
      <c r="Y354" s="15"/>
      <c r="Z354" s="15"/>
      <c r="AA354" s="15"/>
      <c r="AB354" s="19"/>
      <c r="AC354" s="17"/>
    </row>
    <row r="355" spans="1:29" s="21" customFormat="1" ht="42" customHeight="1" x14ac:dyDescent="0.2">
      <c r="A355" s="15"/>
      <c r="B355" s="97"/>
      <c r="C355" s="1"/>
      <c r="D355" s="3"/>
      <c r="E355" s="3"/>
      <c r="F355" s="3"/>
      <c r="G355" s="3"/>
      <c r="H355" s="1"/>
      <c r="I355" s="3"/>
      <c r="J355" s="3"/>
      <c r="K355" s="3"/>
      <c r="L355" s="3"/>
      <c r="M355" s="1"/>
      <c r="N355" s="3"/>
      <c r="O355" s="3"/>
      <c r="P355" s="3"/>
      <c r="Q355" s="3"/>
      <c r="R355" s="1"/>
      <c r="S355" s="3"/>
      <c r="T355" s="3"/>
      <c r="U355" s="3"/>
      <c r="V355" s="3"/>
      <c r="W355" s="1"/>
      <c r="X355" s="15"/>
      <c r="Y355" s="15"/>
      <c r="Z355" s="15"/>
      <c r="AA355" s="15"/>
      <c r="AB355" s="19"/>
      <c r="AC355" s="17"/>
    </row>
    <row r="356" spans="1:29" s="21" customFormat="1" ht="42" customHeight="1" x14ac:dyDescent="0.2">
      <c r="A356" s="15"/>
      <c r="B356" s="97"/>
      <c r="C356" s="1"/>
      <c r="D356" s="3"/>
      <c r="E356" s="3"/>
      <c r="F356" s="3"/>
      <c r="G356" s="3"/>
      <c r="H356" s="1"/>
      <c r="I356" s="3"/>
      <c r="J356" s="3"/>
      <c r="K356" s="3"/>
      <c r="L356" s="3"/>
      <c r="M356" s="1"/>
      <c r="N356" s="3"/>
      <c r="O356" s="3"/>
      <c r="P356" s="3"/>
      <c r="Q356" s="3"/>
      <c r="R356" s="1"/>
      <c r="S356" s="3"/>
      <c r="T356" s="3"/>
      <c r="U356" s="3"/>
      <c r="V356" s="3"/>
      <c r="W356" s="1"/>
      <c r="X356" s="15"/>
      <c r="Y356" s="15"/>
      <c r="Z356" s="15"/>
      <c r="AA356" s="15"/>
      <c r="AB356" s="19"/>
      <c r="AC356" s="17"/>
    </row>
    <row r="357" spans="1:29" s="21" customFormat="1" ht="42" customHeight="1" x14ac:dyDescent="0.2">
      <c r="A357" s="15"/>
      <c r="B357" s="97"/>
      <c r="C357" s="1"/>
      <c r="D357" s="3"/>
      <c r="E357" s="3"/>
      <c r="F357" s="3"/>
      <c r="G357" s="3"/>
      <c r="H357" s="1"/>
      <c r="I357" s="3"/>
      <c r="J357" s="3"/>
      <c r="K357" s="3"/>
      <c r="L357" s="3"/>
      <c r="M357" s="1"/>
      <c r="N357" s="3"/>
      <c r="O357" s="3"/>
      <c r="P357" s="3"/>
      <c r="Q357" s="3"/>
      <c r="R357" s="1"/>
      <c r="S357" s="3"/>
      <c r="T357" s="3"/>
      <c r="U357" s="3"/>
      <c r="V357" s="3"/>
      <c r="W357" s="1"/>
      <c r="X357" s="15"/>
      <c r="Y357" s="15"/>
      <c r="Z357" s="15"/>
      <c r="AA357" s="15"/>
      <c r="AB357" s="19"/>
      <c r="AC357" s="17"/>
    </row>
    <row r="358" spans="1:29" s="21" customFormat="1" ht="42" customHeight="1" x14ac:dyDescent="0.2">
      <c r="A358" s="15"/>
      <c r="B358" s="97"/>
      <c r="C358" s="1"/>
      <c r="D358" s="3"/>
      <c r="E358" s="3"/>
      <c r="F358" s="3"/>
      <c r="G358" s="3"/>
      <c r="H358" s="1"/>
      <c r="I358" s="3"/>
      <c r="J358" s="3"/>
      <c r="K358" s="3"/>
      <c r="L358" s="3"/>
      <c r="M358" s="1"/>
      <c r="N358" s="3"/>
      <c r="O358" s="3"/>
      <c r="P358" s="3"/>
      <c r="Q358" s="3"/>
      <c r="R358" s="1"/>
      <c r="S358" s="3"/>
      <c r="T358" s="3"/>
      <c r="U358" s="3"/>
      <c r="V358" s="3"/>
      <c r="W358" s="1"/>
      <c r="X358" s="15"/>
      <c r="Y358" s="15"/>
      <c r="Z358" s="15"/>
      <c r="AA358" s="15"/>
      <c r="AB358" s="19"/>
      <c r="AC358" s="17"/>
    </row>
    <row r="359" spans="1:29" s="21" customFormat="1" ht="42" customHeight="1" x14ac:dyDescent="0.2">
      <c r="A359" s="15"/>
      <c r="B359" s="97"/>
      <c r="C359" s="1"/>
      <c r="D359" s="3"/>
      <c r="E359" s="3"/>
      <c r="F359" s="3"/>
      <c r="G359" s="3"/>
      <c r="H359" s="1"/>
      <c r="I359" s="3"/>
      <c r="J359" s="3"/>
      <c r="K359" s="3"/>
      <c r="L359" s="3"/>
      <c r="M359" s="1"/>
      <c r="N359" s="3"/>
      <c r="O359" s="3"/>
      <c r="P359" s="3"/>
      <c r="Q359" s="3"/>
      <c r="R359" s="1"/>
      <c r="S359" s="3"/>
      <c r="T359" s="3"/>
      <c r="U359" s="3"/>
      <c r="V359" s="3"/>
      <c r="W359" s="1"/>
      <c r="X359" s="15"/>
      <c r="Y359" s="15"/>
      <c r="Z359" s="15"/>
      <c r="AA359" s="15"/>
      <c r="AB359" s="19"/>
      <c r="AC359" s="17"/>
    </row>
    <row r="360" spans="1:29" s="21" customFormat="1" ht="42" customHeight="1" x14ac:dyDescent="0.2">
      <c r="A360" s="15"/>
      <c r="B360" s="97"/>
      <c r="C360" s="1"/>
      <c r="D360" s="3"/>
      <c r="E360" s="3"/>
      <c r="F360" s="3"/>
      <c r="G360" s="3"/>
      <c r="H360" s="1"/>
      <c r="I360" s="3"/>
      <c r="J360" s="3"/>
      <c r="K360" s="3"/>
      <c r="L360" s="3"/>
      <c r="M360" s="1"/>
      <c r="N360" s="3"/>
      <c r="O360" s="3"/>
      <c r="P360" s="3"/>
      <c r="Q360" s="3"/>
      <c r="R360" s="1"/>
      <c r="S360" s="3"/>
      <c r="T360" s="3"/>
      <c r="U360" s="3"/>
      <c r="V360" s="3"/>
      <c r="W360" s="1"/>
      <c r="X360" s="15"/>
      <c r="Y360" s="15"/>
      <c r="Z360" s="15"/>
      <c r="AA360" s="15"/>
      <c r="AB360" s="19"/>
      <c r="AC360" s="17"/>
    </row>
    <row r="361" spans="1:29" s="21" customFormat="1" ht="42" customHeight="1" x14ac:dyDescent="0.2">
      <c r="A361" s="15"/>
      <c r="B361" s="97"/>
      <c r="C361" s="1"/>
      <c r="D361" s="3"/>
      <c r="E361" s="3"/>
      <c r="F361" s="3"/>
      <c r="G361" s="3"/>
      <c r="H361" s="1"/>
      <c r="I361" s="3"/>
      <c r="J361" s="3"/>
      <c r="K361" s="3"/>
      <c r="L361" s="3"/>
      <c r="M361" s="1"/>
      <c r="N361" s="3"/>
      <c r="O361" s="3"/>
      <c r="P361" s="3"/>
      <c r="Q361" s="3"/>
      <c r="R361" s="1"/>
      <c r="S361" s="3"/>
      <c r="T361" s="3"/>
      <c r="U361" s="3"/>
      <c r="V361" s="3"/>
      <c r="W361" s="1"/>
      <c r="X361" s="15"/>
      <c r="Y361" s="15"/>
      <c r="Z361" s="15"/>
      <c r="AA361" s="15"/>
      <c r="AB361" s="19"/>
      <c r="AC361" s="17"/>
    </row>
    <row r="362" spans="1:29" s="21" customFormat="1" ht="42" customHeight="1" x14ac:dyDescent="0.2">
      <c r="A362" s="15"/>
      <c r="B362" s="97"/>
      <c r="C362" s="1"/>
      <c r="D362" s="3"/>
      <c r="E362" s="3"/>
      <c r="F362" s="3"/>
      <c r="G362" s="3"/>
      <c r="H362" s="1"/>
      <c r="I362" s="3"/>
      <c r="J362" s="3"/>
      <c r="K362" s="3"/>
      <c r="L362" s="3"/>
      <c r="M362" s="1"/>
      <c r="N362" s="3"/>
      <c r="O362" s="3"/>
      <c r="P362" s="3"/>
      <c r="Q362" s="3"/>
      <c r="R362" s="1"/>
      <c r="S362" s="3"/>
      <c r="T362" s="3"/>
      <c r="U362" s="3"/>
      <c r="V362" s="3"/>
      <c r="W362" s="1"/>
      <c r="X362" s="15"/>
      <c r="Y362" s="15"/>
      <c r="Z362" s="15"/>
      <c r="AA362" s="15"/>
      <c r="AB362" s="19"/>
      <c r="AC362" s="17"/>
    </row>
    <row r="363" spans="1:29" s="21" customFormat="1" ht="42" customHeight="1" x14ac:dyDescent="0.2">
      <c r="A363" s="15"/>
      <c r="B363" s="97"/>
      <c r="C363" s="1"/>
      <c r="D363" s="3"/>
      <c r="E363" s="3"/>
      <c r="F363" s="3"/>
      <c r="G363" s="3"/>
      <c r="H363" s="1"/>
      <c r="I363" s="3"/>
      <c r="J363" s="3"/>
      <c r="K363" s="3"/>
      <c r="L363" s="3"/>
      <c r="M363" s="1"/>
      <c r="N363" s="3"/>
      <c r="O363" s="3"/>
      <c r="P363" s="3"/>
      <c r="Q363" s="3"/>
      <c r="R363" s="1"/>
      <c r="S363" s="3"/>
      <c r="T363" s="3"/>
      <c r="U363" s="3"/>
      <c r="V363" s="3"/>
      <c r="W363" s="1"/>
      <c r="X363" s="15"/>
      <c r="Y363" s="15"/>
      <c r="Z363" s="15"/>
      <c r="AA363" s="15"/>
      <c r="AB363" s="19"/>
      <c r="AC363" s="17"/>
    </row>
    <row r="364" spans="1:29" s="21" customFormat="1" ht="42" customHeight="1" x14ac:dyDescent="0.2">
      <c r="A364" s="15"/>
      <c r="B364" s="97"/>
      <c r="C364" s="1"/>
      <c r="D364" s="3"/>
      <c r="E364" s="3"/>
      <c r="F364" s="3"/>
      <c r="G364" s="3"/>
      <c r="H364" s="1"/>
      <c r="I364" s="3"/>
      <c r="J364" s="3"/>
      <c r="K364" s="3"/>
      <c r="L364" s="3"/>
      <c r="M364" s="1"/>
      <c r="N364" s="3"/>
      <c r="O364" s="3"/>
      <c r="P364" s="3"/>
      <c r="Q364" s="3"/>
      <c r="R364" s="1"/>
      <c r="S364" s="3"/>
      <c r="T364" s="3"/>
      <c r="U364" s="3"/>
      <c r="V364" s="3"/>
      <c r="W364" s="1"/>
      <c r="X364" s="15"/>
      <c r="Y364" s="15"/>
      <c r="Z364" s="15"/>
      <c r="AA364" s="15"/>
      <c r="AB364" s="19"/>
      <c r="AC364" s="17"/>
    </row>
    <row r="365" spans="1:29" s="21" customFormat="1" ht="42" customHeight="1" x14ac:dyDescent="0.2">
      <c r="A365" s="15"/>
      <c r="B365" s="97"/>
      <c r="C365" s="1"/>
      <c r="D365" s="3"/>
      <c r="E365" s="3"/>
      <c r="F365" s="3"/>
      <c r="G365" s="3"/>
      <c r="H365" s="1"/>
      <c r="I365" s="3"/>
      <c r="J365" s="3"/>
      <c r="K365" s="3"/>
      <c r="L365" s="3"/>
      <c r="M365" s="1"/>
      <c r="N365" s="3"/>
      <c r="O365" s="3"/>
      <c r="P365" s="3"/>
      <c r="Q365" s="3"/>
      <c r="R365" s="1"/>
      <c r="S365" s="3"/>
      <c r="T365" s="3"/>
      <c r="U365" s="3"/>
      <c r="V365" s="3"/>
      <c r="W365" s="1"/>
      <c r="X365" s="15"/>
      <c r="Y365" s="15"/>
      <c r="Z365" s="15"/>
      <c r="AA365" s="15"/>
      <c r="AB365" s="19"/>
      <c r="AC365" s="17"/>
    </row>
    <row r="366" spans="1:29" s="21" customFormat="1" ht="42" customHeight="1" x14ac:dyDescent="0.2">
      <c r="A366" s="15"/>
      <c r="B366" s="97"/>
      <c r="C366" s="1"/>
      <c r="D366" s="3"/>
      <c r="E366" s="3"/>
      <c r="F366" s="3"/>
      <c r="G366" s="3"/>
      <c r="H366" s="1"/>
      <c r="I366" s="3"/>
      <c r="J366" s="3"/>
      <c r="K366" s="3"/>
      <c r="L366" s="3"/>
      <c r="M366" s="1"/>
      <c r="N366" s="3"/>
      <c r="O366" s="3"/>
      <c r="P366" s="3"/>
      <c r="Q366" s="3"/>
      <c r="R366" s="1"/>
      <c r="S366" s="3"/>
      <c r="T366" s="3"/>
      <c r="U366" s="3"/>
      <c r="V366" s="3"/>
      <c r="W366" s="1"/>
      <c r="X366" s="15"/>
      <c r="Y366" s="15"/>
      <c r="Z366" s="15"/>
      <c r="AA366" s="15"/>
      <c r="AB366" s="19"/>
      <c r="AC366" s="17"/>
    </row>
    <row r="367" spans="1:29" s="21" customFormat="1" ht="42" customHeight="1" x14ac:dyDescent="0.2">
      <c r="A367" s="15"/>
      <c r="B367" s="97"/>
      <c r="C367" s="1"/>
      <c r="D367" s="3"/>
      <c r="E367" s="3"/>
      <c r="F367" s="3"/>
      <c r="G367" s="3"/>
      <c r="H367" s="1"/>
      <c r="I367" s="3"/>
      <c r="J367" s="3"/>
      <c r="K367" s="3"/>
      <c r="L367" s="3"/>
      <c r="M367" s="1"/>
      <c r="N367" s="3"/>
      <c r="O367" s="3"/>
      <c r="P367" s="3"/>
      <c r="Q367" s="3"/>
      <c r="R367" s="1"/>
      <c r="S367" s="3"/>
      <c r="T367" s="3"/>
      <c r="U367" s="3"/>
      <c r="V367" s="3"/>
      <c r="W367" s="1"/>
      <c r="X367" s="15"/>
      <c r="Y367" s="15"/>
      <c r="Z367" s="15"/>
      <c r="AA367" s="15"/>
      <c r="AB367" s="19"/>
      <c r="AC367" s="17"/>
    </row>
    <row r="368" spans="1:29" s="21" customFormat="1" ht="42" customHeight="1" x14ac:dyDescent="0.2">
      <c r="A368" s="15"/>
      <c r="B368" s="97"/>
      <c r="C368" s="1"/>
      <c r="D368" s="3"/>
      <c r="E368" s="3"/>
      <c r="F368" s="3"/>
      <c r="G368" s="3"/>
      <c r="H368" s="1"/>
      <c r="I368" s="3"/>
      <c r="J368" s="3"/>
      <c r="K368" s="3"/>
      <c r="L368" s="3"/>
      <c r="M368" s="1"/>
      <c r="N368" s="3"/>
      <c r="O368" s="3"/>
      <c r="P368" s="3"/>
      <c r="Q368" s="3"/>
      <c r="R368" s="1"/>
      <c r="S368" s="3"/>
      <c r="T368" s="3"/>
      <c r="U368" s="3"/>
      <c r="V368" s="3"/>
      <c r="W368" s="1"/>
      <c r="X368" s="15"/>
      <c r="Y368" s="15"/>
      <c r="Z368" s="15"/>
      <c r="AA368" s="15"/>
      <c r="AB368" s="19"/>
      <c r="AC368" s="17"/>
    </row>
    <row r="369" spans="1:29" s="21" customFormat="1" ht="42" customHeight="1" x14ac:dyDescent="0.2">
      <c r="A369" s="15"/>
      <c r="B369" s="97"/>
      <c r="C369" s="1"/>
      <c r="D369" s="3"/>
      <c r="E369" s="3"/>
      <c r="F369" s="3"/>
      <c r="G369" s="3"/>
      <c r="H369" s="1"/>
      <c r="I369" s="3"/>
      <c r="J369" s="3"/>
      <c r="K369" s="3"/>
      <c r="L369" s="3"/>
      <c r="M369" s="1"/>
      <c r="N369" s="3"/>
      <c r="O369" s="3"/>
      <c r="P369" s="3"/>
      <c r="Q369" s="3"/>
      <c r="R369" s="1"/>
      <c r="S369" s="3"/>
      <c r="T369" s="3"/>
      <c r="U369" s="3"/>
      <c r="V369" s="3"/>
      <c r="W369" s="1"/>
      <c r="X369" s="15"/>
      <c r="Y369" s="15"/>
      <c r="Z369" s="15"/>
      <c r="AA369" s="15"/>
      <c r="AB369" s="19"/>
      <c r="AC369" s="17"/>
    </row>
    <row r="370" spans="1:29" s="21" customFormat="1" ht="42" customHeight="1" x14ac:dyDescent="0.2">
      <c r="A370" s="15"/>
      <c r="B370" s="97"/>
      <c r="C370" s="1"/>
      <c r="D370" s="3"/>
      <c r="E370" s="3"/>
      <c r="F370" s="3"/>
      <c r="G370" s="3"/>
      <c r="H370" s="1"/>
      <c r="I370" s="3"/>
      <c r="J370" s="3"/>
      <c r="K370" s="3"/>
      <c r="L370" s="3"/>
      <c r="M370" s="1"/>
      <c r="N370" s="3"/>
      <c r="O370" s="3"/>
      <c r="P370" s="3"/>
      <c r="Q370" s="3"/>
      <c r="R370" s="1"/>
      <c r="S370" s="3"/>
      <c r="T370" s="3"/>
      <c r="U370" s="3"/>
      <c r="V370" s="3"/>
      <c r="W370" s="1"/>
      <c r="X370" s="15"/>
      <c r="Y370" s="15"/>
      <c r="Z370" s="15"/>
      <c r="AA370" s="15"/>
      <c r="AB370" s="19"/>
      <c r="AC370" s="17"/>
    </row>
    <row r="371" spans="1:29" s="21" customFormat="1" ht="42" customHeight="1" x14ac:dyDescent="0.2">
      <c r="A371" s="15"/>
      <c r="B371" s="97"/>
      <c r="C371" s="1"/>
      <c r="D371" s="3"/>
      <c r="E371" s="3"/>
      <c r="F371" s="3"/>
      <c r="G371" s="3"/>
      <c r="H371" s="1"/>
      <c r="I371" s="3"/>
      <c r="J371" s="3"/>
      <c r="K371" s="3"/>
      <c r="L371" s="3"/>
      <c r="M371" s="1"/>
      <c r="N371" s="3"/>
      <c r="O371" s="3"/>
      <c r="P371" s="3"/>
      <c r="Q371" s="3"/>
      <c r="R371" s="1"/>
      <c r="S371" s="3"/>
      <c r="T371" s="3"/>
      <c r="U371" s="3"/>
      <c r="V371" s="3"/>
      <c r="W371" s="1"/>
      <c r="X371" s="15"/>
      <c r="Y371" s="15"/>
      <c r="Z371" s="15"/>
      <c r="AA371" s="15"/>
      <c r="AB371" s="19"/>
      <c r="AC371" s="17"/>
    </row>
    <row r="372" spans="1:29" s="21" customFormat="1" ht="42" customHeight="1" x14ac:dyDescent="0.2">
      <c r="A372" s="15"/>
      <c r="B372" s="97"/>
      <c r="C372" s="1"/>
      <c r="D372" s="3"/>
      <c r="E372" s="3"/>
      <c r="F372" s="3"/>
      <c r="G372" s="3"/>
      <c r="H372" s="1"/>
      <c r="I372" s="3"/>
      <c r="J372" s="3"/>
      <c r="K372" s="3"/>
      <c r="L372" s="3"/>
      <c r="M372" s="1"/>
      <c r="N372" s="3"/>
      <c r="O372" s="3"/>
      <c r="P372" s="3"/>
      <c r="Q372" s="3"/>
      <c r="R372" s="1"/>
      <c r="S372" s="3"/>
      <c r="T372" s="3"/>
      <c r="U372" s="3"/>
      <c r="V372" s="3"/>
      <c r="W372" s="1"/>
      <c r="X372" s="15"/>
      <c r="Y372" s="15"/>
      <c r="Z372" s="15"/>
      <c r="AA372" s="15"/>
      <c r="AB372" s="19"/>
      <c r="AC372" s="17"/>
    </row>
    <row r="373" spans="1:29" s="21" customFormat="1" ht="42" customHeight="1" x14ac:dyDescent="0.2">
      <c r="A373" s="15"/>
      <c r="B373" s="97"/>
      <c r="C373" s="1"/>
      <c r="D373" s="3"/>
      <c r="E373" s="3"/>
      <c r="F373" s="3"/>
      <c r="G373" s="3"/>
      <c r="H373" s="1"/>
      <c r="I373" s="3"/>
      <c r="J373" s="3"/>
      <c r="K373" s="3"/>
      <c r="L373" s="3"/>
      <c r="M373" s="1"/>
      <c r="N373" s="3"/>
      <c r="O373" s="3"/>
      <c r="P373" s="3"/>
      <c r="Q373" s="3"/>
      <c r="R373" s="1"/>
      <c r="S373" s="3"/>
      <c r="T373" s="3"/>
      <c r="U373" s="3"/>
      <c r="V373" s="3"/>
      <c r="W373" s="1"/>
      <c r="X373" s="15"/>
      <c r="Y373" s="15"/>
      <c r="Z373" s="15"/>
      <c r="AA373" s="15"/>
      <c r="AB373" s="19"/>
      <c r="AC373" s="17"/>
    </row>
    <row r="374" spans="1:29" s="21" customFormat="1" ht="42" customHeight="1" x14ac:dyDescent="0.2">
      <c r="A374" s="15"/>
      <c r="B374" s="97"/>
      <c r="C374" s="1"/>
      <c r="D374" s="3"/>
      <c r="E374" s="3"/>
      <c r="F374" s="3"/>
      <c r="G374" s="3"/>
      <c r="H374" s="1"/>
      <c r="I374" s="3"/>
      <c r="J374" s="3"/>
      <c r="K374" s="3"/>
      <c r="L374" s="3"/>
      <c r="M374" s="1"/>
      <c r="N374" s="3"/>
      <c r="O374" s="3"/>
      <c r="P374" s="3"/>
      <c r="Q374" s="3"/>
      <c r="R374" s="1"/>
      <c r="S374" s="3"/>
      <c r="T374" s="3"/>
      <c r="U374" s="3"/>
      <c r="V374" s="3"/>
      <c r="W374" s="1"/>
      <c r="X374" s="15"/>
      <c r="Y374" s="15"/>
      <c r="Z374" s="15"/>
      <c r="AA374" s="15"/>
      <c r="AB374" s="19"/>
      <c r="AC374" s="17"/>
    </row>
    <row r="375" spans="1:29" s="21" customFormat="1" ht="42" customHeight="1" x14ac:dyDescent="0.2">
      <c r="A375" s="15"/>
      <c r="B375" s="97"/>
      <c r="C375" s="1"/>
      <c r="D375" s="3"/>
      <c r="E375" s="3"/>
      <c r="F375" s="3"/>
      <c r="G375" s="3"/>
      <c r="H375" s="1"/>
      <c r="I375" s="3"/>
      <c r="J375" s="3"/>
      <c r="K375" s="3"/>
      <c r="L375" s="3"/>
      <c r="M375" s="1"/>
      <c r="N375" s="3"/>
      <c r="O375" s="3"/>
      <c r="P375" s="3"/>
      <c r="Q375" s="3"/>
      <c r="R375" s="1"/>
      <c r="S375" s="3"/>
      <c r="T375" s="3"/>
      <c r="U375" s="3"/>
      <c r="V375" s="3"/>
      <c r="W375" s="1"/>
      <c r="X375" s="15"/>
      <c r="Y375" s="15"/>
      <c r="Z375" s="15"/>
      <c r="AA375" s="15"/>
      <c r="AB375" s="19"/>
      <c r="AC375" s="17"/>
    </row>
    <row r="376" spans="1:29" s="21" customFormat="1" ht="42" customHeight="1" x14ac:dyDescent="0.2">
      <c r="A376" s="15"/>
      <c r="B376" s="97"/>
      <c r="C376" s="1"/>
      <c r="D376" s="3"/>
      <c r="E376" s="3"/>
      <c r="F376" s="3"/>
      <c r="G376" s="3"/>
      <c r="H376" s="1"/>
      <c r="I376" s="3"/>
      <c r="J376" s="3"/>
      <c r="K376" s="3"/>
      <c r="L376" s="3"/>
      <c r="M376" s="1"/>
      <c r="N376" s="3"/>
      <c r="O376" s="3"/>
      <c r="P376" s="3"/>
      <c r="Q376" s="3"/>
      <c r="R376" s="1"/>
      <c r="S376" s="3"/>
      <c r="T376" s="3"/>
      <c r="U376" s="3"/>
      <c r="V376" s="3"/>
      <c r="W376" s="1"/>
      <c r="X376" s="15"/>
      <c r="Y376" s="15"/>
      <c r="Z376" s="15"/>
      <c r="AA376" s="15"/>
      <c r="AB376" s="19"/>
      <c r="AC376" s="17"/>
    </row>
    <row r="377" spans="1:29" s="21" customFormat="1" ht="42" customHeight="1" x14ac:dyDescent="0.2">
      <c r="A377" s="15"/>
      <c r="B377" s="97"/>
      <c r="C377" s="1"/>
      <c r="D377" s="3"/>
      <c r="E377" s="3"/>
      <c r="F377" s="3"/>
      <c r="G377" s="3"/>
      <c r="H377" s="1"/>
      <c r="I377" s="3"/>
      <c r="J377" s="3"/>
      <c r="K377" s="3"/>
      <c r="L377" s="3"/>
      <c r="M377" s="1"/>
      <c r="N377" s="3"/>
      <c r="O377" s="3"/>
      <c r="P377" s="3"/>
      <c r="Q377" s="3"/>
      <c r="R377" s="1"/>
      <c r="S377" s="3"/>
      <c r="T377" s="3"/>
      <c r="U377" s="3"/>
      <c r="V377" s="3"/>
      <c r="W377" s="1"/>
      <c r="X377" s="15"/>
      <c r="Y377" s="15"/>
      <c r="Z377" s="15"/>
      <c r="AA377" s="15"/>
      <c r="AB377" s="19"/>
      <c r="AC377" s="17"/>
    </row>
    <row r="378" spans="1:29" s="21" customFormat="1" ht="42" customHeight="1" x14ac:dyDescent="0.2">
      <c r="A378" s="15"/>
      <c r="B378" s="97"/>
      <c r="C378" s="1"/>
      <c r="D378" s="3"/>
      <c r="E378" s="3"/>
      <c r="F378" s="3"/>
      <c r="G378" s="3"/>
      <c r="H378" s="1"/>
      <c r="I378" s="3"/>
      <c r="J378" s="3"/>
      <c r="K378" s="3"/>
      <c r="L378" s="3"/>
      <c r="M378" s="1"/>
      <c r="N378" s="3"/>
      <c r="O378" s="3"/>
      <c r="P378" s="3"/>
      <c r="Q378" s="3"/>
      <c r="R378" s="1"/>
      <c r="S378" s="3"/>
      <c r="T378" s="3"/>
      <c r="U378" s="3"/>
      <c r="V378" s="3"/>
      <c r="W378" s="1"/>
      <c r="X378" s="15"/>
      <c r="Y378" s="15"/>
      <c r="Z378" s="15"/>
      <c r="AA378" s="15"/>
      <c r="AB378" s="19"/>
      <c r="AC378" s="17"/>
    </row>
    <row r="379" spans="1:29" s="21" customFormat="1" ht="42" customHeight="1" x14ac:dyDescent="0.2">
      <c r="A379" s="15"/>
      <c r="B379" s="97"/>
      <c r="C379" s="1"/>
      <c r="D379" s="3"/>
      <c r="E379" s="3"/>
      <c r="F379" s="3"/>
      <c r="G379" s="3"/>
      <c r="H379" s="1"/>
      <c r="I379" s="3"/>
      <c r="J379" s="3"/>
      <c r="K379" s="3"/>
      <c r="L379" s="3"/>
      <c r="M379" s="1"/>
      <c r="N379" s="3"/>
      <c r="O379" s="3"/>
      <c r="P379" s="3"/>
      <c r="Q379" s="3"/>
      <c r="R379" s="1"/>
      <c r="S379" s="3"/>
      <c r="T379" s="3"/>
      <c r="U379" s="3"/>
      <c r="V379" s="3"/>
      <c r="W379" s="1"/>
      <c r="X379" s="15"/>
      <c r="Y379" s="15"/>
      <c r="Z379" s="15"/>
      <c r="AA379" s="15"/>
      <c r="AB379" s="19"/>
      <c r="AC379" s="17"/>
    </row>
    <row r="380" spans="1:29" s="21" customFormat="1" ht="42" customHeight="1" x14ac:dyDescent="0.2">
      <c r="A380" s="15"/>
      <c r="B380" s="97"/>
      <c r="C380" s="1"/>
      <c r="D380" s="3"/>
      <c r="E380" s="3"/>
      <c r="F380" s="3"/>
      <c r="G380" s="3"/>
      <c r="H380" s="1"/>
      <c r="I380" s="3"/>
      <c r="J380" s="3"/>
      <c r="K380" s="3"/>
      <c r="L380" s="3"/>
      <c r="M380" s="1"/>
      <c r="N380" s="3"/>
      <c r="O380" s="3"/>
      <c r="P380" s="3"/>
      <c r="Q380" s="3"/>
      <c r="R380" s="1"/>
      <c r="S380" s="3"/>
      <c r="T380" s="3"/>
      <c r="U380" s="3"/>
      <c r="V380" s="3"/>
      <c r="W380" s="1"/>
      <c r="X380" s="15"/>
      <c r="Y380" s="15"/>
      <c r="Z380" s="15"/>
      <c r="AA380" s="15"/>
      <c r="AB380" s="19"/>
      <c r="AC380" s="17"/>
    </row>
    <row r="381" spans="1:29" s="21" customFormat="1" ht="42" customHeight="1" x14ac:dyDescent="0.2">
      <c r="A381" s="15"/>
      <c r="B381" s="97"/>
      <c r="C381" s="1"/>
      <c r="D381" s="3"/>
      <c r="E381" s="3"/>
      <c r="F381" s="3"/>
      <c r="G381" s="3"/>
      <c r="H381" s="1"/>
      <c r="I381" s="3"/>
      <c r="J381" s="3"/>
      <c r="K381" s="3"/>
      <c r="L381" s="3"/>
      <c r="M381" s="1"/>
      <c r="N381" s="3"/>
      <c r="O381" s="3"/>
      <c r="P381" s="3"/>
      <c r="Q381" s="3"/>
      <c r="R381" s="1"/>
      <c r="S381" s="3"/>
      <c r="T381" s="3"/>
      <c r="U381" s="3"/>
      <c r="V381" s="3"/>
      <c r="W381" s="1"/>
      <c r="X381" s="15"/>
      <c r="Y381" s="15"/>
      <c r="Z381" s="15"/>
      <c r="AA381" s="15"/>
      <c r="AB381" s="19"/>
      <c r="AC381" s="17"/>
    </row>
    <row r="382" spans="1:29" s="21" customFormat="1" ht="42" customHeight="1" x14ac:dyDescent="0.2">
      <c r="A382" s="15"/>
      <c r="B382" s="97"/>
      <c r="C382" s="1"/>
      <c r="D382" s="3"/>
      <c r="E382" s="3"/>
      <c r="F382" s="3"/>
      <c r="G382" s="3"/>
      <c r="H382" s="1"/>
      <c r="I382" s="3"/>
      <c r="J382" s="3"/>
      <c r="K382" s="3"/>
      <c r="L382" s="3"/>
      <c r="M382" s="1"/>
      <c r="N382" s="3"/>
      <c r="O382" s="3"/>
      <c r="P382" s="3"/>
      <c r="Q382" s="3"/>
      <c r="R382" s="1"/>
      <c r="S382" s="3"/>
      <c r="T382" s="3"/>
      <c r="U382" s="3"/>
      <c r="V382" s="3"/>
      <c r="W382" s="1"/>
      <c r="X382" s="15"/>
      <c r="Y382" s="15"/>
      <c r="Z382" s="15"/>
      <c r="AA382" s="15"/>
      <c r="AB382" s="19"/>
      <c r="AC382" s="17"/>
    </row>
    <row r="383" spans="1:29" s="21" customFormat="1" ht="42" customHeight="1" x14ac:dyDescent="0.2">
      <c r="A383" s="15"/>
      <c r="B383" s="97"/>
      <c r="C383" s="1"/>
      <c r="D383" s="3"/>
      <c r="E383" s="3"/>
      <c r="F383" s="3"/>
      <c r="G383" s="3"/>
      <c r="H383" s="1"/>
      <c r="I383" s="3"/>
      <c r="J383" s="3"/>
      <c r="K383" s="3"/>
      <c r="L383" s="3"/>
      <c r="M383" s="1"/>
      <c r="N383" s="3"/>
      <c r="O383" s="3"/>
      <c r="P383" s="3"/>
      <c r="Q383" s="3"/>
      <c r="R383" s="1"/>
      <c r="S383" s="3"/>
      <c r="T383" s="3"/>
      <c r="U383" s="3"/>
      <c r="V383" s="3"/>
      <c r="W383" s="1"/>
      <c r="X383" s="15"/>
      <c r="Y383" s="15"/>
      <c r="Z383" s="15"/>
      <c r="AA383" s="15"/>
      <c r="AB383" s="19"/>
      <c r="AC383" s="17"/>
    </row>
    <row r="384" spans="1:29" s="21" customFormat="1" ht="42" customHeight="1" x14ac:dyDescent="0.2">
      <c r="A384" s="15"/>
      <c r="B384" s="97"/>
      <c r="C384" s="1"/>
      <c r="D384" s="3"/>
      <c r="E384" s="3"/>
      <c r="F384" s="3"/>
      <c r="G384" s="3"/>
      <c r="H384" s="1"/>
      <c r="I384" s="3"/>
      <c r="J384" s="3"/>
      <c r="K384" s="3"/>
      <c r="L384" s="3"/>
      <c r="M384" s="1"/>
      <c r="N384" s="3"/>
      <c r="O384" s="3"/>
      <c r="P384" s="3"/>
      <c r="Q384" s="3"/>
      <c r="R384" s="1"/>
      <c r="S384" s="3"/>
      <c r="T384" s="3"/>
      <c r="U384" s="3"/>
      <c r="V384" s="3"/>
      <c r="W384" s="1"/>
      <c r="X384" s="15"/>
      <c r="Y384" s="15"/>
      <c r="Z384" s="15"/>
      <c r="AA384" s="15"/>
      <c r="AB384" s="19"/>
      <c r="AC384" s="17"/>
    </row>
    <row r="385" spans="1:29" s="21" customFormat="1" ht="42" customHeight="1" x14ac:dyDescent="0.2">
      <c r="A385" s="15"/>
      <c r="B385" s="97"/>
      <c r="C385" s="1"/>
      <c r="D385" s="3"/>
      <c r="E385" s="3"/>
      <c r="F385" s="3"/>
      <c r="G385" s="3"/>
      <c r="H385" s="1"/>
      <c r="I385" s="3"/>
      <c r="J385" s="3"/>
      <c r="K385" s="3"/>
      <c r="L385" s="3"/>
      <c r="M385" s="1"/>
      <c r="N385" s="3"/>
      <c r="O385" s="3"/>
      <c r="P385" s="3"/>
      <c r="Q385" s="3"/>
      <c r="R385" s="1"/>
      <c r="S385" s="3"/>
      <c r="T385" s="3"/>
      <c r="U385" s="3"/>
      <c r="V385" s="3"/>
      <c r="W385" s="1"/>
      <c r="X385" s="15"/>
      <c r="Y385" s="15"/>
      <c r="Z385" s="15"/>
      <c r="AA385" s="15"/>
      <c r="AB385" s="19"/>
      <c r="AC385" s="17"/>
    </row>
    <row r="386" spans="1:29" s="21" customFormat="1" ht="42" customHeight="1" x14ac:dyDescent="0.2">
      <c r="A386" s="15"/>
      <c r="B386" s="97"/>
      <c r="C386" s="1"/>
      <c r="D386" s="3"/>
      <c r="E386" s="3"/>
      <c r="F386" s="3"/>
      <c r="G386" s="3"/>
      <c r="H386" s="1"/>
      <c r="I386" s="3"/>
      <c r="J386" s="3"/>
      <c r="K386" s="3"/>
      <c r="L386" s="3"/>
      <c r="M386" s="1"/>
      <c r="N386" s="3"/>
      <c r="O386" s="3"/>
      <c r="P386" s="3"/>
      <c r="Q386" s="3"/>
      <c r="R386" s="1"/>
      <c r="S386" s="3"/>
      <c r="T386" s="3"/>
      <c r="U386" s="3"/>
      <c r="V386" s="3"/>
      <c r="W386" s="1"/>
      <c r="X386" s="15"/>
      <c r="Y386" s="15"/>
      <c r="Z386" s="15"/>
      <c r="AA386" s="15"/>
      <c r="AB386" s="19"/>
      <c r="AC386" s="17"/>
    </row>
    <row r="387" spans="1:29" s="21" customFormat="1" ht="42" customHeight="1" x14ac:dyDescent="0.2">
      <c r="A387" s="15"/>
      <c r="B387" s="97"/>
      <c r="C387" s="1"/>
      <c r="D387" s="3"/>
      <c r="E387" s="3"/>
      <c r="F387" s="3"/>
      <c r="G387" s="3"/>
      <c r="H387" s="1"/>
      <c r="I387" s="3"/>
      <c r="J387" s="3"/>
      <c r="K387" s="3"/>
      <c r="L387" s="3"/>
      <c r="M387" s="1"/>
      <c r="N387" s="3"/>
      <c r="O387" s="3"/>
      <c r="P387" s="3"/>
      <c r="Q387" s="3"/>
      <c r="R387" s="1"/>
      <c r="S387" s="3"/>
      <c r="T387" s="3"/>
      <c r="U387" s="3"/>
      <c r="V387" s="3"/>
      <c r="W387" s="1"/>
      <c r="X387" s="15"/>
      <c r="Y387" s="15"/>
      <c r="Z387" s="15"/>
      <c r="AA387" s="15"/>
      <c r="AB387" s="19"/>
      <c r="AC387" s="17"/>
    </row>
    <row r="388" spans="1:29" s="21" customFormat="1" ht="42" customHeight="1" x14ac:dyDescent="0.2">
      <c r="A388" s="15"/>
      <c r="B388" s="97"/>
      <c r="C388" s="1"/>
      <c r="D388" s="3"/>
      <c r="E388" s="3"/>
      <c r="F388" s="3"/>
      <c r="G388" s="3"/>
      <c r="H388" s="1"/>
      <c r="I388" s="3"/>
      <c r="J388" s="3"/>
      <c r="K388" s="3"/>
      <c r="L388" s="3"/>
      <c r="M388" s="1"/>
      <c r="N388" s="3"/>
      <c r="O388" s="3"/>
      <c r="P388" s="3"/>
      <c r="Q388" s="3"/>
      <c r="R388" s="1"/>
      <c r="S388" s="3"/>
      <c r="T388" s="3"/>
      <c r="U388" s="3"/>
      <c r="V388" s="3"/>
      <c r="W388" s="1"/>
      <c r="X388" s="15"/>
      <c r="Y388" s="15"/>
      <c r="Z388" s="15"/>
      <c r="AA388" s="15"/>
      <c r="AB388" s="19"/>
      <c r="AC388" s="17"/>
    </row>
    <row r="389" spans="1:29" s="21" customFormat="1" ht="42" customHeight="1" x14ac:dyDescent="0.2">
      <c r="A389" s="15"/>
      <c r="B389" s="97"/>
      <c r="C389" s="1"/>
      <c r="D389" s="3"/>
      <c r="E389" s="3"/>
      <c r="F389" s="3"/>
      <c r="G389" s="3"/>
      <c r="H389" s="1"/>
      <c r="I389" s="3"/>
      <c r="J389" s="3"/>
      <c r="K389" s="3"/>
      <c r="L389" s="3"/>
      <c r="M389" s="1"/>
      <c r="N389" s="3"/>
      <c r="O389" s="3"/>
      <c r="P389" s="3"/>
      <c r="Q389" s="3"/>
      <c r="R389" s="1"/>
      <c r="S389" s="3"/>
      <c r="T389" s="3"/>
      <c r="U389" s="3"/>
      <c r="V389" s="3"/>
      <c r="W389" s="1"/>
      <c r="X389" s="15"/>
      <c r="Y389" s="15"/>
      <c r="Z389" s="15"/>
      <c r="AA389" s="15"/>
      <c r="AB389" s="19"/>
      <c r="AC389" s="17"/>
    </row>
    <row r="390" spans="1:29" s="21" customFormat="1" ht="42" customHeight="1" x14ac:dyDescent="0.2">
      <c r="A390" s="15"/>
      <c r="B390" s="97"/>
      <c r="C390" s="1"/>
      <c r="D390" s="3"/>
      <c r="E390" s="3"/>
      <c r="F390" s="3"/>
      <c r="G390" s="3"/>
      <c r="H390" s="1"/>
      <c r="I390" s="3"/>
      <c r="J390" s="3"/>
      <c r="K390" s="3"/>
      <c r="L390" s="3"/>
      <c r="M390" s="1"/>
      <c r="N390" s="3"/>
      <c r="O390" s="3"/>
      <c r="P390" s="3"/>
      <c r="Q390" s="3"/>
      <c r="R390" s="1"/>
      <c r="S390" s="3"/>
      <c r="T390" s="3"/>
      <c r="U390" s="3"/>
      <c r="V390" s="3"/>
      <c r="W390" s="1"/>
      <c r="X390" s="15"/>
      <c r="Y390" s="15"/>
      <c r="Z390" s="15"/>
      <c r="AA390" s="15"/>
      <c r="AB390" s="19"/>
      <c r="AC390" s="17"/>
    </row>
    <row r="391" spans="1:29" s="21" customFormat="1" ht="42" customHeight="1" x14ac:dyDescent="0.2">
      <c r="A391" s="15"/>
      <c r="B391" s="97"/>
      <c r="C391" s="1"/>
      <c r="D391" s="3"/>
      <c r="E391" s="3"/>
      <c r="F391" s="3"/>
      <c r="G391" s="3"/>
      <c r="H391" s="1"/>
      <c r="I391" s="3"/>
      <c r="J391" s="3"/>
      <c r="K391" s="3"/>
      <c r="L391" s="3"/>
      <c r="M391" s="1"/>
      <c r="N391" s="3"/>
      <c r="O391" s="3"/>
      <c r="P391" s="3"/>
      <c r="Q391" s="3"/>
      <c r="R391" s="1"/>
      <c r="S391" s="3"/>
      <c r="T391" s="3"/>
      <c r="U391" s="3"/>
      <c r="V391" s="3"/>
      <c r="W391" s="1"/>
      <c r="X391" s="15"/>
      <c r="Y391" s="15"/>
      <c r="Z391" s="15"/>
      <c r="AA391" s="15"/>
      <c r="AB391" s="19"/>
      <c r="AC391" s="17"/>
    </row>
    <row r="392" spans="1:29" s="21" customFormat="1" ht="42" customHeight="1" x14ac:dyDescent="0.2">
      <c r="A392" s="15"/>
      <c r="B392" s="97"/>
      <c r="C392" s="1"/>
      <c r="D392" s="3"/>
      <c r="E392" s="3"/>
      <c r="F392" s="3"/>
      <c r="G392" s="3"/>
      <c r="H392" s="1"/>
      <c r="I392" s="3"/>
      <c r="J392" s="3"/>
      <c r="K392" s="3"/>
      <c r="L392" s="3"/>
      <c r="M392" s="1"/>
      <c r="N392" s="3"/>
      <c r="O392" s="3"/>
      <c r="P392" s="3"/>
      <c r="Q392" s="3"/>
      <c r="R392" s="1"/>
      <c r="S392" s="3"/>
      <c r="T392" s="3"/>
      <c r="U392" s="3"/>
      <c r="V392" s="3"/>
      <c r="W392" s="1"/>
      <c r="X392" s="15"/>
      <c r="Y392" s="15"/>
      <c r="Z392" s="15"/>
      <c r="AA392" s="15"/>
      <c r="AB392" s="19"/>
      <c r="AC392" s="17"/>
    </row>
  </sheetData>
  <mergeCells count="178">
    <mergeCell ref="Y135:Y185"/>
    <mergeCell ref="Z135:Z185"/>
    <mergeCell ref="AA135:AA185"/>
    <mergeCell ref="AB135:AB185"/>
    <mergeCell ref="AB86:AB134"/>
    <mergeCell ref="A135:A185"/>
    <mergeCell ref="C135:C185"/>
    <mergeCell ref="D135:D185"/>
    <mergeCell ref="E135:E185"/>
    <mergeCell ref="F135:F185"/>
    <mergeCell ref="G135:G185"/>
    <mergeCell ref="H135:H185"/>
    <mergeCell ref="I135:I185"/>
    <mergeCell ref="J135:J185"/>
    <mergeCell ref="K135:K185"/>
    <mergeCell ref="L135:L185"/>
    <mergeCell ref="M135:M185"/>
    <mergeCell ref="N135:N185"/>
    <mergeCell ref="O135:O185"/>
    <mergeCell ref="P135:P185"/>
    <mergeCell ref="Q135:Q185"/>
    <mergeCell ref="R135:R185"/>
    <mergeCell ref="S135:S185"/>
    <mergeCell ref="T135:T185"/>
    <mergeCell ref="U135:U185"/>
    <mergeCell ref="V135:V185"/>
    <mergeCell ref="W135:W185"/>
    <mergeCell ref="X135:X185"/>
    <mergeCell ref="A86:A134"/>
    <mergeCell ref="C86:C134"/>
    <mergeCell ref="D86:D134"/>
    <mergeCell ref="E86:E134"/>
    <mergeCell ref="F86:F134"/>
    <mergeCell ref="G86:G134"/>
    <mergeCell ref="H86:H134"/>
    <mergeCell ref="I86:I134"/>
    <mergeCell ref="J86:J134"/>
    <mergeCell ref="K86:K134"/>
    <mergeCell ref="L86:L134"/>
    <mergeCell ref="M86:M134"/>
    <mergeCell ref="N86:N134"/>
    <mergeCell ref="O86:O134"/>
    <mergeCell ref="U86:U134"/>
    <mergeCell ref="V86:V134"/>
    <mergeCell ref="W86:W134"/>
    <mergeCell ref="X86:X134"/>
    <mergeCell ref="A234:A249"/>
    <mergeCell ref="C234:C249"/>
    <mergeCell ref="D234:D249"/>
    <mergeCell ref="H234:H249"/>
    <mergeCell ref="I234:I249"/>
    <mergeCell ref="M234:M249"/>
    <mergeCell ref="N234:N249"/>
    <mergeCell ref="R234:R249"/>
    <mergeCell ref="S234:S249"/>
    <mergeCell ref="Y86:Y134"/>
    <mergeCell ref="Z86:Z134"/>
    <mergeCell ref="AA86:AA134"/>
    <mergeCell ref="W2:AB2"/>
    <mergeCell ref="W1:AB1"/>
    <mergeCell ref="T79:T81"/>
    <mergeCell ref="U79:U81"/>
    <mergeCell ref="V79:V81"/>
    <mergeCell ref="Y79:Y81"/>
    <mergeCell ref="Z79:Z81"/>
    <mergeCell ref="AA79:AA81"/>
    <mergeCell ref="X22:X37"/>
    <mergeCell ref="X8:X21"/>
    <mergeCell ref="AB8:AB21"/>
    <mergeCell ref="AB22:AB37"/>
    <mergeCell ref="AB38:AB44"/>
    <mergeCell ref="W79:W85"/>
    <mergeCell ref="X79:X85"/>
    <mergeCell ref="AB79:AB85"/>
    <mergeCell ref="X38:X44"/>
    <mergeCell ref="AB45:AB78"/>
    <mergeCell ref="W45:W78"/>
    <mergeCell ref="X45:X78"/>
    <mergeCell ref="T86:T134"/>
    <mergeCell ref="W234:W249"/>
    <mergeCell ref="X234:X249"/>
    <mergeCell ref="AB234:AB249"/>
    <mergeCell ref="W215:W233"/>
    <mergeCell ref="X215:X233"/>
    <mergeCell ref="AB215:AB233"/>
    <mergeCell ref="AB251:AB253"/>
    <mergeCell ref="W251:W253"/>
    <mergeCell ref="A251:A253"/>
    <mergeCell ref="C251:C253"/>
    <mergeCell ref="D251:D253"/>
    <mergeCell ref="H251:H253"/>
    <mergeCell ref="I251:I253"/>
    <mergeCell ref="M251:M253"/>
    <mergeCell ref="N251:N253"/>
    <mergeCell ref="R251:R253"/>
    <mergeCell ref="S251:S253"/>
    <mergeCell ref="X251:X253"/>
    <mergeCell ref="A215:A233"/>
    <mergeCell ref="C215:C233"/>
    <mergeCell ref="D215:D233"/>
    <mergeCell ref="H215:H233"/>
    <mergeCell ref="I215:I233"/>
    <mergeCell ref="M215:M233"/>
    <mergeCell ref="M5:Q5"/>
    <mergeCell ref="R5:V5"/>
    <mergeCell ref="W5:AA5"/>
    <mergeCell ref="B3:AB3"/>
    <mergeCell ref="A4:A6"/>
    <mergeCell ref="B4:B6"/>
    <mergeCell ref="C4:AA4"/>
    <mergeCell ref="AB4:AB6"/>
    <mergeCell ref="C5:G5"/>
    <mergeCell ref="H5:L5"/>
    <mergeCell ref="A258:B258"/>
    <mergeCell ref="W8:W21"/>
    <mergeCell ref="Q79:Q81"/>
    <mergeCell ref="A22:A37"/>
    <mergeCell ref="D22:D37"/>
    <mergeCell ref="H22:H37"/>
    <mergeCell ref="F79:F81"/>
    <mergeCell ref="G79:G81"/>
    <mergeCell ref="C22:C37"/>
    <mergeCell ref="A8:A21"/>
    <mergeCell ref="C8:C21"/>
    <mergeCell ref="D8:D21"/>
    <mergeCell ref="H8:H21"/>
    <mergeCell ref="I8:I21"/>
    <mergeCell ref="M8:M21"/>
    <mergeCell ref="N8:N21"/>
    <mergeCell ref="S22:S37"/>
    <mergeCell ref="I22:I37"/>
    <mergeCell ref="M22:M37"/>
    <mergeCell ref="N22:N37"/>
    <mergeCell ref="W22:W37"/>
    <mergeCell ref="S8:S21"/>
    <mergeCell ref="J79:J81"/>
    <mergeCell ref="K79:K81"/>
    <mergeCell ref="R8:R21"/>
    <mergeCell ref="R22:R37"/>
    <mergeCell ref="C38:C44"/>
    <mergeCell ref="M38:M44"/>
    <mergeCell ref="N38:N44"/>
    <mergeCell ref="R38:R44"/>
    <mergeCell ref="S38:S44"/>
    <mergeCell ref="W38:W44"/>
    <mergeCell ref="I79:I85"/>
    <mergeCell ref="I38:I44"/>
    <mergeCell ref="L79:L81"/>
    <mergeCell ref="O79:O81"/>
    <mergeCell ref="P79:P81"/>
    <mergeCell ref="S79:S85"/>
    <mergeCell ref="I45:I78"/>
    <mergeCell ref="M79:M85"/>
    <mergeCell ref="N79:N85"/>
    <mergeCell ref="R79:R85"/>
    <mergeCell ref="M45:M78"/>
    <mergeCell ref="N45:N78"/>
    <mergeCell ref="R45:R78"/>
    <mergeCell ref="S45:S78"/>
    <mergeCell ref="N215:N233"/>
    <mergeCell ref="R215:R233"/>
    <mergeCell ref="S215:S233"/>
    <mergeCell ref="A79:A85"/>
    <mergeCell ref="A38:A44"/>
    <mergeCell ref="C79:C85"/>
    <mergeCell ref="D79:D85"/>
    <mergeCell ref="H79:H85"/>
    <mergeCell ref="D38:D44"/>
    <mergeCell ref="H38:H44"/>
    <mergeCell ref="E79:E81"/>
    <mergeCell ref="A45:A78"/>
    <mergeCell ref="C45:C78"/>
    <mergeCell ref="D45:D78"/>
    <mergeCell ref="H45:H78"/>
    <mergeCell ref="P86:P134"/>
    <mergeCell ref="Q86:Q134"/>
    <mergeCell ref="R86:R134"/>
    <mergeCell ref="S86:S134"/>
  </mergeCells>
  <printOptions horizontalCentered="1"/>
  <pageMargins left="0.19685039370078741" right="0.19685039370078741" top="0.62992125984251968" bottom="0.59055118110236227" header="0.19685039370078741" footer="0.15748031496062992"/>
  <pageSetup paperSize="8" scale="55" fitToHeight="0" orientation="landscape" r:id="rId1"/>
  <headerFooter alignWithMargins="0"/>
  <rowBreaks count="4" manualBreakCount="4">
    <brk id="37" max="27" man="1"/>
    <brk id="85" max="27" man="1"/>
    <brk id="180" max="27" man="1"/>
    <brk id="228" max="2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E547"/>
  <sheetViews>
    <sheetView showRuler="0" view="pageBreakPreview" topLeftCell="I1" zoomScale="110" zoomScaleNormal="79" zoomScaleSheetLayoutView="110" zoomScalePageLayoutView="80" workbookViewId="0">
      <selection activeCell="A3" sqref="A3:AC3"/>
    </sheetView>
  </sheetViews>
  <sheetFormatPr defaultColWidth="8.7109375" defaultRowHeight="12.75" outlineLevelRow="1" x14ac:dyDescent="0.2"/>
  <cols>
    <col min="1" max="1" width="6.85546875" style="454" customWidth="1"/>
    <col min="2" max="2" width="26.28515625" style="15" customWidth="1"/>
    <col min="3" max="3" width="9" style="455" customWidth="1"/>
    <col min="4" max="4" width="13.5703125" style="456" customWidth="1"/>
    <col min="5" max="5" width="7.7109375" style="456" customWidth="1"/>
    <col min="6" max="6" width="13.28515625" style="456" customWidth="1"/>
    <col min="7" max="7" width="9.5703125" style="456" customWidth="1"/>
    <col min="8" max="8" width="11.140625" style="456" customWidth="1"/>
    <col min="9" max="9" width="10.140625" style="456" customWidth="1"/>
    <col min="10" max="10" width="9" style="456" customWidth="1"/>
    <col min="11" max="11" width="11" style="457" customWidth="1"/>
    <col min="12" max="12" width="8.85546875" style="457" customWidth="1"/>
    <col min="13" max="13" width="10.85546875" style="71" customWidth="1"/>
    <col min="14" max="14" width="10.140625" style="71" customWidth="1"/>
    <col min="15" max="15" width="7.5703125" style="461" customWidth="1"/>
    <col min="16" max="16" width="10.85546875" style="462" customWidth="1"/>
    <col min="17" max="17" width="9" style="462" customWidth="1"/>
    <col min="18" max="18" width="10.85546875" style="71" customWidth="1"/>
    <col min="19" max="19" width="10.140625" style="71" customWidth="1"/>
    <col min="20" max="20" width="7.7109375" style="461" customWidth="1"/>
    <col min="21" max="21" width="12.7109375" style="462" customWidth="1"/>
    <col min="22" max="22" width="9.85546875" style="462" customWidth="1"/>
    <col min="23" max="23" width="12.5703125" style="71" customWidth="1"/>
    <col min="24" max="24" width="10.7109375" style="71" customWidth="1"/>
    <col min="25" max="25" width="8.42578125" style="461" customWidth="1"/>
    <col min="26" max="26" width="11" style="462" customWidth="1"/>
    <col min="27" max="27" width="9.7109375" style="71" customWidth="1"/>
    <col min="28" max="28" width="10.85546875" style="71" customWidth="1"/>
    <col min="29" max="29" width="10.140625" style="71" customWidth="1"/>
    <col min="30" max="30" width="14.28515625" style="14" bestFit="1" customWidth="1"/>
    <col min="31" max="31" width="14.7109375" style="14" customWidth="1"/>
    <col min="32" max="32" width="10.85546875" style="14" bestFit="1" customWidth="1"/>
    <col min="33" max="16384" width="8.7109375" style="14"/>
  </cols>
  <sheetData>
    <row r="1" spans="1:57" s="3" customFormat="1" ht="85.15" customHeight="1" x14ac:dyDescent="0.2">
      <c r="A1" s="328"/>
      <c r="B1" s="329"/>
      <c r="C1" s="330"/>
      <c r="D1" s="329"/>
      <c r="E1" s="330"/>
      <c r="F1" s="329"/>
      <c r="G1" s="329"/>
      <c r="H1" s="329"/>
      <c r="I1" s="329"/>
      <c r="J1" s="330"/>
      <c r="K1" s="329"/>
      <c r="L1" s="329"/>
      <c r="M1" s="329"/>
      <c r="N1" s="329"/>
      <c r="O1" s="330"/>
      <c r="P1" s="329"/>
      <c r="Q1" s="329"/>
      <c r="R1" s="329"/>
      <c r="S1" s="329"/>
      <c r="T1" s="330"/>
      <c r="U1" s="329"/>
      <c r="V1" s="329"/>
      <c r="W1" s="329"/>
      <c r="X1" s="329"/>
      <c r="Y1" s="331"/>
      <c r="Z1" s="587" t="s">
        <v>1015</v>
      </c>
      <c r="AA1" s="587"/>
      <c r="AB1" s="587"/>
      <c r="AC1" s="587"/>
    </row>
    <row r="2" spans="1:57" s="3" customFormat="1" ht="115.15" customHeight="1" x14ac:dyDescent="0.2">
      <c r="A2" s="328"/>
      <c r="B2" s="329"/>
      <c r="C2" s="330"/>
      <c r="D2" s="329"/>
      <c r="E2" s="330"/>
      <c r="F2" s="329"/>
      <c r="G2" s="329"/>
      <c r="H2" s="329"/>
      <c r="I2" s="329"/>
      <c r="J2" s="330"/>
      <c r="K2" s="329"/>
      <c r="L2" s="329"/>
      <c r="M2" s="329"/>
      <c r="N2" s="329"/>
      <c r="O2" s="330"/>
      <c r="P2" s="329"/>
      <c r="Q2" s="329"/>
      <c r="R2" s="329"/>
      <c r="S2" s="329"/>
      <c r="T2" s="330"/>
      <c r="U2" s="329"/>
      <c r="V2" s="329"/>
      <c r="W2" s="329"/>
      <c r="X2" s="329"/>
      <c r="Y2" s="331"/>
      <c r="Z2" s="587" t="s">
        <v>830</v>
      </c>
      <c r="AA2" s="587"/>
      <c r="AB2" s="587"/>
      <c r="AC2" s="587"/>
    </row>
    <row r="3" spans="1:57" s="3" customFormat="1" ht="51" customHeight="1" x14ac:dyDescent="0.3">
      <c r="A3" s="593" t="s">
        <v>1253</v>
      </c>
      <c r="B3" s="594"/>
      <c r="C3" s="594"/>
      <c r="D3" s="594"/>
      <c r="E3" s="594"/>
      <c r="F3" s="594"/>
      <c r="G3" s="594"/>
      <c r="H3" s="594"/>
      <c r="I3" s="594"/>
      <c r="J3" s="594"/>
      <c r="K3" s="594"/>
      <c r="L3" s="594"/>
      <c r="M3" s="594"/>
      <c r="N3" s="594"/>
      <c r="O3" s="594"/>
      <c r="P3" s="594"/>
      <c r="Q3" s="594"/>
      <c r="R3" s="594"/>
      <c r="S3" s="594"/>
      <c r="T3" s="594"/>
      <c r="U3" s="594"/>
      <c r="V3" s="594"/>
      <c r="W3" s="594"/>
      <c r="X3" s="594"/>
      <c r="Y3" s="594"/>
      <c r="Z3" s="594"/>
      <c r="AA3" s="594"/>
      <c r="AB3" s="594"/>
      <c r="AC3" s="594"/>
    </row>
    <row r="4" spans="1:57" s="10" customFormat="1" ht="15.6" customHeight="1" x14ac:dyDescent="0.2">
      <c r="A4" s="582" t="s">
        <v>850</v>
      </c>
      <c r="B4" s="589" t="s">
        <v>0</v>
      </c>
      <c r="C4" s="581" t="s">
        <v>900</v>
      </c>
      <c r="D4" s="581" t="s">
        <v>851</v>
      </c>
      <c r="E4" s="577" t="s">
        <v>80</v>
      </c>
      <c r="F4" s="578"/>
      <c r="G4" s="578"/>
      <c r="H4" s="578"/>
      <c r="I4" s="578"/>
      <c r="J4" s="578"/>
      <c r="K4" s="578"/>
      <c r="L4" s="578"/>
      <c r="M4" s="578"/>
      <c r="N4" s="578"/>
      <c r="O4" s="578"/>
      <c r="P4" s="578"/>
      <c r="Q4" s="578"/>
      <c r="R4" s="578"/>
      <c r="S4" s="578"/>
      <c r="T4" s="578"/>
      <c r="U4" s="578"/>
      <c r="V4" s="578"/>
      <c r="W4" s="578"/>
      <c r="X4" s="578"/>
      <c r="Y4" s="578"/>
      <c r="Z4" s="578"/>
      <c r="AA4" s="578"/>
      <c r="AB4" s="578"/>
      <c r="AC4" s="578"/>
    </row>
    <row r="5" spans="1:57" s="8" customFormat="1" ht="27.4" customHeight="1" x14ac:dyDescent="0.2">
      <c r="A5" s="582"/>
      <c r="B5" s="589"/>
      <c r="C5" s="581"/>
      <c r="D5" s="581"/>
      <c r="E5" s="590" t="s">
        <v>108</v>
      </c>
      <c r="F5" s="590"/>
      <c r="G5" s="590"/>
      <c r="H5" s="590"/>
      <c r="I5" s="590"/>
      <c r="J5" s="588" t="s">
        <v>109</v>
      </c>
      <c r="K5" s="588"/>
      <c r="L5" s="588"/>
      <c r="M5" s="588"/>
      <c r="N5" s="588"/>
      <c r="O5" s="588" t="s">
        <v>110</v>
      </c>
      <c r="P5" s="588"/>
      <c r="Q5" s="588"/>
      <c r="R5" s="588"/>
      <c r="S5" s="588"/>
      <c r="T5" s="588" t="s">
        <v>111</v>
      </c>
      <c r="U5" s="588"/>
      <c r="V5" s="588"/>
      <c r="W5" s="588"/>
      <c r="X5" s="588"/>
      <c r="Y5" s="588" t="s">
        <v>112</v>
      </c>
      <c r="Z5" s="591"/>
      <c r="AA5" s="591"/>
      <c r="AB5" s="591"/>
      <c r="AC5" s="592"/>
    </row>
    <row r="6" spans="1:57" s="8" customFormat="1" ht="64.150000000000006" customHeight="1" x14ac:dyDescent="0.2">
      <c r="A6" s="582"/>
      <c r="B6" s="589"/>
      <c r="C6" s="581"/>
      <c r="D6" s="581"/>
      <c r="E6" s="332" t="s">
        <v>900</v>
      </c>
      <c r="F6" s="333" t="s">
        <v>12</v>
      </c>
      <c r="G6" s="333" t="s">
        <v>852</v>
      </c>
      <c r="H6" s="334" t="s">
        <v>13</v>
      </c>
      <c r="I6" s="335" t="s">
        <v>65</v>
      </c>
      <c r="J6" s="332" t="s">
        <v>900</v>
      </c>
      <c r="K6" s="333" t="s">
        <v>12</v>
      </c>
      <c r="L6" s="333" t="s">
        <v>852</v>
      </c>
      <c r="M6" s="335" t="s">
        <v>13</v>
      </c>
      <c r="N6" s="335" t="s">
        <v>65</v>
      </c>
      <c r="O6" s="332" t="s">
        <v>900</v>
      </c>
      <c r="P6" s="333" t="s">
        <v>12</v>
      </c>
      <c r="Q6" s="333" t="s">
        <v>852</v>
      </c>
      <c r="R6" s="335" t="s">
        <v>13</v>
      </c>
      <c r="S6" s="335" t="s">
        <v>65</v>
      </c>
      <c r="T6" s="332" t="s">
        <v>900</v>
      </c>
      <c r="U6" s="333" t="s">
        <v>12</v>
      </c>
      <c r="V6" s="333" t="s">
        <v>852</v>
      </c>
      <c r="W6" s="335" t="s">
        <v>13</v>
      </c>
      <c r="X6" s="335" t="s">
        <v>65</v>
      </c>
      <c r="Y6" s="332" t="s">
        <v>900</v>
      </c>
      <c r="Z6" s="333" t="s">
        <v>12</v>
      </c>
      <c r="AA6" s="333" t="s">
        <v>852</v>
      </c>
      <c r="AB6" s="335" t="s">
        <v>853</v>
      </c>
      <c r="AC6" s="335" t="s">
        <v>151</v>
      </c>
    </row>
    <row r="7" spans="1:57" s="3" customFormat="1" ht="22.35" customHeight="1" x14ac:dyDescent="0.2">
      <c r="A7" s="336">
        <v>1</v>
      </c>
      <c r="B7" s="337">
        <v>2</v>
      </c>
      <c r="C7" s="336">
        <v>3</v>
      </c>
      <c r="D7" s="336">
        <v>4</v>
      </c>
      <c r="E7" s="336">
        <v>5</v>
      </c>
      <c r="F7" s="336">
        <v>6</v>
      </c>
      <c r="G7" s="336">
        <v>7</v>
      </c>
      <c r="H7" s="336">
        <v>8</v>
      </c>
      <c r="I7" s="336">
        <v>9</v>
      </c>
      <c r="J7" s="336">
        <v>10</v>
      </c>
      <c r="K7" s="336">
        <v>11</v>
      </c>
      <c r="L7" s="336">
        <v>12</v>
      </c>
      <c r="M7" s="338">
        <v>13</v>
      </c>
      <c r="N7" s="338">
        <v>14</v>
      </c>
      <c r="O7" s="338">
        <v>15</v>
      </c>
      <c r="P7" s="338">
        <v>16</v>
      </c>
      <c r="Q7" s="338">
        <v>17</v>
      </c>
      <c r="R7" s="338">
        <v>18</v>
      </c>
      <c r="S7" s="338">
        <v>19</v>
      </c>
      <c r="T7" s="338">
        <v>20</v>
      </c>
      <c r="U7" s="338">
        <v>21</v>
      </c>
      <c r="V7" s="338">
        <v>22</v>
      </c>
      <c r="W7" s="338">
        <v>23</v>
      </c>
      <c r="X7" s="338">
        <v>24</v>
      </c>
      <c r="Y7" s="338">
        <v>25</v>
      </c>
      <c r="Z7" s="338">
        <v>26</v>
      </c>
      <c r="AA7" s="338">
        <v>27</v>
      </c>
      <c r="AB7" s="338">
        <v>28</v>
      </c>
      <c r="AC7" s="338">
        <v>29</v>
      </c>
    </row>
    <row r="8" spans="1:57" s="16" customFormat="1" ht="21" customHeight="1" x14ac:dyDescent="0.2">
      <c r="A8" s="580" t="s">
        <v>1213</v>
      </c>
      <c r="B8" s="580"/>
      <c r="C8" s="580"/>
      <c r="D8" s="580"/>
      <c r="E8" s="580"/>
      <c r="F8" s="580"/>
      <c r="G8" s="580"/>
      <c r="H8" s="580"/>
      <c r="I8" s="580"/>
      <c r="J8" s="580"/>
      <c r="K8" s="580"/>
      <c r="L8" s="580"/>
      <c r="M8" s="580"/>
      <c r="N8" s="580"/>
      <c r="O8" s="580"/>
      <c r="P8" s="580"/>
      <c r="Q8" s="580"/>
      <c r="R8" s="580"/>
      <c r="S8" s="580"/>
      <c r="T8" s="580"/>
      <c r="U8" s="580"/>
      <c r="V8" s="580"/>
      <c r="W8" s="580"/>
      <c r="X8" s="580"/>
      <c r="Y8" s="580"/>
      <c r="Z8" s="580"/>
      <c r="AA8" s="580"/>
      <c r="AB8" s="580"/>
      <c r="AC8" s="580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</row>
    <row r="9" spans="1:57" s="122" customFormat="1" ht="91.15" customHeight="1" x14ac:dyDescent="0.2">
      <c r="A9" s="339" t="s">
        <v>1</v>
      </c>
      <c r="B9" s="340" t="s">
        <v>854</v>
      </c>
      <c r="C9" s="341">
        <f>E9+J9+O9+T9+Y9</f>
        <v>0.55000000000000004</v>
      </c>
      <c r="D9" s="342">
        <f>F9+K9+P9+U9+Z9</f>
        <v>95677</v>
      </c>
      <c r="E9" s="341">
        <f t="shared" ref="E9:AC9" si="0">E10+E11+E12</f>
        <v>0</v>
      </c>
      <c r="F9" s="342">
        <f t="shared" si="0"/>
        <v>0</v>
      </c>
      <c r="G9" s="342">
        <f t="shared" si="0"/>
        <v>0</v>
      </c>
      <c r="H9" s="342">
        <f t="shared" si="0"/>
        <v>0</v>
      </c>
      <c r="I9" s="342">
        <f t="shared" si="0"/>
        <v>0</v>
      </c>
      <c r="J9" s="341">
        <f>J10+J11+J12</f>
        <v>0</v>
      </c>
      <c r="K9" s="342">
        <f t="shared" si="0"/>
        <v>0</v>
      </c>
      <c r="L9" s="342">
        <f t="shared" si="0"/>
        <v>0</v>
      </c>
      <c r="M9" s="342">
        <f t="shared" si="0"/>
        <v>0</v>
      </c>
      <c r="N9" s="342">
        <f t="shared" si="0"/>
        <v>0</v>
      </c>
      <c r="O9" s="341">
        <f t="shared" si="0"/>
        <v>0</v>
      </c>
      <c r="P9" s="342">
        <f t="shared" si="0"/>
        <v>0</v>
      </c>
      <c r="Q9" s="342">
        <f t="shared" si="0"/>
        <v>0</v>
      </c>
      <c r="R9" s="342">
        <f t="shared" si="0"/>
        <v>0</v>
      </c>
      <c r="S9" s="342">
        <f t="shared" si="0"/>
        <v>0</v>
      </c>
      <c r="T9" s="341">
        <f t="shared" si="0"/>
        <v>0.55000000000000004</v>
      </c>
      <c r="U9" s="342">
        <f t="shared" si="0"/>
        <v>95677</v>
      </c>
      <c r="V9" s="342">
        <f t="shared" si="0"/>
        <v>0</v>
      </c>
      <c r="W9" s="342">
        <f t="shared" si="0"/>
        <v>88190</v>
      </c>
      <c r="X9" s="342">
        <f t="shared" si="0"/>
        <v>7487</v>
      </c>
      <c r="Y9" s="341">
        <f t="shared" si="0"/>
        <v>0</v>
      </c>
      <c r="Z9" s="342">
        <f t="shared" si="0"/>
        <v>0</v>
      </c>
      <c r="AA9" s="342">
        <f t="shared" si="0"/>
        <v>0</v>
      </c>
      <c r="AB9" s="342">
        <f t="shared" si="0"/>
        <v>0</v>
      </c>
      <c r="AC9" s="342">
        <f t="shared" si="0"/>
        <v>0</v>
      </c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</row>
    <row r="10" spans="1:57" s="1" customFormat="1" ht="85.15" customHeight="1" outlineLevel="1" x14ac:dyDescent="0.2">
      <c r="A10" s="343" t="s">
        <v>19</v>
      </c>
      <c r="B10" s="344" t="s">
        <v>855</v>
      </c>
      <c r="C10" s="135">
        <f t="shared" ref="C10:C20" si="1">E10+J10+O10+T10+Y10</f>
        <v>0.55000000000000004</v>
      </c>
      <c r="D10" s="132">
        <f t="shared" ref="D10:D36" si="2">F10+K10+P10+U10+Z10</f>
        <v>92637</v>
      </c>
      <c r="E10" s="135">
        <v>0</v>
      </c>
      <c r="F10" s="132">
        <v>0</v>
      </c>
      <c r="G10" s="132">
        <v>0</v>
      </c>
      <c r="H10" s="132">
        <v>0</v>
      </c>
      <c r="I10" s="132">
        <v>0</v>
      </c>
      <c r="J10" s="345">
        <v>0</v>
      </c>
      <c r="K10" s="132">
        <f>SUM(L10:N10)</f>
        <v>0</v>
      </c>
      <c r="L10" s="132">
        <v>0</v>
      </c>
      <c r="M10" s="346">
        <v>0</v>
      </c>
      <c r="N10" s="346">
        <v>0</v>
      </c>
      <c r="O10" s="345">
        <v>0</v>
      </c>
      <c r="P10" s="132">
        <v>0</v>
      </c>
      <c r="Q10" s="346">
        <v>0</v>
      </c>
      <c r="R10" s="346">
        <v>0</v>
      </c>
      <c r="S10" s="346">
        <v>0</v>
      </c>
      <c r="T10" s="345">
        <v>0.55000000000000004</v>
      </c>
      <c r="U10" s="132">
        <f>W10+X10+V10</f>
        <v>92637</v>
      </c>
      <c r="V10" s="346">
        <v>0</v>
      </c>
      <c r="W10" s="346">
        <v>88190</v>
      </c>
      <c r="X10" s="346">
        <v>4447</v>
      </c>
      <c r="Y10" s="345">
        <v>0</v>
      </c>
      <c r="Z10" s="132">
        <f>AB10+AC10+AA10</f>
        <v>0</v>
      </c>
      <c r="AA10" s="346">
        <v>0</v>
      </c>
      <c r="AB10" s="346">
        <v>0</v>
      </c>
      <c r="AC10" s="346">
        <v>0</v>
      </c>
    </row>
    <row r="11" spans="1:57" s="1" customFormat="1" ht="101.45" customHeight="1" outlineLevel="1" x14ac:dyDescent="0.2">
      <c r="A11" s="343" t="s">
        <v>85</v>
      </c>
      <c r="B11" s="344" t="s">
        <v>856</v>
      </c>
      <c r="C11" s="135">
        <f t="shared" si="1"/>
        <v>0</v>
      </c>
      <c r="D11" s="132">
        <f t="shared" si="2"/>
        <v>2082</v>
      </c>
      <c r="E11" s="135">
        <v>0</v>
      </c>
      <c r="F11" s="132">
        <f>H11+I11</f>
        <v>0</v>
      </c>
      <c r="G11" s="132">
        <v>0</v>
      </c>
      <c r="H11" s="132">
        <v>0</v>
      </c>
      <c r="I11" s="132">
        <v>0</v>
      </c>
      <c r="J11" s="345">
        <v>0</v>
      </c>
      <c r="K11" s="132">
        <f>SUM(L11:N11)</f>
        <v>0</v>
      </c>
      <c r="L11" s="132">
        <v>0</v>
      </c>
      <c r="M11" s="346">
        <v>0</v>
      </c>
      <c r="N11" s="346">
        <v>0</v>
      </c>
      <c r="O11" s="345">
        <v>0</v>
      </c>
      <c r="P11" s="132">
        <f>R11+S11</f>
        <v>0</v>
      </c>
      <c r="Q11" s="346">
        <v>0</v>
      </c>
      <c r="R11" s="346">
        <v>0</v>
      </c>
      <c r="S11" s="346">
        <v>0</v>
      </c>
      <c r="T11" s="345">
        <v>0</v>
      </c>
      <c r="U11" s="132">
        <f>W11+X11</f>
        <v>2082</v>
      </c>
      <c r="V11" s="346">
        <v>0</v>
      </c>
      <c r="W11" s="346">
        <v>0</v>
      </c>
      <c r="X11" s="346">
        <v>2082</v>
      </c>
      <c r="Y11" s="345">
        <v>0</v>
      </c>
      <c r="Z11" s="132">
        <f>AB11+AC11</f>
        <v>0</v>
      </c>
      <c r="AA11" s="346">
        <v>0</v>
      </c>
      <c r="AB11" s="346">
        <v>0</v>
      </c>
      <c r="AC11" s="346">
        <v>0</v>
      </c>
    </row>
    <row r="12" spans="1:57" s="1" customFormat="1" ht="99.6" customHeight="1" outlineLevel="1" x14ac:dyDescent="0.2">
      <c r="A12" s="343" t="s">
        <v>113</v>
      </c>
      <c r="B12" s="344" t="s">
        <v>857</v>
      </c>
      <c r="C12" s="135">
        <f t="shared" si="1"/>
        <v>0</v>
      </c>
      <c r="D12" s="132">
        <f t="shared" si="2"/>
        <v>958</v>
      </c>
      <c r="E12" s="135">
        <v>0</v>
      </c>
      <c r="F12" s="132">
        <v>0</v>
      </c>
      <c r="G12" s="132">
        <v>0</v>
      </c>
      <c r="H12" s="132">
        <v>0</v>
      </c>
      <c r="I12" s="132">
        <v>0</v>
      </c>
      <c r="J12" s="345">
        <v>0</v>
      </c>
      <c r="K12" s="132">
        <f>SUM(L12:N12)</f>
        <v>0</v>
      </c>
      <c r="L12" s="132">
        <v>0</v>
      </c>
      <c r="M12" s="346">
        <v>0</v>
      </c>
      <c r="N12" s="346">
        <v>0</v>
      </c>
      <c r="O12" s="345">
        <v>0</v>
      </c>
      <c r="P12" s="132">
        <f>R12+S12</f>
        <v>0</v>
      </c>
      <c r="Q12" s="346">
        <v>0</v>
      </c>
      <c r="R12" s="346">
        <v>0</v>
      </c>
      <c r="S12" s="346">
        <v>0</v>
      </c>
      <c r="T12" s="345">
        <v>0</v>
      </c>
      <c r="U12" s="132">
        <f>W12+X12</f>
        <v>958</v>
      </c>
      <c r="V12" s="346">
        <v>0</v>
      </c>
      <c r="W12" s="346">
        <v>0</v>
      </c>
      <c r="X12" s="346">
        <v>958</v>
      </c>
      <c r="Y12" s="345">
        <v>0</v>
      </c>
      <c r="Z12" s="132">
        <f>AB12+AC12</f>
        <v>0</v>
      </c>
      <c r="AA12" s="346">
        <v>0</v>
      </c>
      <c r="AB12" s="346">
        <v>0</v>
      </c>
      <c r="AC12" s="346">
        <v>0</v>
      </c>
    </row>
    <row r="13" spans="1:57" s="123" customFormat="1" ht="53.25" customHeight="1" x14ac:dyDescent="0.2">
      <c r="A13" s="339" t="s">
        <v>62</v>
      </c>
      <c r="B13" s="340" t="s">
        <v>994</v>
      </c>
      <c r="C13" s="341">
        <f>E13+J13+O13+T13+Y13</f>
        <v>0</v>
      </c>
      <c r="D13" s="342">
        <f>F13+K13+P13+U13+Z13</f>
        <v>0</v>
      </c>
      <c r="E13" s="341">
        <f>E14+E15+E16</f>
        <v>0</v>
      </c>
      <c r="F13" s="342">
        <f t="shared" ref="F13:AC13" si="3">F14+F15+F16</f>
        <v>0</v>
      </c>
      <c r="G13" s="342">
        <f t="shared" si="3"/>
        <v>0</v>
      </c>
      <c r="H13" s="342">
        <f t="shared" si="3"/>
        <v>0</v>
      </c>
      <c r="I13" s="342">
        <f t="shared" si="3"/>
        <v>0</v>
      </c>
      <c r="J13" s="341">
        <f t="shared" si="3"/>
        <v>0</v>
      </c>
      <c r="K13" s="342">
        <f>K14+K15+K16</f>
        <v>0</v>
      </c>
      <c r="L13" s="342">
        <f t="shared" si="3"/>
        <v>0</v>
      </c>
      <c r="M13" s="342">
        <f t="shared" si="3"/>
        <v>0</v>
      </c>
      <c r="N13" s="342">
        <f>N14+N15+N16</f>
        <v>0</v>
      </c>
      <c r="O13" s="341">
        <f>O14+O15+O16</f>
        <v>0</v>
      </c>
      <c r="P13" s="342">
        <f t="shared" si="3"/>
        <v>0</v>
      </c>
      <c r="Q13" s="342">
        <f t="shared" si="3"/>
        <v>0</v>
      </c>
      <c r="R13" s="342">
        <f t="shared" si="3"/>
        <v>0</v>
      </c>
      <c r="S13" s="342">
        <f t="shared" si="3"/>
        <v>0</v>
      </c>
      <c r="T13" s="341">
        <f t="shared" si="3"/>
        <v>0</v>
      </c>
      <c r="U13" s="342">
        <f t="shared" si="3"/>
        <v>0</v>
      </c>
      <c r="V13" s="342">
        <f t="shared" si="3"/>
        <v>0</v>
      </c>
      <c r="W13" s="342">
        <f t="shared" si="3"/>
        <v>0</v>
      </c>
      <c r="X13" s="342">
        <f t="shared" si="3"/>
        <v>0</v>
      </c>
      <c r="Y13" s="341">
        <f t="shared" si="3"/>
        <v>0</v>
      </c>
      <c r="Z13" s="342">
        <f t="shared" si="3"/>
        <v>0</v>
      </c>
      <c r="AA13" s="342">
        <f t="shared" si="3"/>
        <v>0</v>
      </c>
      <c r="AB13" s="342">
        <f t="shared" si="3"/>
        <v>0</v>
      </c>
      <c r="AC13" s="342">
        <f t="shared" si="3"/>
        <v>0</v>
      </c>
    </row>
    <row r="14" spans="1:57" s="1" customFormat="1" ht="52.15" customHeight="1" outlineLevel="1" x14ac:dyDescent="0.2">
      <c r="A14" s="343" t="s">
        <v>63</v>
      </c>
      <c r="B14" s="344" t="s">
        <v>994</v>
      </c>
      <c r="C14" s="135">
        <f t="shared" si="1"/>
        <v>0</v>
      </c>
      <c r="D14" s="132">
        <f>F14+K14+P14+U14+Z14</f>
        <v>0</v>
      </c>
      <c r="E14" s="135">
        <v>0</v>
      </c>
      <c r="F14" s="132">
        <v>0</v>
      </c>
      <c r="G14" s="132">
        <v>0</v>
      </c>
      <c r="H14" s="132">
        <v>0</v>
      </c>
      <c r="I14" s="132">
        <v>0</v>
      </c>
      <c r="J14" s="345">
        <v>0</v>
      </c>
      <c r="K14" s="132">
        <v>0</v>
      </c>
      <c r="L14" s="132">
        <v>0</v>
      </c>
      <c r="M14" s="346">
        <v>0</v>
      </c>
      <c r="N14" s="346">
        <v>0</v>
      </c>
      <c r="O14" s="345">
        <v>0</v>
      </c>
      <c r="P14" s="346">
        <f>Q14+R14+S14</f>
        <v>0</v>
      </c>
      <c r="Q14" s="346">
        <v>0</v>
      </c>
      <c r="R14" s="346">
        <v>0</v>
      </c>
      <c r="S14" s="346">
        <v>0</v>
      </c>
      <c r="T14" s="345">
        <v>0</v>
      </c>
      <c r="U14" s="346">
        <v>0</v>
      </c>
      <c r="V14" s="346">
        <v>0</v>
      </c>
      <c r="W14" s="346">
        <v>0</v>
      </c>
      <c r="X14" s="346">
        <v>0</v>
      </c>
      <c r="Y14" s="345">
        <v>0</v>
      </c>
      <c r="Z14" s="346">
        <v>0</v>
      </c>
      <c r="AA14" s="346">
        <v>0</v>
      </c>
      <c r="AB14" s="346">
        <v>0</v>
      </c>
      <c r="AC14" s="346">
        <v>0</v>
      </c>
    </row>
    <row r="15" spans="1:57" s="1" customFormat="1" ht="76.150000000000006" customHeight="1" outlineLevel="1" x14ac:dyDescent="0.2">
      <c r="A15" s="343" t="s">
        <v>64</v>
      </c>
      <c r="B15" s="344" t="s">
        <v>995</v>
      </c>
      <c r="C15" s="135">
        <f t="shared" si="1"/>
        <v>0</v>
      </c>
      <c r="D15" s="132">
        <f>F15+K15+P15+U15+Z15</f>
        <v>0</v>
      </c>
      <c r="E15" s="135">
        <v>0</v>
      </c>
      <c r="F15" s="132">
        <v>0</v>
      </c>
      <c r="G15" s="132">
        <v>0</v>
      </c>
      <c r="H15" s="132">
        <v>0</v>
      </c>
      <c r="I15" s="132">
        <v>0</v>
      </c>
      <c r="J15" s="345">
        <v>0</v>
      </c>
      <c r="K15" s="132">
        <f>SUM(L15:N15)</f>
        <v>0</v>
      </c>
      <c r="L15" s="132">
        <v>0</v>
      </c>
      <c r="M15" s="346">
        <v>0</v>
      </c>
      <c r="N15" s="346">
        <v>0</v>
      </c>
      <c r="O15" s="345">
        <v>0</v>
      </c>
      <c r="P15" s="346">
        <v>0</v>
      </c>
      <c r="Q15" s="346">
        <v>0</v>
      </c>
      <c r="R15" s="346">
        <v>0</v>
      </c>
      <c r="S15" s="346">
        <v>0</v>
      </c>
      <c r="T15" s="345">
        <v>0</v>
      </c>
      <c r="U15" s="346">
        <v>0</v>
      </c>
      <c r="V15" s="346">
        <v>0</v>
      </c>
      <c r="W15" s="346">
        <v>0</v>
      </c>
      <c r="X15" s="346">
        <v>0</v>
      </c>
      <c r="Y15" s="345">
        <v>0</v>
      </c>
      <c r="Z15" s="346">
        <v>0</v>
      </c>
      <c r="AA15" s="346">
        <v>0</v>
      </c>
      <c r="AB15" s="346">
        <v>0</v>
      </c>
      <c r="AC15" s="346">
        <v>0</v>
      </c>
    </row>
    <row r="16" spans="1:57" s="1" customFormat="1" ht="76.150000000000006" customHeight="1" outlineLevel="1" x14ac:dyDescent="0.2">
      <c r="A16" s="343" t="s">
        <v>100</v>
      </c>
      <c r="B16" s="344" t="s">
        <v>996</v>
      </c>
      <c r="C16" s="135">
        <f t="shared" si="1"/>
        <v>0</v>
      </c>
      <c r="D16" s="132">
        <f>F16+K16+P16+U16+Z16</f>
        <v>0</v>
      </c>
      <c r="E16" s="135">
        <f>H16+L16+Q16+V16</f>
        <v>0</v>
      </c>
      <c r="F16" s="132">
        <v>0</v>
      </c>
      <c r="G16" s="132">
        <v>0</v>
      </c>
      <c r="H16" s="132">
        <v>0</v>
      </c>
      <c r="I16" s="132">
        <v>0</v>
      </c>
      <c r="J16" s="345">
        <v>0</v>
      </c>
      <c r="K16" s="132">
        <f>SUM(L16:N16)</f>
        <v>0</v>
      </c>
      <c r="L16" s="132">
        <v>0</v>
      </c>
      <c r="M16" s="346">
        <v>0</v>
      </c>
      <c r="N16" s="346">
        <v>0</v>
      </c>
      <c r="O16" s="345">
        <v>0</v>
      </c>
      <c r="P16" s="346">
        <v>0</v>
      </c>
      <c r="Q16" s="346">
        <v>0</v>
      </c>
      <c r="R16" s="346">
        <v>0</v>
      </c>
      <c r="S16" s="346">
        <v>0</v>
      </c>
      <c r="T16" s="345">
        <v>0</v>
      </c>
      <c r="U16" s="346">
        <v>0</v>
      </c>
      <c r="V16" s="346">
        <v>0</v>
      </c>
      <c r="W16" s="346">
        <v>0</v>
      </c>
      <c r="X16" s="346">
        <v>0</v>
      </c>
      <c r="Y16" s="345">
        <v>0</v>
      </c>
      <c r="Z16" s="346">
        <v>0</v>
      </c>
      <c r="AA16" s="346">
        <v>0</v>
      </c>
      <c r="AB16" s="346">
        <v>0</v>
      </c>
      <c r="AC16" s="346">
        <v>0</v>
      </c>
    </row>
    <row r="17" spans="1:45" s="1" customFormat="1" ht="73.900000000000006" customHeight="1" x14ac:dyDescent="0.2">
      <c r="A17" s="342" t="s">
        <v>86</v>
      </c>
      <c r="B17" s="340" t="s">
        <v>114</v>
      </c>
      <c r="C17" s="341">
        <f t="shared" si="1"/>
        <v>4.5</v>
      </c>
      <c r="D17" s="342">
        <f>F17+K17+P17+U17+Z17</f>
        <v>451067</v>
      </c>
      <c r="E17" s="341">
        <f>E18+E19+E20</f>
        <v>0</v>
      </c>
      <c r="F17" s="342">
        <f t="shared" ref="F17:AC17" si="4">F18+F19+F20</f>
        <v>0</v>
      </c>
      <c r="G17" s="342">
        <f t="shared" si="4"/>
        <v>0</v>
      </c>
      <c r="H17" s="342">
        <f t="shared" si="4"/>
        <v>0</v>
      </c>
      <c r="I17" s="342">
        <f t="shared" si="4"/>
        <v>0</v>
      </c>
      <c r="J17" s="341">
        <v>0</v>
      </c>
      <c r="K17" s="342">
        <v>0</v>
      </c>
      <c r="L17" s="342">
        <f t="shared" si="4"/>
        <v>0</v>
      </c>
      <c r="M17" s="342">
        <f t="shared" si="4"/>
        <v>0</v>
      </c>
      <c r="N17" s="342">
        <v>0</v>
      </c>
      <c r="O17" s="341">
        <f t="shared" si="4"/>
        <v>0</v>
      </c>
      <c r="P17" s="342">
        <f t="shared" si="4"/>
        <v>0</v>
      </c>
      <c r="Q17" s="342">
        <f t="shared" si="4"/>
        <v>0</v>
      </c>
      <c r="R17" s="342">
        <f t="shared" si="4"/>
        <v>0</v>
      </c>
      <c r="S17" s="342">
        <f t="shared" si="4"/>
        <v>0</v>
      </c>
      <c r="T17" s="341">
        <f t="shared" si="4"/>
        <v>4.5</v>
      </c>
      <c r="U17" s="342">
        <f t="shared" si="4"/>
        <v>451067</v>
      </c>
      <c r="V17" s="342">
        <f t="shared" si="4"/>
        <v>0</v>
      </c>
      <c r="W17" s="342">
        <f t="shared" si="4"/>
        <v>425370</v>
      </c>
      <c r="X17" s="342">
        <f t="shared" si="4"/>
        <v>25697</v>
      </c>
      <c r="Y17" s="341">
        <f t="shared" si="4"/>
        <v>0</v>
      </c>
      <c r="Z17" s="342">
        <f t="shared" si="4"/>
        <v>0</v>
      </c>
      <c r="AA17" s="342">
        <f t="shared" si="4"/>
        <v>0</v>
      </c>
      <c r="AB17" s="342">
        <f t="shared" si="4"/>
        <v>0</v>
      </c>
      <c r="AC17" s="342">
        <f t="shared" si="4"/>
        <v>0</v>
      </c>
    </row>
    <row r="18" spans="1:45" s="3" customFormat="1" ht="69" customHeight="1" outlineLevel="1" x14ac:dyDescent="0.2">
      <c r="A18" s="343" t="s">
        <v>774</v>
      </c>
      <c r="B18" s="344" t="s">
        <v>170</v>
      </c>
      <c r="C18" s="135">
        <f t="shared" si="1"/>
        <v>4.5</v>
      </c>
      <c r="D18" s="132">
        <f t="shared" si="2"/>
        <v>446817</v>
      </c>
      <c r="E18" s="135">
        <v>0</v>
      </c>
      <c r="F18" s="132">
        <v>0</v>
      </c>
      <c r="G18" s="132">
        <v>0</v>
      </c>
      <c r="H18" s="132">
        <v>0</v>
      </c>
      <c r="I18" s="132">
        <v>0</v>
      </c>
      <c r="J18" s="135">
        <v>0</v>
      </c>
      <c r="K18" s="132">
        <f t="shared" ref="K18:K36" si="5">SUM(L18:N18)</f>
        <v>0</v>
      </c>
      <c r="L18" s="132">
        <v>0</v>
      </c>
      <c r="M18" s="346">
        <v>0</v>
      </c>
      <c r="N18" s="346">
        <v>0</v>
      </c>
      <c r="O18" s="345">
        <v>0</v>
      </c>
      <c r="P18" s="346">
        <v>0</v>
      </c>
      <c r="Q18" s="346">
        <v>0</v>
      </c>
      <c r="R18" s="346">
        <v>0</v>
      </c>
      <c r="S18" s="346">
        <v>0</v>
      </c>
      <c r="T18" s="345">
        <v>4.5</v>
      </c>
      <c r="U18" s="347">
        <v>446817</v>
      </c>
      <c r="V18" s="347">
        <v>0</v>
      </c>
      <c r="W18" s="347">
        <v>425370</v>
      </c>
      <c r="X18" s="347">
        <v>21447</v>
      </c>
      <c r="Y18" s="332">
        <f>4.5-4.5</f>
        <v>0</v>
      </c>
      <c r="Z18" s="346">
        <f>AB18+AC18</f>
        <v>0</v>
      </c>
      <c r="AA18" s="346">
        <v>0</v>
      </c>
      <c r="AB18" s="346">
        <f>ROUND(446816.91*0.959,1)-428497.4</f>
        <v>0</v>
      </c>
      <c r="AC18" s="346">
        <f>ROUND(446816.91*0.041,1)-18319.5</f>
        <v>0</v>
      </c>
    </row>
    <row r="19" spans="1:45" s="3" customFormat="1" ht="84.6" customHeight="1" outlineLevel="1" x14ac:dyDescent="0.2">
      <c r="A19" s="343" t="s">
        <v>87</v>
      </c>
      <c r="B19" s="344" t="s">
        <v>115</v>
      </c>
      <c r="C19" s="135">
        <f t="shared" si="1"/>
        <v>0</v>
      </c>
      <c r="D19" s="132">
        <f t="shared" si="2"/>
        <v>3150</v>
      </c>
      <c r="E19" s="135">
        <v>0</v>
      </c>
      <c r="F19" s="132">
        <v>0</v>
      </c>
      <c r="G19" s="132">
        <v>0</v>
      </c>
      <c r="H19" s="132">
        <v>0</v>
      </c>
      <c r="I19" s="132">
        <v>0</v>
      </c>
      <c r="J19" s="135">
        <v>0</v>
      </c>
      <c r="K19" s="132">
        <v>0</v>
      </c>
      <c r="L19" s="132">
        <v>0</v>
      </c>
      <c r="M19" s="346">
        <v>0</v>
      </c>
      <c r="N19" s="346">
        <v>0</v>
      </c>
      <c r="O19" s="345">
        <v>0</v>
      </c>
      <c r="P19" s="346">
        <v>0</v>
      </c>
      <c r="Q19" s="346">
        <v>0</v>
      </c>
      <c r="R19" s="346">
        <v>0</v>
      </c>
      <c r="S19" s="346">
        <v>0</v>
      </c>
      <c r="T19" s="345">
        <v>0</v>
      </c>
      <c r="U19" s="347">
        <f>X19</f>
        <v>3150</v>
      </c>
      <c r="V19" s="347">
        <v>0</v>
      </c>
      <c r="W19" s="347">
        <v>0</v>
      </c>
      <c r="X19" s="347">
        <v>3150</v>
      </c>
      <c r="Y19" s="332">
        <v>0</v>
      </c>
      <c r="Z19" s="346">
        <f>-AA19+AB19+AC19</f>
        <v>0</v>
      </c>
      <c r="AA19" s="346">
        <v>0</v>
      </c>
      <c r="AB19" s="346">
        <v>0</v>
      </c>
      <c r="AC19" s="346">
        <f>3150-3150</f>
        <v>0</v>
      </c>
    </row>
    <row r="20" spans="1:45" s="3" customFormat="1" ht="89.45" customHeight="1" outlineLevel="1" x14ac:dyDescent="0.2">
      <c r="A20" s="343" t="s">
        <v>88</v>
      </c>
      <c r="B20" s="344" t="s">
        <v>171</v>
      </c>
      <c r="C20" s="135">
        <f t="shared" si="1"/>
        <v>0</v>
      </c>
      <c r="D20" s="132">
        <f t="shared" si="2"/>
        <v>1100</v>
      </c>
      <c r="E20" s="135">
        <v>0</v>
      </c>
      <c r="F20" s="132">
        <v>0</v>
      </c>
      <c r="G20" s="132">
        <v>0</v>
      </c>
      <c r="H20" s="132">
        <v>0</v>
      </c>
      <c r="I20" s="132">
        <v>0</v>
      </c>
      <c r="J20" s="135">
        <v>0</v>
      </c>
      <c r="K20" s="132">
        <v>0</v>
      </c>
      <c r="L20" s="132">
        <v>0</v>
      </c>
      <c r="M20" s="346">
        <v>0</v>
      </c>
      <c r="N20" s="346">
        <v>0</v>
      </c>
      <c r="O20" s="345">
        <v>0</v>
      </c>
      <c r="P20" s="346">
        <v>0</v>
      </c>
      <c r="Q20" s="346">
        <v>0</v>
      </c>
      <c r="R20" s="346">
        <v>0</v>
      </c>
      <c r="S20" s="346">
        <v>0</v>
      </c>
      <c r="T20" s="345">
        <v>0</v>
      </c>
      <c r="U20" s="347">
        <f>X20</f>
        <v>1100</v>
      </c>
      <c r="V20" s="347">
        <v>0</v>
      </c>
      <c r="W20" s="347">
        <v>0</v>
      </c>
      <c r="X20" s="347">
        <v>1100</v>
      </c>
      <c r="Y20" s="332">
        <v>0</v>
      </c>
      <c r="Z20" s="346">
        <f>AA20+AB20+AC20</f>
        <v>0</v>
      </c>
      <c r="AA20" s="346">
        <v>0</v>
      </c>
      <c r="AB20" s="346">
        <v>0</v>
      </c>
      <c r="AC20" s="346">
        <f>1100-1100</f>
        <v>0</v>
      </c>
    </row>
    <row r="21" spans="1:45" s="122" customFormat="1" ht="90" customHeight="1" x14ac:dyDescent="0.2">
      <c r="A21" s="342" t="s">
        <v>89</v>
      </c>
      <c r="B21" s="348" t="s">
        <v>116</v>
      </c>
      <c r="C21" s="341">
        <f>E21+J21+O21++T21+Y21</f>
        <v>0.1</v>
      </c>
      <c r="D21" s="342">
        <f t="shared" si="2"/>
        <v>7884</v>
      </c>
      <c r="E21" s="341">
        <f t="shared" ref="E21:N21" si="6">E22+E23+E24</f>
        <v>0</v>
      </c>
      <c r="F21" s="342">
        <f t="shared" si="6"/>
        <v>0</v>
      </c>
      <c r="G21" s="342">
        <f t="shared" si="6"/>
        <v>0</v>
      </c>
      <c r="H21" s="342">
        <f t="shared" si="6"/>
        <v>0</v>
      </c>
      <c r="I21" s="342">
        <f t="shared" si="6"/>
        <v>0</v>
      </c>
      <c r="J21" s="341">
        <f t="shared" si="6"/>
        <v>0</v>
      </c>
      <c r="K21" s="342">
        <f t="shared" si="6"/>
        <v>0</v>
      </c>
      <c r="L21" s="342">
        <f t="shared" si="6"/>
        <v>0</v>
      </c>
      <c r="M21" s="342">
        <f t="shared" si="6"/>
        <v>0</v>
      </c>
      <c r="N21" s="342">
        <f t="shared" si="6"/>
        <v>0</v>
      </c>
      <c r="O21" s="341">
        <v>0</v>
      </c>
      <c r="P21" s="342">
        <f t="shared" ref="P21:AC21" si="7">P22+P23+P24</f>
        <v>0</v>
      </c>
      <c r="Q21" s="342">
        <f t="shared" si="7"/>
        <v>0</v>
      </c>
      <c r="R21" s="342">
        <f t="shared" si="7"/>
        <v>0</v>
      </c>
      <c r="S21" s="342">
        <f t="shared" si="7"/>
        <v>0</v>
      </c>
      <c r="T21" s="341">
        <f t="shared" si="7"/>
        <v>0.1</v>
      </c>
      <c r="U21" s="342">
        <f t="shared" si="7"/>
        <v>7884</v>
      </c>
      <c r="V21" s="342">
        <f t="shared" si="7"/>
        <v>0</v>
      </c>
      <c r="W21" s="342">
        <f t="shared" si="7"/>
        <v>7034</v>
      </c>
      <c r="X21" s="342">
        <f t="shared" si="7"/>
        <v>850</v>
      </c>
      <c r="Y21" s="341">
        <f t="shared" si="7"/>
        <v>0</v>
      </c>
      <c r="Z21" s="342">
        <f t="shared" si="7"/>
        <v>0</v>
      </c>
      <c r="AA21" s="342">
        <f t="shared" si="7"/>
        <v>0</v>
      </c>
      <c r="AB21" s="342">
        <f t="shared" si="7"/>
        <v>0</v>
      </c>
      <c r="AC21" s="342">
        <f t="shared" si="7"/>
        <v>0</v>
      </c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</row>
    <row r="22" spans="1:45" s="3" customFormat="1" ht="75.599999999999994" customHeight="1" outlineLevel="1" x14ac:dyDescent="0.2">
      <c r="A22" s="343" t="s">
        <v>162</v>
      </c>
      <c r="B22" s="349" t="s">
        <v>116</v>
      </c>
      <c r="C22" s="135">
        <f>E22+J22+O22+T22+Y22</f>
        <v>0.1</v>
      </c>
      <c r="D22" s="132">
        <f t="shared" si="2"/>
        <v>7389</v>
      </c>
      <c r="E22" s="135">
        <v>0</v>
      </c>
      <c r="F22" s="132">
        <v>0</v>
      </c>
      <c r="G22" s="132">
        <v>0</v>
      </c>
      <c r="H22" s="132">
        <v>0</v>
      </c>
      <c r="I22" s="132">
        <v>0</v>
      </c>
      <c r="J22" s="135">
        <v>0</v>
      </c>
      <c r="K22" s="132">
        <v>0</v>
      </c>
      <c r="L22" s="132">
        <v>0</v>
      </c>
      <c r="M22" s="346">
        <f>ROUND(7389.22*0.959,1)-7086.3</f>
        <v>0</v>
      </c>
      <c r="N22" s="346">
        <v>0</v>
      </c>
      <c r="O22" s="345">
        <v>0</v>
      </c>
      <c r="P22" s="346">
        <v>0</v>
      </c>
      <c r="Q22" s="346">
        <v>0</v>
      </c>
      <c r="R22" s="346">
        <v>0</v>
      </c>
      <c r="S22" s="346">
        <v>0</v>
      </c>
      <c r="T22" s="345">
        <v>0.1</v>
      </c>
      <c r="U22" s="347">
        <f>V22+W22+X22</f>
        <v>7389</v>
      </c>
      <c r="V22" s="347">
        <v>0</v>
      </c>
      <c r="W22" s="347">
        <v>7034</v>
      </c>
      <c r="X22" s="347">
        <v>355</v>
      </c>
      <c r="Y22" s="332">
        <v>0</v>
      </c>
      <c r="Z22" s="346">
        <v>0</v>
      </c>
      <c r="AA22" s="346">
        <v>0</v>
      </c>
      <c r="AB22" s="346">
        <v>0</v>
      </c>
      <c r="AC22" s="346">
        <v>0</v>
      </c>
    </row>
    <row r="23" spans="1:45" s="3" customFormat="1" ht="97.9" customHeight="1" outlineLevel="1" x14ac:dyDescent="0.2">
      <c r="A23" s="343" t="s">
        <v>90</v>
      </c>
      <c r="B23" s="349" t="s">
        <v>117</v>
      </c>
      <c r="C23" s="135">
        <f>E23+J23+O23+T23+Y23</f>
        <v>0</v>
      </c>
      <c r="D23" s="132">
        <f t="shared" si="2"/>
        <v>298</v>
      </c>
      <c r="E23" s="135">
        <v>0</v>
      </c>
      <c r="F23" s="132">
        <v>0</v>
      </c>
      <c r="G23" s="132">
        <v>0</v>
      </c>
      <c r="H23" s="132">
        <v>0</v>
      </c>
      <c r="I23" s="132">
        <v>0</v>
      </c>
      <c r="J23" s="135">
        <v>0</v>
      </c>
      <c r="K23" s="132">
        <v>0</v>
      </c>
      <c r="L23" s="132">
        <v>0</v>
      </c>
      <c r="M23" s="346">
        <v>0</v>
      </c>
      <c r="N23" s="346">
        <v>0</v>
      </c>
      <c r="O23" s="345">
        <v>0</v>
      </c>
      <c r="P23" s="346">
        <f>S23</f>
        <v>0</v>
      </c>
      <c r="Q23" s="346">
        <v>0</v>
      </c>
      <c r="R23" s="346">
        <v>0</v>
      </c>
      <c r="S23" s="346">
        <v>0</v>
      </c>
      <c r="T23" s="345">
        <v>0</v>
      </c>
      <c r="U23" s="347">
        <f t="shared" ref="U23:U24" si="8">V23+W23+X23</f>
        <v>298</v>
      </c>
      <c r="V23" s="347">
        <v>0</v>
      </c>
      <c r="W23" s="347">
        <v>0</v>
      </c>
      <c r="X23" s="347">
        <v>298</v>
      </c>
      <c r="Y23" s="332">
        <v>0</v>
      </c>
      <c r="Z23" s="346">
        <v>0</v>
      </c>
      <c r="AA23" s="346">
        <v>0</v>
      </c>
      <c r="AB23" s="346">
        <v>0</v>
      </c>
      <c r="AC23" s="346">
        <v>0</v>
      </c>
    </row>
    <row r="24" spans="1:45" s="3" customFormat="1" ht="99" customHeight="1" outlineLevel="1" x14ac:dyDescent="0.2">
      <c r="A24" s="343" t="s">
        <v>91</v>
      </c>
      <c r="B24" s="350" t="s">
        <v>172</v>
      </c>
      <c r="C24" s="135">
        <f>E24+J24+O24+T24+Y24</f>
        <v>0</v>
      </c>
      <c r="D24" s="132">
        <f t="shared" si="2"/>
        <v>197</v>
      </c>
      <c r="E24" s="135">
        <v>0</v>
      </c>
      <c r="F24" s="132">
        <v>0</v>
      </c>
      <c r="G24" s="132">
        <v>0</v>
      </c>
      <c r="H24" s="132">
        <v>0</v>
      </c>
      <c r="I24" s="132">
        <v>0</v>
      </c>
      <c r="J24" s="135">
        <v>0</v>
      </c>
      <c r="K24" s="132">
        <v>0</v>
      </c>
      <c r="L24" s="132">
        <v>0</v>
      </c>
      <c r="M24" s="346">
        <v>0</v>
      </c>
      <c r="N24" s="346">
        <v>0</v>
      </c>
      <c r="O24" s="345">
        <v>0</v>
      </c>
      <c r="P24" s="346">
        <f>S24</f>
        <v>0</v>
      </c>
      <c r="Q24" s="346">
        <v>0</v>
      </c>
      <c r="R24" s="346">
        <v>0</v>
      </c>
      <c r="S24" s="346">
        <v>0</v>
      </c>
      <c r="T24" s="345">
        <v>0</v>
      </c>
      <c r="U24" s="347">
        <f t="shared" si="8"/>
        <v>197</v>
      </c>
      <c r="V24" s="347">
        <v>0</v>
      </c>
      <c r="W24" s="347">
        <v>0</v>
      </c>
      <c r="X24" s="347">
        <v>197</v>
      </c>
      <c r="Y24" s="332">
        <v>0</v>
      </c>
      <c r="Z24" s="346">
        <v>0</v>
      </c>
      <c r="AA24" s="346">
        <v>0</v>
      </c>
      <c r="AB24" s="346">
        <v>0</v>
      </c>
      <c r="AC24" s="346">
        <v>0</v>
      </c>
    </row>
    <row r="25" spans="1:45" s="3" customFormat="1" ht="83.45" customHeight="1" x14ac:dyDescent="0.2">
      <c r="A25" s="339" t="s">
        <v>92</v>
      </c>
      <c r="B25" s="348" t="s">
        <v>173</v>
      </c>
      <c r="C25" s="341">
        <f>C26+C27+C28</f>
        <v>0.31</v>
      </c>
      <c r="D25" s="342">
        <f t="shared" ref="D25:K25" si="9">D26+D27+D28</f>
        <v>28967</v>
      </c>
      <c r="E25" s="341">
        <f t="shared" si="9"/>
        <v>0</v>
      </c>
      <c r="F25" s="342">
        <f t="shared" si="9"/>
        <v>0</v>
      </c>
      <c r="G25" s="342">
        <f t="shared" si="9"/>
        <v>0</v>
      </c>
      <c r="H25" s="342">
        <f t="shared" si="9"/>
        <v>0</v>
      </c>
      <c r="I25" s="342">
        <f t="shared" si="9"/>
        <v>0</v>
      </c>
      <c r="J25" s="341">
        <f t="shared" si="9"/>
        <v>0</v>
      </c>
      <c r="K25" s="342">
        <f t="shared" si="9"/>
        <v>0</v>
      </c>
      <c r="L25" s="342">
        <f>L26+L27+L28</f>
        <v>0</v>
      </c>
      <c r="M25" s="342">
        <f>M26+M27+M28</f>
        <v>0</v>
      </c>
      <c r="N25" s="342">
        <v>0</v>
      </c>
      <c r="O25" s="341">
        <f t="shared" ref="O25:AC25" si="10">O26+O27+O28</f>
        <v>0</v>
      </c>
      <c r="P25" s="342">
        <f t="shared" si="10"/>
        <v>0</v>
      </c>
      <c r="Q25" s="342">
        <f t="shared" si="10"/>
        <v>0</v>
      </c>
      <c r="R25" s="342">
        <f t="shared" si="10"/>
        <v>0</v>
      </c>
      <c r="S25" s="342">
        <f t="shared" si="10"/>
        <v>0</v>
      </c>
      <c r="T25" s="341">
        <f t="shared" si="10"/>
        <v>0.31</v>
      </c>
      <c r="U25" s="342">
        <f t="shared" si="10"/>
        <v>28967</v>
      </c>
      <c r="V25" s="342">
        <f t="shared" si="10"/>
        <v>0</v>
      </c>
      <c r="W25" s="342">
        <f t="shared" si="10"/>
        <v>26122</v>
      </c>
      <c r="X25" s="342">
        <f t="shared" si="10"/>
        <v>2845</v>
      </c>
      <c r="Y25" s="341">
        <f t="shared" si="10"/>
        <v>0</v>
      </c>
      <c r="Z25" s="342">
        <f t="shared" si="10"/>
        <v>0</v>
      </c>
      <c r="AA25" s="342">
        <f t="shared" si="10"/>
        <v>0</v>
      </c>
      <c r="AB25" s="342">
        <f t="shared" si="10"/>
        <v>0</v>
      </c>
      <c r="AC25" s="342">
        <f t="shared" si="10"/>
        <v>0</v>
      </c>
    </row>
    <row r="26" spans="1:45" s="3" customFormat="1" ht="81" customHeight="1" outlineLevel="1" x14ac:dyDescent="0.2">
      <c r="A26" s="343" t="s">
        <v>163</v>
      </c>
      <c r="B26" s="349" t="s">
        <v>173</v>
      </c>
      <c r="C26" s="135">
        <f t="shared" ref="C26:C32" si="11">E26+J26+O26+T26+Y26</f>
        <v>0.31</v>
      </c>
      <c r="D26" s="132">
        <f t="shared" si="2"/>
        <v>27439</v>
      </c>
      <c r="E26" s="135">
        <v>0</v>
      </c>
      <c r="F26" s="132">
        <v>0</v>
      </c>
      <c r="G26" s="132">
        <v>0</v>
      </c>
      <c r="H26" s="132">
        <v>0</v>
      </c>
      <c r="I26" s="132">
        <v>0</v>
      </c>
      <c r="J26" s="135">
        <v>0</v>
      </c>
      <c r="K26" s="132">
        <f t="shared" si="5"/>
        <v>0</v>
      </c>
      <c r="L26" s="132">
        <v>0</v>
      </c>
      <c r="M26" s="132">
        <f>ROUND(27438.82*0.959,1)-26313.8</f>
        <v>0</v>
      </c>
      <c r="N26" s="132">
        <v>0</v>
      </c>
      <c r="O26" s="135">
        <v>0</v>
      </c>
      <c r="P26" s="132">
        <v>0</v>
      </c>
      <c r="Q26" s="132">
        <v>0</v>
      </c>
      <c r="R26" s="346">
        <v>0</v>
      </c>
      <c r="S26" s="346">
        <v>0</v>
      </c>
      <c r="T26" s="345">
        <v>0.31</v>
      </c>
      <c r="U26" s="132">
        <f>V26+W26+X26</f>
        <v>27439</v>
      </c>
      <c r="V26" s="132">
        <v>0</v>
      </c>
      <c r="W26" s="346">
        <v>26122</v>
      </c>
      <c r="X26" s="346">
        <v>1317</v>
      </c>
      <c r="Y26" s="345">
        <v>0</v>
      </c>
      <c r="Z26" s="132">
        <v>0</v>
      </c>
      <c r="AA26" s="346">
        <v>0</v>
      </c>
      <c r="AB26" s="346">
        <v>0</v>
      </c>
      <c r="AC26" s="346">
        <v>0</v>
      </c>
    </row>
    <row r="27" spans="1:45" s="3" customFormat="1" ht="105.6" customHeight="1" outlineLevel="1" x14ac:dyDescent="0.2">
      <c r="A27" s="343" t="s">
        <v>93</v>
      </c>
      <c r="B27" s="349" t="s">
        <v>174</v>
      </c>
      <c r="C27" s="135">
        <f t="shared" si="11"/>
        <v>0</v>
      </c>
      <c r="D27" s="132">
        <f t="shared" si="2"/>
        <v>965</v>
      </c>
      <c r="E27" s="135">
        <v>0</v>
      </c>
      <c r="F27" s="132">
        <v>0</v>
      </c>
      <c r="G27" s="132">
        <v>0</v>
      </c>
      <c r="H27" s="132">
        <v>0</v>
      </c>
      <c r="I27" s="132">
        <v>0</v>
      </c>
      <c r="J27" s="135">
        <v>0</v>
      </c>
      <c r="K27" s="132">
        <f t="shared" si="5"/>
        <v>0</v>
      </c>
      <c r="L27" s="132">
        <v>0</v>
      </c>
      <c r="M27" s="132">
        <v>0</v>
      </c>
      <c r="N27" s="132">
        <v>0</v>
      </c>
      <c r="O27" s="135">
        <v>0</v>
      </c>
      <c r="P27" s="132">
        <f>S27</f>
        <v>0</v>
      </c>
      <c r="Q27" s="132">
        <v>0</v>
      </c>
      <c r="R27" s="346">
        <v>0</v>
      </c>
      <c r="S27" s="346">
        <v>0</v>
      </c>
      <c r="T27" s="345">
        <v>0</v>
      </c>
      <c r="U27" s="132">
        <f t="shared" ref="U27:U28" si="12">V27+W27+X27</f>
        <v>965</v>
      </c>
      <c r="V27" s="132">
        <v>0</v>
      </c>
      <c r="W27" s="346">
        <v>0</v>
      </c>
      <c r="X27" s="346">
        <v>965</v>
      </c>
      <c r="Y27" s="345">
        <v>0</v>
      </c>
      <c r="Z27" s="132">
        <v>0</v>
      </c>
      <c r="AA27" s="346">
        <v>0</v>
      </c>
      <c r="AB27" s="346">
        <v>0</v>
      </c>
      <c r="AC27" s="346">
        <v>0</v>
      </c>
    </row>
    <row r="28" spans="1:45" s="3" customFormat="1" ht="105.6" customHeight="1" outlineLevel="1" x14ac:dyDescent="0.2">
      <c r="A28" s="343" t="s">
        <v>94</v>
      </c>
      <c r="B28" s="349" t="s">
        <v>768</v>
      </c>
      <c r="C28" s="135">
        <v>0</v>
      </c>
      <c r="D28" s="132">
        <f t="shared" si="2"/>
        <v>563</v>
      </c>
      <c r="E28" s="135">
        <v>0</v>
      </c>
      <c r="F28" s="132">
        <v>0</v>
      </c>
      <c r="G28" s="132">
        <v>0</v>
      </c>
      <c r="H28" s="132">
        <v>0</v>
      </c>
      <c r="I28" s="132">
        <v>0</v>
      </c>
      <c r="J28" s="135">
        <v>0</v>
      </c>
      <c r="K28" s="132">
        <v>0</v>
      </c>
      <c r="L28" s="132">
        <v>0</v>
      </c>
      <c r="M28" s="132">
        <v>0</v>
      </c>
      <c r="N28" s="132">
        <v>0</v>
      </c>
      <c r="O28" s="135">
        <v>0</v>
      </c>
      <c r="P28" s="132">
        <f>S28</f>
        <v>0</v>
      </c>
      <c r="Q28" s="132">
        <v>0</v>
      </c>
      <c r="R28" s="346">
        <v>0</v>
      </c>
      <c r="S28" s="346">
        <v>0</v>
      </c>
      <c r="T28" s="345">
        <v>0</v>
      </c>
      <c r="U28" s="132">
        <f t="shared" si="12"/>
        <v>563</v>
      </c>
      <c r="V28" s="132">
        <v>0</v>
      </c>
      <c r="W28" s="346">
        <v>0</v>
      </c>
      <c r="X28" s="346">
        <v>563</v>
      </c>
      <c r="Y28" s="345">
        <v>0</v>
      </c>
      <c r="Z28" s="132">
        <v>0</v>
      </c>
      <c r="AA28" s="346">
        <v>0</v>
      </c>
      <c r="AB28" s="346">
        <v>0</v>
      </c>
      <c r="AC28" s="346">
        <v>0</v>
      </c>
    </row>
    <row r="29" spans="1:45" s="3" customFormat="1" ht="64.150000000000006" customHeight="1" x14ac:dyDescent="0.2">
      <c r="A29" s="339" t="s">
        <v>95</v>
      </c>
      <c r="B29" s="348" t="s">
        <v>120</v>
      </c>
      <c r="C29" s="341">
        <f t="shared" si="11"/>
        <v>0.82</v>
      </c>
      <c r="D29" s="342">
        <f t="shared" si="2"/>
        <v>74008</v>
      </c>
      <c r="E29" s="341">
        <f>E30+E31+E32</f>
        <v>0</v>
      </c>
      <c r="F29" s="342">
        <f>F30+F31+F32</f>
        <v>0</v>
      </c>
      <c r="G29" s="342">
        <f t="shared" ref="G29:N29" si="13">G30+G31+G32</f>
        <v>0</v>
      </c>
      <c r="H29" s="342">
        <f t="shared" si="13"/>
        <v>0</v>
      </c>
      <c r="I29" s="342">
        <f t="shared" si="13"/>
        <v>0</v>
      </c>
      <c r="J29" s="341">
        <f t="shared" si="13"/>
        <v>0</v>
      </c>
      <c r="K29" s="342">
        <f t="shared" si="5"/>
        <v>0</v>
      </c>
      <c r="L29" s="342">
        <f>L30+L31+L32</f>
        <v>0</v>
      </c>
      <c r="M29" s="342">
        <f t="shared" si="13"/>
        <v>0</v>
      </c>
      <c r="N29" s="342">
        <f t="shared" si="13"/>
        <v>0</v>
      </c>
      <c r="O29" s="341">
        <v>0</v>
      </c>
      <c r="P29" s="342">
        <f t="shared" ref="P29:AC29" si="14">P30+P31+P32</f>
        <v>0</v>
      </c>
      <c r="Q29" s="342">
        <f t="shared" si="14"/>
        <v>0</v>
      </c>
      <c r="R29" s="342">
        <f t="shared" si="14"/>
        <v>0</v>
      </c>
      <c r="S29" s="342">
        <f t="shared" si="14"/>
        <v>0</v>
      </c>
      <c r="T29" s="341">
        <f t="shared" si="14"/>
        <v>0.82</v>
      </c>
      <c r="U29" s="342">
        <f t="shared" si="14"/>
        <v>74008</v>
      </c>
      <c r="V29" s="342">
        <f t="shared" si="14"/>
        <v>0</v>
      </c>
      <c r="W29" s="342">
        <f t="shared" si="14"/>
        <v>69028</v>
      </c>
      <c r="X29" s="342">
        <f t="shared" si="14"/>
        <v>4980</v>
      </c>
      <c r="Y29" s="341">
        <f t="shared" si="14"/>
        <v>0</v>
      </c>
      <c r="Z29" s="342">
        <f t="shared" si="14"/>
        <v>0</v>
      </c>
      <c r="AA29" s="342">
        <f t="shared" si="14"/>
        <v>0</v>
      </c>
      <c r="AB29" s="342">
        <f t="shared" si="14"/>
        <v>0</v>
      </c>
      <c r="AC29" s="342">
        <f t="shared" si="14"/>
        <v>0</v>
      </c>
    </row>
    <row r="30" spans="1:45" s="3" customFormat="1" ht="63.75" customHeight="1" outlineLevel="1" x14ac:dyDescent="0.2">
      <c r="A30" s="343" t="s">
        <v>96</v>
      </c>
      <c r="B30" s="349" t="s">
        <v>120</v>
      </c>
      <c r="C30" s="135">
        <f t="shared" si="11"/>
        <v>0.82</v>
      </c>
      <c r="D30" s="132">
        <f t="shared" si="2"/>
        <v>72508</v>
      </c>
      <c r="E30" s="135">
        <v>0</v>
      </c>
      <c r="F30" s="132">
        <v>0</v>
      </c>
      <c r="G30" s="132">
        <v>0</v>
      </c>
      <c r="H30" s="132">
        <v>0</v>
      </c>
      <c r="I30" s="132">
        <v>0</v>
      </c>
      <c r="J30" s="135">
        <v>0</v>
      </c>
      <c r="K30" s="132">
        <f t="shared" si="5"/>
        <v>0</v>
      </c>
      <c r="L30" s="132">
        <v>0</v>
      </c>
      <c r="M30" s="132">
        <v>0</v>
      </c>
      <c r="N30" s="346">
        <v>0</v>
      </c>
      <c r="O30" s="135">
        <v>0</v>
      </c>
      <c r="P30" s="132">
        <v>0</v>
      </c>
      <c r="Q30" s="132">
        <v>0</v>
      </c>
      <c r="R30" s="346">
        <v>0</v>
      </c>
      <c r="S30" s="346">
        <v>0</v>
      </c>
      <c r="T30" s="345">
        <v>0.82</v>
      </c>
      <c r="U30" s="132">
        <f>V30+W30+X30</f>
        <v>72508</v>
      </c>
      <c r="V30" s="132">
        <v>0</v>
      </c>
      <c r="W30" s="346">
        <v>69028</v>
      </c>
      <c r="X30" s="346">
        <v>3480</v>
      </c>
      <c r="Y30" s="345">
        <v>0</v>
      </c>
      <c r="Z30" s="132">
        <v>0</v>
      </c>
      <c r="AA30" s="346">
        <v>0</v>
      </c>
      <c r="AB30" s="346">
        <v>0</v>
      </c>
      <c r="AC30" s="346">
        <v>0</v>
      </c>
    </row>
    <row r="31" spans="1:45" s="3" customFormat="1" ht="87.75" customHeight="1" outlineLevel="1" x14ac:dyDescent="0.2">
      <c r="A31" s="343" t="s">
        <v>97</v>
      </c>
      <c r="B31" s="349" t="s">
        <v>121</v>
      </c>
      <c r="C31" s="135">
        <f t="shared" si="11"/>
        <v>0</v>
      </c>
      <c r="D31" s="132">
        <f t="shared" si="2"/>
        <v>1050</v>
      </c>
      <c r="E31" s="135">
        <v>0</v>
      </c>
      <c r="F31" s="132">
        <v>0</v>
      </c>
      <c r="G31" s="132">
        <v>0</v>
      </c>
      <c r="H31" s="132">
        <v>0</v>
      </c>
      <c r="I31" s="132">
        <v>0</v>
      </c>
      <c r="J31" s="135">
        <v>0</v>
      </c>
      <c r="K31" s="132">
        <f t="shared" si="5"/>
        <v>0</v>
      </c>
      <c r="L31" s="132">
        <v>0</v>
      </c>
      <c r="M31" s="132">
        <v>0</v>
      </c>
      <c r="N31" s="346">
        <v>0</v>
      </c>
      <c r="O31" s="135">
        <v>0</v>
      </c>
      <c r="P31" s="132">
        <f>Q31+R31+S31</f>
        <v>0</v>
      </c>
      <c r="Q31" s="132">
        <v>0</v>
      </c>
      <c r="R31" s="346">
        <v>0</v>
      </c>
      <c r="S31" s="346">
        <v>0</v>
      </c>
      <c r="T31" s="345">
        <v>0</v>
      </c>
      <c r="U31" s="132">
        <f t="shared" ref="U31:U32" si="15">V31+W31+X31</f>
        <v>1050</v>
      </c>
      <c r="V31" s="132">
        <v>0</v>
      </c>
      <c r="W31" s="346">
        <v>0</v>
      </c>
      <c r="X31" s="346">
        <v>1050</v>
      </c>
      <c r="Y31" s="345">
        <v>0</v>
      </c>
      <c r="Z31" s="132">
        <v>0</v>
      </c>
      <c r="AA31" s="346">
        <v>0</v>
      </c>
      <c r="AB31" s="346">
        <v>0</v>
      </c>
      <c r="AC31" s="346">
        <v>0</v>
      </c>
    </row>
    <row r="32" spans="1:45" s="3" customFormat="1" ht="86.25" customHeight="1" outlineLevel="1" x14ac:dyDescent="0.2">
      <c r="A32" s="343" t="s">
        <v>98</v>
      </c>
      <c r="B32" s="349" t="s">
        <v>122</v>
      </c>
      <c r="C32" s="135">
        <f t="shared" si="11"/>
        <v>0</v>
      </c>
      <c r="D32" s="132">
        <f t="shared" si="2"/>
        <v>450</v>
      </c>
      <c r="E32" s="135">
        <v>0</v>
      </c>
      <c r="F32" s="132">
        <v>0</v>
      </c>
      <c r="G32" s="132">
        <v>0</v>
      </c>
      <c r="H32" s="132">
        <v>0</v>
      </c>
      <c r="I32" s="132">
        <v>0</v>
      </c>
      <c r="J32" s="135">
        <v>0</v>
      </c>
      <c r="K32" s="132">
        <f t="shared" si="5"/>
        <v>0</v>
      </c>
      <c r="L32" s="132">
        <v>0</v>
      </c>
      <c r="M32" s="132">
        <v>0</v>
      </c>
      <c r="N32" s="346">
        <v>0</v>
      </c>
      <c r="O32" s="135">
        <v>0</v>
      </c>
      <c r="P32" s="132">
        <f>Q32+R32+S32</f>
        <v>0</v>
      </c>
      <c r="Q32" s="132">
        <v>0</v>
      </c>
      <c r="R32" s="346">
        <v>0</v>
      </c>
      <c r="S32" s="346">
        <v>0</v>
      </c>
      <c r="T32" s="345">
        <v>0</v>
      </c>
      <c r="U32" s="132">
        <f t="shared" si="15"/>
        <v>450</v>
      </c>
      <c r="V32" s="132">
        <v>0</v>
      </c>
      <c r="W32" s="346">
        <v>0</v>
      </c>
      <c r="X32" s="346">
        <v>450</v>
      </c>
      <c r="Y32" s="345">
        <v>0</v>
      </c>
      <c r="Z32" s="132">
        <v>0</v>
      </c>
      <c r="AA32" s="346">
        <v>0</v>
      </c>
      <c r="AB32" s="346">
        <v>0</v>
      </c>
      <c r="AC32" s="346">
        <v>0</v>
      </c>
    </row>
    <row r="33" spans="1:43" s="3" customFormat="1" ht="51" customHeight="1" x14ac:dyDescent="0.2">
      <c r="A33" s="339" t="s">
        <v>99</v>
      </c>
      <c r="B33" s="348" t="s">
        <v>165</v>
      </c>
      <c r="C33" s="341">
        <f>E33+J33+O33+T33+Y33</f>
        <v>2.4</v>
      </c>
      <c r="D33" s="342">
        <f t="shared" si="2"/>
        <v>479395</v>
      </c>
      <c r="E33" s="341">
        <f>E34+E35+E36</f>
        <v>0</v>
      </c>
      <c r="F33" s="342">
        <f t="shared" ref="F33:AC33" si="16">F34+F35+F36</f>
        <v>0</v>
      </c>
      <c r="G33" s="342">
        <f t="shared" si="16"/>
        <v>0</v>
      </c>
      <c r="H33" s="342">
        <f t="shared" si="16"/>
        <v>0</v>
      </c>
      <c r="I33" s="342">
        <f t="shared" si="16"/>
        <v>0</v>
      </c>
      <c r="J33" s="341">
        <f t="shared" si="16"/>
        <v>0</v>
      </c>
      <c r="K33" s="342">
        <f t="shared" si="5"/>
        <v>0</v>
      </c>
      <c r="L33" s="342">
        <f t="shared" si="16"/>
        <v>0</v>
      </c>
      <c r="M33" s="342">
        <f t="shared" si="16"/>
        <v>0</v>
      </c>
      <c r="N33" s="342">
        <f t="shared" si="16"/>
        <v>0</v>
      </c>
      <c r="O33" s="341">
        <f t="shared" si="16"/>
        <v>0</v>
      </c>
      <c r="P33" s="342">
        <f t="shared" si="16"/>
        <v>0</v>
      </c>
      <c r="Q33" s="342">
        <f t="shared" si="16"/>
        <v>0</v>
      </c>
      <c r="R33" s="342">
        <f t="shared" si="16"/>
        <v>0</v>
      </c>
      <c r="S33" s="342">
        <f t="shared" si="16"/>
        <v>0</v>
      </c>
      <c r="T33" s="341">
        <f t="shared" si="16"/>
        <v>0</v>
      </c>
      <c r="U33" s="342">
        <f t="shared" si="16"/>
        <v>0</v>
      </c>
      <c r="V33" s="342">
        <f t="shared" si="16"/>
        <v>0</v>
      </c>
      <c r="W33" s="342">
        <f t="shared" si="16"/>
        <v>0</v>
      </c>
      <c r="X33" s="342">
        <f t="shared" si="16"/>
        <v>0</v>
      </c>
      <c r="Y33" s="341">
        <f t="shared" si="16"/>
        <v>2.4</v>
      </c>
      <c r="Z33" s="342">
        <f t="shared" si="16"/>
        <v>479395</v>
      </c>
      <c r="AA33" s="342">
        <f t="shared" si="16"/>
        <v>0</v>
      </c>
      <c r="AB33" s="342">
        <f t="shared" si="16"/>
        <v>453986</v>
      </c>
      <c r="AC33" s="342">
        <f t="shared" si="16"/>
        <v>25409</v>
      </c>
    </row>
    <row r="34" spans="1:43" s="3" customFormat="1" ht="45.6" customHeight="1" outlineLevel="1" x14ac:dyDescent="0.2">
      <c r="A34" s="343" t="s">
        <v>164</v>
      </c>
      <c r="B34" s="349" t="s">
        <v>165</v>
      </c>
      <c r="C34" s="135">
        <f>E34+J34+O34+T34+Y34</f>
        <v>2.4</v>
      </c>
      <c r="D34" s="132">
        <f t="shared" si="2"/>
        <v>473395</v>
      </c>
      <c r="E34" s="135">
        <v>0</v>
      </c>
      <c r="F34" s="132">
        <v>0</v>
      </c>
      <c r="G34" s="132">
        <v>0</v>
      </c>
      <c r="H34" s="132">
        <v>0</v>
      </c>
      <c r="I34" s="132">
        <v>0</v>
      </c>
      <c r="J34" s="135">
        <v>0</v>
      </c>
      <c r="K34" s="132">
        <f t="shared" si="5"/>
        <v>0</v>
      </c>
      <c r="L34" s="132">
        <v>0</v>
      </c>
      <c r="M34" s="132">
        <v>0</v>
      </c>
      <c r="N34" s="132">
        <v>0</v>
      </c>
      <c r="O34" s="135">
        <v>0</v>
      </c>
      <c r="P34" s="132">
        <v>0</v>
      </c>
      <c r="Q34" s="132">
        <v>0</v>
      </c>
      <c r="R34" s="346">
        <v>0</v>
      </c>
      <c r="S34" s="346">
        <v>0</v>
      </c>
      <c r="T34" s="345">
        <v>0</v>
      </c>
      <c r="U34" s="132">
        <v>0</v>
      </c>
      <c r="V34" s="132">
        <v>0</v>
      </c>
      <c r="W34" s="346">
        <v>0</v>
      </c>
      <c r="X34" s="346">
        <v>0</v>
      </c>
      <c r="Y34" s="345">
        <v>2.4</v>
      </c>
      <c r="Z34" s="132">
        <f>AA34+AB34+AC34</f>
        <v>473395</v>
      </c>
      <c r="AA34" s="346">
        <v>0</v>
      </c>
      <c r="AB34" s="346">
        <v>453986</v>
      </c>
      <c r="AC34" s="346">
        <v>19409</v>
      </c>
    </row>
    <row r="35" spans="1:43" s="3" customFormat="1" ht="69" customHeight="1" outlineLevel="1" x14ac:dyDescent="0.2">
      <c r="A35" s="343" t="s">
        <v>997</v>
      </c>
      <c r="B35" s="349" t="s">
        <v>166</v>
      </c>
      <c r="C35" s="135">
        <f>E35+J35+O35+T35+Y35</f>
        <v>0</v>
      </c>
      <c r="D35" s="132">
        <f t="shared" si="2"/>
        <v>4500</v>
      </c>
      <c r="E35" s="135">
        <v>0</v>
      </c>
      <c r="F35" s="132">
        <v>0</v>
      </c>
      <c r="G35" s="132">
        <v>0</v>
      </c>
      <c r="H35" s="132">
        <v>0</v>
      </c>
      <c r="I35" s="132">
        <v>0</v>
      </c>
      <c r="J35" s="135">
        <v>0</v>
      </c>
      <c r="K35" s="132">
        <f t="shared" si="5"/>
        <v>0</v>
      </c>
      <c r="L35" s="132">
        <v>0</v>
      </c>
      <c r="M35" s="132">
        <v>0</v>
      </c>
      <c r="N35" s="132">
        <v>0</v>
      </c>
      <c r="O35" s="135">
        <v>0</v>
      </c>
      <c r="P35" s="132">
        <v>0</v>
      </c>
      <c r="Q35" s="132">
        <v>0</v>
      </c>
      <c r="R35" s="346">
        <v>0</v>
      </c>
      <c r="S35" s="346">
        <v>0</v>
      </c>
      <c r="T35" s="345">
        <v>0</v>
      </c>
      <c r="U35" s="132">
        <v>0</v>
      </c>
      <c r="V35" s="132">
        <v>0</v>
      </c>
      <c r="W35" s="346">
        <v>0</v>
      </c>
      <c r="X35" s="346">
        <v>0</v>
      </c>
      <c r="Y35" s="345"/>
      <c r="Z35" s="132">
        <f>AA35+AB35+AC35</f>
        <v>4500</v>
      </c>
      <c r="AA35" s="346">
        <v>0</v>
      </c>
      <c r="AB35" s="346">
        <v>0</v>
      </c>
      <c r="AC35" s="346">
        <v>4500</v>
      </c>
    </row>
    <row r="36" spans="1:43" s="3" customFormat="1" ht="66.599999999999994" customHeight="1" outlineLevel="1" x14ac:dyDescent="0.2">
      <c r="A36" s="343" t="s">
        <v>998</v>
      </c>
      <c r="B36" s="349" t="s">
        <v>167</v>
      </c>
      <c r="C36" s="135">
        <f>E36+J36+O36+T36+Y36</f>
        <v>0</v>
      </c>
      <c r="D36" s="132">
        <f t="shared" si="2"/>
        <v>1500</v>
      </c>
      <c r="E36" s="135">
        <v>0</v>
      </c>
      <c r="F36" s="132">
        <v>0</v>
      </c>
      <c r="G36" s="132">
        <v>0</v>
      </c>
      <c r="H36" s="132">
        <v>0</v>
      </c>
      <c r="I36" s="132">
        <v>0</v>
      </c>
      <c r="J36" s="135">
        <v>0</v>
      </c>
      <c r="K36" s="132">
        <f t="shared" si="5"/>
        <v>0</v>
      </c>
      <c r="L36" s="132">
        <v>0</v>
      </c>
      <c r="M36" s="132">
        <v>0</v>
      </c>
      <c r="N36" s="132">
        <v>0</v>
      </c>
      <c r="O36" s="135">
        <v>0</v>
      </c>
      <c r="P36" s="132">
        <v>0</v>
      </c>
      <c r="Q36" s="132">
        <v>0</v>
      </c>
      <c r="R36" s="346">
        <v>0</v>
      </c>
      <c r="S36" s="346">
        <v>0</v>
      </c>
      <c r="T36" s="345">
        <v>0</v>
      </c>
      <c r="U36" s="132">
        <v>0</v>
      </c>
      <c r="V36" s="132">
        <v>0</v>
      </c>
      <c r="W36" s="346">
        <v>0</v>
      </c>
      <c r="X36" s="346">
        <v>0</v>
      </c>
      <c r="Y36" s="345"/>
      <c r="Z36" s="132">
        <f>AA36+AB36+AC36</f>
        <v>1500</v>
      </c>
      <c r="AA36" s="346">
        <v>0</v>
      </c>
      <c r="AB36" s="346">
        <v>0</v>
      </c>
      <c r="AC36" s="346">
        <v>1500</v>
      </c>
    </row>
    <row r="37" spans="1:43" s="153" customFormat="1" ht="39" customHeight="1" outlineLevel="1" x14ac:dyDescent="0.2">
      <c r="A37" s="339" t="s">
        <v>977</v>
      </c>
      <c r="B37" s="348" t="s">
        <v>978</v>
      </c>
      <c r="C37" s="341">
        <f>C38</f>
        <v>0.96</v>
      </c>
      <c r="D37" s="342">
        <f>D38</f>
        <v>87629</v>
      </c>
      <c r="E37" s="341">
        <f>E38</f>
        <v>0.96</v>
      </c>
      <c r="F37" s="342">
        <f t="shared" ref="F37:AC37" si="17">F38</f>
        <v>87629</v>
      </c>
      <c r="G37" s="342">
        <f>G38</f>
        <v>0</v>
      </c>
      <c r="H37" s="342">
        <f>H38</f>
        <v>83058</v>
      </c>
      <c r="I37" s="342">
        <f t="shared" si="17"/>
        <v>4571</v>
      </c>
      <c r="J37" s="341">
        <f t="shared" si="17"/>
        <v>0</v>
      </c>
      <c r="K37" s="342">
        <f t="shared" si="17"/>
        <v>0</v>
      </c>
      <c r="L37" s="342">
        <f t="shared" si="17"/>
        <v>0</v>
      </c>
      <c r="M37" s="342">
        <f t="shared" si="17"/>
        <v>0</v>
      </c>
      <c r="N37" s="342">
        <f t="shared" si="17"/>
        <v>0</v>
      </c>
      <c r="O37" s="341">
        <f t="shared" si="17"/>
        <v>0</v>
      </c>
      <c r="P37" s="342">
        <f t="shared" si="17"/>
        <v>0</v>
      </c>
      <c r="Q37" s="342">
        <f t="shared" si="17"/>
        <v>0</v>
      </c>
      <c r="R37" s="342">
        <f t="shared" si="17"/>
        <v>0</v>
      </c>
      <c r="S37" s="342">
        <f t="shared" si="17"/>
        <v>0</v>
      </c>
      <c r="T37" s="341">
        <f t="shared" si="17"/>
        <v>0</v>
      </c>
      <c r="U37" s="342">
        <f t="shared" si="17"/>
        <v>0</v>
      </c>
      <c r="V37" s="342">
        <f t="shared" si="17"/>
        <v>0</v>
      </c>
      <c r="W37" s="342">
        <f t="shared" si="17"/>
        <v>0</v>
      </c>
      <c r="X37" s="342">
        <f t="shared" si="17"/>
        <v>0</v>
      </c>
      <c r="Y37" s="341">
        <f t="shared" si="17"/>
        <v>0</v>
      </c>
      <c r="Z37" s="342">
        <f t="shared" si="17"/>
        <v>0</v>
      </c>
      <c r="AA37" s="342">
        <f t="shared" si="17"/>
        <v>0</v>
      </c>
      <c r="AB37" s="342">
        <f t="shared" si="17"/>
        <v>0</v>
      </c>
      <c r="AC37" s="342">
        <f t="shared" si="17"/>
        <v>0</v>
      </c>
    </row>
    <row r="38" spans="1:43" s="88" customFormat="1" ht="36.6" customHeight="1" outlineLevel="1" x14ac:dyDescent="0.2">
      <c r="A38" s="343" t="s">
        <v>979</v>
      </c>
      <c r="B38" s="349" t="s">
        <v>978</v>
      </c>
      <c r="C38" s="135">
        <f>E38</f>
        <v>0.96</v>
      </c>
      <c r="D38" s="132">
        <f>F38+K38+P38+U38+Z38</f>
        <v>87629</v>
      </c>
      <c r="E38" s="135">
        <v>0.96</v>
      </c>
      <c r="F38" s="132">
        <f>G38+H38+I38</f>
        <v>87629</v>
      </c>
      <c r="G38" s="132">
        <v>0</v>
      </c>
      <c r="H38" s="132">
        <v>83058</v>
      </c>
      <c r="I38" s="132">
        <v>4571</v>
      </c>
      <c r="J38" s="135">
        <v>0</v>
      </c>
      <c r="K38" s="132">
        <v>0</v>
      </c>
      <c r="L38" s="132">
        <v>0</v>
      </c>
      <c r="M38" s="132">
        <v>0</v>
      </c>
      <c r="N38" s="132">
        <v>0</v>
      </c>
      <c r="O38" s="135">
        <v>0</v>
      </c>
      <c r="P38" s="132">
        <v>0</v>
      </c>
      <c r="Q38" s="132">
        <v>0</v>
      </c>
      <c r="R38" s="346">
        <v>0</v>
      </c>
      <c r="S38" s="346">
        <v>0</v>
      </c>
      <c r="T38" s="345">
        <v>0</v>
      </c>
      <c r="U38" s="132">
        <v>0</v>
      </c>
      <c r="V38" s="132">
        <v>0</v>
      </c>
      <c r="W38" s="346">
        <v>0</v>
      </c>
      <c r="X38" s="346">
        <v>0</v>
      </c>
      <c r="Y38" s="345">
        <v>0</v>
      </c>
      <c r="Z38" s="132">
        <v>0</v>
      </c>
      <c r="AA38" s="346">
        <v>0</v>
      </c>
      <c r="AB38" s="346">
        <v>0</v>
      </c>
      <c r="AC38" s="346">
        <v>0</v>
      </c>
    </row>
    <row r="39" spans="1:43" s="1" customFormat="1" ht="61.15" customHeight="1" outlineLevel="1" x14ac:dyDescent="0.2">
      <c r="A39" s="339" t="s">
        <v>999</v>
      </c>
      <c r="B39" s="348" t="s">
        <v>980</v>
      </c>
      <c r="C39" s="341">
        <f>C40</f>
        <v>1.5</v>
      </c>
      <c r="D39" s="342">
        <f>D40</f>
        <v>156524</v>
      </c>
      <c r="E39" s="341">
        <f t="shared" ref="E39:J39" si="18">E40</f>
        <v>1.5</v>
      </c>
      <c r="F39" s="342">
        <f>F40</f>
        <v>156524</v>
      </c>
      <c r="G39" s="342">
        <f t="shared" si="18"/>
        <v>126793</v>
      </c>
      <c r="H39" s="342">
        <f t="shared" si="18"/>
        <v>27589</v>
      </c>
      <c r="I39" s="342">
        <f t="shared" si="18"/>
        <v>2142</v>
      </c>
      <c r="J39" s="341">
        <f t="shared" si="18"/>
        <v>0</v>
      </c>
      <c r="K39" s="342">
        <f t="shared" ref="K39:AC39" si="19">K40</f>
        <v>0</v>
      </c>
      <c r="L39" s="342">
        <f t="shared" si="19"/>
        <v>0</v>
      </c>
      <c r="M39" s="342">
        <f t="shared" si="19"/>
        <v>0</v>
      </c>
      <c r="N39" s="342">
        <f t="shared" si="19"/>
        <v>0</v>
      </c>
      <c r="O39" s="341">
        <f t="shared" si="19"/>
        <v>0</v>
      </c>
      <c r="P39" s="342">
        <f t="shared" si="19"/>
        <v>0</v>
      </c>
      <c r="Q39" s="342">
        <f t="shared" si="19"/>
        <v>0</v>
      </c>
      <c r="R39" s="342">
        <f t="shared" si="19"/>
        <v>0</v>
      </c>
      <c r="S39" s="342">
        <f t="shared" si="19"/>
        <v>0</v>
      </c>
      <c r="T39" s="341">
        <f t="shared" si="19"/>
        <v>0</v>
      </c>
      <c r="U39" s="342">
        <f t="shared" si="19"/>
        <v>0</v>
      </c>
      <c r="V39" s="342">
        <f t="shared" si="19"/>
        <v>0</v>
      </c>
      <c r="W39" s="342">
        <f t="shared" si="19"/>
        <v>0</v>
      </c>
      <c r="X39" s="342">
        <f t="shared" si="19"/>
        <v>0</v>
      </c>
      <c r="Y39" s="341">
        <f t="shared" si="19"/>
        <v>0</v>
      </c>
      <c r="Z39" s="342">
        <f t="shared" si="19"/>
        <v>0</v>
      </c>
      <c r="AA39" s="342">
        <f t="shared" si="19"/>
        <v>0</v>
      </c>
      <c r="AB39" s="342">
        <f t="shared" si="19"/>
        <v>0</v>
      </c>
      <c r="AC39" s="342">
        <f t="shared" si="19"/>
        <v>0</v>
      </c>
    </row>
    <row r="40" spans="1:43" s="3" customFormat="1" ht="63" customHeight="1" outlineLevel="1" x14ac:dyDescent="0.2">
      <c r="A40" s="343" t="s">
        <v>1000</v>
      </c>
      <c r="B40" s="349" t="s">
        <v>980</v>
      </c>
      <c r="C40" s="135">
        <f>E40</f>
        <v>1.5</v>
      </c>
      <c r="D40" s="132">
        <f t="shared" ref="D40:D46" si="20">F40+K40+P40+U40+Z40</f>
        <v>156524</v>
      </c>
      <c r="E40" s="135">
        <v>1.5</v>
      </c>
      <c r="F40" s="132">
        <f>G40+H40+I40</f>
        <v>156524</v>
      </c>
      <c r="G40" s="132">
        <v>126793</v>
      </c>
      <c r="H40" s="132">
        <v>27589</v>
      </c>
      <c r="I40" s="132">
        <v>2142</v>
      </c>
      <c r="J40" s="135">
        <v>0</v>
      </c>
      <c r="K40" s="132">
        <v>0</v>
      </c>
      <c r="L40" s="132">
        <f>L49+L50+L51</f>
        <v>0</v>
      </c>
      <c r="M40" s="132">
        <v>0</v>
      </c>
      <c r="N40" s="132">
        <v>0</v>
      </c>
      <c r="O40" s="135">
        <v>0</v>
      </c>
      <c r="P40" s="132">
        <v>0</v>
      </c>
      <c r="Q40" s="132">
        <f>Q49+Q50+Q51</f>
        <v>0</v>
      </c>
      <c r="R40" s="346">
        <v>0</v>
      </c>
      <c r="S40" s="346">
        <v>0</v>
      </c>
      <c r="T40" s="345">
        <v>0</v>
      </c>
      <c r="U40" s="132">
        <v>0</v>
      </c>
      <c r="V40" s="132">
        <f>V49+V50+V51</f>
        <v>0</v>
      </c>
      <c r="W40" s="346">
        <v>0</v>
      </c>
      <c r="X40" s="346">
        <v>0</v>
      </c>
      <c r="Y40" s="345">
        <v>0</v>
      </c>
      <c r="Z40" s="132">
        <v>0</v>
      </c>
      <c r="AA40" s="346">
        <f>AA49+AA50+AA51</f>
        <v>0</v>
      </c>
      <c r="AB40" s="346">
        <v>0</v>
      </c>
      <c r="AC40" s="346">
        <v>0</v>
      </c>
    </row>
    <row r="41" spans="1:43" s="1" customFormat="1" ht="43.15" customHeight="1" outlineLevel="1" x14ac:dyDescent="0.2">
      <c r="A41" s="339" t="s">
        <v>1022</v>
      </c>
      <c r="B41" s="348" t="s">
        <v>1274</v>
      </c>
      <c r="C41" s="341">
        <f>E41</f>
        <v>0</v>
      </c>
      <c r="D41" s="342">
        <f t="shared" si="20"/>
        <v>10000</v>
      </c>
      <c r="E41" s="341">
        <v>0</v>
      </c>
      <c r="F41" s="342">
        <f>G41+H41+I41</f>
        <v>0</v>
      </c>
      <c r="G41" s="342">
        <v>0</v>
      </c>
      <c r="H41" s="342">
        <v>0</v>
      </c>
      <c r="I41" s="342">
        <v>0</v>
      </c>
      <c r="J41" s="341">
        <v>0</v>
      </c>
      <c r="K41" s="342">
        <f>L41+M41+N41</f>
        <v>5000</v>
      </c>
      <c r="L41" s="342">
        <f>L50+L51+L52</f>
        <v>0</v>
      </c>
      <c r="M41" s="342">
        <v>0</v>
      </c>
      <c r="N41" s="342">
        <v>5000</v>
      </c>
      <c r="O41" s="341">
        <v>0</v>
      </c>
      <c r="P41" s="342">
        <f>Q41+R41+S41</f>
        <v>5000</v>
      </c>
      <c r="Q41" s="342">
        <f>Q50+Q51+Q52</f>
        <v>0</v>
      </c>
      <c r="R41" s="351">
        <v>0</v>
      </c>
      <c r="S41" s="351">
        <v>5000</v>
      </c>
      <c r="T41" s="352">
        <v>0</v>
      </c>
      <c r="U41" s="342">
        <v>0</v>
      </c>
      <c r="V41" s="342">
        <f>V50+V51+V52</f>
        <v>0</v>
      </c>
      <c r="W41" s="351">
        <v>0</v>
      </c>
      <c r="X41" s="351">
        <v>0</v>
      </c>
      <c r="Y41" s="352">
        <v>0</v>
      </c>
      <c r="Z41" s="342">
        <v>0</v>
      </c>
      <c r="AA41" s="351">
        <f>AA50+AA51+AA52</f>
        <v>0</v>
      </c>
      <c r="AB41" s="351">
        <v>0</v>
      </c>
      <c r="AC41" s="351">
        <v>0</v>
      </c>
    </row>
    <row r="42" spans="1:43" s="1" customFormat="1" ht="116.45" customHeight="1" outlineLevel="1" x14ac:dyDescent="0.2">
      <c r="A42" s="339" t="s">
        <v>1041</v>
      </c>
      <c r="B42" s="348" t="s">
        <v>1042</v>
      </c>
      <c r="C42" s="341">
        <f>E42+J42</f>
        <v>0.17</v>
      </c>
      <c r="D42" s="342">
        <f t="shared" si="20"/>
        <v>8480</v>
      </c>
      <c r="E42" s="341">
        <v>0</v>
      </c>
      <c r="F42" s="342">
        <f>G42+H42+I42</f>
        <v>0</v>
      </c>
      <c r="G42" s="342">
        <v>0</v>
      </c>
      <c r="H42" s="342">
        <v>0</v>
      </c>
      <c r="I42" s="342">
        <v>0</v>
      </c>
      <c r="J42" s="341">
        <v>0.17</v>
      </c>
      <c r="K42" s="342">
        <f>L42+M42+N42</f>
        <v>8480</v>
      </c>
      <c r="L42" s="342">
        <v>6057</v>
      </c>
      <c r="M42" s="342">
        <v>2283</v>
      </c>
      <c r="N42" s="342">
        <f>139+1</f>
        <v>140</v>
      </c>
      <c r="O42" s="341">
        <v>0</v>
      </c>
      <c r="P42" s="342">
        <f>Q42+R42+S42</f>
        <v>0</v>
      </c>
      <c r="Q42" s="342">
        <v>0</v>
      </c>
      <c r="R42" s="351">
        <v>0</v>
      </c>
      <c r="S42" s="351">
        <v>0</v>
      </c>
      <c r="T42" s="352">
        <v>0</v>
      </c>
      <c r="U42" s="342">
        <v>0</v>
      </c>
      <c r="V42" s="342">
        <v>0</v>
      </c>
      <c r="W42" s="351">
        <v>0</v>
      </c>
      <c r="X42" s="351">
        <v>0</v>
      </c>
      <c r="Y42" s="352">
        <v>0</v>
      </c>
      <c r="Z42" s="342">
        <v>0</v>
      </c>
      <c r="AA42" s="351">
        <v>0</v>
      </c>
      <c r="AB42" s="351">
        <v>0</v>
      </c>
      <c r="AC42" s="351">
        <v>0</v>
      </c>
    </row>
    <row r="43" spans="1:43" s="1" customFormat="1" ht="117.6" customHeight="1" outlineLevel="1" x14ac:dyDescent="0.2">
      <c r="A43" s="339" t="s">
        <v>1043</v>
      </c>
      <c r="B43" s="348" t="s">
        <v>1044</v>
      </c>
      <c r="C43" s="341">
        <f>E43+J43</f>
        <v>1.57</v>
      </c>
      <c r="D43" s="342">
        <f t="shared" si="20"/>
        <v>45062</v>
      </c>
      <c r="E43" s="341">
        <v>0</v>
      </c>
      <c r="F43" s="342">
        <f>G43+H43+I43</f>
        <v>0</v>
      </c>
      <c r="G43" s="342">
        <v>0</v>
      </c>
      <c r="H43" s="342">
        <v>0</v>
      </c>
      <c r="I43" s="342">
        <v>0</v>
      </c>
      <c r="J43" s="341">
        <v>1.57</v>
      </c>
      <c r="K43" s="342">
        <f>L43+M43+N43</f>
        <v>45062</v>
      </c>
      <c r="L43" s="342">
        <v>32186</v>
      </c>
      <c r="M43" s="342">
        <v>12135</v>
      </c>
      <c r="N43" s="342">
        <v>741</v>
      </c>
      <c r="O43" s="341">
        <v>0</v>
      </c>
      <c r="P43" s="342">
        <f>Q43+R43+S43</f>
        <v>0</v>
      </c>
      <c r="Q43" s="342">
        <v>0</v>
      </c>
      <c r="R43" s="351">
        <v>0</v>
      </c>
      <c r="S43" s="351">
        <v>0</v>
      </c>
      <c r="T43" s="352">
        <v>0</v>
      </c>
      <c r="U43" s="342">
        <v>0</v>
      </c>
      <c r="V43" s="342">
        <v>0</v>
      </c>
      <c r="W43" s="351">
        <v>0</v>
      </c>
      <c r="X43" s="351">
        <v>0</v>
      </c>
      <c r="Y43" s="352">
        <v>0</v>
      </c>
      <c r="Z43" s="342">
        <v>0</v>
      </c>
      <c r="AA43" s="351">
        <v>0</v>
      </c>
      <c r="AB43" s="351">
        <v>0</v>
      </c>
      <c r="AC43" s="351">
        <v>0</v>
      </c>
    </row>
    <row r="44" spans="1:43" s="153" customFormat="1" ht="57.6" customHeight="1" outlineLevel="1" x14ac:dyDescent="0.2">
      <c r="A44" s="339" t="s">
        <v>1045</v>
      </c>
      <c r="B44" s="348" t="s">
        <v>1197</v>
      </c>
      <c r="C44" s="341">
        <f>E44+J44</f>
        <v>0.6</v>
      </c>
      <c r="D44" s="342">
        <f t="shared" si="20"/>
        <v>66016</v>
      </c>
      <c r="E44" s="339">
        <f>E45+E46</f>
        <v>0.6</v>
      </c>
      <c r="F44" s="342">
        <f>F45+F46</f>
        <v>66016</v>
      </c>
      <c r="G44" s="342">
        <f t="shared" ref="G44" si="21">G45+G46</f>
        <v>0</v>
      </c>
      <c r="H44" s="342">
        <f>H45+H46</f>
        <v>60962</v>
      </c>
      <c r="I44" s="342">
        <f>I45+I46</f>
        <v>5054</v>
      </c>
      <c r="J44" s="342">
        <f t="shared" ref="J44:AC44" si="22">J45+J46</f>
        <v>0</v>
      </c>
      <c r="K44" s="342">
        <f t="shared" si="22"/>
        <v>0</v>
      </c>
      <c r="L44" s="342">
        <f t="shared" si="22"/>
        <v>0</v>
      </c>
      <c r="M44" s="342">
        <f t="shared" si="22"/>
        <v>0</v>
      </c>
      <c r="N44" s="342">
        <f t="shared" si="22"/>
        <v>0</v>
      </c>
      <c r="O44" s="342">
        <f t="shared" si="22"/>
        <v>0</v>
      </c>
      <c r="P44" s="342">
        <f t="shared" si="22"/>
        <v>0</v>
      </c>
      <c r="Q44" s="342">
        <f t="shared" si="22"/>
        <v>0</v>
      </c>
      <c r="R44" s="342">
        <f t="shared" si="22"/>
        <v>0</v>
      </c>
      <c r="S44" s="342">
        <f t="shared" si="22"/>
        <v>0</v>
      </c>
      <c r="T44" s="342">
        <f t="shared" si="22"/>
        <v>0</v>
      </c>
      <c r="U44" s="342">
        <f t="shared" si="22"/>
        <v>0</v>
      </c>
      <c r="V44" s="342">
        <f t="shared" si="22"/>
        <v>0</v>
      </c>
      <c r="W44" s="342">
        <f t="shared" si="22"/>
        <v>0</v>
      </c>
      <c r="X44" s="342">
        <f t="shared" si="22"/>
        <v>0</v>
      </c>
      <c r="Y44" s="342">
        <f t="shared" si="22"/>
        <v>0</v>
      </c>
      <c r="Z44" s="342">
        <f t="shared" si="22"/>
        <v>0</v>
      </c>
      <c r="AA44" s="342">
        <f t="shared" si="22"/>
        <v>0</v>
      </c>
      <c r="AB44" s="342">
        <f t="shared" si="22"/>
        <v>0</v>
      </c>
      <c r="AC44" s="342">
        <f t="shared" si="22"/>
        <v>0</v>
      </c>
    </row>
    <row r="45" spans="1:43" s="88" customFormat="1" ht="60" customHeight="1" outlineLevel="1" x14ac:dyDescent="0.2">
      <c r="A45" s="343" t="s">
        <v>1267</v>
      </c>
      <c r="B45" s="349" t="s">
        <v>1197</v>
      </c>
      <c r="C45" s="135">
        <f>E45</f>
        <v>0.6</v>
      </c>
      <c r="D45" s="132">
        <f t="shared" si="20"/>
        <v>64036</v>
      </c>
      <c r="E45" s="135">
        <v>0.6</v>
      </c>
      <c r="F45" s="132">
        <f>G45+H45+I45</f>
        <v>64036</v>
      </c>
      <c r="G45" s="132">
        <v>0</v>
      </c>
      <c r="H45" s="132">
        <v>60962</v>
      </c>
      <c r="I45" s="132">
        <v>3074</v>
      </c>
      <c r="J45" s="135">
        <v>0</v>
      </c>
      <c r="K45" s="132">
        <v>0</v>
      </c>
      <c r="L45" s="132">
        <v>0</v>
      </c>
      <c r="M45" s="132">
        <v>0</v>
      </c>
      <c r="N45" s="132">
        <v>0</v>
      </c>
      <c r="O45" s="135">
        <v>0</v>
      </c>
      <c r="P45" s="132">
        <v>0</v>
      </c>
      <c r="Q45" s="132">
        <v>0</v>
      </c>
      <c r="R45" s="346">
        <v>0</v>
      </c>
      <c r="S45" s="346">
        <v>0</v>
      </c>
      <c r="T45" s="345">
        <v>0</v>
      </c>
      <c r="U45" s="132">
        <v>0</v>
      </c>
      <c r="V45" s="132">
        <v>0</v>
      </c>
      <c r="W45" s="346">
        <v>0</v>
      </c>
      <c r="X45" s="346">
        <v>0</v>
      </c>
      <c r="Y45" s="345">
        <v>0</v>
      </c>
      <c r="Z45" s="132">
        <v>0</v>
      </c>
      <c r="AA45" s="346">
        <v>0</v>
      </c>
      <c r="AB45" s="346">
        <v>0</v>
      </c>
      <c r="AC45" s="346">
        <v>0</v>
      </c>
    </row>
    <row r="46" spans="1:43" s="88" customFormat="1" ht="79.150000000000006" customHeight="1" outlineLevel="1" x14ac:dyDescent="0.2">
      <c r="A46" s="343" t="s">
        <v>1268</v>
      </c>
      <c r="B46" s="349" t="s">
        <v>1269</v>
      </c>
      <c r="C46" s="135">
        <f>E46</f>
        <v>0</v>
      </c>
      <c r="D46" s="132">
        <f t="shared" si="20"/>
        <v>1980</v>
      </c>
      <c r="E46" s="135">
        <v>0</v>
      </c>
      <c r="F46" s="132">
        <f>G46+H46+I46</f>
        <v>1980</v>
      </c>
      <c r="G46" s="132">
        <v>0</v>
      </c>
      <c r="H46" s="132">
        <v>0</v>
      </c>
      <c r="I46" s="132">
        <v>1980</v>
      </c>
      <c r="J46" s="135">
        <v>0</v>
      </c>
      <c r="K46" s="132">
        <v>0</v>
      </c>
      <c r="L46" s="132">
        <v>0</v>
      </c>
      <c r="M46" s="132">
        <v>0</v>
      </c>
      <c r="N46" s="132">
        <v>0</v>
      </c>
      <c r="O46" s="135"/>
      <c r="P46" s="132">
        <v>0</v>
      </c>
      <c r="Q46" s="132">
        <v>0</v>
      </c>
      <c r="R46" s="346">
        <v>0</v>
      </c>
      <c r="S46" s="346">
        <v>0</v>
      </c>
      <c r="T46" s="345">
        <v>0</v>
      </c>
      <c r="U46" s="132">
        <v>0</v>
      </c>
      <c r="V46" s="132">
        <v>0</v>
      </c>
      <c r="W46" s="346">
        <v>0</v>
      </c>
      <c r="X46" s="346">
        <v>0</v>
      </c>
      <c r="Y46" s="345">
        <v>0</v>
      </c>
      <c r="Z46" s="132">
        <v>0</v>
      </c>
      <c r="AA46" s="346">
        <v>0</v>
      </c>
      <c r="AB46" s="346">
        <v>0</v>
      </c>
      <c r="AC46" s="346">
        <v>0</v>
      </c>
    </row>
    <row r="47" spans="1:43" s="138" customFormat="1" ht="29.45" customHeight="1" x14ac:dyDescent="0.2">
      <c r="A47" s="353"/>
      <c r="B47" s="354" t="s">
        <v>15</v>
      </c>
      <c r="C47" s="355">
        <f t="shared" ref="C47:AC47" si="23">C9+C17+C21+C25+C29+C33+C37+C39+C13+C41+C42+C43+C44</f>
        <v>13.48</v>
      </c>
      <c r="D47" s="356">
        <f t="shared" si="23"/>
        <v>1510709</v>
      </c>
      <c r="E47" s="355">
        <f t="shared" si="23"/>
        <v>3.06</v>
      </c>
      <c r="F47" s="356">
        <f t="shared" si="23"/>
        <v>310169</v>
      </c>
      <c r="G47" s="356">
        <f t="shared" si="23"/>
        <v>126793</v>
      </c>
      <c r="H47" s="356">
        <f t="shared" si="23"/>
        <v>171609</v>
      </c>
      <c r="I47" s="356">
        <f t="shared" si="23"/>
        <v>11767</v>
      </c>
      <c r="J47" s="355">
        <f t="shared" si="23"/>
        <v>1.74</v>
      </c>
      <c r="K47" s="356">
        <f t="shared" si="23"/>
        <v>58542</v>
      </c>
      <c r="L47" s="356">
        <f t="shared" si="23"/>
        <v>38243</v>
      </c>
      <c r="M47" s="356">
        <f t="shared" si="23"/>
        <v>14418</v>
      </c>
      <c r="N47" s="356">
        <f t="shared" si="23"/>
        <v>5881</v>
      </c>
      <c r="O47" s="355">
        <f t="shared" si="23"/>
        <v>0</v>
      </c>
      <c r="P47" s="356">
        <f t="shared" si="23"/>
        <v>5000</v>
      </c>
      <c r="Q47" s="356">
        <f t="shared" si="23"/>
        <v>0</v>
      </c>
      <c r="R47" s="356">
        <f t="shared" si="23"/>
        <v>0</v>
      </c>
      <c r="S47" s="356">
        <f t="shared" si="23"/>
        <v>5000</v>
      </c>
      <c r="T47" s="355">
        <f t="shared" si="23"/>
        <v>6.2799999999999994</v>
      </c>
      <c r="U47" s="356">
        <f t="shared" si="23"/>
        <v>657603</v>
      </c>
      <c r="V47" s="356">
        <f t="shared" si="23"/>
        <v>0</v>
      </c>
      <c r="W47" s="356">
        <f t="shared" si="23"/>
        <v>615744</v>
      </c>
      <c r="X47" s="356">
        <f t="shared" si="23"/>
        <v>41859</v>
      </c>
      <c r="Y47" s="355">
        <f t="shared" si="23"/>
        <v>2.4</v>
      </c>
      <c r="Z47" s="356">
        <f t="shared" si="23"/>
        <v>479395</v>
      </c>
      <c r="AA47" s="356">
        <f t="shared" si="23"/>
        <v>0</v>
      </c>
      <c r="AB47" s="356">
        <f t="shared" si="23"/>
        <v>453986</v>
      </c>
      <c r="AC47" s="356">
        <f t="shared" si="23"/>
        <v>25409</v>
      </c>
      <c r="AD47" s="136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</row>
    <row r="48" spans="1:43" s="16" customFormat="1" ht="28.15" customHeight="1" x14ac:dyDescent="0.2">
      <c r="A48" s="579" t="s">
        <v>77</v>
      </c>
      <c r="B48" s="579"/>
      <c r="C48" s="579"/>
      <c r="D48" s="579"/>
      <c r="E48" s="579"/>
      <c r="F48" s="579"/>
      <c r="G48" s="579"/>
      <c r="H48" s="579"/>
      <c r="I48" s="579"/>
      <c r="J48" s="579"/>
      <c r="K48" s="579"/>
      <c r="L48" s="579"/>
      <c r="M48" s="579"/>
      <c r="N48" s="579"/>
      <c r="O48" s="579"/>
      <c r="P48" s="579"/>
      <c r="Q48" s="579"/>
      <c r="R48" s="579"/>
      <c r="S48" s="579"/>
      <c r="T48" s="579"/>
      <c r="U48" s="579"/>
      <c r="V48" s="579"/>
      <c r="W48" s="579"/>
      <c r="X48" s="579"/>
      <c r="Y48" s="579"/>
      <c r="Z48" s="579"/>
      <c r="AA48" s="579"/>
      <c r="AB48" s="579"/>
      <c r="AC48" s="579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</row>
    <row r="49" spans="1:43" s="122" customFormat="1" ht="112.15" customHeight="1" outlineLevel="1" x14ac:dyDescent="0.2">
      <c r="A49" s="339" t="s">
        <v>2</v>
      </c>
      <c r="B49" s="357" t="s">
        <v>175</v>
      </c>
      <c r="C49" s="341">
        <f>C50+C51+C52</f>
        <v>0.1</v>
      </c>
      <c r="D49" s="342">
        <f t="shared" ref="D49:R49" si="24">D50+D51+D52</f>
        <v>54455</v>
      </c>
      <c r="E49" s="341">
        <f t="shared" si="24"/>
        <v>0</v>
      </c>
      <c r="F49" s="342">
        <f t="shared" si="24"/>
        <v>0</v>
      </c>
      <c r="G49" s="342">
        <f t="shared" si="24"/>
        <v>0</v>
      </c>
      <c r="H49" s="342">
        <f t="shared" si="24"/>
        <v>0</v>
      </c>
      <c r="I49" s="342">
        <f t="shared" si="24"/>
        <v>0</v>
      </c>
      <c r="J49" s="341">
        <f t="shared" si="24"/>
        <v>0</v>
      </c>
      <c r="K49" s="342">
        <f t="shared" si="24"/>
        <v>0</v>
      </c>
      <c r="L49" s="342">
        <f t="shared" si="24"/>
        <v>0</v>
      </c>
      <c r="M49" s="342">
        <f t="shared" si="24"/>
        <v>0</v>
      </c>
      <c r="N49" s="342">
        <f t="shared" si="24"/>
        <v>0</v>
      </c>
      <c r="O49" s="341">
        <f t="shared" si="24"/>
        <v>0</v>
      </c>
      <c r="P49" s="342">
        <f t="shared" si="24"/>
        <v>0</v>
      </c>
      <c r="Q49" s="342">
        <f t="shared" si="24"/>
        <v>0</v>
      </c>
      <c r="R49" s="342">
        <f t="shared" si="24"/>
        <v>0</v>
      </c>
      <c r="S49" s="342">
        <f t="shared" ref="S49:AC49" si="25">S50+S51+S52</f>
        <v>0</v>
      </c>
      <c r="T49" s="341">
        <f t="shared" si="25"/>
        <v>0.1</v>
      </c>
      <c r="U49" s="342">
        <f>U50+U51+U52</f>
        <v>54455</v>
      </c>
      <c r="V49" s="342">
        <f t="shared" si="25"/>
        <v>0</v>
      </c>
      <c r="W49" s="342">
        <f>W50+W51+W52</f>
        <v>49966</v>
      </c>
      <c r="X49" s="342">
        <f>X50+X51+X52</f>
        <v>4489</v>
      </c>
      <c r="Y49" s="341">
        <f t="shared" si="25"/>
        <v>0</v>
      </c>
      <c r="Z49" s="342">
        <f t="shared" si="25"/>
        <v>0</v>
      </c>
      <c r="AA49" s="342">
        <f t="shared" si="25"/>
        <v>0</v>
      </c>
      <c r="AB49" s="342">
        <f t="shared" si="25"/>
        <v>0</v>
      </c>
      <c r="AC49" s="342">
        <f t="shared" si="25"/>
        <v>0</v>
      </c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</row>
    <row r="50" spans="1:43" s="124" customFormat="1" ht="111.6" customHeight="1" outlineLevel="1" x14ac:dyDescent="0.2">
      <c r="A50" s="343" t="s">
        <v>20</v>
      </c>
      <c r="B50" s="358" t="s">
        <v>175</v>
      </c>
      <c r="C50" s="135">
        <f>E50+J50+O50+T50+Y50</f>
        <v>0.1</v>
      </c>
      <c r="D50" s="132">
        <f t="shared" ref="D50:D56" si="26">F50+K50+P50+U50+Z50</f>
        <v>52485</v>
      </c>
      <c r="E50" s="135">
        <v>0</v>
      </c>
      <c r="F50" s="132">
        <v>0</v>
      </c>
      <c r="G50" s="132">
        <v>0</v>
      </c>
      <c r="H50" s="132">
        <v>0</v>
      </c>
      <c r="I50" s="132">
        <v>0</v>
      </c>
      <c r="J50" s="135">
        <v>0</v>
      </c>
      <c r="K50" s="132">
        <f t="shared" ref="K50:K55" si="27">SUM(L50:N50)</f>
        <v>0</v>
      </c>
      <c r="L50" s="132">
        <v>0</v>
      </c>
      <c r="M50" s="132">
        <f>ROUND(51350*0.959,1)-49244.7</f>
        <v>0</v>
      </c>
      <c r="N50" s="132">
        <v>0</v>
      </c>
      <c r="O50" s="135">
        <v>0</v>
      </c>
      <c r="P50" s="132">
        <v>0</v>
      </c>
      <c r="Q50" s="132">
        <v>0</v>
      </c>
      <c r="R50" s="132">
        <f>P50*0.959</f>
        <v>0</v>
      </c>
      <c r="S50" s="132">
        <f>P50*0.041</f>
        <v>0</v>
      </c>
      <c r="T50" s="135">
        <v>0.1</v>
      </c>
      <c r="U50" s="132">
        <v>52485</v>
      </c>
      <c r="V50" s="132">
        <v>0</v>
      </c>
      <c r="W50" s="132">
        <v>49966</v>
      </c>
      <c r="X50" s="132">
        <v>2519</v>
      </c>
      <c r="Y50" s="135">
        <v>0</v>
      </c>
      <c r="Z50" s="132">
        <v>0</v>
      </c>
      <c r="AA50" s="132">
        <v>0</v>
      </c>
      <c r="AB50" s="132">
        <v>0</v>
      </c>
      <c r="AC50" s="132">
        <v>0</v>
      </c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</row>
    <row r="51" spans="1:43" s="3" customFormat="1" ht="138" customHeight="1" outlineLevel="1" x14ac:dyDescent="0.2">
      <c r="A51" s="343" t="s">
        <v>161</v>
      </c>
      <c r="B51" s="358" t="s">
        <v>118</v>
      </c>
      <c r="C51" s="135">
        <v>0</v>
      </c>
      <c r="D51" s="132">
        <f t="shared" si="26"/>
        <v>1135</v>
      </c>
      <c r="E51" s="135">
        <v>0</v>
      </c>
      <c r="F51" s="132">
        <v>0</v>
      </c>
      <c r="G51" s="132">
        <v>0</v>
      </c>
      <c r="H51" s="132">
        <v>0</v>
      </c>
      <c r="I51" s="132">
        <v>0</v>
      </c>
      <c r="J51" s="135">
        <v>0</v>
      </c>
      <c r="K51" s="132">
        <f t="shared" si="27"/>
        <v>0</v>
      </c>
      <c r="L51" s="132">
        <v>0</v>
      </c>
      <c r="M51" s="132">
        <v>0</v>
      </c>
      <c r="N51" s="132">
        <v>0</v>
      </c>
      <c r="O51" s="135">
        <v>0</v>
      </c>
      <c r="P51" s="132">
        <v>0</v>
      </c>
      <c r="Q51" s="132">
        <v>0</v>
      </c>
      <c r="R51" s="132">
        <v>0</v>
      </c>
      <c r="S51" s="132">
        <v>0</v>
      </c>
      <c r="T51" s="135">
        <v>0</v>
      </c>
      <c r="U51" s="132">
        <f>X51</f>
        <v>1135</v>
      </c>
      <c r="V51" s="132">
        <v>0</v>
      </c>
      <c r="W51" s="132">
        <v>0</v>
      </c>
      <c r="X51" s="132">
        <v>1135</v>
      </c>
      <c r="Y51" s="135">
        <v>0</v>
      </c>
      <c r="Z51" s="132">
        <v>0</v>
      </c>
      <c r="AA51" s="132">
        <v>0</v>
      </c>
      <c r="AB51" s="132">
        <v>0</v>
      </c>
      <c r="AC51" s="132">
        <v>0</v>
      </c>
    </row>
    <row r="52" spans="1:43" s="3" customFormat="1" ht="135.6" customHeight="1" outlineLevel="1" x14ac:dyDescent="0.2">
      <c r="A52" s="343" t="s">
        <v>773</v>
      </c>
      <c r="B52" s="358" t="s">
        <v>772</v>
      </c>
      <c r="C52" s="135">
        <v>0</v>
      </c>
      <c r="D52" s="132">
        <f t="shared" si="26"/>
        <v>835</v>
      </c>
      <c r="E52" s="135">
        <v>0</v>
      </c>
      <c r="F52" s="132">
        <v>0</v>
      </c>
      <c r="G52" s="132">
        <v>0</v>
      </c>
      <c r="H52" s="132">
        <v>0</v>
      </c>
      <c r="I52" s="132">
        <v>0</v>
      </c>
      <c r="J52" s="135">
        <v>0</v>
      </c>
      <c r="K52" s="132">
        <f>N52</f>
        <v>0</v>
      </c>
      <c r="L52" s="132">
        <v>0</v>
      </c>
      <c r="M52" s="132">
        <v>0</v>
      </c>
      <c r="N52" s="132">
        <v>0</v>
      </c>
      <c r="O52" s="135">
        <v>0</v>
      </c>
      <c r="P52" s="132">
        <v>0</v>
      </c>
      <c r="Q52" s="132">
        <v>0</v>
      </c>
      <c r="R52" s="132">
        <v>0</v>
      </c>
      <c r="S52" s="132">
        <v>0</v>
      </c>
      <c r="T52" s="135">
        <v>0</v>
      </c>
      <c r="U52" s="132">
        <f>X52</f>
        <v>835</v>
      </c>
      <c r="V52" s="132">
        <v>0</v>
      </c>
      <c r="W52" s="132">
        <v>0</v>
      </c>
      <c r="X52" s="132">
        <v>835</v>
      </c>
      <c r="Y52" s="135">
        <v>0</v>
      </c>
      <c r="Z52" s="132">
        <v>0</v>
      </c>
      <c r="AA52" s="132">
        <v>0</v>
      </c>
      <c r="AB52" s="132">
        <v>0</v>
      </c>
      <c r="AC52" s="132">
        <v>0</v>
      </c>
    </row>
    <row r="53" spans="1:43" s="122" customFormat="1" ht="83.25" customHeight="1" outlineLevel="1" x14ac:dyDescent="0.2">
      <c r="A53" s="339" t="s">
        <v>3</v>
      </c>
      <c r="B53" s="357" t="s">
        <v>762</v>
      </c>
      <c r="C53" s="341">
        <f>C54+C55+C56</f>
        <v>0.92</v>
      </c>
      <c r="D53" s="342">
        <f t="shared" ref="D53:AC53" si="28">D54+D55+D56</f>
        <v>56064</v>
      </c>
      <c r="E53" s="341">
        <f t="shared" si="28"/>
        <v>0</v>
      </c>
      <c r="F53" s="342">
        <f t="shared" si="28"/>
        <v>0</v>
      </c>
      <c r="G53" s="342">
        <f t="shared" si="28"/>
        <v>0</v>
      </c>
      <c r="H53" s="342">
        <f t="shared" si="28"/>
        <v>0</v>
      </c>
      <c r="I53" s="342">
        <f t="shared" si="28"/>
        <v>0</v>
      </c>
      <c r="J53" s="341">
        <f t="shared" si="28"/>
        <v>0</v>
      </c>
      <c r="K53" s="342">
        <f t="shared" si="28"/>
        <v>0</v>
      </c>
      <c r="L53" s="342">
        <f t="shared" si="28"/>
        <v>0</v>
      </c>
      <c r="M53" s="342">
        <f t="shared" si="28"/>
        <v>0</v>
      </c>
      <c r="N53" s="342">
        <f t="shared" si="28"/>
        <v>0</v>
      </c>
      <c r="O53" s="341">
        <f t="shared" si="28"/>
        <v>0</v>
      </c>
      <c r="P53" s="342">
        <f t="shared" si="28"/>
        <v>0</v>
      </c>
      <c r="Q53" s="342">
        <f t="shared" si="28"/>
        <v>0</v>
      </c>
      <c r="R53" s="342">
        <f t="shared" si="28"/>
        <v>0</v>
      </c>
      <c r="S53" s="342">
        <f>S54+S55+S56</f>
        <v>0</v>
      </c>
      <c r="T53" s="341">
        <f t="shared" si="28"/>
        <v>0.92</v>
      </c>
      <c r="U53" s="342">
        <f>U54+U55+U56</f>
        <v>56064</v>
      </c>
      <c r="V53" s="342">
        <f t="shared" si="28"/>
        <v>0</v>
      </c>
      <c r="W53" s="342">
        <f>W54+W55+W56</f>
        <v>49980</v>
      </c>
      <c r="X53" s="342">
        <f>X54+X55+X56</f>
        <v>6084</v>
      </c>
      <c r="Y53" s="341">
        <f t="shared" si="28"/>
        <v>0</v>
      </c>
      <c r="Z53" s="342">
        <f t="shared" si="28"/>
        <v>0</v>
      </c>
      <c r="AA53" s="342">
        <f t="shared" si="28"/>
        <v>0</v>
      </c>
      <c r="AB53" s="342">
        <f t="shared" si="28"/>
        <v>0</v>
      </c>
      <c r="AC53" s="342">
        <f t="shared" si="28"/>
        <v>0</v>
      </c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</row>
    <row r="54" spans="1:43" s="3" customFormat="1" ht="92.45" customHeight="1" outlineLevel="1" x14ac:dyDescent="0.2">
      <c r="A54" s="343" t="s">
        <v>21</v>
      </c>
      <c r="B54" s="358" t="s">
        <v>762</v>
      </c>
      <c r="C54" s="135">
        <f>E54+J54+O54++T54+Y54</f>
        <v>0.92</v>
      </c>
      <c r="D54" s="346">
        <f t="shared" si="26"/>
        <v>52500</v>
      </c>
      <c r="E54" s="345">
        <v>0</v>
      </c>
      <c r="F54" s="346">
        <v>0</v>
      </c>
      <c r="G54" s="346">
        <v>0</v>
      </c>
      <c r="H54" s="346">
        <v>0</v>
      </c>
      <c r="I54" s="346">
        <v>0</v>
      </c>
      <c r="J54" s="135">
        <v>0</v>
      </c>
      <c r="K54" s="132">
        <f t="shared" si="27"/>
        <v>0</v>
      </c>
      <c r="L54" s="132">
        <v>0</v>
      </c>
      <c r="M54" s="346">
        <f>ROUND(52500*0.959,1)-50347.5</f>
        <v>0</v>
      </c>
      <c r="N54" s="346">
        <v>0</v>
      </c>
      <c r="O54" s="345">
        <v>0</v>
      </c>
      <c r="P54" s="346">
        <f>R54+S54</f>
        <v>0</v>
      </c>
      <c r="Q54" s="346">
        <v>0</v>
      </c>
      <c r="R54" s="346">
        <v>0</v>
      </c>
      <c r="S54" s="346">
        <v>0</v>
      </c>
      <c r="T54" s="345">
        <v>0.92</v>
      </c>
      <c r="U54" s="346">
        <f>V54+W54+X54</f>
        <v>52500</v>
      </c>
      <c r="V54" s="346">
        <v>0</v>
      </c>
      <c r="W54" s="346">
        <v>49980</v>
      </c>
      <c r="X54" s="346">
        <v>2520</v>
      </c>
      <c r="Y54" s="345">
        <v>0</v>
      </c>
      <c r="Z54" s="346">
        <v>0</v>
      </c>
      <c r="AA54" s="346">
        <v>0</v>
      </c>
      <c r="AB54" s="346">
        <v>0</v>
      </c>
      <c r="AC54" s="346">
        <v>0</v>
      </c>
    </row>
    <row r="55" spans="1:43" s="3" customFormat="1" ht="109.9" customHeight="1" outlineLevel="1" x14ac:dyDescent="0.2">
      <c r="A55" s="343" t="s">
        <v>22</v>
      </c>
      <c r="B55" s="358" t="s">
        <v>766</v>
      </c>
      <c r="C55" s="135">
        <f>E1073</f>
        <v>0</v>
      </c>
      <c r="D55" s="346">
        <f t="shared" si="26"/>
        <v>2600</v>
      </c>
      <c r="E55" s="345">
        <v>0</v>
      </c>
      <c r="F55" s="346">
        <v>0</v>
      </c>
      <c r="G55" s="346">
        <v>0</v>
      </c>
      <c r="H55" s="346">
        <v>0</v>
      </c>
      <c r="I55" s="346">
        <v>0</v>
      </c>
      <c r="J55" s="135">
        <v>0</v>
      </c>
      <c r="K55" s="132">
        <f t="shared" si="27"/>
        <v>0</v>
      </c>
      <c r="L55" s="132">
        <v>0</v>
      </c>
      <c r="M55" s="346">
        <v>0</v>
      </c>
      <c r="N55" s="346">
        <v>0</v>
      </c>
      <c r="O55" s="345">
        <v>0</v>
      </c>
      <c r="P55" s="346">
        <f>S55</f>
        <v>0</v>
      </c>
      <c r="Q55" s="346">
        <v>0</v>
      </c>
      <c r="R55" s="346">
        <v>0</v>
      </c>
      <c r="S55" s="346">
        <v>0</v>
      </c>
      <c r="T55" s="345">
        <v>0</v>
      </c>
      <c r="U55" s="346">
        <f t="shared" ref="U55:U56" si="29">V55+W55+X55</f>
        <v>2600</v>
      </c>
      <c r="V55" s="346">
        <v>0</v>
      </c>
      <c r="W55" s="346">
        <v>0</v>
      </c>
      <c r="X55" s="346">
        <v>2600</v>
      </c>
      <c r="Y55" s="345">
        <v>0</v>
      </c>
      <c r="Z55" s="346">
        <v>0</v>
      </c>
      <c r="AA55" s="346">
        <v>0</v>
      </c>
      <c r="AB55" s="346">
        <v>0</v>
      </c>
      <c r="AC55" s="346">
        <v>0</v>
      </c>
    </row>
    <row r="56" spans="1:43" s="3" customFormat="1" ht="108" customHeight="1" outlineLevel="1" x14ac:dyDescent="0.2">
      <c r="A56" s="343" t="s">
        <v>119</v>
      </c>
      <c r="B56" s="358" t="s">
        <v>767</v>
      </c>
      <c r="C56" s="135">
        <v>0</v>
      </c>
      <c r="D56" s="346">
        <f t="shared" si="26"/>
        <v>964</v>
      </c>
      <c r="E56" s="345">
        <v>0</v>
      </c>
      <c r="F56" s="346">
        <v>0</v>
      </c>
      <c r="G56" s="346">
        <v>0</v>
      </c>
      <c r="H56" s="346">
        <v>0</v>
      </c>
      <c r="I56" s="346">
        <v>0</v>
      </c>
      <c r="J56" s="135">
        <v>0</v>
      </c>
      <c r="K56" s="132">
        <f>N56</f>
        <v>0</v>
      </c>
      <c r="L56" s="132">
        <v>0</v>
      </c>
      <c r="M56" s="346">
        <v>0</v>
      </c>
      <c r="N56" s="346">
        <v>0</v>
      </c>
      <c r="O56" s="345">
        <v>0</v>
      </c>
      <c r="P56" s="346">
        <f>S56</f>
        <v>0</v>
      </c>
      <c r="Q56" s="346">
        <v>0</v>
      </c>
      <c r="R56" s="346">
        <v>0</v>
      </c>
      <c r="S56" s="346">
        <v>0</v>
      </c>
      <c r="T56" s="345">
        <v>0</v>
      </c>
      <c r="U56" s="346">
        <f t="shared" si="29"/>
        <v>964</v>
      </c>
      <c r="V56" s="346">
        <v>0</v>
      </c>
      <c r="W56" s="346">
        <v>0</v>
      </c>
      <c r="X56" s="346">
        <v>964</v>
      </c>
      <c r="Y56" s="345">
        <v>0</v>
      </c>
      <c r="Z56" s="346">
        <v>0</v>
      </c>
      <c r="AA56" s="346">
        <v>0</v>
      </c>
      <c r="AB56" s="346">
        <v>0</v>
      </c>
      <c r="AC56" s="346">
        <v>0</v>
      </c>
    </row>
    <row r="57" spans="1:43" s="1" customFormat="1" ht="122.25" customHeight="1" outlineLevel="1" x14ac:dyDescent="0.2">
      <c r="A57" s="339" t="s">
        <v>747</v>
      </c>
      <c r="B57" s="357" t="s">
        <v>763</v>
      </c>
      <c r="C57" s="341">
        <f t="shared" ref="C57:D60" si="30">E57+J57+O57+T57+Y57</f>
        <v>1</v>
      </c>
      <c r="D57" s="342">
        <f>F57+K57+P57+U57+Z57</f>
        <v>48605</v>
      </c>
      <c r="E57" s="341">
        <f t="shared" ref="E57:AC57" si="31">E58+E59+E60</f>
        <v>0</v>
      </c>
      <c r="F57" s="342">
        <f>F58+F59+F60</f>
        <v>0</v>
      </c>
      <c r="G57" s="342">
        <f t="shared" si="31"/>
        <v>0</v>
      </c>
      <c r="H57" s="342">
        <f t="shared" si="31"/>
        <v>0</v>
      </c>
      <c r="I57" s="342">
        <f t="shared" si="31"/>
        <v>0</v>
      </c>
      <c r="J57" s="341">
        <f t="shared" si="31"/>
        <v>0</v>
      </c>
      <c r="K57" s="342">
        <f t="shared" si="31"/>
        <v>0</v>
      </c>
      <c r="L57" s="342">
        <f t="shared" si="31"/>
        <v>0</v>
      </c>
      <c r="M57" s="342">
        <f t="shared" si="31"/>
        <v>0</v>
      </c>
      <c r="N57" s="342">
        <f t="shared" si="31"/>
        <v>0</v>
      </c>
      <c r="O57" s="341">
        <f t="shared" si="31"/>
        <v>0</v>
      </c>
      <c r="P57" s="342">
        <f t="shared" si="31"/>
        <v>0</v>
      </c>
      <c r="Q57" s="342">
        <f t="shared" si="31"/>
        <v>0</v>
      </c>
      <c r="R57" s="342">
        <f t="shared" si="31"/>
        <v>0</v>
      </c>
      <c r="S57" s="342">
        <f t="shared" si="31"/>
        <v>0</v>
      </c>
      <c r="T57" s="341">
        <f t="shared" si="31"/>
        <v>1</v>
      </c>
      <c r="U57" s="342">
        <f>U58+U59+U60</f>
        <v>48605</v>
      </c>
      <c r="V57" s="342">
        <f t="shared" si="31"/>
        <v>0</v>
      </c>
      <c r="W57" s="342">
        <f t="shared" si="31"/>
        <v>43654</v>
      </c>
      <c r="X57" s="342">
        <f t="shared" si="31"/>
        <v>4951</v>
      </c>
      <c r="Y57" s="341">
        <f t="shared" si="31"/>
        <v>0</v>
      </c>
      <c r="Z57" s="342">
        <f t="shared" si="31"/>
        <v>0</v>
      </c>
      <c r="AA57" s="342">
        <f t="shared" si="31"/>
        <v>0</v>
      </c>
      <c r="AB57" s="342">
        <f t="shared" si="31"/>
        <v>0</v>
      </c>
      <c r="AC57" s="342">
        <f t="shared" si="31"/>
        <v>0</v>
      </c>
    </row>
    <row r="58" spans="1:43" s="3" customFormat="1" ht="108" customHeight="1" outlineLevel="1" x14ac:dyDescent="0.2">
      <c r="A58" s="343" t="s">
        <v>769</v>
      </c>
      <c r="B58" s="358" t="s">
        <v>763</v>
      </c>
      <c r="C58" s="135">
        <f t="shared" si="30"/>
        <v>1</v>
      </c>
      <c r="D58" s="132">
        <f t="shared" si="30"/>
        <v>45855</v>
      </c>
      <c r="E58" s="345">
        <v>0</v>
      </c>
      <c r="F58" s="346">
        <v>0</v>
      </c>
      <c r="G58" s="346">
        <v>0</v>
      </c>
      <c r="H58" s="346">
        <v>0</v>
      </c>
      <c r="I58" s="346">
        <v>0</v>
      </c>
      <c r="J58" s="135">
        <v>0</v>
      </c>
      <c r="K58" s="132">
        <v>0</v>
      </c>
      <c r="L58" s="132">
        <v>0</v>
      </c>
      <c r="M58" s="346">
        <v>0</v>
      </c>
      <c r="N58" s="346">
        <v>0</v>
      </c>
      <c r="O58" s="345">
        <v>0</v>
      </c>
      <c r="P58" s="346">
        <v>0</v>
      </c>
      <c r="Q58" s="346">
        <v>0</v>
      </c>
      <c r="R58" s="346">
        <v>0</v>
      </c>
      <c r="S58" s="346">
        <v>0</v>
      </c>
      <c r="T58" s="345">
        <v>1</v>
      </c>
      <c r="U58" s="346">
        <f>V58+W58+X58</f>
        <v>45855</v>
      </c>
      <c r="V58" s="346">
        <v>0</v>
      </c>
      <c r="W58" s="346">
        <v>43654</v>
      </c>
      <c r="X58" s="346">
        <v>2201</v>
      </c>
      <c r="Y58" s="345">
        <v>0</v>
      </c>
      <c r="Z58" s="346">
        <v>0</v>
      </c>
      <c r="AA58" s="346">
        <v>0</v>
      </c>
      <c r="AB58" s="346">
        <v>0</v>
      </c>
      <c r="AC58" s="346">
        <v>0</v>
      </c>
    </row>
    <row r="59" spans="1:43" s="3" customFormat="1" ht="129.75" customHeight="1" outlineLevel="1" x14ac:dyDescent="0.2">
      <c r="A59" s="343" t="s">
        <v>770</v>
      </c>
      <c r="B59" s="358" t="s">
        <v>858</v>
      </c>
      <c r="C59" s="135">
        <f t="shared" si="30"/>
        <v>0</v>
      </c>
      <c r="D59" s="132">
        <f t="shared" si="30"/>
        <v>1765</v>
      </c>
      <c r="E59" s="345">
        <v>0</v>
      </c>
      <c r="F59" s="346">
        <v>0</v>
      </c>
      <c r="G59" s="346">
        <v>0</v>
      </c>
      <c r="H59" s="346">
        <v>0</v>
      </c>
      <c r="I59" s="346">
        <v>0</v>
      </c>
      <c r="J59" s="135">
        <v>0</v>
      </c>
      <c r="K59" s="132">
        <v>0</v>
      </c>
      <c r="L59" s="132">
        <v>0</v>
      </c>
      <c r="M59" s="346">
        <v>0</v>
      </c>
      <c r="N59" s="346">
        <v>0</v>
      </c>
      <c r="O59" s="345">
        <v>0</v>
      </c>
      <c r="P59" s="346">
        <f>S59</f>
        <v>0</v>
      </c>
      <c r="Q59" s="346">
        <v>0</v>
      </c>
      <c r="R59" s="346">
        <v>0</v>
      </c>
      <c r="S59" s="346">
        <v>0</v>
      </c>
      <c r="T59" s="345">
        <v>0</v>
      </c>
      <c r="U59" s="346">
        <f t="shared" ref="U59:U60" si="32">V59+W59+X59</f>
        <v>1765</v>
      </c>
      <c r="V59" s="346">
        <v>0</v>
      </c>
      <c r="W59" s="346">
        <v>0</v>
      </c>
      <c r="X59" s="346">
        <v>1765</v>
      </c>
      <c r="Y59" s="345">
        <v>0</v>
      </c>
      <c r="Z59" s="346">
        <v>0</v>
      </c>
      <c r="AA59" s="346">
        <v>0</v>
      </c>
      <c r="AB59" s="346">
        <v>0</v>
      </c>
      <c r="AC59" s="346">
        <v>0</v>
      </c>
    </row>
    <row r="60" spans="1:43" s="3" customFormat="1" ht="128.25" customHeight="1" outlineLevel="1" x14ac:dyDescent="0.2">
      <c r="A60" s="343" t="s">
        <v>771</v>
      </c>
      <c r="B60" s="358" t="s">
        <v>859</v>
      </c>
      <c r="C60" s="135">
        <f t="shared" si="30"/>
        <v>0</v>
      </c>
      <c r="D60" s="132">
        <f t="shared" si="30"/>
        <v>985</v>
      </c>
      <c r="E60" s="345">
        <v>0</v>
      </c>
      <c r="F60" s="346">
        <v>0</v>
      </c>
      <c r="G60" s="346">
        <v>0</v>
      </c>
      <c r="H60" s="346">
        <v>0</v>
      </c>
      <c r="I60" s="346">
        <v>0</v>
      </c>
      <c r="J60" s="135">
        <v>0</v>
      </c>
      <c r="K60" s="132">
        <v>0</v>
      </c>
      <c r="L60" s="132">
        <v>0</v>
      </c>
      <c r="M60" s="346">
        <v>0</v>
      </c>
      <c r="N60" s="346">
        <v>0</v>
      </c>
      <c r="O60" s="345">
        <v>0</v>
      </c>
      <c r="P60" s="346">
        <f>S60</f>
        <v>0</v>
      </c>
      <c r="Q60" s="346">
        <v>0</v>
      </c>
      <c r="R60" s="346">
        <v>0</v>
      </c>
      <c r="S60" s="346">
        <v>0</v>
      </c>
      <c r="T60" s="345">
        <v>0</v>
      </c>
      <c r="U60" s="346">
        <f t="shared" si="32"/>
        <v>985</v>
      </c>
      <c r="V60" s="346">
        <v>0</v>
      </c>
      <c r="W60" s="346">
        <v>0</v>
      </c>
      <c r="X60" s="346">
        <v>985</v>
      </c>
      <c r="Y60" s="345">
        <v>0</v>
      </c>
      <c r="Z60" s="346">
        <v>0</v>
      </c>
      <c r="AA60" s="346">
        <v>0</v>
      </c>
      <c r="AB60" s="346">
        <v>0</v>
      </c>
      <c r="AC60" s="346">
        <v>0</v>
      </c>
    </row>
    <row r="61" spans="1:43" s="1" customFormat="1" ht="79.5" customHeight="1" outlineLevel="1" x14ac:dyDescent="0.2">
      <c r="A61" s="339" t="s">
        <v>1270</v>
      </c>
      <c r="B61" s="357" t="s">
        <v>1271</v>
      </c>
      <c r="C61" s="341">
        <f t="shared" ref="C61:D63" si="33">E61+J61+O61+T61+Y61</f>
        <v>1</v>
      </c>
      <c r="D61" s="342">
        <f t="shared" si="33"/>
        <v>66560</v>
      </c>
      <c r="E61" s="352">
        <v>1</v>
      </c>
      <c r="F61" s="351">
        <f>G61+H61+I61</f>
        <v>66560</v>
      </c>
      <c r="G61" s="351">
        <f>G62+G63</f>
        <v>0</v>
      </c>
      <c r="H61" s="351">
        <f t="shared" ref="H61:I61" si="34">H62+H63</f>
        <v>62060</v>
      </c>
      <c r="I61" s="351">
        <f t="shared" si="34"/>
        <v>4500</v>
      </c>
      <c r="J61" s="341">
        <v>0</v>
      </c>
      <c r="K61" s="342">
        <v>0</v>
      </c>
      <c r="L61" s="342">
        <v>0</v>
      </c>
      <c r="M61" s="351">
        <v>0</v>
      </c>
      <c r="N61" s="351">
        <v>0</v>
      </c>
      <c r="O61" s="352">
        <v>0</v>
      </c>
      <c r="P61" s="351">
        <f>S61</f>
        <v>0</v>
      </c>
      <c r="Q61" s="351">
        <v>0</v>
      </c>
      <c r="R61" s="351">
        <v>0</v>
      </c>
      <c r="S61" s="351">
        <v>0</v>
      </c>
      <c r="T61" s="352">
        <v>0</v>
      </c>
      <c r="U61" s="351">
        <f t="shared" ref="U61" si="35">V61+W61+X61</f>
        <v>0</v>
      </c>
      <c r="V61" s="351">
        <v>0</v>
      </c>
      <c r="W61" s="351">
        <v>0</v>
      </c>
      <c r="X61" s="351">
        <v>0</v>
      </c>
      <c r="Y61" s="352">
        <v>0</v>
      </c>
      <c r="Z61" s="351">
        <v>0</v>
      </c>
      <c r="AA61" s="351">
        <v>0</v>
      </c>
      <c r="AB61" s="351">
        <v>0</v>
      </c>
      <c r="AC61" s="351">
        <v>0</v>
      </c>
    </row>
    <row r="62" spans="1:43" s="3" customFormat="1" ht="79.5" customHeight="1" outlineLevel="1" x14ac:dyDescent="0.2">
      <c r="A62" s="343" t="s">
        <v>1368</v>
      </c>
      <c r="B62" s="358" t="s">
        <v>1271</v>
      </c>
      <c r="C62" s="135">
        <f t="shared" si="33"/>
        <v>1</v>
      </c>
      <c r="D62" s="132">
        <f t="shared" si="33"/>
        <v>65189</v>
      </c>
      <c r="E62" s="345">
        <v>1</v>
      </c>
      <c r="F62" s="346">
        <f>G62+H62+I62</f>
        <v>65189</v>
      </c>
      <c r="G62" s="346">
        <v>0</v>
      </c>
      <c r="H62" s="346">
        <v>62060</v>
      </c>
      <c r="I62" s="346">
        <v>3129</v>
      </c>
      <c r="J62" s="135">
        <v>0</v>
      </c>
      <c r="K62" s="132">
        <v>0</v>
      </c>
      <c r="L62" s="132">
        <v>0</v>
      </c>
      <c r="M62" s="346">
        <v>0</v>
      </c>
      <c r="N62" s="346">
        <v>0</v>
      </c>
      <c r="O62" s="345">
        <v>0</v>
      </c>
      <c r="P62" s="346">
        <f>S62</f>
        <v>0</v>
      </c>
      <c r="Q62" s="346">
        <v>0</v>
      </c>
      <c r="R62" s="346">
        <v>0</v>
      </c>
      <c r="S62" s="346">
        <v>0</v>
      </c>
      <c r="T62" s="345">
        <v>0</v>
      </c>
      <c r="U62" s="346">
        <f t="shared" ref="U62" si="36">V62+W62+X62</f>
        <v>0</v>
      </c>
      <c r="V62" s="346">
        <v>0</v>
      </c>
      <c r="W62" s="346">
        <v>0</v>
      </c>
      <c r="X62" s="346">
        <v>0</v>
      </c>
      <c r="Y62" s="345">
        <v>0</v>
      </c>
      <c r="Z62" s="346">
        <v>0</v>
      </c>
      <c r="AA62" s="346">
        <v>0</v>
      </c>
      <c r="AB62" s="346">
        <v>0</v>
      </c>
      <c r="AC62" s="346">
        <v>0</v>
      </c>
    </row>
    <row r="63" spans="1:43" s="1" customFormat="1" ht="93" customHeight="1" outlineLevel="1" x14ac:dyDescent="0.2">
      <c r="A63" s="343" t="s">
        <v>1369</v>
      </c>
      <c r="B63" s="358" t="s">
        <v>1370</v>
      </c>
      <c r="C63" s="341">
        <f t="shared" si="33"/>
        <v>0</v>
      </c>
      <c r="D63" s="132">
        <f t="shared" si="33"/>
        <v>1371</v>
      </c>
      <c r="E63" s="352">
        <v>0</v>
      </c>
      <c r="F63" s="346">
        <f>G63+H63+I63</f>
        <v>1371</v>
      </c>
      <c r="G63" s="351">
        <v>0</v>
      </c>
      <c r="H63" s="351">
        <v>0</v>
      </c>
      <c r="I63" s="359">
        <v>1371</v>
      </c>
      <c r="J63" s="341">
        <v>0</v>
      </c>
      <c r="K63" s="342">
        <v>0</v>
      </c>
      <c r="L63" s="342">
        <v>0</v>
      </c>
      <c r="M63" s="351">
        <v>0</v>
      </c>
      <c r="N63" s="351">
        <v>0</v>
      </c>
      <c r="O63" s="352">
        <v>0</v>
      </c>
      <c r="P63" s="351">
        <v>0</v>
      </c>
      <c r="Q63" s="351">
        <v>0</v>
      </c>
      <c r="R63" s="351">
        <v>0</v>
      </c>
      <c r="S63" s="351">
        <v>0</v>
      </c>
      <c r="T63" s="352">
        <v>0</v>
      </c>
      <c r="U63" s="351">
        <v>0</v>
      </c>
      <c r="V63" s="351">
        <v>0</v>
      </c>
      <c r="W63" s="351">
        <v>0</v>
      </c>
      <c r="X63" s="351">
        <v>0</v>
      </c>
      <c r="Y63" s="352">
        <v>0</v>
      </c>
      <c r="Z63" s="351">
        <v>0</v>
      </c>
      <c r="AA63" s="351">
        <v>0</v>
      </c>
      <c r="AB63" s="351">
        <v>0</v>
      </c>
      <c r="AC63" s="351">
        <v>0</v>
      </c>
    </row>
    <row r="64" spans="1:43" s="127" customFormat="1" ht="31.15" customHeight="1" x14ac:dyDescent="0.2">
      <c r="A64" s="360"/>
      <c r="B64" s="361" t="s">
        <v>16</v>
      </c>
      <c r="C64" s="355">
        <f>C49+C53+C57+C61</f>
        <v>3.02</v>
      </c>
      <c r="D64" s="356">
        <f>D49+D53+D57+D61</f>
        <v>225684</v>
      </c>
      <c r="E64" s="355">
        <f>E49+E53+E57+E61</f>
        <v>1</v>
      </c>
      <c r="F64" s="356">
        <f>F49+F53+F57+F61</f>
        <v>66560</v>
      </c>
      <c r="G64" s="356">
        <f t="shared" ref="G64:I64" si="37">G49+G53+G57+G61</f>
        <v>0</v>
      </c>
      <c r="H64" s="356">
        <f t="shared" si="37"/>
        <v>62060</v>
      </c>
      <c r="I64" s="356">
        <f t="shared" si="37"/>
        <v>4500</v>
      </c>
      <c r="J64" s="355">
        <f>J49+J53+J57+J61</f>
        <v>0</v>
      </c>
      <c r="K64" s="356">
        <f t="shared" ref="K64:N64" si="38">K49+K53+K57+K61</f>
        <v>0</v>
      </c>
      <c r="L64" s="356">
        <f t="shared" si="38"/>
        <v>0</v>
      </c>
      <c r="M64" s="356">
        <f t="shared" si="38"/>
        <v>0</v>
      </c>
      <c r="N64" s="356">
        <f t="shared" si="38"/>
        <v>0</v>
      </c>
      <c r="O64" s="355">
        <f>O49+O53+O57+O61</f>
        <v>0</v>
      </c>
      <c r="P64" s="356">
        <f t="shared" ref="P64" si="39">P49+P53+P57+P61</f>
        <v>0</v>
      </c>
      <c r="Q64" s="356">
        <f t="shared" ref="Q64" si="40">Q49+Q53+Q57+Q61</f>
        <v>0</v>
      </c>
      <c r="R64" s="356">
        <f t="shared" ref="R64" si="41">R49+R53+R57+R61</f>
        <v>0</v>
      </c>
      <c r="S64" s="356">
        <f t="shared" ref="S64" si="42">S49+S53+S57+S61</f>
        <v>0</v>
      </c>
      <c r="T64" s="355">
        <f>T49+T53+T57+T61</f>
        <v>2.02</v>
      </c>
      <c r="U64" s="356">
        <f t="shared" ref="U64" si="43">U49+U53+U57+U61</f>
        <v>159124</v>
      </c>
      <c r="V64" s="356">
        <f t="shared" ref="V64" si="44">V49+V53+V57+V61</f>
        <v>0</v>
      </c>
      <c r="W64" s="356">
        <f t="shared" ref="W64" si="45">W49+W53+W57+W61</f>
        <v>143600</v>
      </c>
      <c r="X64" s="356">
        <f t="shared" ref="X64" si="46">X49+X53+X57+X61</f>
        <v>15524</v>
      </c>
      <c r="Y64" s="355">
        <f>Y49+Y53+Y57+Y61</f>
        <v>0</v>
      </c>
      <c r="Z64" s="356">
        <f t="shared" ref="Z64" si="47">Z49+Z53+Z57+Z61</f>
        <v>0</v>
      </c>
      <c r="AA64" s="356">
        <f t="shared" ref="AA64" si="48">AA49+AA53+AA57+AA61</f>
        <v>0</v>
      </c>
      <c r="AB64" s="356">
        <f t="shared" ref="AB64" si="49">AB49+AB53+AB57+AB61</f>
        <v>0</v>
      </c>
      <c r="AC64" s="356">
        <f t="shared" ref="AC64" si="50">AC49+AC53+AC57+AC61</f>
        <v>0</v>
      </c>
      <c r="AD64" s="125"/>
      <c r="AE64" s="126"/>
      <c r="AF64" s="126"/>
      <c r="AG64" s="126"/>
      <c r="AH64" s="126"/>
      <c r="AI64" s="126"/>
      <c r="AJ64" s="126"/>
      <c r="AK64" s="126"/>
      <c r="AL64" s="126"/>
      <c r="AM64" s="126"/>
      <c r="AN64" s="126"/>
      <c r="AO64" s="126"/>
      <c r="AP64" s="126"/>
      <c r="AQ64" s="126"/>
    </row>
    <row r="65" spans="1:43" s="9" customFormat="1" ht="29.45" customHeight="1" x14ac:dyDescent="0.2">
      <c r="A65" s="576" t="s">
        <v>103</v>
      </c>
      <c r="B65" s="576"/>
      <c r="C65" s="576"/>
      <c r="D65" s="576"/>
      <c r="E65" s="576"/>
      <c r="F65" s="576"/>
      <c r="G65" s="576"/>
      <c r="H65" s="576"/>
      <c r="I65" s="576"/>
      <c r="J65" s="576"/>
      <c r="K65" s="576"/>
      <c r="L65" s="576"/>
      <c r="M65" s="576"/>
      <c r="N65" s="576"/>
      <c r="O65" s="576"/>
      <c r="P65" s="576"/>
      <c r="Q65" s="576"/>
      <c r="R65" s="576"/>
      <c r="S65" s="576"/>
      <c r="T65" s="576"/>
      <c r="U65" s="576"/>
      <c r="V65" s="576"/>
      <c r="W65" s="576"/>
      <c r="X65" s="576"/>
      <c r="Y65" s="576"/>
      <c r="Z65" s="576"/>
      <c r="AA65" s="576"/>
      <c r="AB65" s="576"/>
      <c r="AC65" s="576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</row>
    <row r="66" spans="1:43" s="2" customFormat="1" ht="93.6" customHeight="1" outlineLevel="1" x14ac:dyDescent="0.2">
      <c r="A66" s="362" t="s">
        <v>168</v>
      </c>
      <c r="B66" s="363" t="s">
        <v>106</v>
      </c>
      <c r="C66" s="364">
        <f>E66+J66+O66+T66+Y66</f>
        <v>0</v>
      </c>
      <c r="D66" s="365">
        <f t="shared" ref="D66:D73" si="51">F66+K66+P66+U66+Z66</f>
        <v>5977</v>
      </c>
      <c r="E66" s="135">
        <v>0</v>
      </c>
      <c r="F66" s="132">
        <f>G66+H66+I66</f>
        <v>0</v>
      </c>
      <c r="G66" s="132">
        <v>0</v>
      </c>
      <c r="H66" s="132">
        <v>0</v>
      </c>
      <c r="I66" s="132"/>
      <c r="J66" s="364">
        <v>0</v>
      </c>
      <c r="K66" s="365">
        <f t="shared" ref="K66" si="52">SUM(L66:N66)</f>
        <v>0</v>
      </c>
      <c r="L66" s="365">
        <v>0</v>
      </c>
      <c r="M66" s="366">
        <v>0</v>
      </c>
      <c r="N66" s="365">
        <f>1723-1723</f>
        <v>0</v>
      </c>
      <c r="O66" s="364">
        <v>0</v>
      </c>
      <c r="P66" s="365">
        <f>Q66+R66+S66</f>
        <v>0</v>
      </c>
      <c r="Q66" s="365">
        <v>0</v>
      </c>
      <c r="R66" s="366">
        <v>0</v>
      </c>
      <c r="S66" s="365">
        <v>0</v>
      </c>
      <c r="T66" s="367">
        <v>0</v>
      </c>
      <c r="U66" s="366">
        <f>V66+W66+X66</f>
        <v>3877</v>
      </c>
      <c r="V66" s="366">
        <v>0</v>
      </c>
      <c r="W66" s="366">
        <v>0</v>
      </c>
      <c r="X66" s="366">
        <f>1950+1927</f>
        <v>3877</v>
      </c>
      <c r="Y66" s="367">
        <v>0</v>
      </c>
      <c r="Z66" s="366">
        <f>AA66+AB66+AC66</f>
        <v>2100</v>
      </c>
      <c r="AA66" s="366">
        <v>0</v>
      </c>
      <c r="AB66" s="366">
        <v>0</v>
      </c>
      <c r="AC66" s="366">
        <v>2100</v>
      </c>
      <c r="AD66" s="4"/>
    </row>
    <row r="67" spans="1:43" s="2" customFormat="1" ht="150.6" customHeight="1" outlineLevel="1" x14ac:dyDescent="0.2">
      <c r="A67" s="362" t="s">
        <v>169</v>
      </c>
      <c r="B67" s="368" t="s">
        <v>748</v>
      </c>
      <c r="C67" s="364">
        <v>0</v>
      </c>
      <c r="D67" s="365">
        <f t="shared" si="51"/>
        <v>17236</v>
      </c>
      <c r="E67" s="135">
        <v>0</v>
      </c>
      <c r="F67" s="132">
        <f>I67</f>
        <v>5316</v>
      </c>
      <c r="G67" s="132">
        <v>0</v>
      </c>
      <c r="H67" s="132">
        <v>0</v>
      </c>
      <c r="I67" s="369">
        <f>5960-644</f>
        <v>5316</v>
      </c>
      <c r="J67" s="364">
        <v>0</v>
      </c>
      <c r="K67" s="365">
        <f>L67+M67+N67</f>
        <v>5960</v>
      </c>
      <c r="L67" s="365">
        <v>0</v>
      </c>
      <c r="M67" s="366">
        <v>0</v>
      </c>
      <c r="N67" s="365">
        <v>5960</v>
      </c>
      <c r="O67" s="364">
        <v>0</v>
      </c>
      <c r="P67" s="365">
        <f>Q67+R67+S67</f>
        <v>5960</v>
      </c>
      <c r="Q67" s="365">
        <v>0</v>
      </c>
      <c r="R67" s="366">
        <v>0</v>
      </c>
      <c r="S67" s="365">
        <v>5960</v>
      </c>
      <c r="T67" s="367">
        <v>0</v>
      </c>
      <c r="U67" s="366">
        <v>0</v>
      </c>
      <c r="V67" s="366">
        <v>0</v>
      </c>
      <c r="W67" s="366">
        <v>0</v>
      </c>
      <c r="X67" s="366">
        <v>0</v>
      </c>
      <c r="Y67" s="367">
        <v>0</v>
      </c>
      <c r="Z67" s="366">
        <v>0</v>
      </c>
      <c r="AA67" s="366">
        <v>0</v>
      </c>
      <c r="AB67" s="366">
        <v>0</v>
      </c>
      <c r="AC67" s="366">
        <v>0</v>
      </c>
      <c r="AD67" s="4"/>
    </row>
    <row r="68" spans="1:43" s="2" customFormat="1" ht="127.9" customHeight="1" outlineLevel="1" x14ac:dyDescent="0.2">
      <c r="A68" s="362" t="s">
        <v>756</v>
      </c>
      <c r="B68" s="368" t="s">
        <v>764</v>
      </c>
      <c r="C68" s="364">
        <v>0</v>
      </c>
      <c r="D68" s="365">
        <f t="shared" si="51"/>
        <v>15331</v>
      </c>
      <c r="E68" s="135">
        <v>0</v>
      </c>
      <c r="F68" s="132">
        <f>I68</f>
        <v>4825</v>
      </c>
      <c r="G68" s="132">
        <v>0</v>
      </c>
      <c r="H68" s="132">
        <v>0</v>
      </c>
      <c r="I68" s="369">
        <f>5253-428</f>
        <v>4825</v>
      </c>
      <c r="J68" s="364">
        <v>0</v>
      </c>
      <c r="K68" s="365">
        <f>L68+M68+N68</f>
        <v>5253</v>
      </c>
      <c r="L68" s="365">
        <v>0</v>
      </c>
      <c r="M68" s="366">
        <v>0</v>
      </c>
      <c r="N68" s="365">
        <v>5253</v>
      </c>
      <c r="O68" s="364">
        <v>0</v>
      </c>
      <c r="P68" s="365">
        <f>Q68+R68+S68</f>
        <v>5253</v>
      </c>
      <c r="Q68" s="365">
        <v>0</v>
      </c>
      <c r="R68" s="366">
        <v>0</v>
      </c>
      <c r="S68" s="365">
        <v>5253</v>
      </c>
      <c r="T68" s="367">
        <v>0</v>
      </c>
      <c r="U68" s="366">
        <v>0</v>
      </c>
      <c r="V68" s="366">
        <v>0</v>
      </c>
      <c r="W68" s="366">
        <v>0</v>
      </c>
      <c r="X68" s="366">
        <v>0</v>
      </c>
      <c r="Y68" s="367">
        <v>0</v>
      </c>
      <c r="Z68" s="366">
        <v>0</v>
      </c>
      <c r="AA68" s="366">
        <v>0</v>
      </c>
      <c r="AB68" s="366">
        <v>0</v>
      </c>
      <c r="AC68" s="366">
        <v>0</v>
      </c>
      <c r="AD68" s="4"/>
    </row>
    <row r="69" spans="1:43" s="2" customFormat="1" ht="85.15" customHeight="1" outlineLevel="1" x14ac:dyDescent="0.2">
      <c r="A69" s="362" t="s">
        <v>757</v>
      </c>
      <c r="B69" s="370" t="s">
        <v>860</v>
      </c>
      <c r="C69" s="364">
        <v>0</v>
      </c>
      <c r="D69" s="365">
        <f t="shared" si="51"/>
        <v>9774</v>
      </c>
      <c r="E69" s="135">
        <v>0</v>
      </c>
      <c r="F69" s="132">
        <v>0</v>
      </c>
      <c r="G69" s="132">
        <v>0</v>
      </c>
      <c r="H69" s="132">
        <v>0</v>
      </c>
      <c r="I69" s="132">
        <v>0</v>
      </c>
      <c r="J69" s="364">
        <v>0</v>
      </c>
      <c r="K69" s="365">
        <f>L69+M69+N69</f>
        <v>4887</v>
      </c>
      <c r="L69" s="365">
        <v>0</v>
      </c>
      <c r="M69" s="366">
        <v>0</v>
      </c>
      <c r="N69" s="365">
        <v>4887</v>
      </c>
      <c r="O69" s="364">
        <v>0</v>
      </c>
      <c r="P69" s="365">
        <f>S69</f>
        <v>4887</v>
      </c>
      <c r="Q69" s="365">
        <v>0</v>
      </c>
      <c r="R69" s="366">
        <v>0</v>
      </c>
      <c r="S69" s="365">
        <v>4887</v>
      </c>
      <c r="T69" s="367">
        <v>0</v>
      </c>
      <c r="U69" s="366">
        <v>0</v>
      </c>
      <c r="V69" s="366">
        <v>0</v>
      </c>
      <c r="W69" s="366">
        <v>0</v>
      </c>
      <c r="X69" s="366">
        <v>0</v>
      </c>
      <c r="Y69" s="367">
        <v>0</v>
      </c>
      <c r="Z69" s="366">
        <f>AA69+AB69+AC69</f>
        <v>0</v>
      </c>
      <c r="AA69" s="366">
        <v>0</v>
      </c>
      <c r="AB69" s="366">
        <v>0</v>
      </c>
      <c r="AC69" s="366"/>
      <c r="AD69" s="4"/>
    </row>
    <row r="70" spans="1:43" s="2" customFormat="1" ht="75" customHeight="1" outlineLevel="1" x14ac:dyDescent="0.2">
      <c r="A70" s="362" t="s">
        <v>758</v>
      </c>
      <c r="B70" s="370" t="s">
        <v>861</v>
      </c>
      <c r="C70" s="364">
        <v>0</v>
      </c>
      <c r="D70" s="365">
        <f t="shared" si="51"/>
        <v>17986</v>
      </c>
      <c r="E70" s="135">
        <v>0</v>
      </c>
      <c r="F70" s="132">
        <v>0</v>
      </c>
      <c r="G70" s="132">
        <v>0</v>
      </c>
      <c r="H70" s="132">
        <v>0</v>
      </c>
      <c r="I70" s="132">
        <v>0</v>
      </c>
      <c r="J70" s="364">
        <v>0</v>
      </c>
      <c r="K70" s="365">
        <f>L70+M70+N70</f>
        <v>0</v>
      </c>
      <c r="L70" s="365">
        <v>0</v>
      </c>
      <c r="M70" s="366">
        <v>0</v>
      </c>
      <c r="N70" s="365">
        <v>0</v>
      </c>
      <c r="O70" s="364">
        <v>0</v>
      </c>
      <c r="P70" s="365">
        <v>0</v>
      </c>
      <c r="Q70" s="365">
        <v>0</v>
      </c>
      <c r="R70" s="366">
        <v>0</v>
      </c>
      <c r="S70" s="365">
        <v>0</v>
      </c>
      <c r="T70" s="367">
        <v>0</v>
      </c>
      <c r="U70" s="366">
        <f>V70+W70+X70</f>
        <v>17986</v>
      </c>
      <c r="V70" s="366">
        <v>0</v>
      </c>
      <c r="W70" s="366">
        <v>0</v>
      </c>
      <c r="X70" s="366">
        <v>17986</v>
      </c>
      <c r="Y70" s="367">
        <v>0</v>
      </c>
      <c r="Z70" s="366">
        <v>0</v>
      </c>
      <c r="AA70" s="366">
        <v>0</v>
      </c>
      <c r="AB70" s="366">
        <v>0</v>
      </c>
      <c r="AC70" s="366">
        <v>0</v>
      </c>
      <c r="AD70" s="4"/>
    </row>
    <row r="71" spans="1:43" s="2" customFormat="1" ht="76.150000000000006" customHeight="1" outlineLevel="1" x14ac:dyDescent="0.2">
      <c r="A71" s="362" t="s">
        <v>759</v>
      </c>
      <c r="B71" s="370" t="s">
        <v>862</v>
      </c>
      <c r="C71" s="364">
        <v>0</v>
      </c>
      <c r="D71" s="365">
        <f t="shared" si="51"/>
        <v>12465</v>
      </c>
      <c r="E71" s="135">
        <v>0</v>
      </c>
      <c r="F71" s="132">
        <f>I71</f>
        <v>0</v>
      </c>
      <c r="G71" s="132">
        <v>0</v>
      </c>
      <c r="H71" s="132">
        <v>0</v>
      </c>
      <c r="I71" s="132">
        <v>0</v>
      </c>
      <c r="J71" s="364">
        <v>0</v>
      </c>
      <c r="K71" s="365">
        <f t="shared" ref="K71:K79" si="53">L71+M71+N71</f>
        <v>0</v>
      </c>
      <c r="L71" s="365">
        <v>0</v>
      </c>
      <c r="M71" s="366">
        <v>0</v>
      </c>
      <c r="N71" s="365">
        <v>0</v>
      </c>
      <c r="O71" s="364">
        <v>0</v>
      </c>
      <c r="P71" s="365">
        <f>S71</f>
        <v>0</v>
      </c>
      <c r="Q71" s="365">
        <v>0</v>
      </c>
      <c r="R71" s="366">
        <v>0</v>
      </c>
      <c r="S71" s="365">
        <v>0</v>
      </c>
      <c r="T71" s="367">
        <v>0</v>
      </c>
      <c r="U71" s="366">
        <f>V71+W71+X71</f>
        <v>12465</v>
      </c>
      <c r="V71" s="366">
        <v>0</v>
      </c>
      <c r="W71" s="366">
        <v>0</v>
      </c>
      <c r="X71" s="366">
        <v>12465</v>
      </c>
      <c r="Y71" s="367">
        <v>0</v>
      </c>
      <c r="Z71" s="366">
        <f t="shared" ref="Z71:Z77" si="54">AA71+AB71+AC71</f>
        <v>0</v>
      </c>
      <c r="AA71" s="366">
        <v>0</v>
      </c>
      <c r="AB71" s="366">
        <v>0</v>
      </c>
      <c r="AC71" s="366"/>
      <c r="AD71" s="4"/>
    </row>
    <row r="72" spans="1:43" s="2" customFormat="1" ht="75.599999999999994" customHeight="1" outlineLevel="1" x14ac:dyDescent="0.2">
      <c r="A72" s="362" t="s">
        <v>761</v>
      </c>
      <c r="B72" s="370" t="s">
        <v>863</v>
      </c>
      <c r="C72" s="364">
        <v>0</v>
      </c>
      <c r="D72" s="365">
        <f t="shared" si="51"/>
        <v>51172</v>
      </c>
      <c r="E72" s="135">
        <v>0</v>
      </c>
      <c r="F72" s="132">
        <v>0</v>
      </c>
      <c r="G72" s="132">
        <v>0</v>
      </c>
      <c r="H72" s="132">
        <v>0</v>
      </c>
      <c r="I72" s="132">
        <v>0</v>
      </c>
      <c r="J72" s="364">
        <v>0</v>
      </c>
      <c r="K72" s="365">
        <f t="shared" si="53"/>
        <v>0</v>
      </c>
      <c r="L72" s="365">
        <v>0</v>
      </c>
      <c r="M72" s="366">
        <v>0</v>
      </c>
      <c r="N72" s="365">
        <v>0</v>
      </c>
      <c r="O72" s="364">
        <v>0</v>
      </c>
      <c r="P72" s="365">
        <f>S72</f>
        <v>0</v>
      </c>
      <c r="Q72" s="365">
        <v>0</v>
      </c>
      <c r="R72" s="366">
        <v>0</v>
      </c>
      <c r="S72" s="365">
        <v>0</v>
      </c>
      <c r="T72" s="367">
        <v>0</v>
      </c>
      <c r="U72" s="366">
        <f>X72</f>
        <v>32958</v>
      </c>
      <c r="V72" s="366">
        <v>0</v>
      </c>
      <c r="W72" s="366">
        <v>0</v>
      </c>
      <c r="X72" s="366">
        <f>11540+21418</f>
        <v>32958</v>
      </c>
      <c r="Y72" s="367">
        <v>0</v>
      </c>
      <c r="Z72" s="366">
        <f t="shared" si="54"/>
        <v>18214</v>
      </c>
      <c r="AA72" s="366">
        <v>0</v>
      </c>
      <c r="AB72" s="366">
        <v>0</v>
      </c>
      <c r="AC72" s="366">
        <v>18214</v>
      </c>
      <c r="AD72" s="4"/>
    </row>
    <row r="73" spans="1:43" s="2" customFormat="1" ht="85.15" customHeight="1" outlineLevel="1" x14ac:dyDescent="0.2">
      <c r="A73" s="362" t="s">
        <v>765</v>
      </c>
      <c r="B73" s="370" t="s">
        <v>107</v>
      </c>
      <c r="C73" s="364">
        <v>0</v>
      </c>
      <c r="D73" s="365">
        <f t="shared" si="51"/>
        <v>16750</v>
      </c>
      <c r="E73" s="135">
        <v>0</v>
      </c>
      <c r="F73" s="132">
        <f t="shared" ref="F73:F77" si="55">G73+H73+I73</f>
        <v>0</v>
      </c>
      <c r="G73" s="132">
        <v>0</v>
      </c>
      <c r="H73" s="132">
        <v>0</v>
      </c>
      <c r="I73" s="132">
        <v>0</v>
      </c>
      <c r="J73" s="364">
        <v>0</v>
      </c>
      <c r="K73" s="365">
        <f t="shared" si="53"/>
        <v>0</v>
      </c>
      <c r="L73" s="365">
        <v>0</v>
      </c>
      <c r="M73" s="366">
        <v>0</v>
      </c>
      <c r="N73" s="365">
        <v>0</v>
      </c>
      <c r="O73" s="364">
        <v>0</v>
      </c>
      <c r="P73" s="365">
        <f t="shared" ref="P73:P77" si="56">Q73+R73+S73</f>
        <v>0</v>
      </c>
      <c r="Q73" s="365">
        <v>0</v>
      </c>
      <c r="R73" s="366">
        <v>0</v>
      </c>
      <c r="S73" s="365">
        <v>0</v>
      </c>
      <c r="T73" s="367">
        <v>0</v>
      </c>
      <c r="U73" s="366">
        <f t="shared" ref="U73:U77" si="57">V73+W73+X73</f>
        <v>10950</v>
      </c>
      <c r="V73" s="366">
        <v>0</v>
      </c>
      <c r="W73" s="366">
        <v>0</v>
      </c>
      <c r="X73" s="366">
        <f>5500+5450</f>
        <v>10950</v>
      </c>
      <c r="Y73" s="367">
        <v>0</v>
      </c>
      <c r="Z73" s="366">
        <f t="shared" si="54"/>
        <v>5800</v>
      </c>
      <c r="AA73" s="366">
        <v>0</v>
      </c>
      <c r="AB73" s="366">
        <v>0</v>
      </c>
      <c r="AC73" s="366">
        <v>5800</v>
      </c>
      <c r="AD73" s="4"/>
    </row>
    <row r="74" spans="1:43" s="278" customFormat="1" ht="127.15" customHeight="1" outlineLevel="1" x14ac:dyDescent="0.2">
      <c r="A74" s="371" t="s">
        <v>1001</v>
      </c>
      <c r="B74" s="372" t="s">
        <v>1357</v>
      </c>
      <c r="C74" s="373">
        <v>0</v>
      </c>
      <c r="D74" s="374">
        <f t="shared" ref="D74" si="58">F74+K74+P74+U74+Z74</f>
        <v>6945</v>
      </c>
      <c r="E74" s="375">
        <v>0</v>
      </c>
      <c r="F74" s="376">
        <f t="shared" si="55"/>
        <v>6945</v>
      </c>
      <c r="G74" s="376">
        <v>0</v>
      </c>
      <c r="H74" s="376">
        <v>0</v>
      </c>
      <c r="I74" s="376">
        <v>6945</v>
      </c>
      <c r="J74" s="373">
        <v>0</v>
      </c>
      <c r="K74" s="374">
        <f t="shared" si="53"/>
        <v>0</v>
      </c>
      <c r="L74" s="374">
        <v>0</v>
      </c>
      <c r="M74" s="377">
        <v>0</v>
      </c>
      <c r="N74" s="374">
        <v>0</v>
      </c>
      <c r="O74" s="373">
        <v>0</v>
      </c>
      <c r="P74" s="374">
        <f t="shared" si="56"/>
        <v>0</v>
      </c>
      <c r="Q74" s="374">
        <v>0</v>
      </c>
      <c r="R74" s="377">
        <v>0</v>
      </c>
      <c r="S74" s="374">
        <v>0</v>
      </c>
      <c r="T74" s="378">
        <v>0</v>
      </c>
      <c r="U74" s="377">
        <f t="shared" si="57"/>
        <v>0</v>
      </c>
      <c r="V74" s="377">
        <v>0</v>
      </c>
      <c r="W74" s="377">
        <v>0</v>
      </c>
      <c r="X74" s="377">
        <v>0</v>
      </c>
      <c r="Y74" s="378">
        <v>0</v>
      </c>
      <c r="Z74" s="377">
        <f t="shared" si="54"/>
        <v>0</v>
      </c>
      <c r="AA74" s="377">
        <v>0</v>
      </c>
      <c r="AB74" s="377">
        <v>0</v>
      </c>
      <c r="AC74" s="377">
        <v>0</v>
      </c>
      <c r="AD74" s="277"/>
    </row>
    <row r="75" spans="1:43" s="2" customFormat="1" ht="73.5" customHeight="1" outlineLevel="1" x14ac:dyDescent="0.2">
      <c r="A75" s="362" t="s">
        <v>1002</v>
      </c>
      <c r="B75" s="370" t="s">
        <v>1003</v>
      </c>
      <c r="C75" s="364">
        <v>0</v>
      </c>
      <c r="D75" s="365">
        <f t="shared" ref="D75" si="59">F75+K75+P75+U75+Z75</f>
        <v>6705</v>
      </c>
      <c r="E75" s="135">
        <v>0</v>
      </c>
      <c r="F75" s="132">
        <f t="shared" si="55"/>
        <v>6705</v>
      </c>
      <c r="G75" s="132">
        <v>0</v>
      </c>
      <c r="H75" s="132">
        <v>0</v>
      </c>
      <c r="I75" s="132">
        <v>6705</v>
      </c>
      <c r="J75" s="364">
        <v>0</v>
      </c>
      <c r="K75" s="365">
        <f t="shared" si="53"/>
        <v>0</v>
      </c>
      <c r="L75" s="365">
        <v>0</v>
      </c>
      <c r="M75" s="366">
        <v>0</v>
      </c>
      <c r="N75" s="365">
        <v>0</v>
      </c>
      <c r="O75" s="364">
        <v>0</v>
      </c>
      <c r="P75" s="365">
        <f t="shared" si="56"/>
        <v>0</v>
      </c>
      <c r="Q75" s="365">
        <v>0</v>
      </c>
      <c r="R75" s="366">
        <v>0</v>
      </c>
      <c r="S75" s="365">
        <v>0</v>
      </c>
      <c r="T75" s="367">
        <v>0</v>
      </c>
      <c r="U75" s="366">
        <f t="shared" si="57"/>
        <v>0</v>
      </c>
      <c r="V75" s="366">
        <v>0</v>
      </c>
      <c r="W75" s="366">
        <v>0</v>
      </c>
      <c r="X75" s="366">
        <v>0</v>
      </c>
      <c r="Y75" s="367">
        <v>0</v>
      </c>
      <c r="Z75" s="366">
        <f t="shared" si="54"/>
        <v>0</v>
      </c>
      <c r="AA75" s="366">
        <v>0</v>
      </c>
      <c r="AB75" s="366">
        <v>0</v>
      </c>
      <c r="AC75" s="366">
        <v>0</v>
      </c>
      <c r="AD75" s="4"/>
    </row>
    <row r="76" spans="1:43" s="2" customFormat="1" ht="150.6" customHeight="1" outlineLevel="1" x14ac:dyDescent="0.2">
      <c r="A76" s="362" t="s">
        <v>1005</v>
      </c>
      <c r="B76" s="370" t="s">
        <v>1004</v>
      </c>
      <c r="C76" s="364">
        <v>0</v>
      </c>
      <c r="D76" s="365">
        <f t="shared" ref="D76" si="60">F76+K76+P76+U76+Z76</f>
        <v>1512</v>
      </c>
      <c r="E76" s="135">
        <v>0</v>
      </c>
      <c r="F76" s="132">
        <f t="shared" si="55"/>
        <v>1512</v>
      </c>
      <c r="G76" s="132">
        <v>0</v>
      </c>
      <c r="H76" s="132">
        <v>0</v>
      </c>
      <c r="I76" s="132">
        <v>1512</v>
      </c>
      <c r="J76" s="364">
        <v>0</v>
      </c>
      <c r="K76" s="365">
        <f t="shared" si="53"/>
        <v>0</v>
      </c>
      <c r="L76" s="365">
        <v>0</v>
      </c>
      <c r="M76" s="366">
        <v>0</v>
      </c>
      <c r="N76" s="365">
        <v>0</v>
      </c>
      <c r="O76" s="364">
        <v>0</v>
      </c>
      <c r="P76" s="365">
        <f t="shared" si="56"/>
        <v>0</v>
      </c>
      <c r="Q76" s="365">
        <v>0</v>
      </c>
      <c r="R76" s="366">
        <v>0</v>
      </c>
      <c r="S76" s="365">
        <v>0</v>
      </c>
      <c r="T76" s="367">
        <v>0</v>
      </c>
      <c r="U76" s="366">
        <f t="shared" si="57"/>
        <v>0</v>
      </c>
      <c r="V76" s="366">
        <v>0</v>
      </c>
      <c r="W76" s="366">
        <v>0</v>
      </c>
      <c r="X76" s="366">
        <v>0</v>
      </c>
      <c r="Y76" s="367">
        <v>0</v>
      </c>
      <c r="Z76" s="366">
        <f t="shared" si="54"/>
        <v>0</v>
      </c>
      <c r="AA76" s="366">
        <v>0</v>
      </c>
      <c r="AB76" s="366">
        <v>0</v>
      </c>
      <c r="AC76" s="366">
        <v>0</v>
      </c>
      <c r="AD76" s="4"/>
    </row>
    <row r="77" spans="1:43" s="2" customFormat="1" ht="75" customHeight="1" outlineLevel="1" x14ac:dyDescent="0.2">
      <c r="A77" s="362" t="s">
        <v>1046</v>
      </c>
      <c r="B77" s="370" t="s">
        <v>1006</v>
      </c>
      <c r="C77" s="364">
        <v>0</v>
      </c>
      <c r="D77" s="365">
        <f t="shared" ref="D77" si="61">F77+K77+P77+U77+Z77</f>
        <v>1100</v>
      </c>
      <c r="E77" s="135">
        <v>0</v>
      </c>
      <c r="F77" s="132">
        <f t="shared" si="55"/>
        <v>1100</v>
      </c>
      <c r="G77" s="132">
        <v>0</v>
      </c>
      <c r="H77" s="132">
        <v>0</v>
      </c>
      <c r="I77" s="132">
        <v>1100</v>
      </c>
      <c r="J77" s="364">
        <v>0</v>
      </c>
      <c r="K77" s="365">
        <f t="shared" si="53"/>
        <v>0</v>
      </c>
      <c r="L77" s="365">
        <v>0</v>
      </c>
      <c r="M77" s="366">
        <v>0</v>
      </c>
      <c r="N77" s="365">
        <v>0</v>
      </c>
      <c r="O77" s="364">
        <v>0</v>
      </c>
      <c r="P77" s="365">
        <f t="shared" si="56"/>
        <v>0</v>
      </c>
      <c r="Q77" s="365">
        <v>0</v>
      </c>
      <c r="R77" s="366">
        <v>0</v>
      </c>
      <c r="S77" s="365">
        <v>0</v>
      </c>
      <c r="T77" s="367">
        <v>0</v>
      </c>
      <c r="U77" s="366">
        <f t="shared" si="57"/>
        <v>0</v>
      </c>
      <c r="V77" s="366">
        <v>0</v>
      </c>
      <c r="W77" s="366">
        <v>0</v>
      </c>
      <c r="X77" s="366">
        <v>0</v>
      </c>
      <c r="Y77" s="367">
        <v>0</v>
      </c>
      <c r="Z77" s="366">
        <f t="shared" si="54"/>
        <v>0</v>
      </c>
      <c r="AA77" s="366">
        <v>0</v>
      </c>
      <c r="AB77" s="366">
        <v>0</v>
      </c>
      <c r="AC77" s="366">
        <v>0</v>
      </c>
      <c r="AD77" s="4"/>
    </row>
    <row r="78" spans="1:43" s="146" customFormat="1" ht="110.45" customHeight="1" outlineLevel="1" x14ac:dyDescent="0.2">
      <c r="A78" s="362" t="s">
        <v>1047</v>
      </c>
      <c r="B78" s="370" t="s">
        <v>1048</v>
      </c>
      <c r="C78" s="364">
        <v>0</v>
      </c>
      <c r="D78" s="365">
        <f t="shared" ref="D78:D79" si="62">F78+K78+P78+U78+Z78</f>
        <v>6923</v>
      </c>
      <c r="E78" s="135">
        <v>0</v>
      </c>
      <c r="F78" s="132">
        <f t="shared" ref="F78:F79" si="63">G78+H78+I78</f>
        <v>6923</v>
      </c>
      <c r="G78" s="132">
        <v>0</v>
      </c>
      <c r="H78" s="132">
        <v>6590</v>
      </c>
      <c r="I78" s="132">
        <v>333</v>
      </c>
      <c r="J78" s="364">
        <v>0</v>
      </c>
      <c r="K78" s="365">
        <f t="shared" si="53"/>
        <v>0</v>
      </c>
      <c r="L78" s="365">
        <v>0</v>
      </c>
      <c r="M78" s="366">
        <v>0</v>
      </c>
      <c r="N78" s="365">
        <v>0</v>
      </c>
      <c r="O78" s="364">
        <v>0</v>
      </c>
      <c r="P78" s="365">
        <f t="shared" ref="P78:P79" si="64">Q78+R78+S78</f>
        <v>0</v>
      </c>
      <c r="Q78" s="365">
        <v>0</v>
      </c>
      <c r="R78" s="366">
        <v>0</v>
      </c>
      <c r="S78" s="365">
        <v>0</v>
      </c>
      <c r="T78" s="367">
        <v>0</v>
      </c>
      <c r="U78" s="366">
        <f t="shared" ref="U78:U79" si="65">V78+W78+X78</f>
        <v>0</v>
      </c>
      <c r="V78" s="366">
        <v>0</v>
      </c>
      <c r="W78" s="366">
        <v>0</v>
      </c>
      <c r="X78" s="366">
        <v>0</v>
      </c>
      <c r="Y78" s="367">
        <v>0</v>
      </c>
      <c r="Z78" s="366">
        <f t="shared" ref="Z78:Z79" si="66">AA78+AB78+AC78</f>
        <v>0</v>
      </c>
      <c r="AA78" s="366">
        <v>0</v>
      </c>
      <c r="AB78" s="366">
        <v>0</v>
      </c>
      <c r="AC78" s="366">
        <v>0</v>
      </c>
      <c r="AD78" s="145"/>
    </row>
    <row r="79" spans="1:43" s="146" customFormat="1" ht="236.45" customHeight="1" outlineLevel="1" x14ac:dyDescent="0.2">
      <c r="A79" s="362" t="s">
        <v>1188</v>
      </c>
      <c r="B79" s="370" t="s">
        <v>1049</v>
      </c>
      <c r="C79" s="364">
        <v>0</v>
      </c>
      <c r="D79" s="365">
        <f t="shared" si="62"/>
        <v>778</v>
      </c>
      <c r="E79" s="135">
        <v>0</v>
      </c>
      <c r="F79" s="132">
        <f t="shared" si="63"/>
        <v>778</v>
      </c>
      <c r="G79" s="132">
        <v>0</v>
      </c>
      <c r="H79" s="132">
        <v>0</v>
      </c>
      <c r="I79" s="132">
        <v>778</v>
      </c>
      <c r="J79" s="364">
        <v>0</v>
      </c>
      <c r="K79" s="365">
        <f t="shared" si="53"/>
        <v>0</v>
      </c>
      <c r="L79" s="365">
        <v>0</v>
      </c>
      <c r="M79" s="366">
        <v>0</v>
      </c>
      <c r="N79" s="365">
        <v>0</v>
      </c>
      <c r="O79" s="364">
        <v>0</v>
      </c>
      <c r="P79" s="365">
        <f t="shared" si="64"/>
        <v>0</v>
      </c>
      <c r="Q79" s="365">
        <v>0</v>
      </c>
      <c r="R79" s="366">
        <v>0</v>
      </c>
      <c r="S79" s="365">
        <v>0</v>
      </c>
      <c r="T79" s="367">
        <v>0</v>
      </c>
      <c r="U79" s="366">
        <f t="shared" si="65"/>
        <v>0</v>
      </c>
      <c r="V79" s="366">
        <v>0</v>
      </c>
      <c r="W79" s="366">
        <v>0</v>
      </c>
      <c r="X79" s="366">
        <v>0</v>
      </c>
      <c r="Y79" s="367">
        <v>0</v>
      </c>
      <c r="Z79" s="366">
        <f t="shared" si="66"/>
        <v>0</v>
      </c>
      <c r="AA79" s="366">
        <v>0</v>
      </c>
      <c r="AB79" s="366">
        <v>0</v>
      </c>
      <c r="AC79" s="366">
        <v>0</v>
      </c>
      <c r="AD79" s="145"/>
    </row>
    <row r="80" spans="1:43" s="146" customFormat="1" ht="102.6" customHeight="1" outlineLevel="1" x14ac:dyDescent="0.2">
      <c r="A80" s="362" t="s">
        <v>1189</v>
      </c>
      <c r="B80" s="370" t="s">
        <v>1191</v>
      </c>
      <c r="C80" s="364">
        <v>0</v>
      </c>
      <c r="D80" s="365">
        <f t="shared" ref="D80:D82" si="67">F80+K80+P80+U80+Z80</f>
        <v>4370</v>
      </c>
      <c r="E80" s="135">
        <v>0</v>
      </c>
      <c r="F80" s="132">
        <f t="shared" ref="F80:F82" si="68">G80+H80+I80</f>
        <v>4370</v>
      </c>
      <c r="G80" s="132">
        <v>0</v>
      </c>
      <c r="H80" s="132">
        <v>4160</v>
      </c>
      <c r="I80" s="132">
        <v>210</v>
      </c>
      <c r="J80" s="364">
        <v>0</v>
      </c>
      <c r="K80" s="365">
        <f t="shared" ref="K80:K82" si="69">L80+M80+N80</f>
        <v>0</v>
      </c>
      <c r="L80" s="365">
        <v>0</v>
      </c>
      <c r="M80" s="366">
        <v>0</v>
      </c>
      <c r="N80" s="365">
        <v>0</v>
      </c>
      <c r="O80" s="364">
        <v>0</v>
      </c>
      <c r="P80" s="365">
        <f t="shared" ref="P80:P82" si="70">Q80+R80+S80</f>
        <v>0</v>
      </c>
      <c r="Q80" s="365">
        <v>0</v>
      </c>
      <c r="R80" s="366">
        <v>0</v>
      </c>
      <c r="S80" s="365">
        <v>0</v>
      </c>
      <c r="T80" s="367">
        <v>0</v>
      </c>
      <c r="U80" s="366">
        <f t="shared" ref="U80:U82" si="71">V80+W80+X80</f>
        <v>0</v>
      </c>
      <c r="V80" s="366">
        <v>0</v>
      </c>
      <c r="W80" s="366">
        <v>0</v>
      </c>
      <c r="X80" s="366">
        <v>0</v>
      </c>
      <c r="Y80" s="367">
        <v>0</v>
      </c>
      <c r="Z80" s="366">
        <f t="shared" ref="Z80:Z82" si="72">AA80+AB80+AC80</f>
        <v>0</v>
      </c>
      <c r="AA80" s="366">
        <v>0</v>
      </c>
      <c r="AB80" s="366">
        <v>0</v>
      </c>
      <c r="AC80" s="366">
        <v>0</v>
      </c>
      <c r="AD80" s="145"/>
    </row>
    <row r="81" spans="1:57" s="146" customFormat="1" ht="109.5" customHeight="1" outlineLevel="1" x14ac:dyDescent="0.2">
      <c r="A81" s="362" t="s">
        <v>1190</v>
      </c>
      <c r="B81" s="370" t="s">
        <v>1192</v>
      </c>
      <c r="C81" s="364">
        <v>0</v>
      </c>
      <c r="D81" s="365">
        <f t="shared" si="67"/>
        <v>4081</v>
      </c>
      <c r="E81" s="135">
        <v>0</v>
      </c>
      <c r="F81" s="132">
        <f t="shared" si="68"/>
        <v>4081</v>
      </c>
      <c r="G81" s="132">
        <v>0</v>
      </c>
      <c r="H81" s="132">
        <v>3885</v>
      </c>
      <c r="I81" s="132">
        <v>196</v>
      </c>
      <c r="J81" s="364">
        <v>0</v>
      </c>
      <c r="K81" s="365">
        <f t="shared" si="69"/>
        <v>0</v>
      </c>
      <c r="L81" s="365">
        <v>0</v>
      </c>
      <c r="M81" s="366">
        <v>0</v>
      </c>
      <c r="N81" s="365">
        <v>0</v>
      </c>
      <c r="O81" s="364">
        <v>0</v>
      </c>
      <c r="P81" s="365">
        <f t="shared" si="70"/>
        <v>0</v>
      </c>
      <c r="Q81" s="365">
        <v>0</v>
      </c>
      <c r="R81" s="366">
        <v>0</v>
      </c>
      <c r="S81" s="365">
        <v>0</v>
      </c>
      <c r="T81" s="367">
        <v>0</v>
      </c>
      <c r="U81" s="366">
        <f t="shared" si="71"/>
        <v>0</v>
      </c>
      <c r="V81" s="366">
        <v>0</v>
      </c>
      <c r="W81" s="366">
        <v>0</v>
      </c>
      <c r="X81" s="366">
        <v>0</v>
      </c>
      <c r="Y81" s="367">
        <v>0</v>
      </c>
      <c r="Z81" s="366">
        <f t="shared" si="72"/>
        <v>0</v>
      </c>
      <c r="AA81" s="366">
        <v>0</v>
      </c>
      <c r="AB81" s="366">
        <v>0</v>
      </c>
      <c r="AC81" s="366">
        <v>0</v>
      </c>
      <c r="AD81" s="145"/>
    </row>
    <row r="82" spans="1:57" s="146" customFormat="1" ht="105.6" customHeight="1" outlineLevel="1" x14ac:dyDescent="0.2">
      <c r="A82" s="362" t="s">
        <v>1246</v>
      </c>
      <c r="B82" s="370" t="s">
        <v>1193</v>
      </c>
      <c r="C82" s="364">
        <v>0</v>
      </c>
      <c r="D82" s="365">
        <f t="shared" si="67"/>
        <v>1786</v>
      </c>
      <c r="E82" s="135">
        <v>0</v>
      </c>
      <c r="F82" s="132">
        <f t="shared" si="68"/>
        <v>1786</v>
      </c>
      <c r="G82" s="132">
        <v>0</v>
      </c>
      <c r="H82" s="132">
        <v>1700</v>
      </c>
      <c r="I82" s="132">
        <v>86</v>
      </c>
      <c r="J82" s="364">
        <v>0</v>
      </c>
      <c r="K82" s="365">
        <f t="shared" si="69"/>
        <v>0</v>
      </c>
      <c r="L82" s="365">
        <v>0</v>
      </c>
      <c r="M82" s="366">
        <v>0</v>
      </c>
      <c r="N82" s="365">
        <v>0</v>
      </c>
      <c r="O82" s="364">
        <v>0</v>
      </c>
      <c r="P82" s="365">
        <f t="shared" si="70"/>
        <v>0</v>
      </c>
      <c r="Q82" s="365">
        <v>0</v>
      </c>
      <c r="R82" s="366">
        <v>0</v>
      </c>
      <c r="S82" s="365">
        <v>0</v>
      </c>
      <c r="T82" s="367">
        <v>0</v>
      </c>
      <c r="U82" s="366">
        <f t="shared" si="71"/>
        <v>0</v>
      </c>
      <c r="V82" s="366">
        <v>0</v>
      </c>
      <c r="W82" s="366">
        <v>0</v>
      </c>
      <c r="X82" s="366">
        <v>0</v>
      </c>
      <c r="Y82" s="367">
        <v>0</v>
      </c>
      <c r="Z82" s="366">
        <f t="shared" si="72"/>
        <v>0</v>
      </c>
      <c r="AA82" s="366">
        <v>0</v>
      </c>
      <c r="AB82" s="366">
        <v>0</v>
      </c>
      <c r="AC82" s="366">
        <v>0</v>
      </c>
      <c r="AD82" s="145"/>
    </row>
    <row r="83" spans="1:57" s="128" customFormat="1" ht="91.15" customHeight="1" x14ac:dyDescent="0.2">
      <c r="A83" s="379"/>
      <c r="B83" s="380" t="s">
        <v>104</v>
      </c>
      <c r="C83" s="381">
        <f t="shared" ref="C83:AC83" si="73">SUM(C66:C82)</f>
        <v>0</v>
      </c>
      <c r="D83" s="382">
        <f t="shared" si="73"/>
        <v>180891</v>
      </c>
      <c r="E83" s="381">
        <f t="shared" si="73"/>
        <v>0</v>
      </c>
      <c r="F83" s="382">
        <f t="shared" si="73"/>
        <v>44341</v>
      </c>
      <c r="G83" s="382">
        <f t="shared" si="73"/>
        <v>0</v>
      </c>
      <c r="H83" s="382">
        <f t="shared" si="73"/>
        <v>16335</v>
      </c>
      <c r="I83" s="382">
        <f t="shared" si="73"/>
        <v>28006</v>
      </c>
      <c r="J83" s="381">
        <f t="shared" si="73"/>
        <v>0</v>
      </c>
      <c r="K83" s="382">
        <f t="shared" si="73"/>
        <v>16100</v>
      </c>
      <c r="L83" s="382">
        <f t="shared" si="73"/>
        <v>0</v>
      </c>
      <c r="M83" s="382">
        <f t="shared" si="73"/>
        <v>0</v>
      </c>
      <c r="N83" s="382">
        <f t="shared" si="73"/>
        <v>16100</v>
      </c>
      <c r="O83" s="381">
        <f t="shared" si="73"/>
        <v>0</v>
      </c>
      <c r="P83" s="382">
        <f t="shared" si="73"/>
        <v>16100</v>
      </c>
      <c r="Q83" s="382">
        <f t="shared" si="73"/>
        <v>0</v>
      </c>
      <c r="R83" s="382">
        <f t="shared" si="73"/>
        <v>0</v>
      </c>
      <c r="S83" s="382">
        <f t="shared" si="73"/>
        <v>16100</v>
      </c>
      <c r="T83" s="381">
        <f t="shared" si="73"/>
        <v>0</v>
      </c>
      <c r="U83" s="382">
        <f t="shared" si="73"/>
        <v>78236</v>
      </c>
      <c r="V83" s="382">
        <f t="shared" si="73"/>
        <v>0</v>
      </c>
      <c r="W83" s="382">
        <f t="shared" si="73"/>
        <v>0</v>
      </c>
      <c r="X83" s="382">
        <f t="shared" si="73"/>
        <v>78236</v>
      </c>
      <c r="Y83" s="381">
        <f t="shared" si="73"/>
        <v>0</v>
      </c>
      <c r="Z83" s="382">
        <f t="shared" si="73"/>
        <v>26114</v>
      </c>
      <c r="AA83" s="382">
        <f t="shared" si="73"/>
        <v>0</v>
      </c>
      <c r="AB83" s="382">
        <f t="shared" si="73"/>
        <v>0</v>
      </c>
      <c r="AC83" s="382">
        <f t="shared" si="73"/>
        <v>26114</v>
      </c>
      <c r="AD83" s="4"/>
      <c r="AE83" s="4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</row>
    <row r="84" spans="1:57" s="9" customFormat="1" ht="31.9" customHeight="1" x14ac:dyDescent="0.2">
      <c r="A84" s="576" t="s">
        <v>1361</v>
      </c>
      <c r="B84" s="576"/>
      <c r="C84" s="576"/>
      <c r="D84" s="576"/>
      <c r="E84" s="576"/>
      <c r="F84" s="576"/>
      <c r="G84" s="576"/>
      <c r="H84" s="576"/>
      <c r="I84" s="576"/>
      <c r="J84" s="576"/>
      <c r="K84" s="576"/>
      <c r="L84" s="576"/>
      <c r="M84" s="576"/>
      <c r="N84" s="576"/>
      <c r="O84" s="576"/>
      <c r="P84" s="576"/>
      <c r="Q84" s="576"/>
      <c r="R84" s="576"/>
      <c r="S84" s="576"/>
      <c r="T84" s="576"/>
      <c r="U84" s="576"/>
      <c r="V84" s="576"/>
      <c r="W84" s="576"/>
      <c r="X84" s="576"/>
      <c r="Y84" s="576"/>
      <c r="Z84" s="576"/>
      <c r="AA84" s="576"/>
      <c r="AB84" s="576"/>
      <c r="AC84" s="576"/>
      <c r="AD84" s="4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</row>
    <row r="85" spans="1:57" s="2" customFormat="1" ht="84.6" customHeight="1" outlineLevel="1" x14ac:dyDescent="0.2">
      <c r="A85" s="343" t="s">
        <v>152</v>
      </c>
      <c r="B85" s="363" t="s">
        <v>14</v>
      </c>
      <c r="C85" s="364">
        <f t="shared" ref="C85:C86" si="74">E85+J85+O85+T85+Y85</f>
        <v>0</v>
      </c>
      <c r="D85" s="132">
        <f t="shared" ref="D85:D93" si="75">F85+K85+P85+U85+Z85</f>
        <v>2679</v>
      </c>
      <c r="E85" s="135">
        <v>0</v>
      </c>
      <c r="F85" s="132">
        <v>0</v>
      </c>
      <c r="G85" s="132">
        <v>0</v>
      </c>
      <c r="H85" s="132">
        <v>0</v>
      </c>
      <c r="I85" s="132">
        <v>0</v>
      </c>
      <c r="J85" s="364">
        <v>0</v>
      </c>
      <c r="K85" s="383">
        <f>SUM(L85:N85)</f>
        <v>0</v>
      </c>
      <c r="L85" s="365">
        <v>0</v>
      </c>
      <c r="M85" s="365">
        <v>0</v>
      </c>
      <c r="N85" s="365">
        <v>0</v>
      </c>
      <c r="O85" s="364">
        <v>0</v>
      </c>
      <c r="P85" s="365">
        <v>0</v>
      </c>
      <c r="Q85" s="365">
        <v>0</v>
      </c>
      <c r="R85" s="365">
        <v>0</v>
      </c>
      <c r="S85" s="365">
        <v>0</v>
      </c>
      <c r="T85" s="367">
        <v>0</v>
      </c>
      <c r="U85" s="366">
        <f>V85+W85+X85</f>
        <v>2679</v>
      </c>
      <c r="V85" s="366">
        <v>0</v>
      </c>
      <c r="W85" s="366">
        <v>0</v>
      </c>
      <c r="X85" s="366">
        <v>2679</v>
      </c>
      <c r="Y85" s="367">
        <v>0</v>
      </c>
      <c r="Z85" s="365">
        <v>0</v>
      </c>
      <c r="AA85" s="365">
        <v>0</v>
      </c>
      <c r="AB85" s="365">
        <v>0</v>
      </c>
      <c r="AC85" s="365">
        <v>0</v>
      </c>
    </row>
    <row r="86" spans="1:57" s="2" customFormat="1" ht="65.45" customHeight="1" outlineLevel="1" x14ac:dyDescent="0.2">
      <c r="A86" s="343" t="s">
        <v>4</v>
      </c>
      <c r="B86" s="363" t="s">
        <v>159</v>
      </c>
      <c r="C86" s="364">
        <f t="shared" si="74"/>
        <v>35.46</v>
      </c>
      <c r="D86" s="132">
        <f t="shared" ref="D86:D91" si="76">F86+K86+P86+U86+Z86</f>
        <v>131202</v>
      </c>
      <c r="E86" s="135">
        <v>0</v>
      </c>
      <c r="F86" s="132">
        <v>0</v>
      </c>
      <c r="G86" s="132">
        <v>0</v>
      </c>
      <c r="H86" s="132">
        <v>0</v>
      </c>
      <c r="I86" s="132">
        <v>0</v>
      </c>
      <c r="J86" s="364">
        <v>0</v>
      </c>
      <c r="K86" s="383">
        <f t="shared" ref="K86:K92" si="77">SUM(L86:N86)</f>
        <v>0</v>
      </c>
      <c r="L86" s="365">
        <v>0</v>
      </c>
      <c r="M86" s="365">
        <v>0</v>
      </c>
      <c r="N86" s="365">
        <v>0</v>
      </c>
      <c r="O86" s="364">
        <v>0</v>
      </c>
      <c r="P86" s="365">
        <v>0</v>
      </c>
      <c r="Q86" s="365">
        <v>0</v>
      </c>
      <c r="R86" s="365">
        <v>0</v>
      </c>
      <c r="S86" s="365">
        <v>0</v>
      </c>
      <c r="T86" s="367">
        <v>35.46</v>
      </c>
      <c r="U86" s="366">
        <f>V86+W86+X86</f>
        <v>131202</v>
      </c>
      <c r="V86" s="366">
        <v>0</v>
      </c>
      <c r="W86" s="366">
        <v>125823</v>
      </c>
      <c r="X86" s="366">
        <v>5379</v>
      </c>
      <c r="Y86" s="367">
        <v>0</v>
      </c>
      <c r="Z86" s="366">
        <v>0</v>
      </c>
      <c r="AA86" s="366">
        <v>0</v>
      </c>
      <c r="AB86" s="365">
        <v>0</v>
      </c>
      <c r="AC86" s="366">
        <v>0</v>
      </c>
    </row>
    <row r="87" spans="1:57" s="2" customFormat="1" ht="90.6" customHeight="1" outlineLevel="1" x14ac:dyDescent="0.2">
      <c r="A87" s="343" t="s">
        <v>153</v>
      </c>
      <c r="B87" s="363" t="s">
        <v>160</v>
      </c>
      <c r="C87" s="364">
        <v>0</v>
      </c>
      <c r="D87" s="132">
        <f t="shared" si="76"/>
        <v>5490</v>
      </c>
      <c r="E87" s="135">
        <v>0</v>
      </c>
      <c r="F87" s="132">
        <v>0</v>
      </c>
      <c r="G87" s="132">
        <v>0</v>
      </c>
      <c r="H87" s="132">
        <v>0</v>
      </c>
      <c r="I87" s="132">
        <v>0</v>
      </c>
      <c r="J87" s="364">
        <v>0</v>
      </c>
      <c r="K87" s="383">
        <v>0</v>
      </c>
      <c r="L87" s="365">
        <v>0</v>
      </c>
      <c r="M87" s="365">
        <v>0</v>
      </c>
      <c r="N87" s="365">
        <v>0</v>
      </c>
      <c r="O87" s="364">
        <v>0</v>
      </c>
      <c r="P87" s="365">
        <v>0</v>
      </c>
      <c r="Q87" s="365">
        <v>0</v>
      </c>
      <c r="R87" s="365">
        <v>0</v>
      </c>
      <c r="S87" s="365">
        <v>0</v>
      </c>
      <c r="T87" s="367">
        <v>0</v>
      </c>
      <c r="U87" s="366">
        <f>X87</f>
        <v>5490</v>
      </c>
      <c r="V87" s="366">
        <v>0</v>
      </c>
      <c r="W87" s="366">
        <v>0</v>
      </c>
      <c r="X87" s="366">
        <v>5490</v>
      </c>
      <c r="Y87" s="367">
        <v>0</v>
      </c>
      <c r="Z87" s="366">
        <v>0</v>
      </c>
      <c r="AA87" s="366">
        <v>0</v>
      </c>
      <c r="AB87" s="365">
        <v>0</v>
      </c>
      <c r="AC87" s="366">
        <v>0</v>
      </c>
    </row>
    <row r="88" spans="1:57" s="2" customFormat="1" ht="60" customHeight="1" outlineLevel="1" x14ac:dyDescent="0.2">
      <c r="A88" s="343" t="s">
        <v>154</v>
      </c>
      <c r="B88" s="363" t="s">
        <v>864</v>
      </c>
      <c r="C88" s="364">
        <f t="shared" ref="C88:C93" si="78">E88+J88+O88+T88+Y88</f>
        <v>6.5</v>
      </c>
      <c r="D88" s="132">
        <f t="shared" si="76"/>
        <v>106786</v>
      </c>
      <c r="E88" s="135">
        <v>0</v>
      </c>
      <c r="F88" s="132">
        <v>0</v>
      </c>
      <c r="G88" s="132">
        <v>0</v>
      </c>
      <c r="H88" s="132">
        <v>0</v>
      </c>
      <c r="I88" s="132">
        <v>0</v>
      </c>
      <c r="J88" s="364">
        <v>0</v>
      </c>
      <c r="K88" s="383">
        <v>0</v>
      </c>
      <c r="L88" s="365">
        <v>0</v>
      </c>
      <c r="M88" s="365">
        <v>0</v>
      </c>
      <c r="N88" s="365">
        <v>0</v>
      </c>
      <c r="O88" s="364">
        <v>0</v>
      </c>
      <c r="P88" s="365">
        <v>0</v>
      </c>
      <c r="Q88" s="365">
        <v>0</v>
      </c>
      <c r="R88" s="365">
        <v>0</v>
      </c>
      <c r="S88" s="365">
        <v>0</v>
      </c>
      <c r="T88" s="367">
        <v>0</v>
      </c>
      <c r="U88" s="366">
        <v>0</v>
      </c>
      <c r="V88" s="366">
        <v>0</v>
      </c>
      <c r="W88" s="366">
        <v>0</v>
      </c>
      <c r="X88" s="366">
        <v>0</v>
      </c>
      <c r="Y88" s="367">
        <v>6.5</v>
      </c>
      <c r="Z88" s="366">
        <v>106786</v>
      </c>
      <c r="AA88" s="366">
        <v>0</v>
      </c>
      <c r="AB88" s="365">
        <v>101660</v>
      </c>
      <c r="AC88" s="366">
        <v>5126</v>
      </c>
    </row>
    <row r="89" spans="1:57" s="2" customFormat="1" ht="98.45" customHeight="1" outlineLevel="1" x14ac:dyDescent="0.2">
      <c r="A89" s="343" t="s">
        <v>155</v>
      </c>
      <c r="B89" s="363" t="s">
        <v>865</v>
      </c>
      <c r="C89" s="364">
        <f t="shared" si="78"/>
        <v>0</v>
      </c>
      <c r="D89" s="132">
        <f t="shared" si="76"/>
        <v>3631</v>
      </c>
      <c r="E89" s="135">
        <v>0</v>
      </c>
      <c r="F89" s="132">
        <v>0</v>
      </c>
      <c r="G89" s="132">
        <v>0</v>
      </c>
      <c r="H89" s="132">
        <v>0</v>
      </c>
      <c r="I89" s="132">
        <v>0</v>
      </c>
      <c r="J89" s="364">
        <v>0</v>
      </c>
      <c r="K89" s="383">
        <f t="shared" si="77"/>
        <v>0</v>
      </c>
      <c r="L89" s="365">
        <v>0</v>
      </c>
      <c r="M89" s="365">
        <v>0</v>
      </c>
      <c r="N89" s="365">
        <v>0</v>
      </c>
      <c r="O89" s="364">
        <v>0</v>
      </c>
      <c r="P89" s="365">
        <v>0</v>
      </c>
      <c r="Q89" s="365">
        <v>0</v>
      </c>
      <c r="R89" s="365">
        <v>0</v>
      </c>
      <c r="S89" s="365">
        <v>0</v>
      </c>
      <c r="T89" s="367">
        <v>0</v>
      </c>
      <c r="U89" s="366">
        <v>0</v>
      </c>
      <c r="V89" s="366">
        <v>0</v>
      </c>
      <c r="W89" s="366">
        <v>0</v>
      </c>
      <c r="X89" s="366">
        <v>0</v>
      </c>
      <c r="Y89" s="367">
        <v>0</v>
      </c>
      <c r="Z89" s="366">
        <f>AA89+AB89+AC89</f>
        <v>3631</v>
      </c>
      <c r="AA89" s="366">
        <v>0</v>
      </c>
      <c r="AB89" s="365">
        <v>0</v>
      </c>
      <c r="AC89" s="366">
        <v>3631</v>
      </c>
    </row>
    <row r="90" spans="1:57" s="2" customFormat="1" ht="60" customHeight="1" outlineLevel="1" x14ac:dyDescent="0.2">
      <c r="A90" s="343" t="s">
        <v>156</v>
      </c>
      <c r="B90" s="363" t="s">
        <v>866</v>
      </c>
      <c r="C90" s="364">
        <f t="shared" si="78"/>
        <v>12.04</v>
      </c>
      <c r="D90" s="132">
        <f t="shared" si="76"/>
        <v>203887</v>
      </c>
      <c r="E90" s="135">
        <v>0</v>
      </c>
      <c r="F90" s="132">
        <v>0</v>
      </c>
      <c r="G90" s="132">
        <v>0</v>
      </c>
      <c r="H90" s="132">
        <v>0</v>
      </c>
      <c r="I90" s="132">
        <v>0</v>
      </c>
      <c r="J90" s="364">
        <v>0</v>
      </c>
      <c r="K90" s="383">
        <f t="shared" si="77"/>
        <v>0</v>
      </c>
      <c r="L90" s="365">
        <v>0</v>
      </c>
      <c r="M90" s="365">
        <v>0</v>
      </c>
      <c r="N90" s="365">
        <v>0</v>
      </c>
      <c r="O90" s="364">
        <v>0</v>
      </c>
      <c r="P90" s="365">
        <v>0</v>
      </c>
      <c r="Q90" s="365">
        <v>0</v>
      </c>
      <c r="R90" s="365">
        <v>0</v>
      </c>
      <c r="S90" s="365">
        <v>0</v>
      </c>
      <c r="T90" s="367">
        <v>0</v>
      </c>
      <c r="U90" s="366">
        <v>0</v>
      </c>
      <c r="V90" s="366">
        <v>0</v>
      </c>
      <c r="W90" s="366">
        <f>U90*0.952</f>
        <v>0</v>
      </c>
      <c r="X90" s="366">
        <f>U90*0.048</f>
        <v>0</v>
      </c>
      <c r="Y90" s="367">
        <v>12.04</v>
      </c>
      <c r="Z90" s="366">
        <v>203887</v>
      </c>
      <c r="AA90" s="366">
        <v>0</v>
      </c>
      <c r="AB90" s="365">
        <v>194100</v>
      </c>
      <c r="AC90" s="366">
        <v>9787</v>
      </c>
    </row>
    <row r="91" spans="1:57" s="2" customFormat="1" ht="82.9" customHeight="1" outlineLevel="1" x14ac:dyDescent="0.2">
      <c r="A91" s="343" t="s">
        <v>157</v>
      </c>
      <c r="B91" s="363" t="s">
        <v>760</v>
      </c>
      <c r="C91" s="364">
        <f t="shared" si="78"/>
        <v>0</v>
      </c>
      <c r="D91" s="132">
        <f t="shared" si="76"/>
        <v>0</v>
      </c>
      <c r="E91" s="135">
        <v>0</v>
      </c>
      <c r="F91" s="132">
        <v>0</v>
      </c>
      <c r="G91" s="132">
        <v>0</v>
      </c>
      <c r="H91" s="132">
        <v>0</v>
      </c>
      <c r="I91" s="132">
        <v>0</v>
      </c>
      <c r="J91" s="364">
        <v>0</v>
      </c>
      <c r="K91" s="383">
        <f t="shared" si="77"/>
        <v>0</v>
      </c>
      <c r="L91" s="365">
        <v>0</v>
      </c>
      <c r="M91" s="365">
        <v>0</v>
      </c>
      <c r="N91" s="365">
        <v>0</v>
      </c>
      <c r="O91" s="364">
        <v>0</v>
      </c>
      <c r="P91" s="365">
        <v>0</v>
      </c>
      <c r="Q91" s="365">
        <v>0</v>
      </c>
      <c r="R91" s="365">
        <v>0</v>
      </c>
      <c r="S91" s="365">
        <v>0</v>
      </c>
      <c r="T91" s="367">
        <v>0</v>
      </c>
      <c r="U91" s="366">
        <f>V91+W91+X91</f>
        <v>0</v>
      </c>
      <c r="V91" s="366">
        <v>0</v>
      </c>
      <c r="W91" s="366">
        <v>0</v>
      </c>
      <c r="X91" s="366">
        <v>0</v>
      </c>
      <c r="Y91" s="367">
        <v>0</v>
      </c>
      <c r="Z91" s="366">
        <v>0</v>
      </c>
      <c r="AA91" s="366">
        <v>0</v>
      </c>
      <c r="AB91" s="365">
        <v>0</v>
      </c>
      <c r="AC91" s="366">
        <v>0</v>
      </c>
    </row>
    <row r="92" spans="1:57" s="2" customFormat="1" ht="96.6" customHeight="1" outlineLevel="1" x14ac:dyDescent="0.2">
      <c r="A92" s="343" t="s">
        <v>833</v>
      </c>
      <c r="B92" s="363" t="s">
        <v>160</v>
      </c>
      <c r="C92" s="364">
        <f t="shared" si="78"/>
        <v>0</v>
      </c>
      <c r="D92" s="132">
        <f t="shared" si="75"/>
        <v>4648</v>
      </c>
      <c r="E92" s="135">
        <v>0</v>
      </c>
      <c r="F92" s="132">
        <v>0</v>
      </c>
      <c r="G92" s="132">
        <v>0</v>
      </c>
      <c r="H92" s="132">
        <v>0</v>
      </c>
      <c r="I92" s="132">
        <v>0</v>
      </c>
      <c r="J92" s="364">
        <v>0</v>
      </c>
      <c r="K92" s="365">
        <f t="shared" si="77"/>
        <v>0</v>
      </c>
      <c r="L92" s="365">
        <v>0</v>
      </c>
      <c r="M92" s="365">
        <v>0</v>
      </c>
      <c r="N92" s="365">
        <v>0</v>
      </c>
      <c r="O92" s="364">
        <v>0</v>
      </c>
      <c r="P92" s="365">
        <v>0</v>
      </c>
      <c r="Q92" s="365">
        <v>0</v>
      </c>
      <c r="R92" s="365">
        <v>0</v>
      </c>
      <c r="S92" s="365">
        <v>0</v>
      </c>
      <c r="T92" s="367">
        <v>0</v>
      </c>
      <c r="U92" s="366">
        <f>V92+W92+X92</f>
        <v>4648</v>
      </c>
      <c r="V92" s="366">
        <v>0</v>
      </c>
      <c r="W92" s="366">
        <v>0</v>
      </c>
      <c r="X92" s="366">
        <v>4648</v>
      </c>
      <c r="Y92" s="367">
        <v>0</v>
      </c>
      <c r="Z92" s="366">
        <v>0</v>
      </c>
      <c r="AA92" s="366">
        <v>0</v>
      </c>
      <c r="AB92" s="366">
        <v>0</v>
      </c>
      <c r="AC92" s="366">
        <v>0</v>
      </c>
    </row>
    <row r="93" spans="1:57" s="2" customFormat="1" ht="144.6" customHeight="1" outlineLevel="1" x14ac:dyDescent="0.2">
      <c r="A93" s="343" t="s">
        <v>158</v>
      </c>
      <c r="B93" s="363" t="s">
        <v>1272</v>
      </c>
      <c r="C93" s="364">
        <f t="shared" si="78"/>
        <v>0</v>
      </c>
      <c r="D93" s="132">
        <f t="shared" si="75"/>
        <v>91</v>
      </c>
      <c r="E93" s="135">
        <v>0</v>
      </c>
      <c r="F93" s="132">
        <f>G93+H93+I93</f>
        <v>91</v>
      </c>
      <c r="G93" s="132">
        <v>0</v>
      </c>
      <c r="H93" s="132">
        <v>0</v>
      </c>
      <c r="I93" s="132">
        <v>91</v>
      </c>
      <c r="J93" s="364">
        <v>0</v>
      </c>
      <c r="K93" s="365">
        <f t="shared" ref="K93" si="79">SUM(L93:N93)</f>
        <v>0</v>
      </c>
      <c r="L93" s="365">
        <v>0</v>
      </c>
      <c r="M93" s="365">
        <v>0</v>
      </c>
      <c r="N93" s="365">
        <v>0</v>
      </c>
      <c r="O93" s="364">
        <v>0</v>
      </c>
      <c r="P93" s="365">
        <v>0</v>
      </c>
      <c r="Q93" s="365">
        <v>0</v>
      </c>
      <c r="R93" s="365">
        <v>0</v>
      </c>
      <c r="S93" s="365">
        <v>0</v>
      </c>
      <c r="T93" s="367">
        <v>0</v>
      </c>
      <c r="U93" s="366">
        <v>0</v>
      </c>
      <c r="V93" s="366">
        <v>0</v>
      </c>
      <c r="W93" s="366">
        <v>0</v>
      </c>
      <c r="X93" s="366">
        <v>0</v>
      </c>
      <c r="Y93" s="367">
        <v>0</v>
      </c>
      <c r="Z93" s="366">
        <v>0</v>
      </c>
      <c r="AA93" s="366">
        <v>0</v>
      </c>
      <c r="AB93" s="366">
        <v>0</v>
      </c>
      <c r="AC93" s="366">
        <v>0</v>
      </c>
    </row>
    <row r="94" spans="1:57" s="2" customFormat="1" ht="174.75" customHeight="1" outlineLevel="1" x14ac:dyDescent="0.2">
      <c r="A94" s="343" t="s">
        <v>754</v>
      </c>
      <c r="B94" s="363" t="s">
        <v>1375</v>
      </c>
      <c r="C94" s="364">
        <f t="shared" ref="C94" si="80">E94+J94+O94+T94+Y94</f>
        <v>0</v>
      </c>
      <c r="D94" s="132">
        <f t="shared" ref="D94" si="81">F94+K94+P94+U94+Z94</f>
        <v>57</v>
      </c>
      <c r="E94" s="135">
        <v>0</v>
      </c>
      <c r="F94" s="132">
        <f>G94+H94+I94</f>
        <v>57</v>
      </c>
      <c r="G94" s="132">
        <v>0</v>
      </c>
      <c r="H94" s="132">
        <v>0</v>
      </c>
      <c r="I94" s="132">
        <v>57</v>
      </c>
      <c r="J94" s="364">
        <v>0</v>
      </c>
      <c r="K94" s="365">
        <f t="shared" ref="K94" si="82">SUM(L94:N94)</f>
        <v>0</v>
      </c>
      <c r="L94" s="365">
        <v>0</v>
      </c>
      <c r="M94" s="365">
        <v>0</v>
      </c>
      <c r="N94" s="365">
        <v>0</v>
      </c>
      <c r="O94" s="364">
        <v>0</v>
      </c>
      <c r="P94" s="365">
        <v>0</v>
      </c>
      <c r="Q94" s="365">
        <v>0</v>
      </c>
      <c r="R94" s="365">
        <v>0</v>
      </c>
      <c r="S94" s="365">
        <v>0</v>
      </c>
      <c r="T94" s="367">
        <v>0</v>
      </c>
      <c r="U94" s="366">
        <v>0</v>
      </c>
      <c r="V94" s="366">
        <v>0</v>
      </c>
      <c r="W94" s="366">
        <v>0</v>
      </c>
      <c r="X94" s="366">
        <v>0</v>
      </c>
      <c r="Y94" s="367">
        <v>0</v>
      </c>
      <c r="Z94" s="366">
        <v>0</v>
      </c>
      <c r="AA94" s="366">
        <v>0</v>
      </c>
      <c r="AB94" s="366">
        <v>0</v>
      </c>
      <c r="AC94" s="366">
        <v>0</v>
      </c>
    </row>
    <row r="95" spans="1:57" s="2" customFormat="1" ht="90" customHeight="1" outlineLevel="1" x14ac:dyDescent="0.2">
      <c r="A95" s="343" t="s">
        <v>23</v>
      </c>
      <c r="B95" s="363" t="s">
        <v>136</v>
      </c>
      <c r="C95" s="364">
        <f>E95+J95+O95+T95+Y95</f>
        <v>0</v>
      </c>
      <c r="D95" s="132">
        <f>F95+K95+P95+U95+Z95</f>
        <v>5241</v>
      </c>
      <c r="E95" s="135">
        <v>0</v>
      </c>
      <c r="F95" s="132">
        <v>0</v>
      </c>
      <c r="G95" s="132">
        <v>0</v>
      </c>
      <c r="H95" s="132">
        <v>0</v>
      </c>
      <c r="I95" s="132">
        <v>0</v>
      </c>
      <c r="J95" s="364">
        <v>0</v>
      </c>
      <c r="K95" s="383">
        <f>SUM(L95:N95)</f>
        <v>0</v>
      </c>
      <c r="L95" s="365">
        <v>0</v>
      </c>
      <c r="M95" s="365">
        <v>0</v>
      </c>
      <c r="N95" s="365">
        <v>0</v>
      </c>
      <c r="O95" s="364">
        <v>0</v>
      </c>
      <c r="P95" s="365">
        <f>Q95+R95+S95</f>
        <v>0</v>
      </c>
      <c r="Q95" s="365">
        <v>0</v>
      </c>
      <c r="R95" s="365">
        <v>0</v>
      </c>
      <c r="S95" s="365">
        <v>0</v>
      </c>
      <c r="T95" s="367">
        <v>0</v>
      </c>
      <c r="U95" s="366">
        <f>V95+W95+X95</f>
        <v>5241</v>
      </c>
      <c r="V95" s="366">
        <v>0</v>
      </c>
      <c r="W95" s="366">
        <v>0</v>
      </c>
      <c r="X95" s="366">
        <v>5241</v>
      </c>
      <c r="Y95" s="367">
        <v>0</v>
      </c>
      <c r="Z95" s="365">
        <v>0</v>
      </c>
      <c r="AA95" s="365">
        <v>0</v>
      </c>
      <c r="AB95" s="365">
        <v>0</v>
      </c>
      <c r="AC95" s="365">
        <v>0</v>
      </c>
    </row>
    <row r="96" spans="1:57" s="2" customFormat="1" ht="25.15" customHeight="1" outlineLevel="1" x14ac:dyDescent="0.2">
      <c r="A96" s="343"/>
      <c r="B96" s="363" t="s">
        <v>1012</v>
      </c>
      <c r="C96" s="364">
        <f>E96+J96+O96+T96+Y96</f>
        <v>0</v>
      </c>
      <c r="D96" s="132">
        <f t="shared" ref="D96" si="83">F96+K96+P96+U96+Z96</f>
        <v>0</v>
      </c>
      <c r="E96" s="135">
        <v>0</v>
      </c>
      <c r="F96" s="132">
        <v>0</v>
      </c>
      <c r="G96" s="132">
        <v>0</v>
      </c>
      <c r="H96" s="132">
        <v>0</v>
      </c>
      <c r="I96" s="132">
        <v>0</v>
      </c>
      <c r="J96" s="364">
        <v>0</v>
      </c>
      <c r="K96" s="365">
        <f t="shared" ref="K96" si="84">SUM(L96:N96)</f>
        <v>0</v>
      </c>
      <c r="L96" s="365">
        <v>0</v>
      </c>
      <c r="M96" s="365">
        <v>0</v>
      </c>
      <c r="N96" s="365">
        <v>0</v>
      </c>
      <c r="O96" s="364">
        <v>0</v>
      </c>
      <c r="P96" s="365">
        <f>Q96+R96+S96</f>
        <v>0</v>
      </c>
      <c r="Q96" s="365">
        <v>0</v>
      </c>
      <c r="R96" s="365">
        <v>0</v>
      </c>
      <c r="S96" s="365">
        <v>0</v>
      </c>
      <c r="T96" s="367">
        <v>0</v>
      </c>
      <c r="U96" s="366">
        <f>V96+W96+X96</f>
        <v>0</v>
      </c>
      <c r="V96" s="366">
        <v>0</v>
      </c>
      <c r="W96" s="366">
        <v>0</v>
      </c>
      <c r="X96" s="366">
        <v>0</v>
      </c>
      <c r="Y96" s="367">
        <v>0</v>
      </c>
      <c r="Z96" s="366">
        <v>0</v>
      </c>
      <c r="AA96" s="366">
        <v>0</v>
      </c>
      <c r="AB96" s="366">
        <v>0</v>
      </c>
      <c r="AC96" s="366">
        <v>0</v>
      </c>
    </row>
    <row r="97" spans="1:43" s="2" customFormat="1" ht="15.75" outlineLevel="1" x14ac:dyDescent="0.2">
      <c r="A97" s="576" t="s">
        <v>1215</v>
      </c>
      <c r="B97" s="576"/>
      <c r="C97" s="576"/>
      <c r="D97" s="576"/>
      <c r="E97" s="576"/>
      <c r="F97" s="576"/>
      <c r="G97" s="576"/>
      <c r="H97" s="576"/>
      <c r="I97" s="576"/>
      <c r="J97" s="576"/>
      <c r="K97" s="576"/>
      <c r="L97" s="576"/>
      <c r="M97" s="576"/>
      <c r="N97" s="576"/>
      <c r="O97" s="576"/>
      <c r="P97" s="576"/>
      <c r="Q97" s="576"/>
      <c r="R97" s="576"/>
      <c r="S97" s="576"/>
      <c r="T97" s="576"/>
      <c r="U97" s="576"/>
      <c r="V97" s="576"/>
      <c r="W97" s="576"/>
      <c r="X97" s="576"/>
      <c r="Y97" s="576"/>
      <c r="Z97" s="576"/>
      <c r="AA97" s="576"/>
      <c r="AB97" s="576"/>
      <c r="AC97" s="576"/>
    </row>
    <row r="98" spans="1:43" s="2" customFormat="1" ht="117.6" customHeight="1" outlineLevel="1" x14ac:dyDescent="0.2">
      <c r="A98" s="343" t="s">
        <v>749</v>
      </c>
      <c r="B98" s="363" t="s">
        <v>1021</v>
      </c>
      <c r="C98" s="364">
        <f t="shared" ref="C98:D104" si="85">E98+J98+O98+T98+Y98</f>
        <v>5.54</v>
      </c>
      <c r="D98" s="132">
        <f t="shared" si="85"/>
        <v>41382</v>
      </c>
      <c r="E98" s="135">
        <v>5.54</v>
      </c>
      <c r="F98" s="132">
        <f>H98+I98</f>
        <v>41382</v>
      </c>
      <c r="G98" s="132">
        <v>0</v>
      </c>
      <c r="H98" s="132">
        <v>39396</v>
      </c>
      <c r="I98" s="132">
        <f>1986</f>
        <v>1986</v>
      </c>
      <c r="J98" s="364">
        <v>0</v>
      </c>
      <c r="K98" s="383">
        <f t="shared" ref="K98:K104" si="86">SUM(L98:N98)</f>
        <v>0</v>
      </c>
      <c r="L98" s="365">
        <v>0</v>
      </c>
      <c r="M98" s="365">
        <v>0</v>
      </c>
      <c r="N98" s="365">
        <v>0</v>
      </c>
      <c r="O98" s="364">
        <v>0</v>
      </c>
      <c r="P98" s="365">
        <v>0</v>
      </c>
      <c r="Q98" s="365">
        <v>0</v>
      </c>
      <c r="R98" s="365">
        <v>0</v>
      </c>
      <c r="S98" s="365">
        <v>0</v>
      </c>
      <c r="T98" s="367">
        <v>0</v>
      </c>
      <c r="U98" s="366">
        <v>0</v>
      </c>
      <c r="V98" s="366">
        <v>0</v>
      </c>
      <c r="W98" s="366">
        <v>0</v>
      </c>
      <c r="X98" s="366">
        <v>0</v>
      </c>
      <c r="Y98" s="367">
        <v>0</v>
      </c>
      <c r="Z98" s="366">
        <v>0</v>
      </c>
      <c r="AA98" s="366">
        <v>0</v>
      </c>
      <c r="AB98" s="365">
        <v>0</v>
      </c>
      <c r="AC98" s="384">
        <v>0</v>
      </c>
    </row>
    <row r="99" spans="1:43" s="2" customFormat="1" ht="71.45" customHeight="1" outlineLevel="1" x14ac:dyDescent="0.2">
      <c r="A99" s="343" t="s">
        <v>750</v>
      </c>
      <c r="B99" s="363" t="s">
        <v>134</v>
      </c>
      <c r="C99" s="364">
        <f t="shared" si="85"/>
        <v>4.21</v>
      </c>
      <c r="D99" s="132">
        <f t="shared" si="85"/>
        <v>200005</v>
      </c>
      <c r="E99" s="135">
        <v>0</v>
      </c>
      <c r="F99" s="132">
        <v>0</v>
      </c>
      <c r="G99" s="132">
        <v>0</v>
      </c>
      <c r="H99" s="132">
        <v>0</v>
      </c>
      <c r="I99" s="132">
        <v>0</v>
      </c>
      <c r="J99" s="364" t="s">
        <v>1275</v>
      </c>
      <c r="K99" s="383">
        <f t="shared" si="86"/>
        <v>200005</v>
      </c>
      <c r="L99" s="365">
        <v>0</v>
      </c>
      <c r="M99" s="365">
        <v>188405</v>
      </c>
      <c r="N99" s="365">
        <v>11600</v>
      </c>
      <c r="O99" s="364">
        <v>0</v>
      </c>
      <c r="P99" s="365">
        <v>0</v>
      </c>
      <c r="Q99" s="365">
        <v>0</v>
      </c>
      <c r="R99" s="365">
        <v>0</v>
      </c>
      <c r="S99" s="365">
        <v>0</v>
      </c>
      <c r="T99" s="367">
        <v>0</v>
      </c>
      <c r="U99" s="366">
        <v>0</v>
      </c>
      <c r="V99" s="366">
        <v>0</v>
      </c>
      <c r="W99" s="366">
        <v>0</v>
      </c>
      <c r="X99" s="366">
        <v>0</v>
      </c>
      <c r="Y99" s="364">
        <v>0</v>
      </c>
      <c r="Z99" s="365">
        <f>AA99+AC99</f>
        <v>0</v>
      </c>
      <c r="AA99" s="365">
        <v>0</v>
      </c>
      <c r="AB99" s="365">
        <v>0</v>
      </c>
      <c r="AC99" s="365">
        <v>0</v>
      </c>
    </row>
    <row r="100" spans="1:43" s="2" customFormat="1" ht="95.45" customHeight="1" outlineLevel="1" x14ac:dyDescent="0.2">
      <c r="A100" s="343" t="s">
        <v>755</v>
      </c>
      <c r="B100" s="363" t="s">
        <v>133</v>
      </c>
      <c r="C100" s="364">
        <f t="shared" si="85"/>
        <v>0</v>
      </c>
      <c r="D100" s="132">
        <f t="shared" si="85"/>
        <v>0</v>
      </c>
      <c r="E100" s="135">
        <v>0</v>
      </c>
      <c r="F100" s="132">
        <v>0</v>
      </c>
      <c r="G100" s="132">
        <v>0</v>
      </c>
      <c r="H100" s="132">
        <v>0</v>
      </c>
      <c r="I100" s="132">
        <v>0</v>
      </c>
      <c r="J100" s="385">
        <v>0</v>
      </c>
      <c r="K100" s="383">
        <f t="shared" si="86"/>
        <v>0</v>
      </c>
      <c r="L100" s="383">
        <v>0</v>
      </c>
      <c r="M100" s="383">
        <v>0</v>
      </c>
      <c r="N100" s="383">
        <f>4021-4021</f>
        <v>0</v>
      </c>
      <c r="O100" s="364">
        <v>0</v>
      </c>
      <c r="P100" s="365">
        <v>0</v>
      </c>
      <c r="Q100" s="365">
        <v>0</v>
      </c>
      <c r="R100" s="365">
        <v>0</v>
      </c>
      <c r="S100" s="365">
        <v>0</v>
      </c>
      <c r="T100" s="367">
        <v>0</v>
      </c>
      <c r="U100" s="366">
        <v>0</v>
      </c>
      <c r="V100" s="366">
        <v>0</v>
      </c>
      <c r="W100" s="366">
        <v>0</v>
      </c>
      <c r="X100" s="366">
        <v>0</v>
      </c>
      <c r="Y100" s="367">
        <v>0</v>
      </c>
      <c r="Z100" s="365">
        <v>0</v>
      </c>
      <c r="AA100" s="365">
        <v>0</v>
      </c>
      <c r="AB100" s="365">
        <v>0</v>
      </c>
      <c r="AC100" s="365">
        <v>0</v>
      </c>
    </row>
    <row r="101" spans="1:43" s="2" customFormat="1" ht="85.9" customHeight="1" outlineLevel="1" x14ac:dyDescent="0.2">
      <c r="A101" s="343" t="s">
        <v>834</v>
      </c>
      <c r="B101" s="363" t="s">
        <v>124</v>
      </c>
      <c r="C101" s="364">
        <f t="shared" si="85"/>
        <v>1.99</v>
      </c>
      <c r="D101" s="132">
        <f t="shared" si="85"/>
        <v>187096</v>
      </c>
      <c r="E101" s="135">
        <v>0</v>
      </c>
      <c r="F101" s="132">
        <v>0</v>
      </c>
      <c r="G101" s="132">
        <v>0</v>
      </c>
      <c r="H101" s="132">
        <f>F101*0.952</f>
        <v>0</v>
      </c>
      <c r="I101" s="132">
        <f>F101*0.048</f>
        <v>0</v>
      </c>
      <c r="J101" s="364">
        <v>0.99</v>
      </c>
      <c r="K101" s="383">
        <f t="shared" si="86"/>
        <v>92762</v>
      </c>
      <c r="L101" s="365">
        <v>0</v>
      </c>
      <c r="M101" s="365">
        <v>87382</v>
      </c>
      <c r="N101" s="365">
        <v>5380</v>
      </c>
      <c r="O101" s="364">
        <v>1</v>
      </c>
      <c r="P101" s="365">
        <f>Q101+R101+S101</f>
        <v>94334</v>
      </c>
      <c r="Q101" s="365">
        <v>0</v>
      </c>
      <c r="R101" s="365">
        <v>88863</v>
      </c>
      <c r="S101" s="365">
        <v>5471</v>
      </c>
      <c r="T101" s="367">
        <v>0</v>
      </c>
      <c r="U101" s="377">
        <f>V101+W101+X101</f>
        <v>0</v>
      </c>
      <c r="V101" s="377">
        <v>0</v>
      </c>
      <c r="W101" s="377">
        <v>0</v>
      </c>
      <c r="X101" s="377">
        <v>0</v>
      </c>
      <c r="Y101" s="364">
        <v>0</v>
      </c>
      <c r="Z101" s="365">
        <f>AA101+AC101</f>
        <v>0</v>
      </c>
      <c r="AA101" s="365">
        <v>0</v>
      </c>
      <c r="AB101" s="365">
        <v>0</v>
      </c>
      <c r="AC101" s="365">
        <v>0</v>
      </c>
    </row>
    <row r="102" spans="1:43" s="2" customFormat="1" ht="108.6" customHeight="1" outlineLevel="1" x14ac:dyDescent="0.2">
      <c r="A102" s="343" t="s">
        <v>1235</v>
      </c>
      <c r="B102" s="363" t="s">
        <v>125</v>
      </c>
      <c r="C102" s="364">
        <f t="shared" si="85"/>
        <v>13.33</v>
      </c>
      <c r="D102" s="132">
        <f t="shared" si="85"/>
        <v>0</v>
      </c>
      <c r="E102" s="135">
        <v>13.33</v>
      </c>
      <c r="F102" s="132">
        <f>H102+I102</f>
        <v>0</v>
      </c>
      <c r="G102" s="132">
        <v>0</v>
      </c>
      <c r="H102" s="132">
        <v>0</v>
      </c>
      <c r="I102" s="132">
        <v>0</v>
      </c>
      <c r="J102" s="364">
        <v>0</v>
      </c>
      <c r="K102" s="383">
        <f t="shared" si="86"/>
        <v>0</v>
      </c>
      <c r="L102" s="365">
        <v>0</v>
      </c>
      <c r="M102" s="365">
        <v>0</v>
      </c>
      <c r="N102" s="365">
        <v>0</v>
      </c>
      <c r="O102" s="364">
        <v>0</v>
      </c>
      <c r="P102" s="365">
        <v>0</v>
      </c>
      <c r="Q102" s="365">
        <v>0</v>
      </c>
      <c r="R102" s="365">
        <v>0</v>
      </c>
      <c r="S102" s="365">
        <v>0</v>
      </c>
      <c r="T102" s="367">
        <v>0</v>
      </c>
      <c r="U102" s="366">
        <f>V102+W102+X102</f>
        <v>0</v>
      </c>
      <c r="V102" s="366">
        <v>0</v>
      </c>
      <c r="W102" s="366">
        <v>0</v>
      </c>
      <c r="X102" s="366">
        <v>0</v>
      </c>
      <c r="Y102" s="367">
        <v>0</v>
      </c>
      <c r="Z102" s="365">
        <v>0</v>
      </c>
      <c r="AA102" s="365">
        <v>0</v>
      </c>
      <c r="AB102" s="365">
        <v>0</v>
      </c>
      <c r="AC102" s="365">
        <v>0</v>
      </c>
    </row>
    <row r="103" spans="1:43" s="2" customFormat="1" ht="66" customHeight="1" outlineLevel="1" x14ac:dyDescent="0.2">
      <c r="A103" s="343" t="s">
        <v>1013</v>
      </c>
      <c r="B103" s="363" t="s">
        <v>135</v>
      </c>
      <c r="C103" s="364">
        <f t="shared" si="85"/>
        <v>39.4</v>
      </c>
      <c r="D103" s="132">
        <f t="shared" si="85"/>
        <v>542282</v>
      </c>
      <c r="E103" s="135">
        <v>0</v>
      </c>
      <c r="F103" s="132">
        <v>0</v>
      </c>
      <c r="G103" s="132">
        <v>0</v>
      </c>
      <c r="H103" s="132">
        <v>0</v>
      </c>
      <c r="I103" s="132">
        <v>0</v>
      </c>
      <c r="J103" s="364">
        <v>0</v>
      </c>
      <c r="K103" s="383">
        <f t="shared" si="86"/>
        <v>0</v>
      </c>
      <c r="L103" s="365">
        <v>0</v>
      </c>
      <c r="M103" s="365">
        <v>0</v>
      </c>
      <c r="N103" s="365">
        <v>0</v>
      </c>
      <c r="O103" s="364">
        <v>4</v>
      </c>
      <c r="P103" s="365">
        <f>Q103+R103+S103</f>
        <v>280383</v>
      </c>
      <c r="Q103" s="365">
        <v>0</v>
      </c>
      <c r="R103" s="365">
        <v>264121</v>
      </c>
      <c r="S103" s="365">
        <v>16262</v>
      </c>
      <c r="T103" s="367">
        <v>35.4</v>
      </c>
      <c r="U103" s="366">
        <f t="shared" ref="U103" si="87">V103+W103+X103</f>
        <v>261899</v>
      </c>
      <c r="V103" s="366">
        <v>0</v>
      </c>
      <c r="W103" s="366">
        <v>249328</v>
      </c>
      <c r="X103" s="366">
        <v>12571</v>
      </c>
      <c r="Y103" s="367">
        <v>0</v>
      </c>
      <c r="Z103" s="365">
        <v>0</v>
      </c>
      <c r="AA103" s="365">
        <v>0</v>
      </c>
      <c r="AB103" s="365">
        <v>0</v>
      </c>
      <c r="AC103" s="365">
        <v>0</v>
      </c>
    </row>
    <row r="104" spans="1:43" s="2" customFormat="1" ht="63" customHeight="1" outlineLevel="1" x14ac:dyDescent="0.2">
      <c r="A104" s="343" t="s">
        <v>1273</v>
      </c>
      <c r="B104" s="363" t="s">
        <v>11</v>
      </c>
      <c r="C104" s="364">
        <f t="shared" si="85"/>
        <v>4.7699999999999996</v>
      </c>
      <c r="D104" s="132">
        <f t="shared" si="85"/>
        <v>77380</v>
      </c>
      <c r="E104" s="135">
        <v>0</v>
      </c>
      <c r="F104" s="132">
        <v>0</v>
      </c>
      <c r="G104" s="132">
        <v>0</v>
      </c>
      <c r="H104" s="132">
        <v>0</v>
      </c>
      <c r="I104" s="132">
        <v>0</v>
      </c>
      <c r="J104" s="364">
        <v>0</v>
      </c>
      <c r="K104" s="383">
        <f t="shared" si="86"/>
        <v>0</v>
      </c>
      <c r="L104" s="365">
        <v>0</v>
      </c>
      <c r="M104" s="365">
        <v>0</v>
      </c>
      <c r="N104" s="365">
        <v>0</v>
      </c>
      <c r="O104" s="364">
        <v>0</v>
      </c>
      <c r="P104" s="365">
        <v>0</v>
      </c>
      <c r="Q104" s="365">
        <v>0</v>
      </c>
      <c r="R104" s="365">
        <v>0</v>
      </c>
      <c r="S104" s="365">
        <v>0</v>
      </c>
      <c r="T104" s="367">
        <v>4.7699999999999996</v>
      </c>
      <c r="U104" s="366">
        <f>V104+W104+X104</f>
        <v>77380</v>
      </c>
      <c r="V104" s="366">
        <v>0</v>
      </c>
      <c r="W104" s="366">
        <v>74207</v>
      </c>
      <c r="X104" s="366">
        <v>3173</v>
      </c>
      <c r="Y104" s="367">
        <v>0</v>
      </c>
      <c r="Z104" s="365">
        <v>0</v>
      </c>
      <c r="AA104" s="365">
        <v>0</v>
      </c>
      <c r="AB104" s="365">
        <v>0</v>
      </c>
      <c r="AC104" s="365">
        <v>0</v>
      </c>
    </row>
    <row r="105" spans="1:43" s="7" customFormat="1" ht="46.9" customHeight="1" x14ac:dyDescent="0.2">
      <c r="A105" s="386"/>
      <c r="B105" s="387" t="s">
        <v>17</v>
      </c>
      <c r="C105" s="388">
        <f>SUM(C85:C104)</f>
        <v>123.24</v>
      </c>
      <c r="D105" s="389">
        <f>SUM(D85:D104)</f>
        <v>1511857</v>
      </c>
      <c r="E105" s="388">
        <f>SUM(E85:E104)</f>
        <v>18.87</v>
      </c>
      <c r="F105" s="389">
        <f>SUM(F85:F104)</f>
        <v>41530</v>
      </c>
      <c r="G105" s="389">
        <f t="shared" ref="G105:I105" si="88">SUM(G85:G104)</f>
        <v>0</v>
      </c>
      <c r="H105" s="389">
        <f t="shared" si="88"/>
        <v>39396</v>
      </c>
      <c r="I105" s="389">
        <f t="shared" si="88"/>
        <v>2134</v>
      </c>
      <c r="J105" s="388">
        <f>SUM(J85:J104)</f>
        <v>0.99</v>
      </c>
      <c r="K105" s="389">
        <f>SUM(K85:K104)</f>
        <v>292767</v>
      </c>
      <c r="L105" s="389">
        <f t="shared" ref="L105:N105" si="89">SUM(L85:L104)</f>
        <v>0</v>
      </c>
      <c r="M105" s="389">
        <f t="shared" si="89"/>
        <v>275787</v>
      </c>
      <c r="N105" s="389">
        <f t="shared" si="89"/>
        <v>16980</v>
      </c>
      <c r="O105" s="388">
        <f>SUM(O85:O104)</f>
        <v>5</v>
      </c>
      <c r="P105" s="389">
        <f>SUM(P85:P104)</f>
        <v>374717</v>
      </c>
      <c r="Q105" s="389">
        <f t="shared" ref="Q105:S105" si="90">SUM(Q85:Q104)</f>
        <v>0</v>
      </c>
      <c r="R105" s="389">
        <f t="shared" si="90"/>
        <v>352984</v>
      </c>
      <c r="S105" s="389">
        <f t="shared" si="90"/>
        <v>21733</v>
      </c>
      <c r="T105" s="388">
        <f>SUM(T85:T104)</f>
        <v>75.63</v>
      </c>
      <c r="U105" s="389">
        <f>SUM(U85:U104)</f>
        <v>488539</v>
      </c>
      <c r="V105" s="389">
        <f t="shared" ref="V105:X105" si="91">SUM(V85:V104)</f>
        <v>0</v>
      </c>
      <c r="W105" s="389">
        <f t="shared" si="91"/>
        <v>449358</v>
      </c>
      <c r="X105" s="389">
        <f t="shared" si="91"/>
        <v>39181</v>
      </c>
      <c r="Y105" s="388">
        <f>SUM(Y85:Y104)</f>
        <v>18.54</v>
      </c>
      <c r="Z105" s="389">
        <f>SUM(Z85:Z104)</f>
        <v>314304</v>
      </c>
      <c r="AA105" s="389">
        <f t="shared" ref="AA105:AB105" si="92">SUM(AA85:AA104)</f>
        <v>0</v>
      </c>
      <c r="AB105" s="389">
        <f t="shared" si="92"/>
        <v>295760</v>
      </c>
      <c r="AC105" s="389">
        <f>SUM(AC85:AC104)</f>
        <v>18544</v>
      </c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</row>
    <row r="106" spans="1:43" s="9" customFormat="1" ht="30" customHeight="1" x14ac:dyDescent="0.2">
      <c r="A106" s="576" t="s">
        <v>79</v>
      </c>
      <c r="B106" s="576"/>
      <c r="C106" s="576"/>
      <c r="D106" s="576"/>
      <c r="E106" s="576"/>
      <c r="F106" s="576"/>
      <c r="G106" s="576"/>
      <c r="H106" s="576"/>
      <c r="I106" s="576"/>
      <c r="J106" s="576"/>
      <c r="K106" s="576"/>
      <c r="L106" s="576"/>
      <c r="M106" s="576"/>
      <c r="N106" s="576"/>
      <c r="O106" s="576"/>
      <c r="P106" s="576"/>
      <c r="Q106" s="576"/>
      <c r="R106" s="576"/>
      <c r="S106" s="576"/>
      <c r="T106" s="576"/>
      <c r="U106" s="576"/>
      <c r="V106" s="576"/>
      <c r="W106" s="576"/>
      <c r="X106" s="576"/>
      <c r="Y106" s="576"/>
      <c r="Z106" s="576"/>
      <c r="AA106" s="576"/>
      <c r="AB106" s="576"/>
      <c r="AC106" s="576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</row>
    <row r="107" spans="1:43" s="5" customFormat="1" ht="41.45" customHeight="1" outlineLevel="1" x14ac:dyDescent="0.2">
      <c r="A107" s="390" t="s">
        <v>5</v>
      </c>
      <c r="B107" s="391" t="s">
        <v>126</v>
      </c>
      <c r="C107" s="332">
        <f t="shared" ref="C107:C145" si="93">E107+J107+O107+T107+Y107</f>
        <v>1.98</v>
      </c>
      <c r="D107" s="347">
        <f t="shared" ref="D107:D144" si="94">F107+K107+P107+U107+Z107</f>
        <v>0</v>
      </c>
      <c r="E107" s="392">
        <v>1.98</v>
      </c>
      <c r="F107" s="383">
        <f t="shared" ref="F107:F145" si="95">G107+H107+I107</f>
        <v>0</v>
      </c>
      <c r="G107" s="383">
        <v>0</v>
      </c>
      <c r="H107" s="132">
        <v>0</v>
      </c>
      <c r="I107" s="132">
        <v>0</v>
      </c>
      <c r="J107" s="332">
        <v>0</v>
      </c>
      <c r="K107" s="365">
        <f t="shared" ref="K107:K145" si="96">SUM(L107:N107)</f>
        <v>0</v>
      </c>
      <c r="L107" s="365">
        <v>0</v>
      </c>
      <c r="M107" s="365">
        <v>0</v>
      </c>
      <c r="N107" s="365">
        <v>0</v>
      </c>
      <c r="O107" s="364">
        <v>0</v>
      </c>
      <c r="P107" s="365">
        <f t="shared" ref="P107:P144" si="97">Q107+R107+S107</f>
        <v>0</v>
      </c>
      <c r="Q107" s="365">
        <v>0</v>
      </c>
      <c r="R107" s="365">
        <v>0</v>
      </c>
      <c r="S107" s="365">
        <v>0</v>
      </c>
      <c r="T107" s="364">
        <v>0</v>
      </c>
      <c r="U107" s="365">
        <f t="shared" ref="U107:U145" si="98">V107+W107+X107</f>
        <v>0</v>
      </c>
      <c r="V107" s="365">
        <v>0</v>
      </c>
      <c r="W107" s="365">
        <v>0</v>
      </c>
      <c r="X107" s="365">
        <v>0</v>
      </c>
      <c r="Y107" s="364">
        <v>0</v>
      </c>
      <c r="Z107" s="365">
        <f t="shared" ref="Z107:Z145" si="99">AA107+AB107+AC107</f>
        <v>0</v>
      </c>
      <c r="AA107" s="365">
        <v>0</v>
      </c>
      <c r="AB107" s="365">
        <v>0</v>
      </c>
      <c r="AC107" s="365">
        <v>0</v>
      </c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</row>
    <row r="108" spans="1:43" s="5" customFormat="1" ht="42.6" customHeight="1" outlineLevel="1" x14ac:dyDescent="0.2">
      <c r="A108" s="393" t="s">
        <v>6</v>
      </c>
      <c r="B108" s="391" t="s">
        <v>123</v>
      </c>
      <c r="C108" s="332">
        <f t="shared" ref="C108:C114" si="100">E108+J108+O108+T108+Y108</f>
        <v>15.5</v>
      </c>
      <c r="D108" s="347">
        <f t="shared" si="94"/>
        <v>0</v>
      </c>
      <c r="E108" s="392">
        <v>15.5</v>
      </c>
      <c r="F108" s="383">
        <f t="shared" si="95"/>
        <v>0</v>
      </c>
      <c r="G108" s="383">
        <v>0</v>
      </c>
      <c r="H108" s="132">
        <v>0</v>
      </c>
      <c r="I108" s="132">
        <v>0</v>
      </c>
      <c r="J108" s="332">
        <v>0</v>
      </c>
      <c r="K108" s="365">
        <f t="shared" si="96"/>
        <v>0</v>
      </c>
      <c r="L108" s="365">
        <v>0</v>
      </c>
      <c r="M108" s="365">
        <v>0</v>
      </c>
      <c r="N108" s="365">
        <v>0</v>
      </c>
      <c r="O108" s="364">
        <v>0</v>
      </c>
      <c r="P108" s="365">
        <f t="shared" si="97"/>
        <v>0</v>
      </c>
      <c r="Q108" s="365">
        <v>0</v>
      </c>
      <c r="R108" s="365">
        <v>0</v>
      </c>
      <c r="S108" s="365">
        <v>0</v>
      </c>
      <c r="T108" s="364">
        <v>0</v>
      </c>
      <c r="U108" s="365">
        <f t="shared" si="98"/>
        <v>0</v>
      </c>
      <c r="V108" s="365">
        <v>0</v>
      </c>
      <c r="W108" s="365">
        <v>0</v>
      </c>
      <c r="X108" s="365">
        <v>0</v>
      </c>
      <c r="Y108" s="364">
        <v>0</v>
      </c>
      <c r="Z108" s="365">
        <f t="shared" si="99"/>
        <v>0</v>
      </c>
      <c r="AA108" s="365">
        <v>0</v>
      </c>
      <c r="AB108" s="365">
        <v>0</v>
      </c>
      <c r="AC108" s="365">
        <v>0</v>
      </c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</row>
    <row r="109" spans="1:43" s="5" customFormat="1" ht="39.6" customHeight="1" outlineLevel="1" x14ac:dyDescent="0.2">
      <c r="A109" s="393" t="s">
        <v>7</v>
      </c>
      <c r="B109" s="391" t="s">
        <v>128</v>
      </c>
      <c r="C109" s="332">
        <f t="shared" si="100"/>
        <v>131.96</v>
      </c>
      <c r="D109" s="347">
        <f t="shared" ref="D109:D114" si="101">F109+K109+P109+U109+Z109</f>
        <v>127341</v>
      </c>
      <c r="E109" s="392">
        <v>0</v>
      </c>
      <c r="F109" s="383">
        <f t="shared" si="95"/>
        <v>0</v>
      </c>
      <c r="G109" s="383">
        <v>0</v>
      </c>
      <c r="H109" s="383">
        <v>0</v>
      </c>
      <c r="I109" s="383">
        <v>0</v>
      </c>
      <c r="J109" s="332">
        <v>0</v>
      </c>
      <c r="K109" s="365">
        <v>0</v>
      </c>
      <c r="L109" s="365">
        <v>0</v>
      </c>
      <c r="M109" s="365">
        <v>0</v>
      </c>
      <c r="N109" s="365">
        <v>0</v>
      </c>
      <c r="O109" s="364">
        <v>0</v>
      </c>
      <c r="P109" s="365">
        <f t="shared" si="97"/>
        <v>0</v>
      </c>
      <c r="Q109" s="365">
        <v>0</v>
      </c>
      <c r="R109" s="365">
        <v>0</v>
      </c>
      <c r="S109" s="365">
        <v>0</v>
      </c>
      <c r="T109" s="364">
        <v>131.96</v>
      </c>
      <c r="U109" s="365">
        <v>127341</v>
      </c>
      <c r="V109" s="365">
        <v>0</v>
      </c>
      <c r="W109" s="365">
        <v>121229</v>
      </c>
      <c r="X109" s="365">
        <v>6112</v>
      </c>
      <c r="Y109" s="364">
        <v>0</v>
      </c>
      <c r="Z109" s="365">
        <f t="shared" si="99"/>
        <v>0</v>
      </c>
      <c r="AA109" s="365">
        <v>0</v>
      </c>
      <c r="AB109" s="365">
        <v>0</v>
      </c>
      <c r="AC109" s="365">
        <v>0</v>
      </c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</row>
    <row r="110" spans="1:43" s="5" customFormat="1" ht="41.45" customHeight="1" outlineLevel="1" x14ac:dyDescent="0.2">
      <c r="A110" s="393" t="s">
        <v>10</v>
      </c>
      <c r="B110" s="391" t="s">
        <v>127</v>
      </c>
      <c r="C110" s="332">
        <f t="shared" si="100"/>
        <v>13.47</v>
      </c>
      <c r="D110" s="347">
        <f t="shared" si="101"/>
        <v>31074</v>
      </c>
      <c r="E110" s="392">
        <v>0</v>
      </c>
      <c r="F110" s="383">
        <f t="shared" si="95"/>
        <v>0</v>
      </c>
      <c r="G110" s="383">
        <v>0</v>
      </c>
      <c r="H110" s="394">
        <v>0</v>
      </c>
      <c r="I110" s="383">
        <v>0</v>
      </c>
      <c r="J110" s="332">
        <v>0</v>
      </c>
      <c r="K110" s="365">
        <v>0</v>
      </c>
      <c r="L110" s="365">
        <v>0</v>
      </c>
      <c r="M110" s="365">
        <v>0</v>
      </c>
      <c r="N110" s="365">
        <v>0</v>
      </c>
      <c r="O110" s="364">
        <v>0</v>
      </c>
      <c r="P110" s="365">
        <f t="shared" si="97"/>
        <v>0</v>
      </c>
      <c r="Q110" s="365">
        <v>0</v>
      </c>
      <c r="R110" s="365">
        <v>0</v>
      </c>
      <c r="S110" s="365">
        <v>0</v>
      </c>
      <c r="T110" s="364">
        <v>13.47</v>
      </c>
      <c r="U110" s="365">
        <v>31074</v>
      </c>
      <c r="V110" s="365">
        <v>0</v>
      </c>
      <c r="W110" s="365">
        <v>29582</v>
      </c>
      <c r="X110" s="365">
        <v>1492</v>
      </c>
      <c r="Y110" s="364">
        <v>0</v>
      </c>
      <c r="Z110" s="365">
        <f t="shared" si="99"/>
        <v>0</v>
      </c>
      <c r="AA110" s="365">
        <v>0</v>
      </c>
      <c r="AB110" s="365">
        <v>0</v>
      </c>
      <c r="AC110" s="365">
        <v>0</v>
      </c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</row>
    <row r="111" spans="1:43" s="5" customFormat="1" ht="40.15" customHeight="1" outlineLevel="1" x14ac:dyDescent="0.2">
      <c r="A111" s="393" t="s">
        <v>24</v>
      </c>
      <c r="B111" s="391" t="s">
        <v>129</v>
      </c>
      <c r="C111" s="332">
        <f t="shared" si="100"/>
        <v>92.14</v>
      </c>
      <c r="D111" s="347">
        <f t="shared" si="101"/>
        <v>221701</v>
      </c>
      <c r="E111" s="392">
        <v>0</v>
      </c>
      <c r="F111" s="383">
        <f t="shared" si="95"/>
        <v>0</v>
      </c>
      <c r="G111" s="383">
        <v>0</v>
      </c>
      <c r="H111" s="383">
        <v>0</v>
      </c>
      <c r="I111" s="383">
        <v>0</v>
      </c>
      <c r="J111" s="332">
        <v>0</v>
      </c>
      <c r="K111" s="365">
        <v>0</v>
      </c>
      <c r="L111" s="365">
        <v>0</v>
      </c>
      <c r="M111" s="365">
        <v>0</v>
      </c>
      <c r="N111" s="365">
        <v>0</v>
      </c>
      <c r="O111" s="364">
        <v>0</v>
      </c>
      <c r="P111" s="365">
        <f t="shared" si="97"/>
        <v>0</v>
      </c>
      <c r="Q111" s="365">
        <v>0</v>
      </c>
      <c r="R111" s="365">
        <v>0</v>
      </c>
      <c r="S111" s="365">
        <v>0</v>
      </c>
      <c r="T111" s="364">
        <v>92.14</v>
      </c>
      <c r="U111" s="365">
        <v>221701</v>
      </c>
      <c r="V111" s="365">
        <v>0</v>
      </c>
      <c r="W111" s="365">
        <v>211059</v>
      </c>
      <c r="X111" s="365">
        <v>10642</v>
      </c>
      <c r="Y111" s="364">
        <v>0</v>
      </c>
      <c r="Z111" s="365">
        <f t="shared" si="99"/>
        <v>0</v>
      </c>
      <c r="AA111" s="365">
        <v>0</v>
      </c>
      <c r="AB111" s="365">
        <v>0</v>
      </c>
      <c r="AC111" s="365">
        <v>0</v>
      </c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</row>
    <row r="112" spans="1:43" s="5" customFormat="1" ht="40.5" customHeight="1" outlineLevel="1" x14ac:dyDescent="0.2">
      <c r="A112" s="393" t="s">
        <v>25</v>
      </c>
      <c r="B112" s="391" t="s">
        <v>130</v>
      </c>
      <c r="C112" s="332">
        <f t="shared" si="100"/>
        <v>2.42</v>
      </c>
      <c r="D112" s="347">
        <f t="shared" si="101"/>
        <v>5866</v>
      </c>
      <c r="E112" s="392">
        <v>0</v>
      </c>
      <c r="F112" s="383">
        <f t="shared" si="95"/>
        <v>0</v>
      </c>
      <c r="G112" s="383">
        <v>0</v>
      </c>
      <c r="H112" s="383">
        <v>0</v>
      </c>
      <c r="I112" s="383">
        <v>0</v>
      </c>
      <c r="J112" s="332">
        <v>0</v>
      </c>
      <c r="K112" s="365">
        <v>0</v>
      </c>
      <c r="L112" s="365">
        <v>0</v>
      </c>
      <c r="M112" s="365">
        <v>0</v>
      </c>
      <c r="N112" s="365">
        <v>0</v>
      </c>
      <c r="O112" s="364">
        <v>0</v>
      </c>
      <c r="P112" s="365">
        <f t="shared" si="97"/>
        <v>0</v>
      </c>
      <c r="Q112" s="365">
        <v>0</v>
      </c>
      <c r="R112" s="365">
        <v>0</v>
      </c>
      <c r="S112" s="365">
        <v>0</v>
      </c>
      <c r="T112" s="364">
        <v>1.21</v>
      </c>
      <c r="U112" s="365">
        <v>2933</v>
      </c>
      <c r="V112" s="365">
        <v>0</v>
      </c>
      <c r="W112" s="365">
        <v>2792</v>
      </c>
      <c r="X112" s="365">
        <v>141</v>
      </c>
      <c r="Y112" s="364">
        <v>1.21</v>
      </c>
      <c r="Z112" s="365">
        <f t="shared" si="99"/>
        <v>2933</v>
      </c>
      <c r="AA112" s="365">
        <v>0</v>
      </c>
      <c r="AB112" s="365">
        <v>2792</v>
      </c>
      <c r="AC112" s="365">
        <v>141</v>
      </c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</row>
    <row r="113" spans="1:43" s="5" customFormat="1" ht="52.9" customHeight="1" outlineLevel="1" x14ac:dyDescent="0.2">
      <c r="A113" s="393" t="s">
        <v>26</v>
      </c>
      <c r="B113" s="391" t="s">
        <v>131</v>
      </c>
      <c r="C113" s="332">
        <f t="shared" si="100"/>
        <v>1.2</v>
      </c>
      <c r="D113" s="347">
        <f t="shared" si="101"/>
        <v>2909</v>
      </c>
      <c r="E113" s="392">
        <v>0</v>
      </c>
      <c r="F113" s="383">
        <f t="shared" si="95"/>
        <v>0</v>
      </c>
      <c r="G113" s="383">
        <v>0</v>
      </c>
      <c r="H113" s="383">
        <v>0</v>
      </c>
      <c r="I113" s="383">
        <v>0</v>
      </c>
      <c r="J113" s="332">
        <v>0</v>
      </c>
      <c r="K113" s="365">
        <v>0</v>
      </c>
      <c r="L113" s="365">
        <v>0</v>
      </c>
      <c r="M113" s="365">
        <v>0</v>
      </c>
      <c r="N113" s="365">
        <v>0</v>
      </c>
      <c r="O113" s="364">
        <v>0</v>
      </c>
      <c r="P113" s="365">
        <f t="shared" si="97"/>
        <v>0</v>
      </c>
      <c r="Q113" s="365">
        <v>0</v>
      </c>
      <c r="R113" s="365">
        <v>0</v>
      </c>
      <c r="S113" s="365">
        <v>0</v>
      </c>
      <c r="T113" s="364">
        <v>1.2</v>
      </c>
      <c r="U113" s="365">
        <v>2909</v>
      </c>
      <c r="V113" s="365">
        <v>0</v>
      </c>
      <c r="W113" s="365">
        <v>2769</v>
      </c>
      <c r="X113" s="365">
        <v>140</v>
      </c>
      <c r="Y113" s="364">
        <v>0</v>
      </c>
      <c r="Z113" s="365">
        <f t="shared" si="99"/>
        <v>0</v>
      </c>
      <c r="AA113" s="365">
        <v>0</v>
      </c>
      <c r="AB113" s="365">
        <v>0</v>
      </c>
      <c r="AC113" s="365">
        <v>0</v>
      </c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</row>
    <row r="114" spans="1:43" s="5" customFormat="1" ht="52.15" customHeight="1" outlineLevel="1" x14ac:dyDescent="0.2">
      <c r="A114" s="393" t="s">
        <v>27</v>
      </c>
      <c r="B114" s="391" t="s">
        <v>132</v>
      </c>
      <c r="C114" s="332">
        <f t="shared" si="100"/>
        <v>2.8</v>
      </c>
      <c r="D114" s="347">
        <f t="shared" si="101"/>
        <v>6787</v>
      </c>
      <c r="E114" s="392">
        <v>0</v>
      </c>
      <c r="F114" s="383">
        <f t="shared" si="95"/>
        <v>0</v>
      </c>
      <c r="G114" s="383">
        <v>0</v>
      </c>
      <c r="H114" s="347">
        <v>0</v>
      </c>
      <c r="I114" s="383">
        <v>0</v>
      </c>
      <c r="J114" s="332">
        <v>0</v>
      </c>
      <c r="K114" s="365">
        <v>0</v>
      </c>
      <c r="L114" s="365">
        <v>0</v>
      </c>
      <c r="M114" s="365">
        <v>0</v>
      </c>
      <c r="N114" s="365">
        <v>0</v>
      </c>
      <c r="O114" s="364">
        <v>0</v>
      </c>
      <c r="P114" s="365">
        <v>0</v>
      </c>
      <c r="Q114" s="365">
        <v>0</v>
      </c>
      <c r="R114" s="365">
        <f>P114*0.952</f>
        <v>0</v>
      </c>
      <c r="S114" s="365">
        <f>P114*0.048</f>
        <v>0</v>
      </c>
      <c r="T114" s="364">
        <v>2.8</v>
      </c>
      <c r="U114" s="365">
        <v>6787</v>
      </c>
      <c r="V114" s="365">
        <v>0</v>
      </c>
      <c r="W114" s="365">
        <v>6461</v>
      </c>
      <c r="X114" s="365">
        <v>326</v>
      </c>
      <c r="Y114" s="364">
        <v>0</v>
      </c>
      <c r="Z114" s="365">
        <f t="shared" si="99"/>
        <v>0</v>
      </c>
      <c r="AA114" s="365">
        <v>0</v>
      </c>
      <c r="AB114" s="365">
        <v>0</v>
      </c>
      <c r="AC114" s="365">
        <v>0</v>
      </c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</row>
    <row r="115" spans="1:43" s="5" customFormat="1" ht="48" customHeight="1" outlineLevel="1" x14ac:dyDescent="0.2">
      <c r="A115" s="393" t="s">
        <v>28</v>
      </c>
      <c r="B115" s="391" t="s">
        <v>782</v>
      </c>
      <c r="C115" s="332">
        <f t="shared" si="93"/>
        <v>35.82</v>
      </c>
      <c r="D115" s="347">
        <f t="shared" si="94"/>
        <v>100801</v>
      </c>
      <c r="E115" s="392">
        <v>0</v>
      </c>
      <c r="F115" s="383">
        <f t="shared" si="95"/>
        <v>0</v>
      </c>
      <c r="G115" s="383">
        <v>0</v>
      </c>
      <c r="H115" s="347">
        <v>0</v>
      </c>
      <c r="I115" s="383">
        <v>0</v>
      </c>
      <c r="J115" s="332">
        <v>0</v>
      </c>
      <c r="K115" s="365">
        <f t="shared" si="96"/>
        <v>0</v>
      </c>
      <c r="L115" s="365">
        <v>0</v>
      </c>
      <c r="M115" s="365">
        <v>0</v>
      </c>
      <c r="N115" s="365">
        <v>0</v>
      </c>
      <c r="O115" s="364">
        <v>0</v>
      </c>
      <c r="P115" s="365">
        <f t="shared" si="97"/>
        <v>0</v>
      </c>
      <c r="Q115" s="365">
        <v>0</v>
      </c>
      <c r="R115" s="365">
        <v>0</v>
      </c>
      <c r="S115" s="365">
        <v>0</v>
      </c>
      <c r="T115" s="364">
        <v>0</v>
      </c>
      <c r="U115" s="365">
        <f t="shared" si="98"/>
        <v>0</v>
      </c>
      <c r="V115" s="365">
        <v>0</v>
      </c>
      <c r="W115" s="365">
        <v>0</v>
      </c>
      <c r="X115" s="365">
        <v>0</v>
      </c>
      <c r="Y115" s="364">
        <v>35.82</v>
      </c>
      <c r="Z115" s="365">
        <f t="shared" si="99"/>
        <v>100801</v>
      </c>
      <c r="AA115" s="365">
        <v>0</v>
      </c>
      <c r="AB115" s="365">
        <v>96668</v>
      </c>
      <c r="AC115" s="365">
        <v>4133</v>
      </c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</row>
    <row r="116" spans="1:43" s="5" customFormat="1" ht="43.9" customHeight="1" outlineLevel="1" x14ac:dyDescent="0.2">
      <c r="A116" s="393" t="s">
        <v>29</v>
      </c>
      <c r="B116" s="391" t="s">
        <v>867</v>
      </c>
      <c r="C116" s="332">
        <f t="shared" si="93"/>
        <v>6.37</v>
      </c>
      <c r="D116" s="347">
        <f t="shared" si="94"/>
        <v>17926</v>
      </c>
      <c r="E116" s="392">
        <v>0</v>
      </c>
      <c r="F116" s="383">
        <f t="shared" si="95"/>
        <v>0</v>
      </c>
      <c r="G116" s="383">
        <v>0</v>
      </c>
      <c r="H116" s="347">
        <v>0</v>
      </c>
      <c r="I116" s="383">
        <v>0</v>
      </c>
      <c r="J116" s="332">
        <v>0</v>
      </c>
      <c r="K116" s="365">
        <f t="shared" si="96"/>
        <v>0</v>
      </c>
      <c r="L116" s="365">
        <v>0</v>
      </c>
      <c r="M116" s="365">
        <v>0</v>
      </c>
      <c r="N116" s="365">
        <v>0</v>
      </c>
      <c r="O116" s="364">
        <v>0</v>
      </c>
      <c r="P116" s="365">
        <f t="shared" si="97"/>
        <v>0</v>
      </c>
      <c r="Q116" s="365">
        <v>0</v>
      </c>
      <c r="R116" s="365">
        <v>0</v>
      </c>
      <c r="S116" s="365">
        <v>0</v>
      </c>
      <c r="T116" s="364">
        <v>0</v>
      </c>
      <c r="U116" s="365">
        <f t="shared" si="98"/>
        <v>0</v>
      </c>
      <c r="V116" s="365">
        <v>0</v>
      </c>
      <c r="W116" s="365">
        <v>0</v>
      </c>
      <c r="X116" s="365">
        <v>0</v>
      </c>
      <c r="Y116" s="364">
        <v>6.37</v>
      </c>
      <c r="Z116" s="365">
        <f t="shared" si="99"/>
        <v>17926</v>
      </c>
      <c r="AA116" s="365">
        <v>0</v>
      </c>
      <c r="AB116" s="365">
        <v>17191</v>
      </c>
      <c r="AC116" s="365">
        <v>735</v>
      </c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</row>
    <row r="117" spans="1:43" s="5" customFormat="1" ht="50.45" customHeight="1" outlineLevel="1" x14ac:dyDescent="0.2">
      <c r="A117" s="393" t="s">
        <v>30</v>
      </c>
      <c r="B117" s="391" t="s">
        <v>137</v>
      </c>
      <c r="C117" s="332">
        <f t="shared" si="93"/>
        <v>80.625</v>
      </c>
      <c r="D117" s="347">
        <f t="shared" si="94"/>
        <v>225942</v>
      </c>
      <c r="E117" s="392">
        <v>0</v>
      </c>
      <c r="F117" s="383">
        <f t="shared" si="95"/>
        <v>0</v>
      </c>
      <c r="G117" s="383">
        <v>0</v>
      </c>
      <c r="H117" s="347">
        <v>0</v>
      </c>
      <c r="I117" s="383">
        <v>0</v>
      </c>
      <c r="J117" s="332">
        <v>0</v>
      </c>
      <c r="K117" s="365">
        <f t="shared" si="96"/>
        <v>0</v>
      </c>
      <c r="L117" s="365">
        <v>0</v>
      </c>
      <c r="M117" s="365">
        <v>0</v>
      </c>
      <c r="N117" s="365">
        <v>0</v>
      </c>
      <c r="O117" s="364">
        <v>0</v>
      </c>
      <c r="P117" s="365">
        <f t="shared" si="97"/>
        <v>0</v>
      </c>
      <c r="Q117" s="365">
        <v>0</v>
      </c>
      <c r="R117" s="365">
        <v>0</v>
      </c>
      <c r="S117" s="365">
        <v>0</v>
      </c>
      <c r="T117" s="364">
        <v>0</v>
      </c>
      <c r="U117" s="365">
        <f t="shared" si="98"/>
        <v>0</v>
      </c>
      <c r="V117" s="365">
        <v>0</v>
      </c>
      <c r="W117" s="365">
        <v>0</v>
      </c>
      <c r="X117" s="365">
        <v>0</v>
      </c>
      <c r="Y117" s="364">
        <v>80.625</v>
      </c>
      <c r="Z117" s="365">
        <f t="shared" si="99"/>
        <v>225942</v>
      </c>
      <c r="AA117" s="365">
        <v>0</v>
      </c>
      <c r="AB117" s="365">
        <v>216678</v>
      </c>
      <c r="AC117" s="365">
        <v>9264</v>
      </c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</row>
    <row r="118" spans="1:43" s="5" customFormat="1" ht="51.75" customHeight="1" outlineLevel="1" x14ac:dyDescent="0.2">
      <c r="A118" s="393" t="s">
        <v>31</v>
      </c>
      <c r="B118" s="391" t="s">
        <v>138</v>
      </c>
      <c r="C118" s="332">
        <f t="shared" si="93"/>
        <v>6.22</v>
      </c>
      <c r="D118" s="347">
        <f t="shared" si="94"/>
        <v>17853</v>
      </c>
      <c r="E118" s="392">
        <v>0</v>
      </c>
      <c r="F118" s="383">
        <f t="shared" si="95"/>
        <v>0</v>
      </c>
      <c r="G118" s="383">
        <v>0</v>
      </c>
      <c r="H118" s="347">
        <v>0</v>
      </c>
      <c r="I118" s="383">
        <v>0</v>
      </c>
      <c r="J118" s="332">
        <v>0</v>
      </c>
      <c r="K118" s="365">
        <f t="shared" si="96"/>
        <v>0</v>
      </c>
      <c r="L118" s="365">
        <v>0</v>
      </c>
      <c r="M118" s="365">
        <v>0</v>
      </c>
      <c r="N118" s="365">
        <v>0</v>
      </c>
      <c r="O118" s="364">
        <v>0</v>
      </c>
      <c r="P118" s="365">
        <f t="shared" si="97"/>
        <v>0</v>
      </c>
      <c r="Q118" s="365">
        <v>0</v>
      </c>
      <c r="R118" s="365">
        <v>0</v>
      </c>
      <c r="S118" s="365">
        <v>0</v>
      </c>
      <c r="T118" s="364">
        <v>0</v>
      </c>
      <c r="U118" s="365">
        <f t="shared" si="98"/>
        <v>0</v>
      </c>
      <c r="V118" s="365">
        <v>0</v>
      </c>
      <c r="W118" s="365">
        <v>0</v>
      </c>
      <c r="X118" s="365">
        <v>0</v>
      </c>
      <c r="Y118" s="364">
        <v>6.22</v>
      </c>
      <c r="Z118" s="365">
        <f t="shared" si="99"/>
        <v>17853</v>
      </c>
      <c r="AA118" s="365">
        <v>0</v>
      </c>
      <c r="AB118" s="365">
        <v>17121</v>
      </c>
      <c r="AC118" s="365">
        <v>732</v>
      </c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</row>
    <row r="119" spans="1:43" s="5" customFormat="1" ht="37.9" customHeight="1" outlineLevel="1" x14ac:dyDescent="0.2">
      <c r="A119" s="393" t="s">
        <v>32</v>
      </c>
      <c r="B119" s="391" t="s">
        <v>139</v>
      </c>
      <c r="C119" s="332">
        <f t="shared" si="93"/>
        <v>4.5</v>
      </c>
      <c r="D119" s="347">
        <f t="shared" si="94"/>
        <v>12663</v>
      </c>
      <c r="E119" s="392">
        <v>0</v>
      </c>
      <c r="F119" s="383">
        <f t="shared" si="95"/>
        <v>0</v>
      </c>
      <c r="G119" s="383">
        <v>0</v>
      </c>
      <c r="H119" s="347">
        <v>0</v>
      </c>
      <c r="I119" s="383">
        <v>0</v>
      </c>
      <c r="J119" s="332">
        <v>0</v>
      </c>
      <c r="K119" s="365">
        <f t="shared" si="96"/>
        <v>0</v>
      </c>
      <c r="L119" s="365">
        <v>0</v>
      </c>
      <c r="M119" s="365">
        <v>0</v>
      </c>
      <c r="N119" s="365">
        <v>0</v>
      </c>
      <c r="O119" s="364">
        <v>0</v>
      </c>
      <c r="P119" s="365">
        <f t="shared" si="97"/>
        <v>0</v>
      </c>
      <c r="Q119" s="365">
        <v>0</v>
      </c>
      <c r="R119" s="365">
        <v>0</v>
      </c>
      <c r="S119" s="365">
        <v>0</v>
      </c>
      <c r="T119" s="364">
        <v>0</v>
      </c>
      <c r="U119" s="365">
        <f t="shared" si="98"/>
        <v>0</v>
      </c>
      <c r="V119" s="365">
        <v>0</v>
      </c>
      <c r="W119" s="365">
        <v>0</v>
      </c>
      <c r="X119" s="365">
        <v>0</v>
      </c>
      <c r="Y119" s="364">
        <v>4.5</v>
      </c>
      <c r="Z119" s="365">
        <f t="shared" si="99"/>
        <v>12663</v>
      </c>
      <c r="AA119" s="365">
        <v>0</v>
      </c>
      <c r="AB119" s="365">
        <v>12144</v>
      </c>
      <c r="AC119" s="365">
        <v>519</v>
      </c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</row>
    <row r="120" spans="1:43" s="5" customFormat="1" ht="51.6" customHeight="1" outlineLevel="1" x14ac:dyDescent="0.2">
      <c r="A120" s="393" t="s">
        <v>33</v>
      </c>
      <c r="B120" s="391" t="s">
        <v>140</v>
      </c>
      <c r="C120" s="332">
        <f t="shared" si="93"/>
        <v>2.4</v>
      </c>
      <c r="D120" s="347">
        <f t="shared" si="94"/>
        <v>6754</v>
      </c>
      <c r="E120" s="392">
        <v>0</v>
      </c>
      <c r="F120" s="383">
        <f t="shared" si="95"/>
        <v>0</v>
      </c>
      <c r="G120" s="383">
        <v>0</v>
      </c>
      <c r="H120" s="347">
        <v>0</v>
      </c>
      <c r="I120" s="383">
        <v>0</v>
      </c>
      <c r="J120" s="332">
        <v>0</v>
      </c>
      <c r="K120" s="365">
        <f t="shared" si="96"/>
        <v>0</v>
      </c>
      <c r="L120" s="365">
        <v>0</v>
      </c>
      <c r="M120" s="365">
        <v>0</v>
      </c>
      <c r="N120" s="365">
        <v>0</v>
      </c>
      <c r="O120" s="364">
        <v>0</v>
      </c>
      <c r="P120" s="365">
        <f t="shared" si="97"/>
        <v>0</v>
      </c>
      <c r="Q120" s="365">
        <v>0</v>
      </c>
      <c r="R120" s="365">
        <v>0</v>
      </c>
      <c r="S120" s="365">
        <v>0</v>
      </c>
      <c r="T120" s="364">
        <v>0</v>
      </c>
      <c r="U120" s="365">
        <f t="shared" si="98"/>
        <v>0</v>
      </c>
      <c r="V120" s="365">
        <v>0</v>
      </c>
      <c r="W120" s="365">
        <v>0</v>
      </c>
      <c r="X120" s="365">
        <v>0</v>
      </c>
      <c r="Y120" s="364">
        <v>2.4</v>
      </c>
      <c r="Z120" s="365">
        <f t="shared" si="99"/>
        <v>6754</v>
      </c>
      <c r="AA120" s="365">
        <v>0</v>
      </c>
      <c r="AB120" s="365">
        <v>6477</v>
      </c>
      <c r="AC120" s="365">
        <v>277</v>
      </c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</row>
    <row r="121" spans="1:43" s="5" customFormat="1" ht="46.15" customHeight="1" outlineLevel="1" x14ac:dyDescent="0.2">
      <c r="A121" s="393" t="s">
        <v>34</v>
      </c>
      <c r="B121" s="391" t="s">
        <v>868</v>
      </c>
      <c r="C121" s="332">
        <f t="shared" si="93"/>
        <v>1.8</v>
      </c>
      <c r="D121" s="347">
        <f t="shared" si="94"/>
        <v>5066</v>
      </c>
      <c r="E121" s="392">
        <v>0</v>
      </c>
      <c r="F121" s="383">
        <f t="shared" si="95"/>
        <v>0</v>
      </c>
      <c r="G121" s="383">
        <v>0</v>
      </c>
      <c r="H121" s="347">
        <v>0</v>
      </c>
      <c r="I121" s="383">
        <v>0</v>
      </c>
      <c r="J121" s="332">
        <v>0</v>
      </c>
      <c r="K121" s="365">
        <f t="shared" si="96"/>
        <v>0</v>
      </c>
      <c r="L121" s="365">
        <v>0</v>
      </c>
      <c r="M121" s="365">
        <v>0</v>
      </c>
      <c r="N121" s="365">
        <v>0</v>
      </c>
      <c r="O121" s="364">
        <v>0</v>
      </c>
      <c r="P121" s="365">
        <f t="shared" si="97"/>
        <v>0</v>
      </c>
      <c r="Q121" s="365">
        <v>0</v>
      </c>
      <c r="R121" s="365">
        <v>0</v>
      </c>
      <c r="S121" s="365">
        <v>0</v>
      </c>
      <c r="T121" s="364">
        <v>0</v>
      </c>
      <c r="U121" s="365">
        <f t="shared" si="98"/>
        <v>0</v>
      </c>
      <c r="V121" s="365">
        <v>0</v>
      </c>
      <c r="W121" s="365">
        <v>0</v>
      </c>
      <c r="X121" s="365">
        <v>0</v>
      </c>
      <c r="Y121" s="364">
        <v>1.8</v>
      </c>
      <c r="Z121" s="365">
        <f t="shared" si="99"/>
        <v>5066</v>
      </c>
      <c r="AA121" s="365">
        <v>0</v>
      </c>
      <c r="AB121" s="365">
        <v>4858</v>
      </c>
      <c r="AC121" s="365">
        <v>208</v>
      </c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</row>
    <row r="122" spans="1:43" s="5" customFormat="1" ht="38.450000000000003" customHeight="1" outlineLevel="1" x14ac:dyDescent="0.2">
      <c r="A122" s="393" t="s">
        <v>39</v>
      </c>
      <c r="B122" s="391" t="s">
        <v>141</v>
      </c>
      <c r="C122" s="332">
        <f t="shared" si="93"/>
        <v>1.8</v>
      </c>
      <c r="D122" s="347">
        <f t="shared" si="94"/>
        <v>5065</v>
      </c>
      <c r="E122" s="392">
        <v>0</v>
      </c>
      <c r="F122" s="383">
        <f t="shared" si="95"/>
        <v>0</v>
      </c>
      <c r="G122" s="383">
        <v>0</v>
      </c>
      <c r="H122" s="347">
        <v>0</v>
      </c>
      <c r="I122" s="383">
        <v>0</v>
      </c>
      <c r="J122" s="332">
        <v>0</v>
      </c>
      <c r="K122" s="365">
        <f t="shared" si="96"/>
        <v>0</v>
      </c>
      <c r="L122" s="365">
        <v>0</v>
      </c>
      <c r="M122" s="365">
        <v>0</v>
      </c>
      <c r="N122" s="365">
        <v>0</v>
      </c>
      <c r="O122" s="364">
        <v>0</v>
      </c>
      <c r="P122" s="365">
        <f t="shared" si="97"/>
        <v>0</v>
      </c>
      <c r="Q122" s="365">
        <v>0</v>
      </c>
      <c r="R122" s="365">
        <v>0</v>
      </c>
      <c r="S122" s="365">
        <v>0</v>
      </c>
      <c r="T122" s="364">
        <v>0</v>
      </c>
      <c r="U122" s="365">
        <f t="shared" si="98"/>
        <v>0</v>
      </c>
      <c r="V122" s="365">
        <v>0</v>
      </c>
      <c r="W122" s="365">
        <v>0</v>
      </c>
      <c r="X122" s="365">
        <v>0</v>
      </c>
      <c r="Y122" s="364">
        <v>1.8</v>
      </c>
      <c r="Z122" s="365">
        <f t="shared" si="99"/>
        <v>5065</v>
      </c>
      <c r="AA122" s="365">
        <v>0</v>
      </c>
      <c r="AB122" s="365">
        <v>4857</v>
      </c>
      <c r="AC122" s="365">
        <v>208</v>
      </c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</row>
    <row r="123" spans="1:43" s="5" customFormat="1" ht="43.15" customHeight="1" outlineLevel="1" x14ac:dyDescent="0.2">
      <c r="A123" s="395" t="s">
        <v>35</v>
      </c>
      <c r="B123" s="396" t="s">
        <v>142</v>
      </c>
      <c r="C123" s="332">
        <f t="shared" si="93"/>
        <v>1</v>
      </c>
      <c r="D123" s="347">
        <f t="shared" si="94"/>
        <v>2814</v>
      </c>
      <c r="E123" s="392">
        <v>0</v>
      </c>
      <c r="F123" s="383">
        <f t="shared" si="95"/>
        <v>0</v>
      </c>
      <c r="G123" s="383">
        <v>0</v>
      </c>
      <c r="H123" s="347">
        <v>0</v>
      </c>
      <c r="I123" s="383">
        <v>0</v>
      </c>
      <c r="J123" s="332">
        <v>0</v>
      </c>
      <c r="K123" s="365">
        <f t="shared" si="96"/>
        <v>0</v>
      </c>
      <c r="L123" s="365">
        <v>0</v>
      </c>
      <c r="M123" s="365">
        <v>0</v>
      </c>
      <c r="N123" s="365">
        <v>0</v>
      </c>
      <c r="O123" s="364">
        <v>0</v>
      </c>
      <c r="P123" s="365">
        <f t="shared" si="97"/>
        <v>0</v>
      </c>
      <c r="Q123" s="365">
        <v>0</v>
      </c>
      <c r="R123" s="365">
        <v>0</v>
      </c>
      <c r="S123" s="365">
        <v>0</v>
      </c>
      <c r="T123" s="364">
        <v>0</v>
      </c>
      <c r="U123" s="365">
        <f t="shared" si="98"/>
        <v>0</v>
      </c>
      <c r="V123" s="365">
        <v>0</v>
      </c>
      <c r="W123" s="365">
        <v>0</v>
      </c>
      <c r="X123" s="365">
        <v>0</v>
      </c>
      <c r="Y123" s="364">
        <v>1</v>
      </c>
      <c r="Z123" s="365">
        <f t="shared" si="99"/>
        <v>2814</v>
      </c>
      <c r="AA123" s="365">
        <v>0</v>
      </c>
      <c r="AB123" s="365">
        <v>2699</v>
      </c>
      <c r="AC123" s="365">
        <v>115</v>
      </c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</row>
    <row r="124" spans="1:43" s="5" customFormat="1" ht="41.45" customHeight="1" outlineLevel="1" x14ac:dyDescent="0.2">
      <c r="A124" s="393" t="s">
        <v>36</v>
      </c>
      <c r="B124" s="391" t="s">
        <v>869</v>
      </c>
      <c r="C124" s="332">
        <f t="shared" si="93"/>
        <v>1.2</v>
      </c>
      <c r="D124" s="347">
        <f t="shared" si="94"/>
        <v>3376</v>
      </c>
      <c r="E124" s="392">
        <v>0</v>
      </c>
      <c r="F124" s="383">
        <f t="shared" si="95"/>
        <v>0</v>
      </c>
      <c r="G124" s="383">
        <v>0</v>
      </c>
      <c r="H124" s="347">
        <v>0</v>
      </c>
      <c r="I124" s="383">
        <v>0</v>
      </c>
      <c r="J124" s="332">
        <v>0</v>
      </c>
      <c r="K124" s="365">
        <f t="shared" si="96"/>
        <v>0</v>
      </c>
      <c r="L124" s="365">
        <v>0</v>
      </c>
      <c r="M124" s="365">
        <v>0</v>
      </c>
      <c r="N124" s="365">
        <v>0</v>
      </c>
      <c r="O124" s="364">
        <v>0</v>
      </c>
      <c r="P124" s="365">
        <f t="shared" si="97"/>
        <v>0</v>
      </c>
      <c r="Q124" s="365">
        <v>0</v>
      </c>
      <c r="R124" s="365">
        <v>0</v>
      </c>
      <c r="S124" s="365">
        <v>0</v>
      </c>
      <c r="T124" s="364">
        <v>0</v>
      </c>
      <c r="U124" s="365">
        <f t="shared" si="98"/>
        <v>0</v>
      </c>
      <c r="V124" s="365">
        <v>0</v>
      </c>
      <c r="W124" s="365">
        <v>0</v>
      </c>
      <c r="X124" s="365">
        <v>0</v>
      </c>
      <c r="Y124" s="364">
        <v>1.2</v>
      </c>
      <c r="Z124" s="365">
        <f t="shared" si="99"/>
        <v>3376</v>
      </c>
      <c r="AA124" s="365">
        <v>0</v>
      </c>
      <c r="AB124" s="365">
        <v>3238</v>
      </c>
      <c r="AC124" s="365">
        <v>138</v>
      </c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</row>
    <row r="125" spans="1:43" s="5" customFormat="1" ht="40.15" customHeight="1" outlineLevel="1" x14ac:dyDescent="0.2">
      <c r="A125" s="393" t="s">
        <v>37</v>
      </c>
      <c r="B125" s="391" t="s">
        <v>143</v>
      </c>
      <c r="C125" s="332">
        <f t="shared" si="93"/>
        <v>24.79</v>
      </c>
      <c r="D125" s="347">
        <f t="shared" si="94"/>
        <v>69767</v>
      </c>
      <c r="E125" s="392">
        <v>0</v>
      </c>
      <c r="F125" s="383">
        <f t="shared" si="95"/>
        <v>0</v>
      </c>
      <c r="G125" s="383">
        <v>0</v>
      </c>
      <c r="H125" s="347">
        <v>0</v>
      </c>
      <c r="I125" s="383">
        <v>0</v>
      </c>
      <c r="J125" s="332">
        <v>0</v>
      </c>
      <c r="K125" s="365">
        <f t="shared" si="96"/>
        <v>0</v>
      </c>
      <c r="L125" s="365">
        <v>0</v>
      </c>
      <c r="M125" s="365">
        <v>0</v>
      </c>
      <c r="N125" s="365">
        <v>0</v>
      </c>
      <c r="O125" s="364">
        <v>0</v>
      </c>
      <c r="P125" s="365">
        <f t="shared" si="97"/>
        <v>0</v>
      </c>
      <c r="Q125" s="365">
        <v>0</v>
      </c>
      <c r="R125" s="365">
        <v>0</v>
      </c>
      <c r="S125" s="365">
        <v>0</v>
      </c>
      <c r="T125" s="364">
        <v>0</v>
      </c>
      <c r="U125" s="365">
        <f t="shared" si="98"/>
        <v>0</v>
      </c>
      <c r="V125" s="365">
        <v>0</v>
      </c>
      <c r="W125" s="365">
        <v>0</v>
      </c>
      <c r="X125" s="365">
        <v>0</v>
      </c>
      <c r="Y125" s="364">
        <v>24.79</v>
      </c>
      <c r="Z125" s="365">
        <f t="shared" si="99"/>
        <v>69767</v>
      </c>
      <c r="AA125" s="365">
        <v>0</v>
      </c>
      <c r="AB125" s="365">
        <v>66907</v>
      </c>
      <c r="AC125" s="365">
        <v>2860</v>
      </c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</row>
    <row r="126" spans="1:43" s="5" customFormat="1" ht="39" customHeight="1" outlineLevel="1" x14ac:dyDescent="0.2">
      <c r="A126" s="393" t="s">
        <v>38</v>
      </c>
      <c r="B126" s="391" t="s">
        <v>144</v>
      </c>
      <c r="C126" s="332">
        <f t="shared" si="93"/>
        <v>87.6</v>
      </c>
      <c r="D126" s="347">
        <f t="shared" si="94"/>
        <v>378119</v>
      </c>
      <c r="E126" s="392">
        <v>0</v>
      </c>
      <c r="F126" s="383">
        <f t="shared" si="95"/>
        <v>0</v>
      </c>
      <c r="G126" s="383">
        <v>0</v>
      </c>
      <c r="H126" s="347">
        <v>0</v>
      </c>
      <c r="I126" s="383">
        <v>0</v>
      </c>
      <c r="J126" s="332">
        <v>0</v>
      </c>
      <c r="K126" s="365">
        <f t="shared" si="96"/>
        <v>0</v>
      </c>
      <c r="L126" s="365">
        <v>0</v>
      </c>
      <c r="M126" s="365">
        <v>0</v>
      </c>
      <c r="N126" s="365">
        <v>0</v>
      </c>
      <c r="O126" s="364">
        <v>0</v>
      </c>
      <c r="P126" s="365">
        <f t="shared" si="97"/>
        <v>0</v>
      </c>
      <c r="Q126" s="365">
        <v>0</v>
      </c>
      <c r="R126" s="365">
        <v>0</v>
      </c>
      <c r="S126" s="365">
        <v>0</v>
      </c>
      <c r="T126" s="364">
        <v>87.6</v>
      </c>
      <c r="U126" s="365">
        <f t="shared" si="98"/>
        <v>378119</v>
      </c>
      <c r="V126" s="365">
        <v>0</v>
      </c>
      <c r="W126" s="365">
        <v>362616</v>
      </c>
      <c r="X126" s="365">
        <v>15503</v>
      </c>
      <c r="Y126" s="364">
        <v>0</v>
      </c>
      <c r="Z126" s="365">
        <f t="shared" si="99"/>
        <v>0</v>
      </c>
      <c r="AA126" s="365">
        <v>0</v>
      </c>
      <c r="AB126" s="365">
        <v>0</v>
      </c>
      <c r="AC126" s="365">
        <v>0</v>
      </c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</row>
    <row r="127" spans="1:43" s="5" customFormat="1" ht="33" customHeight="1" outlineLevel="1" x14ac:dyDescent="0.2">
      <c r="A127" s="397" t="s">
        <v>40</v>
      </c>
      <c r="B127" s="391" t="s">
        <v>145</v>
      </c>
      <c r="C127" s="332">
        <f t="shared" si="93"/>
        <v>0.93</v>
      </c>
      <c r="D127" s="347">
        <f t="shared" si="94"/>
        <v>4036</v>
      </c>
      <c r="E127" s="392">
        <v>0</v>
      </c>
      <c r="F127" s="383">
        <f t="shared" si="95"/>
        <v>0</v>
      </c>
      <c r="G127" s="383">
        <v>0</v>
      </c>
      <c r="H127" s="347">
        <v>0</v>
      </c>
      <c r="I127" s="383">
        <v>0</v>
      </c>
      <c r="J127" s="332">
        <v>0</v>
      </c>
      <c r="K127" s="365">
        <f t="shared" si="96"/>
        <v>0</v>
      </c>
      <c r="L127" s="365">
        <v>0</v>
      </c>
      <c r="M127" s="365">
        <v>0</v>
      </c>
      <c r="N127" s="365">
        <v>0</v>
      </c>
      <c r="O127" s="364">
        <v>0</v>
      </c>
      <c r="P127" s="365">
        <f t="shared" si="97"/>
        <v>0</v>
      </c>
      <c r="Q127" s="365">
        <v>0</v>
      </c>
      <c r="R127" s="365">
        <v>0</v>
      </c>
      <c r="S127" s="365">
        <v>0</v>
      </c>
      <c r="T127" s="364">
        <v>0.93</v>
      </c>
      <c r="U127" s="365">
        <f t="shared" si="98"/>
        <v>4036</v>
      </c>
      <c r="V127" s="365">
        <v>0</v>
      </c>
      <c r="W127" s="365">
        <v>3870</v>
      </c>
      <c r="X127" s="365">
        <v>166</v>
      </c>
      <c r="Y127" s="364">
        <v>0</v>
      </c>
      <c r="Z127" s="365">
        <f t="shared" si="99"/>
        <v>0</v>
      </c>
      <c r="AA127" s="365">
        <v>0</v>
      </c>
      <c r="AB127" s="365">
        <v>0</v>
      </c>
      <c r="AC127" s="365">
        <v>0</v>
      </c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</row>
    <row r="128" spans="1:43" s="5" customFormat="1" ht="47.45" customHeight="1" outlineLevel="1" x14ac:dyDescent="0.2">
      <c r="A128" s="397" t="s">
        <v>41</v>
      </c>
      <c r="B128" s="391" t="s">
        <v>146</v>
      </c>
      <c r="C128" s="332">
        <f t="shared" si="93"/>
        <v>0.75</v>
      </c>
      <c r="D128" s="347">
        <f t="shared" si="94"/>
        <v>3254</v>
      </c>
      <c r="E128" s="392">
        <v>0</v>
      </c>
      <c r="F128" s="383">
        <f t="shared" si="95"/>
        <v>0</v>
      </c>
      <c r="G128" s="383">
        <v>0</v>
      </c>
      <c r="H128" s="347">
        <v>0</v>
      </c>
      <c r="I128" s="383">
        <v>0</v>
      </c>
      <c r="J128" s="332">
        <v>0</v>
      </c>
      <c r="K128" s="365">
        <f t="shared" si="96"/>
        <v>0</v>
      </c>
      <c r="L128" s="365">
        <v>0</v>
      </c>
      <c r="M128" s="365">
        <v>0</v>
      </c>
      <c r="N128" s="365">
        <v>0</v>
      </c>
      <c r="O128" s="364">
        <v>0</v>
      </c>
      <c r="P128" s="365">
        <f t="shared" si="97"/>
        <v>0</v>
      </c>
      <c r="Q128" s="365">
        <v>0</v>
      </c>
      <c r="R128" s="365">
        <v>0</v>
      </c>
      <c r="S128" s="365">
        <v>0</v>
      </c>
      <c r="T128" s="364">
        <v>0.75</v>
      </c>
      <c r="U128" s="365">
        <f t="shared" si="98"/>
        <v>3254</v>
      </c>
      <c r="V128" s="365">
        <v>0</v>
      </c>
      <c r="W128" s="365">
        <v>3121</v>
      </c>
      <c r="X128" s="365">
        <v>133</v>
      </c>
      <c r="Y128" s="364">
        <v>0</v>
      </c>
      <c r="Z128" s="365">
        <f t="shared" si="99"/>
        <v>0</v>
      </c>
      <c r="AA128" s="365">
        <v>0</v>
      </c>
      <c r="AB128" s="365">
        <v>0</v>
      </c>
      <c r="AC128" s="365">
        <v>0</v>
      </c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</row>
    <row r="129" spans="1:30" s="2" customFormat="1" ht="32.450000000000003" customHeight="1" outlineLevel="1" x14ac:dyDescent="0.2">
      <c r="A129" s="397" t="s">
        <v>42</v>
      </c>
      <c r="B129" s="391" t="s">
        <v>147</v>
      </c>
      <c r="C129" s="332">
        <f t="shared" si="93"/>
        <v>3.04</v>
      </c>
      <c r="D129" s="347">
        <f t="shared" si="94"/>
        <v>13192</v>
      </c>
      <c r="E129" s="392">
        <v>0</v>
      </c>
      <c r="F129" s="383">
        <f t="shared" si="95"/>
        <v>0</v>
      </c>
      <c r="G129" s="383">
        <v>0</v>
      </c>
      <c r="H129" s="347">
        <v>0</v>
      </c>
      <c r="I129" s="383">
        <v>0</v>
      </c>
      <c r="J129" s="332">
        <v>0</v>
      </c>
      <c r="K129" s="365">
        <f t="shared" si="96"/>
        <v>0</v>
      </c>
      <c r="L129" s="365">
        <v>0</v>
      </c>
      <c r="M129" s="365">
        <v>0</v>
      </c>
      <c r="N129" s="365">
        <v>0</v>
      </c>
      <c r="O129" s="364">
        <v>0</v>
      </c>
      <c r="P129" s="365">
        <f t="shared" si="97"/>
        <v>0</v>
      </c>
      <c r="Q129" s="365">
        <v>0</v>
      </c>
      <c r="R129" s="365">
        <v>0</v>
      </c>
      <c r="S129" s="365">
        <v>0</v>
      </c>
      <c r="T129" s="364">
        <v>3.04</v>
      </c>
      <c r="U129" s="365">
        <f t="shared" si="98"/>
        <v>13192</v>
      </c>
      <c r="V129" s="365">
        <v>0</v>
      </c>
      <c r="W129" s="365">
        <v>12651</v>
      </c>
      <c r="X129" s="365">
        <v>541</v>
      </c>
      <c r="Y129" s="364">
        <v>0</v>
      </c>
      <c r="Z129" s="365">
        <f t="shared" si="99"/>
        <v>0</v>
      </c>
      <c r="AA129" s="365">
        <v>0</v>
      </c>
      <c r="AB129" s="365">
        <v>0</v>
      </c>
      <c r="AC129" s="365">
        <v>0</v>
      </c>
      <c r="AD129" s="4"/>
    </row>
    <row r="130" spans="1:30" s="2" customFormat="1" ht="27" customHeight="1" outlineLevel="1" x14ac:dyDescent="0.2">
      <c r="A130" s="397" t="s">
        <v>43</v>
      </c>
      <c r="B130" s="391" t="s">
        <v>148</v>
      </c>
      <c r="C130" s="332">
        <f t="shared" si="93"/>
        <v>11</v>
      </c>
      <c r="D130" s="347">
        <f t="shared" si="94"/>
        <v>48092</v>
      </c>
      <c r="E130" s="392">
        <v>0</v>
      </c>
      <c r="F130" s="383">
        <f t="shared" si="95"/>
        <v>0</v>
      </c>
      <c r="G130" s="383">
        <v>0</v>
      </c>
      <c r="H130" s="347">
        <v>0</v>
      </c>
      <c r="I130" s="383">
        <v>0</v>
      </c>
      <c r="J130" s="332">
        <v>0</v>
      </c>
      <c r="K130" s="365">
        <f t="shared" si="96"/>
        <v>0</v>
      </c>
      <c r="L130" s="365">
        <v>0</v>
      </c>
      <c r="M130" s="365">
        <v>0</v>
      </c>
      <c r="N130" s="365">
        <v>0</v>
      </c>
      <c r="O130" s="364">
        <v>0</v>
      </c>
      <c r="P130" s="365">
        <f t="shared" si="97"/>
        <v>0</v>
      </c>
      <c r="Q130" s="365">
        <v>0</v>
      </c>
      <c r="R130" s="365">
        <v>0</v>
      </c>
      <c r="S130" s="365">
        <v>0</v>
      </c>
      <c r="T130" s="364">
        <v>11</v>
      </c>
      <c r="U130" s="365">
        <f t="shared" si="98"/>
        <v>48092</v>
      </c>
      <c r="V130" s="365">
        <v>0</v>
      </c>
      <c r="W130" s="365">
        <v>46120</v>
      </c>
      <c r="X130" s="365">
        <v>1972</v>
      </c>
      <c r="Y130" s="364">
        <v>0</v>
      </c>
      <c r="Z130" s="365">
        <f t="shared" si="99"/>
        <v>0</v>
      </c>
      <c r="AA130" s="365">
        <v>0</v>
      </c>
      <c r="AB130" s="365">
        <v>0</v>
      </c>
      <c r="AC130" s="365">
        <v>0</v>
      </c>
      <c r="AD130" s="4"/>
    </row>
    <row r="131" spans="1:30" s="4" customFormat="1" ht="34.15" customHeight="1" outlineLevel="1" x14ac:dyDescent="0.2">
      <c r="A131" s="397" t="s">
        <v>44</v>
      </c>
      <c r="B131" s="391" t="s">
        <v>149</v>
      </c>
      <c r="C131" s="332">
        <f t="shared" si="93"/>
        <v>2.75</v>
      </c>
      <c r="D131" s="347">
        <f t="shared" si="94"/>
        <v>11933</v>
      </c>
      <c r="E131" s="392">
        <v>0</v>
      </c>
      <c r="F131" s="383">
        <f t="shared" si="95"/>
        <v>0</v>
      </c>
      <c r="G131" s="383">
        <v>0</v>
      </c>
      <c r="H131" s="347">
        <v>0</v>
      </c>
      <c r="I131" s="383">
        <v>0</v>
      </c>
      <c r="J131" s="332">
        <v>0</v>
      </c>
      <c r="K131" s="365">
        <f t="shared" si="96"/>
        <v>0</v>
      </c>
      <c r="L131" s="365">
        <v>0</v>
      </c>
      <c r="M131" s="365">
        <v>0</v>
      </c>
      <c r="N131" s="365">
        <v>0</v>
      </c>
      <c r="O131" s="364">
        <v>0</v>
      </c>
      <c r="P131" s="365">
        <f t="shared" si="97"/>
        <v>0</v>
      </c>
      <c r="Q131" s="365">
        <v>0</v>
      </c>
      <c r="R131" s="365">
        <v>0</v>
      </c>
      <c r="S131" s="365">
        <v>0</v>
      </c>
      <c r="T131" s="367">
        <v>2.75</v>
      </c>
      <c r="U131" s="365">
        <f t="shared" si="98"/>
        <v>11933</v>
      </c>
      <c r="V131" s="366">
        <v>0</v>
      </c>
      <c r="W131" s="365">
        <v>11444</v>
      </c>
      <c r="X131" s="365">
        <v>489</v>
      </c>
      <c r="Y131" s="364">
        <v>0</v>
      </c>
      <c r="Z131" s="365">
        <f t="shared" si="99"/>
        <v>0</v>
      </c>
      <c r="AA131" s="365">
        <v>0</v>
      </c>
      <c r="AB131" s="365">
        <v>0</v>
      </c>
      <c r="AC131" s="365">
        <v>0</v>
      </c>
    </row>
    <row r="132" spans="1:30" s="4" customFormat="1" ht="30.6" customHeight="1" outlineLevel="1" x14ac:dyDescent="0.2">
      <c r="A132" s="398" t="s">
        <v>45</v>
      </c>
      <c r="B132" s="399" t="s">
        <v>150</v>
      </c>
      <c r="C132" s="400">
        <f t="shared" si="93"/>
        <v>3.26</v>
      </c>
      <c r="D132" s="401">
        <f t="shared" si="94"/>
        <v>14147</v>
      </c>
      <c r="E132" s="402">
        <v>0</v>
      </c>
      <c r="F132" s="403">
        <f t="shared" si="95"/>
        <v>0</v>
      </c>
      <c r="G132" s="403">
        <v>0</v>
      </c>
      <c r="H132" s="401">
        <v>0</v>
      </c>
      <c r="I132" s="403">
        <v>0</v>
      </c>
      <c r="J132" s="400">
        <v>0</v>
      </c>
      <c r="K132" s="404">
        <f t="shared" si="96"/>
        <v>0</v>
      </c>
      <c r="L132" s="404">
        <v>0</v>
      </c>
      <c r="M132" s="404">
        <v>0</v>
      </c>
      <c r="N132" s="404">
        <v>0</v>
      </c>
      <c r="O132" s="405">
        <v>0</v>
      </c>
      <c r="P132" s="404">
        <f t="shared" si="97"/>
        <v>0</v>
      </c>
      <c r="Q132" s="404">
        <v>0</v>
      </c>
      <c r="R132" s="404">
        <v>0</v>
      </c>
      <c r="S132" s="404">
        <v>0</v>
      </c>
      <c r="T132" s="406">
        <v>3.26</v>
      </c>
      <c r="U132" s="404">
        <f t="shared" si="98"/>
        <v>14147</v>
      </c>
      <c r="V132" s="407">
        <v>0</v>
      </c>
      <c r="W132" s="404">
        <v>13567</v>
      </c>
      <c r="X132" s="404">
        <v>580</v>
      </c>
      <c r="Y132" s="405">
        <v>0</v>
      </c>
      <c r="Z132" s="404">
        <f t="shared" si="99"/>
        <v>0</v>
      </c>
      <c r="AA132" s="404">
        <v>0</v>
      </c>
      <c r="AB132" s="404">
        <v>0</v>
      </c>
      <c r="AC132" s="404">
        <v>0</v>
      </c>
    </row>
    <row r="133" spans="1:30" s="195" customFormat="1" ht="30" customHeight="1" outlineLevel="1" x14ac:dyDescent="0.2">
      <c r="A133" s="362" t="s">
        <v>46</v>
      </c>
      <c r="B133" s="408" t="s">
        <v>70</v>
      </c>
      <c r="C133" s="332">
        <f t="shared" si="93"/>
        <v>46.18</v>
      </c>
      <c r="D133" s="347">
        <f t="shared" si="94"/>
        <v>74802</v>
      </c>
      <c r="E133" s="135">
        <v>0</v>
      </c>
      <c r="F133" s="383">
        <f t="shared" si="95"/>
        <v>0</v>
      </c>
      <c r="G133" s="383">
        <v>0</v>
      </c>
      <c r="H133" s="132">
        <v>0</v>
      </c>
      <c r="I133" s="383">
        <v>0</v>
      </c>
      <c r="J133" s="332">
        <v>0</v>
      </c>
      <c r="K133" s="365">
        <f t="shared" si="96"/>
        <v>0</v>
      </c>
      <c r="L133" s="365">
        <v>0</v>
      </c>
      <c r="M133" s="365">
        <v>0</v>
      </c>
      <c r="N133" s="365">
        <v>0</v>
      </c>
      <c r="O133" s="364">
        <v>0</v>
      </c>
      <c r="P133" s="365">
        <f t="shared" si="97"/>
        <v>0</v>
      </c>
      <c r="Q133" s="365">
        <v>0</v>
      </c>
      <c r="R133" s="365">
        <v>0</v>
      </c>
      <c r="S133" s="365">
        <v>0</v>
      </c>
      <c r="T133" s="364">
        <v>0</v>
      </c>
      <c r="U133" s="365">
        <f t="shared" si="98"/>
        <v>0</v>
      </c>
      <c r="V133" s="365">
        <v>0</v>
      </c>
      <c r="W133" s="365">
        <v>0</v>
      </c>
      <c r="X133" s="365">
        <v>0</v>
      </c>
      <c r="Y133" s="364">
        <v>46.18</v>
      </c>
      <c r="Z133" s="365">
        <f t="shared" si="99"/>
        <v>74802</v>
      </c>
      <c r="AA133" s="365">
        <v>0</v>
      </c>
      <c r="AB133" s="365">
        <v>71735</v>
      </c>
      <c r="AC133" s="365">
        <v>3067</v>
      </c>
    </row>
    <row r="134" spans="1:30" s="4" customFormat="1" ht="30.6" customHeight="1" outlineLevel="1" x14ac:dyDescent="0.2">
      <c r="A134" s="409" t="s">
        <v>47</v>
      </c>
      <c r="B134" s="410" t="s">
        <v>71</v>
      </c>
      <c r="C134" s="411">
        <f t="shared" si="93"/>
        <v>58.08</v>
      </c>
      <c r="D134" s="412">
        <f t="shared" si="94"/>
        <v>96300</v>
      </c>
      <c r="E134" s="413">
        <v>0</v>
      </c>
      <c r="F134" s="414">
        <f t="shared" si="95"/>
        <v>0</v>
      </c>
      <c r="G134" s="414">
        <v>0</v>
      </c>
      <c r="H134" s="415">
        <v>0</v>
      </c>
      <c r="I134" s="414">
        <v>0</v>
      </c>
      <c r="J134" s="411">
        <v>0</v>
      </c>
      <c r="K134" s="416">
        <f t="shared" si="96"/>
        <v>0</v>
      </c>
      <c r="L134" s="416">
        <v>0</v>
      </c>
      <c r="M134" s="416">
        <v>0</v>
      </c>
      <c r="N134" s="416">
        <v>0</v>
      </c>
      <c r="O134" s="417">
        <v>0</v>
      </c>
      <c r="P134" s="416">
        <f t="shared" si="97"/>
        <v>0</v>
      </c>
      <c r="Q134" s="416">
        <v>0</v>
      </c>
      <c r="R134" s="416">
        <v>0</v>
      </c>
      <c r="S134" s="416">
        <v>0</v>
      </c>
      <c r="T134" s="417">
        <v>0</v>
      </c>
      <c r="U134" s="416">
        <f t="shared" si="98"/>
        <v>0</v>
      </c>
      <c r="V134" s="416">
        <v>0</v>
      </c>
      <c r="W134" s="416">
        <v>0</v>
      </c>
      <c r="X134" s="416">
        <v>0</v>
      </c>
      <c r="Y134" s="417">
        <v>58.08</v>
      </c>
      <c r="Z134" s="416">
        <f t="shared" si="99"/>
        <v>96300</v>
      </c>
      <c r="AA134" s="416">
        <v>0</v>
      </c>
      <c r="AB134" s="416">
        <v>92352</v>
      </c>
      <c r="AC134" s="416">
        <v>3948</v>
      </c>
    </row>
    <row r="135" spans="1:30" s="4" customFormat="1" ht="43.15" customHeight="1" outlineLevel="1" x14ac:dyDescent="0.2">
      <c r="A135" s="362" t="s">
        <v>48</v>
      </c>
      <c r="B135" s="408" t="s">
        <v>870</v>
      </c>
      <c r="C135" s="332">
        <f t="shared" si="93"/>
        <v>66.3</v>
      </c>
      <c r="D135" s="347">
        <f t="shared" si="94"/>
        <v>135316</v>
      </c>
      <c r="E135" s="135">
        <v>0</v>
      </c>
      <c r="F135" s="383">
        <f t="shared" si="95"/>
        <v>0</v>
      </c>
      <c r="G135" s="383">
        <v>0</v>
      </c>
      <c r="H135" s="132">
        <v>0</v>
      </c>
      <c r="I135" s="383">
        <v>0</v>
      </c>
      <c r="J135" s="332">
        <v>0</v>
      </c>
      <c r="K135" s="365">
        <f t="shared" si="96"/>
        <v>0</v>
      </c>
      <c r="L135" s="365">
        <v>0</v>
      </c>
      <c r="M135" s="365">
        <v>0</v>
      </c>
      <c r="N135" s="365">
        <v>0</v>
      </c>
      <c r="O135" s="364">
        <v>0</v>
      </c>
      <c r="P135" s="365">
        <f t="shared" si="97"/>
        <v>0</v>
      </c>
      <c r="Q135" s="365">
        <v>0</v>
      </c>
      <c r="R135" s="365">
        <v>0</v>
      </c>
      <c r="S135" s="365">
        <v>0</v>
      </c>
      <c r="T135" s="364">
        <v>0</v>
      </c>
      <c r="U135" s="365">
        <f t="shared" si="98"/>
        <v>0</v>
      </c>
      <c r="V135" s="365">
        <v>0</v>
      </c>
      <c r="W135" s="365">
        <v>0</v>
      </c>
      <c r="X135" s="365">
        <v>0</v>
      </c>
      <c r="Y135" s="364">
        <v>66.3</v>
      </c>
      <c r="Z135" s="365">
        <f t="shared" si="99"/>
        <v>135316</v>
      </c>
      <c r="AA135" s="365">
        <v>0</v>
      </c>
      <c r="AB135" s="365">
        <v>129768</v>
      </c>
      <c r="AC135" s="365">
        <v>5548</v>
      </c>
    </row>
    <row r="136" spans="1:30" s="4" customFormat="1" ht="72.599999999999994" customHeight="1" outlineLevel="1" x14ac:dyDescent="0.2">
      <c r="A136" s="362" t="s">
        <v>49</v>
      </c>
      <c r="B136" s="408" t="s">
        <v>72</v>
      </c>
      <c r="C136" s="332">
        <f t="shared" si="93"/>
        <v>57.76</v>
      </c>
      <c r="D136" s="347">
        <f t="shared" si="94"/>
        <v>113175</v>
      </c>
      <c r="E136" s="135">
        <v>0</v>
      </c>
      <c r="F136" s="383">
        <f t="shared" si="95"/>
        <v>0</v>
      </c>
      <c r="G136" s="383">
        <v>0</v>
      </c>
      <c r="H136" s="132">
        <v>0</v>
      </c>
      <c r="I136" s="383">
        <v>0</v>
      </c>
      <c r="J136" s="332">
        <v>0</v>
      </c>
      <c r="K136" s="365">
        <f t="shared" si="96"/>
        <v>0</v>
      </c>
      <c r="L136" s="365">
        <v>0</v>
      </c>
      <c r="M136" s="365">
        <v>0</v>
      </c>
      <c r="N136" s="365">
        <v>0</v>
      </c>
      <c r="O136" s="364">
        <v>0</v>
      </c>
      <c r="P136" s="365">
        <f t="shared" si="97"/>
        <v>0</v>
      </c>
      <c r="Q136" s="365">
        <v>0</v>
      </c>
      <c r="R136" s="365">
        <v>0</v>
      </c>
      <c r="S136" s="365">
        <v>0</v>
      </c>
      <c r="T136" s="364">
        <v>0</v>
      </c>
      <c r="U136" s="365">
        <f t="shared" si="98"/>
        <v>0</v>
      </c>
      <c r="V136" s="365">
        <v>0</v>
      </c>
      <c r="W136" s="365">
        <v>0</v>
      </c>
      <c r="X136" s="365">
        <v>0</v>
      </c>
      <c r="Y136" s="364">
        <v>57.76</v>
      </c>
      <c r="Z136" s="365">
        <f t="shared" si="99"/>
        <v>113175</v>
      </c>
      <c r="AA136" s="365">
        <v>0</v>
      </c>
      <c r="AB136" s="365">
        <v>108535</v>
      </c>
      <c r="AC136" s="365">
        <v>4640</v>
      </c>
    </row>
    <row r="137" spans="1:30" s="4" customFormat="1" ht="30.6" customHeight="1" outlineLevel="1" x14ac:dyDescent="0.2">
      <c r="A137" s="362" t="s">
        <v>50</v>
      </c>
      <c r="B137" s="408" t="s">
        <v>73</v>
      </c>
      <c r="C137" s="332">
        <f t="shared" si="93"/>
        <v>31.08</v>
      </c>
      <c r="D137" s="347">
        <f t="shared" si="94"/>
        <v>64515</v>
      </c>
      <c r="E137" s="135">
        <v>0</v>
      </c>
      <c r="F137" s="383">
        <f t="shared" si="95"/>
        <v>0</v>
      </c>
      <c r="G137" s="383">
        <v>0</v>
      </c>
      <c r="H137" s="132">
        <v>0</v>
      </c>
      <c r="I137" s="383">
        <v>0</v>
      </c>
      <c r="J137" s="332">
        <v>0</v>
      </c>
      <c r="K137" s="365">
        <f t="shared" si="96"/>
        <v>0</v>
      </c>
      <c r="L137" s="365">
        <v>0</v>
      </c>
      <c r="M137" s="365">
        <v>0</v>
      </c>
      <c r="N137" s="365">
        <v>0</v>
      </c>
      <c r="O137" s="364">
        <v>0</v>
      </c>
      <c r="P137" s="365">
        <f t="shared" si="97"/>
        <v>0</v>
      </c>
      <c r="Q137" s="365">
        <v>0</v>
      </c>
      <c r="R137" s="365">
        <v>0</v>
      </c>
      <c r="S137" s="365">
        <v>0</v>
      </c>
      <c r="T137" s="364">
        <v>0</v>
      </c>
      <c r="U137" s="365">
        <f t="shared" si="98"/>
        <v>0</v>
      </c>
      <c r="V137" s="365">
        <v>0</v>
      </c>
      <c r="W137" s="365">
        <v>0</v>
      </c>
      <c r="X137" s="365">
        <v>0</v>
      </c>
      <c r="Y137" s="364">
        <v>31.08</v>
      </c>
      <c r="Z137" s="365">
        <f t="shared" si="99"/>
        <v>64515</v>
      </c>
      <c r="AA137" s="365">
        <v>0</v>
      </c>
      <c r="AB137" s="365">
        <v>61870</v>
      </c>
      <c r="AC137" s="365">
        <v>2645</v>
      </c>
    </row>
    <row r="138" spans="1:30" s="4" customFormat="1" ht="42" customHeight="1" outlineLevel="1" x14ac:dyDescent="0.2">
      <c r="A138" s="362" t="s">
        <v>105</v>
      </c>
      <c r="B138" s="408" t="s">
        <v>74</v>
      </c>
      <c r="C138" s="332">
        <f t="shared" si="93"/>
        <v>52.71</v>
      </c>
      <c r="D138" s="347">
        <f t="shared" si="94"/>
        <v>121435</v>
      </c>
      <c r="E138" s="135">
        <v>0</v>
      </c>
      <c r="F138" s="383">
        <f t="shared" si="95"/>
        <v>0</v>
      </c>
      <c r="G138" s="383">
        <v>0</v>
      </c>
      <c r="H138" s="132">
        <v>0</v>
      </c>
      <c r="I138" s="383">
        <v>0</v>
      </c>
      <c r="J138" s="332">
        <v>0</v>
      </c>
      <c r="K138" s="365">
        <f t="shared" si="96"/>
        <v>0</v>
      </c>
      <c r="L138" s="365">
        <v>0</v>
      </c>
      <c r="M138" s="365">
        <v>0</v>
      </c>
      <c r="N138" s="365">
        <v>0</v>
      </c>
      <c r="O138" s="364">
        <v>0</v>
      </c>
      <c r="P138" s="365">
        <f t="shared" si="97"/>
        <v>0</v>
      </c>
      <c r="Q138" s="365">
        <v>0</v>
      </c>
      <c r="R138" s="365">
        <v>0</v>
      </c>
      <c r="S138" s="365">
        <v>0</v>
      </c>
      <c r="T138" s="364">
        <v>0</v>
      </c>
      <c r="U138" s="365">
        <f t="shared" si="98"/>
        <v>0</v>
      </c>
      <c r="V138" s="365">
        <v>0</v>
      </c>
      <c r="W138" s="365">
        <v>0</v>
      </c>
      <c r="X138" s="365">
        <v>0</v>
      </c>
      <c r="Y138" s="364">
        <v>52.71</v>
      </c>
      <c r="Z138" s="365">
        <f t="shared" si="99"/>
        <v>121435</v>
      </c>
      <c r="AA138" s="365">
        <v>0</v>
      </c>
      <c r="AB138" s="365">
        <v>116456</v>
      </c>
      <c r="AC138" s="365">
        <v>4979</v>
      </c>
    </row>
    <row r="139" spans="1:30" s="4" customFormat="1" ht="43.15" customHeight="1" outlineLevel="1" x14ac:dyDescent="0.2">
      <c r="A139" s="362" t="s">
        <v>51</v>
      </c>
      <c r="B139" s="408" t="s">
        <v>75</v>
      </c>
      <c r="C139" s="332">
        <f t="shared" si="93"/>
        <v>19.04</v>
      </c>
      <c r="D139" s="347">
        <f t="shared" si="94"/>
        <v>31839</v>
      </c>
      <c r="E139" s="135">
        <v>0</v>
      </c>
      <c r="F139" s="383">
        <f t="shared" si="95"/>
        <v>0</v>
      </c>
      <c r="G139" s="383">
        <v>0</v>
      </c>
      <c r="H139" s="132">
        <v>0</v>
      </c>
      <c r="I139" s="383">
        <v>0</v>
      </c>
      <c r="J139" s="332">
        <v>0</v>
      </c>
      <c r="K139" s="365">
        <f t="shared" si="96"/>
        <v>0</v>
      </c>
      <c r="L139" s="365">
        <v>0</v>
      </c>
      <c r="M139" s="365">
        <v>0</v>
      </c>
      <c r="N139" s="365">
        <v>0</v>
      </c>
      <c r="O139" s="364">
        <v>0</v>
      </c>
      <c r="P139" s="365">
        <f t="shared" si="97"/>
        <v>0</v>
      </c>
      <c r="Q139" s="365">
        <v>0</v>
      </c>
      <c r="R139" s="365">
        <v>0</v>
      </c>
      <c r="S139" s="365">
        <v>0</v>
      </c>
      <c r="T139" s="364">
        <v>0</v>
      </c>
      <c r="U139" s="365">
        <f t="shared" si="98"/>
        <v>0</v>
      </c>
      <c r="V139" s="365">
        <v>0</v>
      </c>
      <c r="W139" s="365">
        <v>0</v>
      </c>
      <c r="X139" s="365">
        <v>0</v>
      </c>
      <c r="Y139" s="364">
        <v>19.04</v>
      </c>
      <c r="Z139" s="365">
        <f t="shared" si="99"/>
        <v>31839</v>
      </c>
      <c r="AA139" s="365">
        <v>0</v>
      </c>
      <c r="AB139" s="365">
        <v>30534</v>
      </c>
      <c r="AC139" s="365">
        <v>1305</v>
      </c>
    </row>
    <row r="140" spans="1:30" s="4" customFormat="1" ht="30.6" customHeight="1" outlineLevel="1" x14ac:dyDescent="0.2">
      <c r="A140" s="362" t="s">
        <v>52</v>
      </c>
      <c r="B140" s="408" t="s">
        <v>76</v>
      </c>
      <c r="C140" s="332">
        <f t="shared" si="93"/>
        <v>17.489999999999998</v>
      </c>
      <c r="D140" s="347">
        <f t="shared" si="94"/>
        <v>29944</v>
      </c>
      <c r="E140" s="135">
        <v>0</v>
      </c>
      <c r="F140" s="383">
        <f t="shared" si="95"/>
        <v>0</v>
      </c>
      <c r="G140" s="383">
        <v>0</v>
      </c>
      <c r="H140" s="132">
        <v>0</v>
      </c>
      <c r="I140" s="383">
        <v>0</v>
      </c>
      <c r="J140" s="332">
        <v>0</v>
      </c>
      <c r="K140" s="365">
        <f t="shared" si="96"/>
        <v>0</v>
      </c>
      <c r="L140" s="365">
        <v>0</v>
      </c>
      <c r="M140" s="365">
        <v>0</v>
      </c>
      <c r="N140" s="365">
        <v>0</v>
      </c>
      <c r="O140" s="364">
        <v>0</v>
      </c>
      <c r="P140" s="365">
        <f t="shared" si="97"/>
        <v>0</v>
      </c>
      <c r="Q140" s="365">
        <v>0</v>
      </c>
      <c r="R140" s="365">
        <v>0</v>
      </c>
      <c r="S140" s="365">
        <v>0</v>
      </c>
      <c r="T140" s="364">
        <v>0</v>
      </c>
      <c r="U140" s="365">
        <f t="shared" si="98"/>
        <v>0</v>
      </c>
      <c r="V140" s="365">
        <v>0</v>
      </c>
      <c r="W140" s="365">
        <v>0</v>
      </c>
      <c r="X140" s="365">
        <v>0</v>
      </c>
      <c r="Y140" s="364">
        <v>17.489999999999998</v>
      </c>
      <c r="Z140" s="365">
        <f t="shared" si="99"/>
        <v>29944</v>
      </c>
      <c r="AA140" s="365">
        <v>0</v>
      </c>
      <c r="AB140" s="365">
        <v>28716</v>
      </c>
      <c r="AC140" s="365">
        <v>1228</v>
      </c>
    </row>
    <row r="141" spans="1:30" s="4" customFormat="1" ht="30" customHeight="1" outlineLevel="1" x14ac:dyDescent="0.2">
      <c r="A141" s="362" t="s">
        <v>53</v>
      </c>
      <c r="B141" s="408" t="s">
        <v>81</v>
      </c>
      <c r="C141" s="332">
        <f t="shared" si="93"/>
        <v>7.45</v>
      </c>
      <c r="D141" s="347">
        <f t="shared" si="94"/>
        <v>14597</v>
      </c>
      <c r="E141" s="135">
        <v>0</v>
      </c>
      <c r="F141" s="383">
        <f t="shared" si="95"/>
        <v>0</v>
      </c>
      <c r="G141" s="383">
        <v>0</v>
      </c>
      <c r="H141" s="132">
        <v>0</v>
      </c>
      <c r="I141" s="383">
        <v>0</v>
      </c>
      <c r="J141" s="332">
        <v>0</v>
      </c>
      <c r="K141" s="365">
        <f t="shared" si="96"/>
        <v>0</v>
      </c>
      <c r="L141" s="365">
        <v>0</v>
      </c>
      <c r="M141" s="365">
        <v>0</v>
      </c>
      <c r="N141" s="365">
        <v>0</v>
      </c>
      <c r="O141" s="364">
        <v>0</v>
      </c>
      <c r="P141" s="365">
        <f t="shared" si="97"/>
        <v>0</v>
      </c>
      <c r="Q141" s="365">
        <v>0</v>
      </c>
      <c r="R141" s="365">
        <v>0</v>
      </c>
      <c r="S141" s="365">
        <v>0</v>
      </c>
      <c r="T141" s="364">
        <v>7.45</v>
      </c>
      <c r="U141" s="365">
        <f t="shared" si="98"/>
        <v>9303</v>
      </c>
      <c r="V141" s="383">
        <v>0</v>
      </c>
      <c r="W141" s="365">
        <v>8652</v>
      </c>
      <c r="X141" s="365">
        <v>651</v>
      </c>
      <c r="Y141" s="364">
        <v>0</v>
      </c>
      <c r="Z141" s="365">
        <f t="shared" si="99"/>
        <v>5294</v>
      </c>
      <c r="AA141" s="365">
        <v>0</v>
      </c>
      <c r="AB141" s="365">
        <v>5077</v>
      </c>
      <c r="AC141" s="365">
        <v>217</v>
      </c>
    </row>
    <row r="142" spans="1:30" s="4" customFormat="1" ht="22.15" customHeight="1" outlineLevel="1" x14ac:dyDescent="0.2">
      <c r="A142" s="362" t="s">
        <v>54</v>
      </c>
      <c r="B142" s="408" t="s">
        <v>82</v>
      </c>
      <c r="C142" s="332">
        <f t="shared" si="93"/>
        <v>45.43</v>
      </c>
      <c r="D142" s="347">
        <f t="shared" si="94"/>
        <v>79983</v>
      </c>
      <c r="E142" s="135">
        <v>0</v>
      </c>
      <c r="F142" s="383">
        <f t="shared" si="95"/>
        <v>0</v>
      </c>
      <c r="G142" s="383">
        <v>0</v>
      </c>
      <c r="H142" s="132">
        <v>0</v>
      </c>
      <c r="I142" s="383">
        <v>0</v>
      </c>
      <c r="J142" s="332">
        <v>0</v>
      </c>
      <c r="K142" s="365">
        <f t="shared" si="96"/>
        <v>0</v>
      </c>
      <c r="L142" s="365">
        <v>0</v>
      </c>
      <c r="M142" s="365">
        <v>0</v>
      </c>
      <c r="N142" s="365">
        <v>0</v>
      </c>
      <c r="O142" s="364">
        <v>0</v>
      </c>
      <c r="P142" s="365">
        <f t="shared" si="97"/>
        <v>0</v>
      </c>
      <c r="Q142" s="365">
        <v>0</v>
      </c>
      <c r="R142" s="365">
        <v>0</v>
      </c>
      <c r="S142" s="365">
        <v>0</v>
      </c>
      <c r="T142" s="364">
        <v>45.43</v>
      </c>
      <c r="U142" s="365">
        <f t="shared" si="98"/>
        <v>46857</v>
      </c>
      <c r="V142" s="365">
        <v>0</v>
      </c>
      <c r="W142" s="365">
        <v>43577</v>
      </c>
      <c r="X142" s="365">
        <v>3280</v>
      </c>
      <c r="Y142" s="364">
        <v>0</v>
      </c>
      <c r="Z142" s="365">
        <f t="shared" si="99"/>
        <v>33126</v>
      </c>
      <c r="AA142" s="365">
        <v>0</v>
      </c>
      <c r="AB142" s="365">
        <v>31768</v>
      </c>
      <c r="AC142" s="365">
        <v>1358</v>
      </c>
    </row>
    <row r="143" spans="1:30" s="4" customFormat="1" ht="25.15" customHeight="1" outlineLevel="1" x14ac:dyDescent="0.2">
      <c r="A143" s="362" t="s">
        <v>55</v>
      </c>
      <c r="B143" s="408" t="s">
        <v>871</v>
      </c>
      <c r="C143" s="332">
        <f t="shared" si="93"/>
        <v>16.760000000000002</v>
      </c>
      <c r="D143" s="347">
        <f t="shared" si="94"/>
        <v>33793</v>
      </c>
      <c r="E143" s="135">
        <v>0</v>
      </c>
      <c r="F143" s="383">
        <f t="shared" si="95"/>
        <v>0</v>
      </c>
      <c r="G143" s="383">
        <v>0</v>
      </c>
      <c r="H143" s="132">
        <v>0</v>
      </c>
      <c r="I143" s="383">
        <v>0</v>
      </c>
      <c r="J143" s="332">
        <v>0</v>
      </c>
      <c r="K143" s="365">
        <f t="shared" si="96"/>
        <v>0</v>
      </c>
      <c r="L143" s="365">
        <v>0</v>
      </c>
      <c r="M143" s="365">
        <v>0</v>
      </c>
      <c r="N143" s="365">
        <v>0</v>
      </c>
      <c r="O143" s="364">
        <v>0</v>
      </c>
      <c r="P143" s="365">
        <f t="shared" si="97"/>
        <v>0</v>
      </c>
      <c r="Q143" s="365">
        <v>0</v>
      </c>
      <c r="R143" s="365">
        <v>0</v>
      </c>
      <c r="S143" s="365">
        <v>0</v>
      </c>
      <c r="T143" s="364">
        <v>16.760000000000002</v>
      </c>
      <c r="U143" s="365">
        <f t="shared" si="98"/>
        <v>21682</v>
      </c>
      <c r="V143" s="365">
        <v>0</v>
      </c>
      <c r="W143" s="365">
        <v>20164</v>
      </c>
      <c r="X143" s="365">
        <v>1518</v>
      </c>
      <c r="Y143" s="364">
        <v>0</v>
      </c>
      <c r="Z143" s="365">
        <f t="shared" si="99"/>
        <v>12111</v>
      </c>
      <c r="AA143" s="365">
        <v>0</v>
      </c>
      <c r="AB143" s="365">
        <v>11614</v>
      </c>
      <c r="AC143" s="365">
        <v>497</v>
      </c>
    </row>
    <row r="144" spans="1:30" s="4" customFormat="1" ht="30" customHeight="1" outlineLevel="1" x14ac:dyDescent="0.2">
      <c r="A144" s="362" t="s">
        <v>56</v>
      </c>
      <c r="B144" s="408" t="s">
        <v>83</v>
      </c>
      <c r="C144" s="332">
        <f t="shared" si="93"/>
        <v>126.12</v>
      </c>
      <c r="D144" s="347">
        <f t="shared" si="94"/>
        <v>227224</v>
      </c>
      <c r="E144" s="135">
        <v>0</v>
      </c>
      <c r="F144" s="383">
        <f t="shared" si="95"/>
        <v>0</v>
      </c>
      <c r="G144" s="383">
        <v>0</v>
      </c>
      <c r="H144" s="132">
        <v>0</v>
      </c>
      <c r="I144" s="383">
        <v>0</v>
      </c>
      <c r="J144" s="332">
        <v>0</v>
      </c>
      <c r="K144" s="365">
        <f t="shared" si="96"/>
        <v>0</v>
      </c>
      <c r="L144" s="365">
        <v>0</v>
      </c>
      <c r="M144" s="365">
        <v>0</v>
      </c>
      <c r="N144" s="365">
        <v>0</v>
      </c>
      <c r="O144" s="364">
        <v>0</v>
      </c>
      <c r="P144" s="365">
        <f t="shared" si="97"/>
        <v>0</v>
      </c>
      <c r="Q144" s="365">
        <v>0</v>
      </c>
      <c r="R144" s="365">
        <v>0</v>
      </c>
      <c r="S144" s="365">
        <v>0</v>
      </c>
      <c r="T144" s="364">
        <v>126.12</v>
      </c>
      <c r="U144" s="365">
        <f t="shared" si="98"/>
        <v>137899</v>
      </c>
      <c r="V144" s="365">
        <v>0</v>
      </c>
      <c r="W144" s="365">
        <v>128246</v>
      </c>
      <c r="X144" s="365">
        <v>9653</v>
      </c>
      <c r="Y144" s="364">
        <v>0</v>
      </c>
      <c r="Z144" s="365">
        <f t="shared" si="99"/>
        <v>89325</v>
      </c>
      <c r="AA144" s="365">
        <v>0</v>
      </c>
      <c r="AB144" s="365">
        <v>85663</v>
      </c>
      <c r="AC144" s="365">
        <v>3662</v>
      </c>
    </row>
    <row r="145" spans="1:29" s="4" customFormat="1" ht="104.45" customHeight="1" outlineLevel="1" x14ac:dyDescent="0.2">
      <c r="A145" s="362" t="s">
        <v>57</v>
      </c>
      <c r="B145" s="408" t="s">
        <v>78</v>
      </c>
      <c r="C145" s="332">
        <f t="shared" si="93"/>
        <v>0</v>
      </c>
      <c r="D145" s="347">
        <f>F145+K145+P145+U145+Z145</f>
        <v>9400</v>
      </c>
      <c r="E145" s="135">
        <v>0</v>
      </c>
      <c r="F145" s="383">
        <f t="shared" si="95"/>
        <v>539</v>
      </c>
      <c r="G145" s="383">
        <v>0</v>
      </c>
      <c r="H145" s="132">
        <v>0</v>
      </c>
      <c r="I145" s="132">
        <v>539</v>
      </c>
      <c r="J145" s="332">
        <v>0</v>
      </c>
      <c r="K145" s="365">
        <f t="shared" si="96"/>
        <v>0</v>
      </c>
      <c r="L145" s="365">
        <v>0</v>
      </c>
      <c r="M145" s="365">
        <v>0</v>
      </c>
      <c r="N145" s="365">
        <v>0</v>
      </c>
      <c r="O145" s="364">
        <v>0</v>
      </c>
      <c r="P145" s="365">
        <f t="shared" ref="P145" si="102">Q145+R145+S145</f>
        <v>0</v>
      </c>
      <c r="Q145" s="365">
        <v>0</v>
      </c>
      <c r="R145" s="365">
        <v>0</v>
      </c>
      <c r="S145" s="365">
        <v>0</v>
      </c>
      <c r="T145" s="364">
        <v>0</v>
      </c>
      <c r="U145" s="365">
        <f t="shared" si="98"/>
        <v>3965</v>
      </c>
      <c r="V145" s="365">
        <v>0</v>
      </c>
      <c r="W145" s="365">
        <v>0</v>
      </c>
      <c r="X145" s="365">
        <v>3965</v>
      </c>
      <c r="Y145" s="364">
        <v>0</v>
      </c>
      <c r="Z145" s="365">
        <f t="shared" si="99"/>
        <v>4896</v>
      </c>
      <c r="AA145" s="365">
        <v>0</v>
      </c>
      <c r="AB145" s="365">
        <v>0</v>
      </c>
      <c r="AC145" s="365">
        <v>4896</v>
      </c>
    </row>
    <row r="146" spans="1:29" s="4" customFormat="1" ht="37.5" customHeight="1" outlineLevel="1" x14ac:dyDescent="0.2">
      <c r="A146" s="362" t="s">
        <v>58</v>
      </c>
      <c r="B146" s="408" t="s">
        <v>1008</v>
      </c>
      <c r="C146" s="332">
        <f t="shared" ref="C146" si="103">E146+J146+O146+T146+Y146</f>
        <v>0</v>
      </c>
      <c r="D146" s="347">
        <f>F146+K146+P146+U146+Z146</f>
        <v>8061</v>
      </c>
      <c r="E146" s="135">
        <v>0</v>
      </c>
      <c r="F146" s="383">
        <f t="shared" ref="F146" si="104">G146+H146+I146</f>
        <v>3721</v>
      </c>
      <c r="G146" s="383">
        <v>0</v>
      </c>
      <c r="H146" s="132">
        <v>0</v>
      </c>
      <c r="I146" s="132">
        <v>3721</v>
      </c>
      <c r="J146" s="332">
        <v>0</v>
      </c>
      <c r="K146" s="365">
        <f t="shared" ref="K146" si="105">SUM(L146:N146)</f>
        <v>2170</v>
      </c>
      <c r="L146" s="365">
        <v>0</v>
      </c>
      <c r="M146" s="365">
        <v>0</v>
      </c>
      <c r="N146" s="365">
        <v>2170</v>
      </c>
      <c r="O146" s="364">
        <v>0</v>
      </c>
      <c r="P146" s="365">
        <f t="shared" ref="P146" si="106">Q146+R146+S146</f>
        <v>2170</v>
      </c>
      <c r="Q146" s="365">
        <v>0</v>
      </c>
      <c r="R146" s="365">
        <v>0</v>
      </c>
      <c r="S146" s="365">
        <v>2170</v>
      </c>
      <c r="T146" s="364">
        <v>0</v>
      </c>
      <c r="U146" s="365">
        <f t="shared" ref="U146" si="107">V146+W146+X146</f>
        <v>0</v>
      </c>
      <c r="V146" s="365">
        <v>0</v>
      </c>
      <c r="W146" s="365">
        <v>0</v>
      </c>
      <c r="X146" s="365">
        <v>0</v>
      </c>
      <c r="Y146" s="364">
        <v>0</v>
      </c>
      <c r="Z146" s="365">
        <f t="shared" ref="Z146" si="108">AA146+AB146+AC146</f>
        <v>0</v>
      </c>
      <c r="AA146" s="365">
        <v>0</v>
      </c>
      <c r="AB146" s="365">
        <v>0</v>
      </c>
      <c r="AC146" s="365">
        <v>0</v>
      </c>
    </row>
    <row r="147" spans="1:29" s="4" customFormat="1" ht="70.900000000000006" customHeight="1" outlineLevel="1" x14ac:dyDescent="0.2">
      <c r="A147" s="362" t="s">
        <v>59</v>
      </c>
      <c r="B147" s="408" t="s">
        <v>1010</v>
      </c>
      <c r="C147" s="332">
        <f t="shared" ref="C147:C208" si="109">E147+J147+O147+T147+Y147</f>
        <v>0</v>
      </c>
      <c r="D147" s="347">
        <f>F147+K147+P147+U147+Z147</f>
        <v>2493</v>
      </c>
      <c r="E147" s="135">
        <v>0</v>
      </c>
      <c r="F147" s="383">
        <f t="shared" ref="F147:F207" si="110">G147+H147+I147</f>
        <v>823</v>
      </c>
      <c r="G147" s="383">
        <v>0</v>
      </c>
      <c r="H147" s="132">
        <v>0</v>
      </c>
      <c r="I147" s="132">
        <v>823</v>
      </c>
      <c r="J147" s="332">
        <v>0</v>
      </c>
      <c r="K147" s="365">
        <f t="shared" ref="K147" si="111">SUM(L147:N147)</f>
        <v>835</v>
      </c>
      <c r="L147" s="365">
        <v>0</v>
      </c>
      <c r="M147" s="365">
        <v>0</v>
      </c>
      <c r="N147" s="365">
        <v>835</v>
      </c>
      <c r="O147" s="364">
        <v>0</v>
      </c>
      <c r="P147" s="365">
        <f t="shared" ref="P147" si="112">Q147+R147+S147</f>
        <v>835</v>
      </c>
      <c r="Q147" s="365">
        <v>0</v>
      </c>
      <c r="R147" s="365">
        <v>0</v>
      </c>
      <c r="S147" s="365">
        <v>835</v>
      </c>
      <c r="T147" s="364">
        <v>0</v>
      </c>
      <c r="U147" s="365">
        <f t="shared" ref="U147" si="113">V147+W147+X147</f>
        <v>0</v>
      </c>
      <c r="V147" s="365">
        <v>0</v>
      </c>
      <c r="W147" s="365">
        <v>0</v>
      </c>
      <c r="X147" s="365">
        <v>0</v>
      </c>
      <c r="Y147" s="364">
        <v>0</v>
      </c>
      <c r="Z147" s="365">
        <f t="shared" ref="Z147" si="114">AA147+AB147+AC147</f>
        <v>0</v>
      </c>
      <c r="AA147" s="365">
        <v>0</v>
      </c>
      <c r="AB147" s="365">
        <v>0</v>
      </c>
      <c r="AC147" s="365">
        <v>0</v>
      </c>
    </row>
    <row r="148" spans="1:29" s="4" customFormat="1" ht="46.9" customHeight="1" outlineLevel="1" x14ac:dyDescent="0.2">
      <c r="A148" s="362" t="s">
        <v>60</v>
      </c>
      <c r="B148" s="408" t="s">
        <v>1050</v>
      </c>
      <c r="C148" s="332">
        <f t="shared" si="109"/>
        <v>0</v>
      </c>
      <c r="D148" s="347">
        <f t="shared" ref="D148:D209" si="115">F148+K148+P148+U148+Z148</f>
        <v>203</v>
      </c>
      <c r="E148" s="135">
        <v>0</v>
      </c>
      <c r="F148" s="383">
        <f t="shared" si="110"/>
        <v>203</v>
      </c>
      <c r="G148" s="383">
        <v>0</v>
      </c>
      <c r="H148" s="132">
        <v>193</v>
      </c>
      <c r="I148" s="132">
        <v>10</v>
      </c>
      <c r="J148" s="332">
        <v>0</v>
      </c>
      <c r="K148" s="365">
        <v>0</v>
      </c>
      <c r="L148" s="365">
        <v>0</v>
      </c>
      <c r="M148" s="365">
        <v>0</v>
      </c>
      <c r="N148" s="365">
        <v>0</v>
      </c>
      <c r="O148" s="364">
        <v>0</v>
      </c>
      <c r="P148" s="365">
        <f>S148</f>
        <v>0</v>
      </c>
      <c r="Q148" s="365">
        <v>0</v>
      </c>
      <c r="R148" s="365">
        <v>0</v>
      </c>
      <c r="S148" s="365">
        <v>0</v>
      </c>
      <c r="T148" s="364">
        <v>0</v>
      </c>
      <c r="U148" s="365">
        <v>0</v>
      </c>
      <c r="V148" s="365">
        <v>0</v>
      </c>
      <c r="W148" s="365">
        <v>0</v>
      </c>
      <c r="X148" s="365">
        <v>0</v>
      </c>
      <c r="Y148" s="364">
        <v>0</v>
      </c>
      <c r="Z148" s="365">
        <v>0</v>
      </c>
      <c r="AA148" s="365">
        <v>0</v>
      </c>
      <c r="AB148" s="365">
        <v>0</v>
      </c>
      <c r="AC148" s="365">
        <v>0</v>
      </c>
    </row>
    <row r="149" spans="1:29" s="4" customFormat="1" ht="66.599999999999994" customHeight="1" outlineLevel="1" x14ac:dyDescent="0.2">
      <c r="A149" s="362" t="s">
        <v>61</v>
      </c>
      <c r="B149" s="408" t="s">
        <v>1051</v>
      </c>
      <c r="C149" s="332">
        <f t="shared" si="109"/>
        <v>0</v>
      </c>
      <c r="D149" s="347">
        <f t="shared" si="115"/>
        <v>106</v>
      </c>
      <c r="E149" s="135">
        <v>0</v>
      </c>
      <c r="F149" s="383">
        <f t="shared" si="110"/>
        <v>106</v>
      </c>
      <c r="G149" s="383">
        <v>0</v>
      </c>
      <c r="H149" s="132">
        <v>101</v>
      </c>
      <c r="I149" s="132">
        <v>5</v>
      </c>
      <c r="J149" s="332">
        <v>0</v>
      </c>
      <c r="K149" s="365">
        <v>0</v>
      </c>
      <c r="L149" s="365">
        <v>0</v>
      </c>
      <c r="M149" s="365">
        <v>0</v>
      </c>
      <c r="N149" s="365">
        <v>0</v>
      </c>
      <c r="O149" s="364">
        <v>0</v>
      </c>
      <c r="P149" s="365">
        <f t="shared" ref="P149:P210" si="116">S149</f>
        <v>0</v>
      </c>
      <c r="Q149" s="365">
        <v>0</v>
      </c>
      <c r="R149" s="365">
        <v>0</v>
      </c>
      <c r="S149" s="365">
        <v>0</v>
      </c>
      <c r="T149" s="364">
        <v>0</v>
      </c>
      <c r="U149" s="365">
        <v>0</v>
      </c>
      <c r="V149" s="365">
        <v>0</v>
      </c>
      <c r="W149" s="365">
        <v>0</v>
      </c>
      <c r="X149" s="365">
        <v>0</v>
      </c>
      <c r="Y149" s="364">
        <v>0</v>
      </c>
      <c r="Z149" s="365">
        <v>0</v>
      </c>
      <c r="AA149" s="365">
        <v>0</v>
      </c>
      <c r="AB149" s="365">
        <v>0</v>
      </c>
      <c r="AC149" s="365">
        <v>0</v>
      </c>
    </row>
    <row r="150" spans="1:29" s="4" customFormat="1" ht="73.900000000000006" customHeight="1" outlineLevel="1" x14ac:dyDescent="0.2">
      <c r="A150" s="362" t="s">
        <v>66</v>
      </c>
      <c r="B150" s="408" t="s">
        <v>1052</v>
      </c>
      <c r="C150" s="332">
        <f t="shared" si="109"/>
        <v>0</v>
      </c>
      <c r="D150" s="347">
        <f t="shared" si="115"/>
        <v>1288</v>
      </c>
      <c r="E150" s="135">
        <v>0</v>
      </c>
      <c r="F150" s="383">
        <f t="shared" si="110"/>
        <v>1288</v>
      </c>
      <c r="G150" s="383">
        <v>0</v>
      </c>
      <c r="H150" s="132">
        <v>1226</v>
      </c>
      <c r="I150" s="132">
        <v>62</v>
      </c>
      <c r="J150" s="332">
        <v>0</v>
      </c>
      <c r="K150" s="365">
        <v>0</v>
      </c>
      <c r="L150" s="365">
        <v>0</v>
      </c>
      <c r="M150" s="365">
        <v>0</v>
      </c>
      <c r="N150" s="365">
        <v>0</v>
      </c>
      <c r="O150" s="364">
        <v>0</v>
      </c>
      <c r="P150" s="365">
        <f t="shared" si="116"/>
        <v>0</v>
      </c>
      <c r="Q150" s="365">
        <v>0</v>
      </c>
      <c r="R150" s="365">
        <v>0</v>
      </c>
      <c r="S150" s="365">
        <v>0</v>
      </c>
      <c r="T150" s="364">
        <v>0</v>
      </c>
      <c r="U150" s="365">
        <v>0</v>
      </c>
      <c r="V150" s="365">
        <v>0</v>
      </c>
      <c r="W150" s="365">
        <v>0</v>
      </c>
      <c r="X150" s="365">
        <v>0</v>
      </c>
      <c r="Y150" s="364">
        <v>0</v>
      </c>
      <c r="Z150" s="365">
        <v>0</v>
      </c>
      <c r="AA150" s="365">
        <v>0</v>
      </c>
      <c r="AB150" s="365">
        <v>0</v>
      </c>
      <c r="AC150" s="365">
        <v>0</v>
      </c>
    </row>
    <row r="151" spans="1:29" s="4" customFormat="1" ht="123" customHeight="1" outlineLevel="1" x14ac:dyDescent="0.2">
      <c r="A151" s="362" t="s">
        <v>67</v>
      </c>
      <c r="B151" s="408" t="s">
        <v>1053</v>
      </c>
      <c r="C151" s="332">
        <f t="shared" si="109"/>
        <v>0</v>
      </c>
      <c r="D151" s="347">
        <f t="shared" si="115"/>
        <v>628</v>
      </c>
      <c r="E151" s="135">
        <v>0</v>
      </c>
      <c r="F151" s="383">
        <f t="shared" si="110"/>
        <v>628</v>
      </c>
      <c r="G151" s="383">
        <v>0</v>
      </c>
      <c r="H151" s="132">
        <v>598</v>
      </c>
      <c r="I151" s="132">
        <v>30</v>
      </c>
      <c r="J151" s="332">
        <v>0</v>
      </c>
      <c r="K151" s="365">
        <v>0</v>
      </c>
      <c r="L151" s="365">
        <v>0</v>
      </c>
      <c r="M151" s="365">
        <v>0</v>
      </c>
      <c r="N151" s="365">
        <v>0</v>
      </c>
      <c r="O151" s="364">
        <v>0</v>
      </c>
      <c r="P151" s="365">
        <f t="shared" si="116"/>
        <v>0</v>
      </c>
      <c r="Q151" s="365">
        <v>0</v>
      </c>
      <c r="R151" s="365">
        <v>0</v>
      </c>
      <c r="S151" s="365">
        <v>0</v>
      </c>
      <c r="T151" s="364">
        <v>0</v>
      </c>
      <c r="U151" s="365">
        <v>0</v>
      </c>
      <c r="V151" s="365">
        <v>0</v>
      </c>
      <c r="W151" s="365">
        <v>0</v>
      </c>
      <c r="X151" s="365">
        <v>0</v>
      </c>
      <c r="Y151" s="364">
        <v>0</v>
      </c>
      <c r="Z151" s="365">
        <v>0</v>
      </c>
      <c r="AA151" s="365">
        <v>0</v>
      </c>
      <c r="AB151" s="365">
        <v>0</v>
      </c>
      <c r="AC151" s="365">
        <v>0</v>
      </c>
    </row>
    <row r="152" spans="1:29" s="4" customFormat="1" ht="75" customHeight="1" outlineLevel="1" x14ac:dyDescent="0.2">
      <c r="A152" s="362" t="s">
        <v>68</v>
      </c>
      <c r="B152" s="408" t="s">
        <v>1054</v>
      </c>
      <c r="C152" s="332">
        <f t="shared" si="109"/>
        <v>0</v>
      </c>
      <c r="D152" s="347">
        <f t="shared" si="115"/>
        <v>244</v>
      </c>
      <c r="E152" s="135">
        <v>0</v>
      </c>
      <c r="F152" s="383">
        <f t="shared" si="110"/>
        <v>244</v>
      </c>
      <c r="G152" s="383">
        <v>0</v>
      </c>
      <c r="H152" s="132">
        <v>232</v>
      </c>
      <c r="I152" s="132">
        <v>12</v>
      </c>
      <c r="J152" s="332">
        <v>0</v>
      </c>
      <c r="K152" s="365">
        <v>0</v>
      </c>
      <c r="L152" s="365">
        <v>0</v>
      </c>
      <c r="M152" s="365">
        <v>0</v>
      </c>
      <c r="N152" s="365">
        <v>0</v>
      </c>
      <c r="O152" s="364">
        <v>0</v>
      </c>
      <c r="P152" s="365">
        <f t="shared" si="116"/>
        <v>0</v>
      </c>
      <c r="Q152" s="365">
        <v>0</v>
      </c>
      <c r="R152" s="365">
        <v>0</v>
      </c>
      <c r="S152" s="365">
        <v>0</v>
      </c>
      <c r="T152" s="364">
        <v>0</v>
      </c>
      <c r="U152" s="365">
        <v>0</v>
      </c>
      <c r="V152" s="365">
        <v>0</v>
      </c>
      <c r="W152" s="365">
        <v>0</v>
      </c>
      <c r="X152" s="365">
        <v>0</v>
      </c>
      <c r="Y152" s="364">
        <v>0</v>
      </c>
      <c r="Z152" s="365">
        <v>0</v>
      </c>
      <c r="AA152" s="365">
        <v>0</v>
      </c>
      <c r="AB152" s="365">
        <v>0</v>
      </c>
      <c r="AC152" s="365">
        <v>0</v>
      </c>
    </row>
    <row r="153" spans="1:29" s="4" customFormat="1" ht="70.900000000000006" customHeight="1" outlineLevel="1" x14ac:dyDescent="0.2">
      <c r="A153" s="362" t="s">
        <v>69</v>
      </c>
      <c r="B153" s="408" t="s">
        <v>1055</v>
      </c>
      <c r="C153" s="332">
        <f t="shared" si="109"/>
        <v>0</v>
      </c>
      <c r="D153" s="347">
        <f t="shared" si="115"/>
        <v>427</v>
      </c>
      <c r="E153" s="135">
        <v>0</v>
      </c>
      <c r="F153" s="383">
        <f t="shared" si="110"/>
        <v>427</v>
      </c>
      <c r="G153" s="383">
        <v>0</v>
      </c>
      <c r="H153" s="132">
        <v>407</v>
      </c>
      <c r="I153" s="132">
        <v>20</v>
      </c>
      <c r="J153" s="332">
        <v>0</v>
      </c>
      <c r="K153" s="365">
        <v>0</v>
      </c>
      <c r="L153" s="365">
        <v>0</v>
      </c>
      <c r="M153" s="365">
        <v>0</v>
      </c>
      <c r="N153" s="365">
        <v>0</v>
      </c>
      <c r="O153" s="364">
        <v>0</v>
      </c>
      <c r="P153" s="365">
        <f t="shared" si="116"/>
        <v>0</v>
      </c>
      <c r="Q153" s="365">
        <v>0</v>
      </c>
      <c r="R153" s="365">
        <v>0</v>
      </c>
      <c r="S153" s="365">
        <v>0</v>
      </c>
      <c r="T153" s="364">
        <v>0</v>
      </c>
      <c r="U153" s="365">
        <v>0</v>
      </c>
      <c r="V153" s="365">
        <v>0</v>
      </c>
      <c r="W153" s="365">
        <v>0</v>
      </c>
      <c r="X153" s="365">
        <v>0</v>
      </c>
      <c r="Y153" s="364">
        <v>0</v>
      </c>
      <c r="Z153" s="365">
        <v>0</v>
      </c>
      <c r="AA153" s="365">
        <v>0</v>
      </c>
      <c r="AB153" s="365">
        <v>0</v>
      </c>
      <c r="AC153" s="365">
        <v>0</v>
      </c>
    </row>
    <row r="154" spans="1:29" s="4" customFormat="1" ht="59.45" customHeight="1" outlineLevel="1" x14ac:dyDescent="0.2">
      <c r="A154" s="362" t="s">
        <v>753</v>
      </c>
      <c r="B154" s="408" t="s">
        <v>1056</v>
      </c>
      <c r="C154" s="332">
        <f t="shared" si="109"/>
        <v>0</v>
      </c>
      <c r="D154" s="347">
        <f t="shared" si="115"/>
        <v>20</v>
      </c>
      <c r="E154" s="135">
        <v>0</v>
      </c>
      <c r="F154" s="383">
        <f t="shared" si="110"/>
        <v>20</v>
      </c>
      <c r="G154" s="383">
        <v>0</v>
      </c>
      <c r="H154" s="132">
        <v>19</v>
      </c>
      <c r="I154" s="132">
        <v>1</v>
      </c>
      <c r="J154" s="332">
        <v>0</v>
      </c>
      <c r="K154" s="365">
        <v>0</v>
      </c>
      <c r="L154" s="365">
        <v>0</v>
      </c>
      <c r="M154" s="365">
        <v>0</v>
      </c>
      <c r="N154" s="365">
        <v>0</v>
      </c>
      <c r="O154" s="364">
        <v>0</v>
      </c>
      <c r="P154" s="365">
        <f t="shared" si="116"/>
        <v>0</v>
      </c>
      <c r="Q154" s="365">
        <v>0</v>
      </c>
      <c r="R154" s="365">
        <v>0</v>
      </c>
      <c r="S154" s="365">
        <v>0</v>
      </c>
      <c r="T154" s="364">
        <v>0</v>
      </c>
      <c r="U154" s="365">
        <v>0</v>
      </c>
      <c r="V154" s="365">
        <v>0</v>
      </c>
      <c r="W154" s="365">
        <v>0</v>
      </c>
      <c r="X154" s="365">
        <v>0</v>
      </c>
      <c r="Y154" s="364">
        <v>0</v>
      </c>
      <c r="Z154" s="365">
        <v>0</v>
      </c>
      <c r="AA154" s="365">
        <v>0</v>
      </c>
      <c r="AB154" s="365">
        <v>0</v>
      </c>
      <c r="AC154" s="365">
        <v>0</v>
      </c>
    </row>
    <row r="155" spans="1:29" s="4" customFormat="1" ht="100.9" customHeight="1" outlineLevel="1" x14ac:dyDescent="0.2">
      <c r="A155" s="362" t="s">
        <v>969</v>
      </c>
      <c r="B155" s="408" t="s">
        <v>1057</v>
      </c>
      <c r="C155" s="332">
        <f t="shared" si="109"/>
        <v>0</v>
      </c>
      <c r="D155" s="347">
        <f t="shared" si="115"/>
        <v>57</v>
      </c>
      <c r="E155" s="135">
        <v>0</v>
      </c>
      <c r="F155" s="383">
        <f t="shared" si="110"/>
        <v>57</v>
      </c>
      <c r="G155" s="383">
        <v>0</v>
      </c>
      <c r="H155" s="132">
        <v>54</v>
      </c>
      <c r="I155" s="132">
        <v>3</v>
      </c>
      <c r="J155" s="332">
        <v>0</v>
      </c>
      <c r="K155" s="365">
        <v>0</v>
      </c>
      <c r="L155" s="365">
        <v>0</v>
      </c>
      <c r="M155" s="365">
        <v>0</v>
      </c>
      <c r="N155" s="365">
        <v>0</v>
      </c>
      <c r="O155" s="364">
        <v>0</v>
      </c>
      <c r="P155" s="365">
        <f t="shared" si="116"/>
        <v>0</v>
      </c>
      <c r="Q155" s="365">
        <v>0</v>
      </c>
      <c r="R155" s="365">
        <v>0</v>
      </c>
      <c r="S155" s="365">
        <v>0</v>
      </c>
      <c r="T155" s="364">
        <v>0</v>
      </c>
      <c r="U155" s="365">
        <v>0</v>
      </c>
      <c r="V155" s="365">
        <v>0</v>
      </c>
      <c r="W155" s="365">
        <v>0</v>
      </c>
      <c r="X155" s="365">
        <v>0</v>
      </c>
      <c r="Y155" s="364">
        <v>0</v>
      </c>
      <c r="Z155" s="365">
        <v>0</v>
      </c>
      <c r="AA155" s="365">
        <v>0</v>
      </c>
      <c r="AB155" s="365">
        <v>0</v>
      </c>
      <c r="AC155" s="365">
        <v>0</v>
      </c>
    </row>
    <row r="156" spans="1:29" s="4" customFormat="1" ht="51" customHeight="1" outlineLevel="1" x14ac:dyDescent="0.2">
      <c r="A156" s="362" t="s">
        <v>971</v>
      </c>
      <c r="B156" s="408" t="s">
        <v>1058</v>
      </c>
      <c r="C156" s="332">
        <f t="shared" si="109"/>
        <v>0</v>
      </c>
      <c r="D156" s="347">
        <f t="shared" si="115"/>
        <v>33</v>
      </c>
      <c r="E156" s="135">
        <v>0</v>
      </c>
      <c r="F156" s="383">
        <f t="shared" si="110"/>
        <v>33</v>
      </c>
      <c r="G156" s="383">
        <v>0</v>
      </c>
      <c r="H156" s="132">
        <v>31</v>
      </c>
      <c r="I156" s="132">
        <v>2</v>
      </c>
      <c r="J156" s="332">
        <v>0</v>
      </c>
      <c r="K156" s="365">
        <v>0</v>
      </c>
      <c r="L156" s="365">
        <v>0</v>
      </c>
      <c r="M156" s="365">
        <v>0</v>
      </c>
      <c r="N156" s="365">
        <v>0</v>
      </c>
      <c r="O156" s="364">
        <v>0</v>
      </c>
      <c r="P156" s="365">
        <f t="shared" si="116"/>
        <v>0</v>
      </c>
      <c r="Q156" s="365">
        <v>0</v>
      </c>
      <c r="R156" s="365">
        <v>0</v>
      </c>
      <c r="S156" s="365">
        <v>0</v>
      </c>
      <c r="T156" s="364">
        <v>0</v>
      </c>
      <c r="U156" s="365">
        <v>0</v>
      </c>
      <c r="V156" s="365">
        <v>0</v>
      </c>
      <c r="W156" s="365">
        <v>0</v>
      </c>
      <c r="X156" s="365">
        <v>0</v>
      </c>
      <c r="Y156" s="364">
        <v>0</v>
      </c>
      <c r="Z156" s="365">
        <v>0</v>
      </c>
      <c r="AA156" s="365">
        <v>0</v>
      </c>
      <c r="AB156" s="365">
        <v>0</v>
      </c>
      <c r="AC156" s="365">
        <v>0</v>
      </c>
    </row>
    <row r="157" spans="1:29" s="4" customFormat="1" ht="78" customHeight="1" outlineLevel="1" x14ac:dyDescent="0.2">
      <c r="A157" s="362" t="s">
        <v>973</v>
      </c>
      <c r="B157" s="408" t="s">
        <v>1059</v>
      </c>
      <c r="C157" s="332">
        <f t="shared" si="109"/>
        <v>0</v>
      </c>
      <c r="D157" s="347">
        <f t="shared" si="115"/>
        <v>630</v>
      </c>
      <c r="E157" s="135">
        <v>0</v>
      </c>
      <c r="F157" s="383">
        <f t="shared" si="110"/>
        <v>630</v>
      </c>
      <c r="G157" s="383">
        <v>0</v>
      </c>
      <c r="H157" s="132">
        <v>600</v>
      </c>
      <c r="I157" s="132">
        <v>30</v>
      </c>
      <c r="J157" s="332">
        <v>0</v>
      </c>
      <c r="K157" s="365">
        <v>0</v>
      </c>
      <c r="L157" s="365">
        <v>0</v>
      </c>
      <c r="M157" s="365">
        <v>0</v>
      </c>
      <c r="N157" s="365">
        <v>0</v>
      </c>
      <c r="O157" s="364">
        <v>0</v>
      </c>
      <c r="P157" s="365">
        <f t="shared" si="116"/>
        <v>0</v>
      </c>
      <c r="Q157" s="365">
        <v>0</v>
      </c>
      <c r="R157" s="365">
        <v>0</v>
      </c>
      <c r="S157" s="365">
        <v>0</v>
      </c>
      <c r="T157" s="364">
        <v>0</v>
      </c>
      <c r="U157" s="365">
        <v>0</v>
      </c>
      <c r="V157" s="365">
        <v>0</v>
      </c>
      <c r="W157" s="365">
        <v>0</v>
      </c>
      <c r="X157" s="365">
        <v>0</v>
      </c>
      <c r="Y157" s="364">
        <v>0</v>
      </c>
      <c r="Z157" s="365">
        <v>0</v>
      </c>
      <c r="AA157" s="365">
        <v>0</v>
      </c>
      <c r="AB157" s="365">
        <v>0</v>
      </c>
      <c r="AC157" s="365">
        <v>0</v>
      </c>
    </row>
    <row r="158" spans="1:29" s="4" customFormat="1" ht="46.9" customHeight="1" outlineLevel="1" x14ac:dyDescent="0.2">
      <c r="A158" s="362" t="s">
        <v>974</v>
      </c>
      <c r="B158" s="408" t="s">
        <v>1060</v>
      </c>
      <c r="C158" s="332">
        <f t="shared" si="109"/>
        <v>0</v>
      </c>
      <c r="D158" s="347">
        <f t="shared" si="115"/>
        <v>140</v>
      </c>
      <c r="E158" s="135">
        <v>0</v>
      </c>
      <c r="F158" s="383">
        <f t="shared" si="110"/>
        <v>140</v>
      </c>
      <c r="G158" s="383">
        <v>0</v>
      </c>
      <c r="H158" s="132">
        <v>133</v>
      </c>
      <c r="I158" s="132">
        <v>7</v>
      </c>
      <c r="J158" s="332">
        <v>0</v>
      </c>
      <c r="K158" s="365">
        <v>0</v>
      </c>
      <c r="L158" s="365">
        <v>0</v>
      </c>
      <c r="M158" s="365">
        <v>0</v>
      </c>
      <c r="N158" s="365">
        <v>0</v>
      </c>
      <c r="O158" s="364">
        <v>0</v>
      </c>
      <c r="P158" s="365">
        <f t="shared" si="116"/>
        <v>0</v>
      </c>
      <c r="Q158" s="365">
        <v>0</v>
      </c>
      <c r="R158" s="365">
        <v>0</v>
      </c>
      <c r="S158" s="365">
        <v>0</v>
      </c>
      <c r="T158" s="364">
        <v>0</v>
      </c>
      <c r="U158" s="365">
        <v>0</v>
      </c>
      <c r="V158" s="365">
        <v>0</v>
      </c>
      <c r="W158" s="365">
        <v>0</v>
      </c>
      <c r="X158" s="365">
        <v>0</v>
      </c>
      <c r="Y158" s="364">
        <v>0</v>
      </c>
      <c r="Z158" s="365">
        <v>0</v>
      </c>
      <c r="AA158" s="365">
        <v>0</v>
      </c>
      <c r="AB158" s="365">
        <v>0</v>
      </c>
      <c r="AC158" s="365">
        <v>0</v>
      </c>
    </row>
    <row r="159" spans="1:29" s="4" customFormat="1" ht="58.9" customHeight="1" outlineLevel="1" x14ac:dyDescent="0.2">
      <c r="A159" s="362" t="s">
        <v>1007</v>
      </c>
      <c r="B159" s="408" t="s">
        <v>1061</v>
      </c>
      <c r="C159" s="332">
        <f t="shared" si="109"/>
        <v>0</v>
      </c>
      <c r="D159" s="347">
        <f t="shared" si="115"/>
        <v>188</v>
      </c>
      <c r="E159" s="135">
        <v>0</v>
      </c>
      <c r="F159" s="383">
        <f t="shared" si="110"/>
        <v>188</v>
      </c>
      <c r="G159" s="383">
        <v>0</v>
      </c>
      <c r="H159" s="132">
        <v>179</v>
      </c>
      <c r="I159" s="132">
        <v>9</v>
      </c>
      <c r="J159" s="332">
        <v>0</v>
      </c>
      <c r="K159" s="365">
        <v>0</v>
      </c>
      <c r="L159" s="365">
        <v>0</v>
      </c>
      <c r="M159" s="365">
        <v>0</v>
      </c>
      <c r="N159" s="365">
        <v>0</v>
      </c>
      <c r="O159" s="364">
        <v>0</v>
      </c>
      <c r="P159" s="365">
        <f t="shared" si="116"/>
        <v>0</v>
      </c>
      <c r="Q159" s="365">
        <v>0</v>
      </c>
      <c r="R159" s="365">
        <v>0</v>
      </c>
      <c r="S159" s="365">
        <v>0</v>
      </c>
      <c r="T159" s="364">
        <v>0</v>
      </c>
      <c r="U159" s="365">
        <v>0</v>
      </c>
      <c r="V159" s="365">
        <v>0</v>
      </c>
      <c r="W159" s="365">
        <v>0</v>
      </c>
      <c r="X159" s="365">
        <v>0</v>
      </c>
      <c r="Y159" s="364">
        <v>0</v>
      </c>
      <c r="Z159" s="365">
        <v>0</v>
      </c>
      <c r="AA159" s="365">
        <v>0</v>
      </c>
      <c r="AB159" s="365">
        <v>0</v>
      </c>
      <c r="AC159" s="365">
        <v>0</v>
      </c>
    </row>
    <row r="160" spans="1:29" s="4" customFormat="1" ht="63.6" customHeight="1" outlineLevel="1" x14ac:dyDescent="0.2">
      <c r="A160" s="362" t="s">
        <v>1009</v>
      </c>
      <c r="B160" s="408" t="s">
        <v>1062</v>
      </c>
      <c r="C160" s="332">
        <f t="shared" si="109"/>
        <v>0</v>
      </c>
      <c r="D160" s="347">
        <f t="shared" si="115"/>
        <v>415</v>
      </c>
      <c r="E160" s="135">
        <v>0</v>
      </c>
      <c r="F160" s="383">
        <f t="shared" si="110"/>
        <v>415</v>
      </c>
      <c r="G160" s="383">
        <v>0</v>
      </c>
      <c r="H160" s="132">
        <v>395</v>
      </c>
      <c r="I160" s="132">
        <v>20</v>
      </c>
      <c r="J160" s="332">
        <v>0</v>
      </c>
      <c r="K160" s="365">
        <v>0</v>
      </c>
      <c r="L160" s="365">
        <v>0</v>
      </c>
      <c r="M160" s="365">
        <v>0</v>
      </c>
      <c r="N160" s="365">
        <v>0</v>
      </c>
      <c r="O160" s="364">
        <v>0</v>
      </c>
      <c r="P160" s="365">
        <f t="shared" si="116"/>
        <v>0</v>
      </c>
      <c r="Q160" s="365">
        <v>0</v>
      </c>
      <c r="R160" s="365">
        <v>0</v>
      </c>
      <c r="S160" s="365">
        <v>0</v>
      </c>
      <c r="T160" s="364">
        <v>0</v>
      </c>
      <c r="U160" s="365">
        <v>0</v>
      </c>
      <c r="V160" s="365">
        <v>0</v>
      </c>
      <c r="W160" s="365">
        <v>0</v>
      </c>
      <c r="X160" s="365">
        <v>0</v>
      </c>
      <c r="Y160" s="364">
        <v>0</v>
      </c>
      <c r="Z160" s="365">
        <v>0</v>
      </c>
      <c r="AA160" s="365">
        <v>0</v>
      </c>
      <c r="AB160" s="365">
        <v>0</v>
      </c>
      <c r="AC160" s="365">
        <v>0</v>
      </c>
    </row>
    <row r="161" spans="1:29" s="4" customFormat="1" ht="75" customHeight="1" outlineLevel="1" x14ac:dyDescent="0.2">
      <c r="A161" s="362" t="s">
        <v>1011</v>
      </c>
      <c r="B161" s="408" t="s">
        <v>1063</v>
      </c>
      <c r="C161" s="332">
        <f t="shared" si="109"/>
        <v>0</v>
      </c>
      <c r="D161" s="347">
        <f t="shared" si="115"/>
        <v>125</v>
      </c>
      <c r="E161" s="135">
        <v>0</v>
      </c>
      <c r="F161" s="383">
        <f t="shared" si="110"/>
        <v>125</v>
      </c>
      <c r="G161" s="383">
        <v>0</v>
      </c>
      <c r="H161" s="132">
        <v>119</v>
      </c>
      <c r="I161" s="132">
        <v>6</v>
      </c>
      <c r="J161" s="332">
        <v>0</v>
      </c>
      <c r="K161" s="365">
        <v>0</v>
      </c>
      <c r="L161" s="365">
        <v>0</v>
      </c>
      <c r="M161" s="365">
        <v>0</v>
      </c>
      <c r="N161" s="365">
        <v>0</v>
      </c>
      <c r="O161" s="364">
        <v>0</v>
      </c>
      <c r="P161" s="365">
        <f t="shared" si="116"/>
        <v>0</v>
      </c>
      <c r="Q161" s="365">
        <v>0</v>
      </c>
      <c r="R161" s="365">
        <v>0</v>
      </c>
      <c r="S161" s="365">
        <v>0</v>
      </c>
      <c r="T161" s="364">
        <v>0</v>
      </c>
      <c r="U161" s="365">
        <v>0</v>
      </c>
      <c r="V161" s="365">
        <v>0</v>
      </c>
      <c r="W161" s="365">
        <v>0</v>
      </c>
      <c r="X161" s="365">
        <v>0</v>
      </c>
      <c r="Y161" s="364">
        <v>0</v>
      </c>
      <c r="Z161" s="365">
        <v>0</v>
      </c>
      <c r="AA161" s="365">
        <v>0</v>
      </c>
      <c r="AB161" s="365">
        <v>0</v>
      </c>
      <c r="AC161" s="365">
        <v>0</v>
      </c>
    </row>
    <row r="162" spans="1:29" s="4" customFormat="1" ht="69" customHeight="1" outlineLevel="1" x14ac:dyDescent="0.2">
      <c r="A162" s="362" t="s">
        <v>1118</v>
      </c>
      <c r="B162" s="408" t="s">
        <v>1064</v>
      </c>
      <c r="C162" s="332">
        <f t="shared" si="109"/>
        <v>0</v>
      </c>
      <c r="D162" s="347">
        <f t="shared" si="115"/>
        <v>230</v>
      </c>
      <c r="E162" s="135">
        <v>0</v>
      </c>
      <c r="F162" s="383">
        <f t="shared" si="110"/>
        <v>230</v>
      </c>
      <c r="G162" s="383">
        <v>0</v>
      </c>
      <c r="H162" s="132">
        <v>219</v>
      </c>
      <c r="I162" s="132">
        <v>11</v>
      </c>
      <c r="J162" s="332">
        <v>0</v>
      </c>
      <c r="K162" s="365">
        <v>0</v>
      </c>
      <c r="L162" s="365">
        <v>0</v>
      </c>
      <c r="M162" s="365">
        <v>0</v>
      </c>
      <c r="N162" s="365">
        <v>0</v>
      </c>
      <c r="O162" s="364">
        <v>0</v>
      </c>
      <c r="P162" s="365">
        <f t="shared" si="116"/>
        <v>0</v>
      </c>
      <c r="Q162" s="365">
        <v>0</v>
      </c>
      <c r="R162" s="365">
        <v>0</v>
      </c>
      <c r="S162" s="365">
        <v>0</v>
      </c>
      <c r="T162" s="364">
        <v>0</v>
      </c>
      <c r="U162" s="365">
        <v>0</v>
      </c>
      <c r="V162" s="365">
        <v>0</v>
      </c>
      <c r="W162" s="365">
        <v>0</v>
      </c>
      <c r="X162" s="365">
        <v>0</v>
      </c>
      <c r="Y162" s="364">
        <v>0</v>
      </c>
      <c r="Z162" s="365">
        <v>0</v>
      </c>
      <c r="AA162" s="365">
        <v>0</v>
      </c>
      <c r="AB162" s="365">
        <v>0</v>
      </c>
      <c r="AC162" s="365">
        <v>0</v>
      </c>
    </row>
    <row r="163" spans="1:29" s="4" customFormat="1" ht="73.900000000000006" customHeight="1" outlineLevel="1" x14ac:dyDescent="0.2">
      <c r="A163" s="362" t="s">
        <v>1119</v>
      </c>
      <c r="B163" s="408" t="s">
        <v>1065</v>
      </c>
      <c r="C163" s="332">
        <f t="shared" si="109"/>
        <v>0</v>
      </c>
      <c r="D163" s="347">
        <f t="shared" si="115"/>
        <v>532</v>
      </c>
      <c r="E163" s="135">
        <v>0</v>
      </c>
      <c r="F163" s="383">
        <f t="shared" si="110"/>
        <v>532</v>
      </c>
      <c r="G163" s="383">
        <v>0</v>
      </c>
      <c r="H163" s="132">
        <v>507</v>
      </c>
      <c r="I163" s="132">
        <v>25</v>
      </c>
      <c r="J163" s="332">
        <v>0</v>
      </c>
      <c r="K163" s="365">
        <v>0</v>
      </c>
      <c r="L163" s="365">
        <v>0</v>
      </c>
      <c r="M163" s="365">
        <v>0</v>
      </c>
      <c r="N163" s="365">
        <v>0</v>
      </c>
      <c r="O163" s="364">
        <v>0</v>
      </c>
      <c r="P163" s="365">
        <f t="shared" si="116"/>
        <v>0</v>
      </c>
      <c r="Q163" s="365">
        <v>0</v>
      </c>
      <c r="R163" s="365">
        <v>0</v>
      </c>
      <c r="S163" s="365">
        <v>0</v>
      </c>
      <c r="T163" s="364">
        <v>0</v>
      </c>
      <c r="U163" s="365">
        <v>0</v>
      </c>
      <c r="V163" s="365">
        <v>0</v>
      </c>
      <c r="W163" s="365">
        <v>0</v>
      </c>
      <c r="X163" s="365">
        <v>0</v>
      </c>
      <c r="Y163" s="364">
        <v>0</v>
      </c>
      <c r="Z163" s="365">
        <v>0</v>
      </c>
      <c r="AA163" s="365">
        <v>0</v>
      </c>
      <c r="AB163" s="365">
        <v>0</v>
      </c>
      <c r="AC163" s="365">
        <v>0</v>
      </c>
    </row>
    <row r="164" spans="1:29" s="4" customFormat="1" ht="75" customHeight="1" outlineLevel="1" x14ac:dyDescent="0.2">
      <c r="A164" s="362" t="s">
        <v>1120</v>
      </c>
      <c r="B164" s="408" t="s">
        <v>1066</v>
      </c>
      <c r="C164" s="332">
        <f t="shared" si="109"/>
        <v>0</v>
      </c>
      <c r="D164" s="347">
        <f t="shared" si="115"/>
        <v>1055</v>
      </c>
      <c r="E164" s="135">
        <v>0</v>
      </c>
      <c r="F164" s="383">
        <f t="shared" si="110"/>
        <v>1055</v>
      </c>
      <c r="G164" s="383">
        <v>0</v>
      </c>
      <c r="H164" s="132">
        <v>1004</v>
      </c>
      <c r="I164" s="132">
        <v>51</v>
      </c>
      <c r="J164" s="332">
        <v>0</v>
      </c>
      <c r="K164" s="365">
        <v>0</v>
      </c>
      <c r="L164" s="365">
        <v>0</v>
      </c>
      <c r="M164" s="365">
        <v>0</v>
      </c>
      <c r="N164" s="365">
        <v>0</v>
      </c>
      <c r="O164" s="364">
        <v>0</v>
      </c>
      <c r="P164" s="365">
        <f t="shared" si="116"/>
        <v>0</v>
      </c>
      <c r="Q164" s="365">
        <v>0</v>
      </c>
      <c r="R164" s="365">
        <v>0</v>
      </c>
      <c r="S164" s="365">
        <v>0</v>
      </c>
      <c r="T164" s="364">
        <v>0</v>
      </c>
      <c r="U164" s="365">
        <v>0</v>
      </c>
      <c r="V164" s="365">
        <v>0</v>
      </c>
      <c r="W164" s="365">
        <v>0</v>
      </c>
      <c r="X164" s="365">
        <v>0</v>
      </c>
      <c r="Y164" s="364">
        <v>0</v>
      </c>
      <c r="Z164" s="365">
        <v>0</v>
      </c>
      <c r="AA164" s="365">
        <v>0</v>
      </c>
      <c r="AB164" s="365">
        <v>0</v>
      </c>
      <c r="AC164" s="365">
        <v>0</v>
      </c>
    </row>
    <row r="165" spans="1:29" s="4" customFormat="1" ht="75" customHeight="1" outlineLevel="1" x14ac:dyDescent="0.2">
      <c r="A165" s="362" t="s">
        <v>1121</v>
      </c>
      <c r="B165" s="408" t="s">
        <v>1067</v>
      </c>
      <c r="C165" s="332">
        <f t="shared" si="109"/>
        <v>0</v>
      </c>
      <c r="D165" s="347">
        <f t="shared" si="115"/>
        <v>385</v>
      </c>
      <c r="E165" s="135">
        <v>0</v>
      </c>
      <c r="F165" s="383">
        <f t="shared" si="110"/>
        <v>385</v>
      </c>
      <c r="G165" s="383">
        <v>0</v>
      </c>
      <c r="H165" s="132">
        <v>367</v>
      </c>
      <c r="I165" s="132">
        <v>18</v>
      </c>
      <c r="J165" s="332">
        <v>0</v>
      </c>
      <c r="K165" s="365">
        <v>0</v>
      </c>
      <c r="L165" s="365">
        <v>0</v>
      </c>
      <c r="M165" s="365">
        <v>0</v>
      </c>
      <c r="N165" s="365">
        <v>0</v>
      </c>
      <c r="O165" s="364">
        <v>0</v>
      </c>
      <c r="P165" s="365">
        <f t="shared" si="116"/>
        <v>0</v>
      </c>
      <c r="Q165" s="365">
        <v>0</v>
      </c>
      <c r="R165" s="365">
        <v>0</v>
      </c>
      <c r="S165" s="365">
        <v>0</v>
      </c>
      <c r="T165" s="364">
        <v>0</v>
      </c>
      <c r="U165" s="365">
        <v>0</v>
      </c>
      <c r="V165" s="365">
        <v>0</v>
      </c>
      <c r="W165" s="365">
        <v>0</v>
      </c>
      <c r="X165" s="365">
        <v>0</v>
      </c>
      <c r="Y165" s="364">
        <v>0</v>
      </c>
      <c r="Z165" s="365">
        <v>0</v>
      </c>
      <c r="AA165" s="365">
        <v>0</v>
      </c>
      <c r="AB165" s="365">
        <v>0</v>
      </c>
      <c r="AC165" s="365">
        <v>0</v>
      </c>
    </row>
    <row r="166" spans="1:29" s="4" customFormat="1" ht="73.900000000000006" customHeight="1" outlineLevel="1" x14ac:dyDescent="0.2">
      <c r="A166" s="362" t="s">
        <v>1122</v>
      </c>
      <c r="B166" s="408" t="s">
        <v>1068</v>
      </c>
      <c r="C166" s="332">
        <f t="shared" si="109"/>
        <v>0</v>
      </c>
      <c r="D166" s="347">
        <f t="shared" si="115"/>
        <v>94</v>
      </c>
      <c r="E166" s="135">
        <v>0</v>
      </c>
      <c r="F166" s="383">
        <f t="shared" si="110"/>
        <v>94</v>
      </c>
      <c r="G166" s="383">
        <v>0</v>
      </c>
      <c r="H166" s="132">
        <v>90</v>
      </c>
      <c r="I166" s="132">
        <v>4</v>
      </c>
      <c r="J166" s="332">
        <v>0</v>
      </c>
      <c r="K166" s="365">
        <v>0</v>
      </c>
      <c r="L166" s="365">
        <v>0</v>
      </c>
      <c r="M166" s="365">
        <v>0</v>
      </c>
      <c r="N166" s="365">
        <v>0</v>
      </c>
      <c r="O166" s="364">
        <v>0</v>
      </c>
      <c r="P166" s="365">
        <f t="shared" si="116"/>
        <v>0</v>
      </c>
      <c r="Q166" s="365">
        <v>0</v>
      </c>
      <c r="R166" s="365">
        <v>0</v>
      </c>
      <c r="S166" s="365">
        <v>0</v>
      </c>
      <c r="T166" s="364">
        <v>0</v>
      </c>
      <c r="U166" s="365">
        <v>0</v>
      </c>
      <c r="V166" s="365">
        <v>0</v>
      </c>
      <c r="W166" s="365">
        <v>0</v>
      </c>
      <c r="X166" s="365">
        <v>0</v>
      </c>
      <c r="Y166" s="364">
        <v>0</v>
      </c>
      <c r="Z166" s="365">
        <v>0</v>
      </c>
      <c r="AA166" s="365">
        <v>0</v>
      </c>
      <c r="AB166" s="365">
        <v>0</v>
      </c>
      <c r="AC166" s="365">
        <v>0</v>
      </c>
    </row>
    <row r="167" spans="1:29" s="4" customFormat="1" ht="68.45" customHeight="1" outlineLevel="1" x14ac:dyDescent="0.2">
      <c r="A167" s="362" t="s">
        <v>1123</v>
      </c>
      <c r="B167" s="408" t="s">
        <v>1069</v>
      </c>
      <c r="C167" s="332">
        <f t="shared" si="109"/>
        <v>0</v>
      </c>
      <c r="D167" s="347">
        <f t="shared" si="115"/>
        <v>41</v>
      </c>
      <c r="E167" s="135">
        <v>0</v>
      </c>
      <c r="F167" s="383">
        <f t="shared" si="110"/>
        <v>41</v>
      </c>
      <c r="G167" s="383">
        <v>0</v>
      </c>
      <c r="H167" s="132">
        <v>39</v>
      </c>
      <c r="I167" s="132">
        <v>2</v>
      </c>
      <c r="J167" s="332">
        <v>0</v>
      </c>
      <c r="K167" s="365">
        <v>0</v>
      </c>
      <c r="L167" s="365">
        <v>0</v>
      </c>
      <c r="M167" s="365">
        <v>0</v>
      </c>
      <c r="N167" s="365">
        <v>0</v>
      </c>
      <c r="O167" s="364">
        <v>0</v>
      </c>
      <c r="P167" s="365">
        <f t="shared" si="116"/>
        <v>0</v>
      </c>
      <c r="Q167" s="365">
        <v>0</v>
      </c>
      <c r="R167" s="365">
        <v>0</v>
      </c>
      <c r="S167" s="365">
        <v>0</v>
      </c>
      <c r="T167" s="364">
        <v>0</v>
      </c>
      <c r="U167" s="365">
        <v>0</v>
      </c>
      <c r="V167" s="365">
        <v>0</v>
      </c>
      <c r="W167" s="365">
        <v>0</v>
      </c>
      <c r="X167" s="365">
        <v>0</v>
      </c>
      <c r="Y167" s="364">
        <v>0</v>
      </c>
      <c r="Z167" s="365">
        <v>0</v>
      </c>
      <c r="AA167" s="365">
        <v>0</v>
      </c>
      <c r="AB167" s="365">
        <v>0</v>
      </c>
      <c r="AC167" s="365">
        <v>0</v>
      </c>
    </row>
    <row r="168" spans="1:29" s="4" customFormat="1" ht="66" customHeight="1" outlineLevel="1" x14ac:dyDescent="0.2">
      <c r="A168" s="362" t="s">
        <v>1124</v>
      </c>
      <c r="B168" s="408" t="s">
        <v>1070</v>
      </c>
      <c r="C168" s="332">
        <f t="shared" si="109"/>
        <v>0</v>
      </c>
      <c r="D168" s="347">
        <f t="shared" si="115"/>
        <v>94</v>
      </c>
      <c r="E168" s="135">
        <v>0</v>
      </c>
      <c r="F168" s="383">
        <f t="shared" si="110"/>
        <v>94</v>
      </c>
      <c r="G168" s="383">
        <v>0</v>
      </c>
      <c r="H168" s="132">
        <v>90</v>
      </c>
      <c r="I168" s="132">
        <v>4</v>
      </c>
      <c r="J168" s="332">
        <v>0</v>
      </c>
      <c r="K168" s="365">
        <v>0</v>
      </c>
      <c r="L168" s="365">
        <v>0</v>
      </c>
      <c r="M168" s="365">
        <v>0</v>
      </c>
      <c r="N168" s="365">
        <v>0</v>
      </c>
      <c r="O168" s="364">
        <v>0</v>
      </c>
      <c r="P168" s="365">
        <f t="shared" si="116"/>
        <v>0</v>
      </c>
      <c r="Q168" s="365">
        <v>0</v>
      </c>
      <c r="R168" s="365">
        <v>0</v>
      </c>
      <c r="S168" s="365">
        <v>0</v>
      </c>
      <c r="T168" s="364">
        <v>0</v>
      </c>
      <c r="U168" s="365">
        <v>0</v>
      </c>
      <c r="V168" s="365">
        <v>0</v>
      </c>
      <c r="W168" s="365">
        <v>0</v>
      </c>
      <c r="X168" s="365">
        <v>0</v>
      </c>
      <c r="Y168" s="364">
        <v>0</v>
      </c>
      <c r="Z168" s="365">
        <v>0</v>
      </c>
      <c r="AA168" s="365">
        <v>0</v>
      </c>
      <c r="AB168" s="365">
        <v>0</v>
      </c>
      <c r="AC168" s="365">
        <v>0</v>
      </c>
    </row>
    <row r="169" spans="1:29" s="4" customFormat="1" ht="75" customHeight="1" outlineLevel="1" x14ac:dyDescent="0.2">
      <c r="A169" s="362" t="s">
        <v>1125</v>
      </c>
      <c r="B169" s="408" t="s">
        <v>1071</v>
      </c>
      <c r="C169" s="332">
        <f t="shared" si="109"/>
        <v>0</v>
      </c>
      <c r="D169" s="347">
        <f t="shared" si="115"/>
        <v>1766</v>
      </c>
      <c r="E169" s="135">
        <v>0</v>
      </c>
      <c r="F169" s="383">
        <f t="shared" si="110"/>
        <v>1766</v>
      </c>
      <c r="G169" s="383">
        <v>0</v>
      </c>
      <c r="H169" s="132">
        <v>1681</v>
      </c>
      <c r="I169" s="132">
        <v>85</v>
      </c>
      <c r="J169" s="332">
        <v>0</v>
      </c>
      <c r="K169" s="365">
        <v>0</v>
      </c>
      <c r="L169" s="365">
        <v>0</v>
      </c>
      <c r="M169" s="365">
        <v>0</v>
      </c>
      <c r="N169" s="365">
        <v>0</v>
      </c>
      <c r="O169" s="364">
        <v>0</v>
      </c>
      <c r="P169" s="365">
        <f t="shared" si="116"/>
        <v>0</v>
      </c>
      <c r="Q169" s="365">
        <v>0</v>
      </c>
      <c r="R169" s="365">
        <v>0</v>
      </c>
      <c r="S169" s="365">
        <v>0</v>
      </c>
      <c r="T169" s="364">
        <v>0</v>
      </c>
      <c r="U169" s="365">
        <v>0</v>
      </c>
      <c r="V169" s="365">
        <v>0</v>
      </c>
      <c r="W169" s="365">
        <v>0</v>
      </c>
      <c r="X169" s="365">
        <v>0</v>
      </c>
      <c r="Y169" s="364">
        <v>0</v>
      </c>
      <c r="Z169" s="365">
        <v>0</v>
      </c>
      <c r="AA169" s="365">
        <v>0</v>
      </c>
      <c r="AB169" s="365">
        <v>0</v>
      </c>
      <c r="AC169" s="365">
        <v>0</v>
      </c>
    </row>
    <row r="170" spans="1:29" s="4" customFormat="1" ht="70.900000000000006" customHeight="1" outlineLevel="1" x14ac:dyDescent="0.2">
      <c r="A170" s="362" t="s">
        <v>1126</v>
      </c>
      <c r="B170" s="408" t="s">
        <v>1072</v>
      </c>
      <c r="C170" s="332">
        <f t="shared" si="109"/>
        <v>0</v>
      </c>
      <c r="D170" s="347">
        <f t="shared" si="115"/>
        <v>342</v>
      </c>
      <c r="E170" s="135">
        <v>0</v>
      </c>
      <c r="F170" s="383">
        <f t="shared" si="110"/>
        <v>342</v>
      </c>
      <c r="G170" s="383">
        <v>0</v>
      </c>
      <c r="H170" s="132">
        <v>326</v>
      </c>
      <c r="I170" s="132">
        <v>16</v>
      </c>
      <c r="J170" s="332">
        <v>0</v>
      </c>
      <c r="K170" s="365">
        <v>0</v>
      </c>
      <c r="L170" s="365">
        <v>0</v>
      </c>
      <c r="M170" s="365">
        <v>0</v>
      </c>
      <c r="N170" s="365">
        <v>0</v>
      </c>
      <c r="O170" s="364">
        <v>0</v>
      </c>
      <c r="P170" s="365">
        <f t="shared" si="116"/>
        <v>0</v>
      </c>
      <c r="Q170" s="365">
        <v>0</v>
      </c>
      <c r="R170" s="365">
        <v>0</v>
      </c>
      <c r="S170" s="365">
        <v>0</v>
      </c>
      <c r="T170" s="364">
        <v>0</v>
      </c>
      <c r="U170" s="365">
        <v>0</v>
      </c>
      <c r="V170" s="365">
        <v>0</v>
      </c>
      <c r="W170" s="365">
        <v>0</v>
      </c>
      <c r="X170" s="365">
        <v>0</v>
      </c>
      <c r="Y170" s="364">
        <v>0</v>
      </c>
      <c r="Z170" s="365">
        <v>0</v>
      </c>
      <c r="AA170" s="365">
        <v>0</v>
      </c>
      <c r="AB170" s="365">
        <v>0</v>
      </c>
      <c r="AC170" s="365">
        <v>0</v>
      </c>
    </row>
    <row r="171" spans="1:29" s="4" customFormat="1" ht="51" customHeight="1" outlineLevel="1" x14ac:dyDescent="0.2">
      <c r="A171" s="362" t="s">
        <v>1127</v>
      </c>
      <c r="B171" s="408" t="s">
        <v>1073</v>
      </c>
      <c r="C171" s="332">
        <f t="shared" si="109"/>
        <v>0</v>
      </c>
      <c r="D171" s="347">
        <f t="shared" si="115"/>
        <v>290</v>
      </c>
      <c r="E171" s="135">
        <v>0</v>
      </c>
      <c r="F171" s="383">
        <f t="shared" si="110"/>
        <v>290</v>
      </c>
      <c r="G171" s="383">
        <v>0</v>
      </c>
      <c r="H171" s="132">
        <v>276</v>
      </c>
      <c r="I171" s="132">
        <v>14</v>
      </c>
      <c r="J171" s="332">
        <v>0</v>
      </c>
      <c r="K171" s="365">
        <v>0</v>
      </c>
      <c r="L171" s="365">
        <v>0</v>
      </c>
      <c r="M171" s="365">
        <v>0</v>
      </c>
      <c r="N171" s="365">
        <v>0</v>
      </c>
      <c r="O171" s="364">
        <v>0</v>
      </c>
      <c r="P171" s="365">
        <f t="shared" si="116"/>
        <v>0</v>
      </c>
      <c r="Q171" s="365">
        <v>0</v>
      </c>
      <c r="R171" s="365">
        <v>0</v>
      </c>
      <c r="S171" s="365">
        <v>0</v>
      </c>
      <c r="T171" s="364">
        <v>0</v>
      </c>
      <c r="U171" s="365">
        <v>0</v>
      </c>
      <c r="V171" s="365">
        <v>0</v>
      </c>
      <c r="W171" s="365">
        <v>0</v>
      </c>
      <c r="X171" s="365">
        <v>0</v>
      </c>
      <c r="Y171" s="364">
        <v>0</v>
      </c>
      <c r="Z171" s="365">
        <v>0</v>
      </c>
      <c r="AA171" s="365">
        <v>0</v>
      </c>
      <c r="AB171" s="365">
        <v>0</v>
      </c>
      <c r="AC171" s="365">
        <v>0</v>
      </c>
    </row>
    <row r="172" spans="1:29" s="4" customFormat="1" ht="51" customHeight="1" outlineLevel="1" x14ac:dyDescent="0.2">
      <c r="A172" s="362" t="s">
        <v>1128</v>
      </c>
      <c r="B172" s="408" t="s">
        <v>1074</v>
      </c>
      <c r="C172" s="332">
        <f t="shared" si="109"/>
        <v>0</v>
      </c>
      <c r="D172" s="347">
        <f t="shared" si="115"/>
        <v>1150</v>
      </c>
      <c r="E172" s="135">
        <v>0</v>
      </c>
      <c r="F172" s="383">
        <f t="shared" si="110"/>
        <v>1150</v>
      </c>
      <c r="G172" s="383">
        <v>0</v>
      </c>
      <c r="H172" s="132">
        <v>1095</v>
      </c>
      <c r="I172" s="132">
        <v>55</v>
      </c>
      <c r="J172" s="332">
        <v>0</v>
      </c>
      <c r="K172" s="365">
        <v>0</v>
      </c>
      <c r="L172" s="365">
        <v>0</v>
      </c>
      <c r="M172" s="365">
        <v>0</v>
      </c>
      <c r="N172" s="365">
        <v>0</v>
      </c>
      <c r="O172" s="364">
        <v>0</v>
      </c>
      <c r="P172" s="365">
        <f t="shared" si="116"/>
        <v>0</v>
      </c>
      <c r="Q172" s="365">
        <v>0</v>
      </c>
      <c r="R172" s="365">
        <v>0</v>
      </c>
      <c r="S172" s="365">
        <v>0</v>
      </c>
      <c r="T172" s="364">
        <v>0</v>
      </c>
      <c r="U172" s="365">
        <v>0</v>
      </c>
      <c r="V172" s="365">
        <v>0</v>
      </c>
      <c r="W172" s="365">
        <v>0</v>
      </c>
      <c r="X172" s="365">
        <v>0</v>
      </c>
      <c r="Y172" s="364">
        <v>0</v>
      </c>
      <c r="Z172" s="365">
        <v>0</v>
      </c>
      <c r="AA172" s="365">
        <v>0</v>
      </c>
      <c r="AB172" s="365">
        <v>0</v>
      </c>
      <c r="AC172" s="365">
        <v>0</v>
      </c>
    </row>
    <row r="173" spans="1:29" s="4" customFormat="1" ht="51" customHeight="1" outlineLevel="1" x14ac:dyDescent="0.2">
      <c r="A173" s="362" t="s">
        <v>1129</v>
      </c>
      <c r="B173" s="408" t="s">
        <v>1075</v>
      </c>
      <c r="C173" s="332">
        <f t="shared" si="109"/>
        <v>0</v>
      </c>
      <c r="D173" s="347">
        <f t="shared" si="115"/>
        <v>286</v>
      </c>
      <c r="E173" s="135">
        <v>0</v>
      </c>
      <c r="F173" s="383">
        <f t="shared" si="110"/>
        <v>286</v>
      </c>
      <c r="G173" s="383">
        <v>0</v>
      </c>
      <c r="H173" s="132">
        <v>272</v>
      </c>
      <c r="I173" s="132">
        <v>14</v>
      </c>
      <c r="J173" s="332">
        <v>0</v>
      </c>
      <c r="K173" s="365">
        <v>0</v>
      </c>
      <c r="L173" s="365">
        <v>0</v>
      </c>
      <c r="M173" s="365">
        <v>0</v>
      </c>
      <c r="N173" s="365">
        <v>0</v>
      </c>
      <c r="O173" s="364">
        <v>0</v>
      </c>
      <c r="P173" s="365">
        <f t="shared" si="116"/>
        <v>0</v>
      </c>
      <c r="Q173" s="365">
        <v>0</v>
      </c>
      <c r="R173" s="365">
        <v>0</v>
      </c>
      <c r="S173" s="365">
        <v>0</v>
      </c>
      <c r="T173" s="364">
        <v>0</v>
      </c>
      <c r="U173" s="365">
        <v>0</v>
      </c>
      <c r="V173" s="365">
        <v>0</v>
      </c>
      <c r="W173" s="365">
        <v>0</v>
      </c>
      <c r="X173" s="365">
        <v>0</v>
      </c>
      <c r="Y173" s="364">
        <v>0</v>
      </c>
      <c r="Z173" s="365">
        <v>0</v>
      </c>
      <c r="AA173" s="365">
        <v>0</v>
      </c>
      <c r="AB173" s="365">
        <v>0</v>
      </c>
      <c r="AC173" s="365">
        <v>0</v>
      </c>
    </row>
    <row r="174" spans="1:29" s="4" customFormat="1" ht="64.900000000000006" customHeight="1" outlineLevel="1" x14ac:dyDescent="0.2">
      <c r="A174" s="362" t="s">
        <v>1130</v>
      </c>
      <c r="B174" s="408" t="s">
        <v>1076</v>
      </c>
      <c r="C174" s="332">
        <f t="shared" si="109"/>
        <v>0</v>
      </c>
      <c r="D174" s="347">
        <f t="shared" si="115"/>
        <v>238</v>
      </c>
      <c r="E174" s="135">
        <v>0</v>
      </c>
      <c r="F174" s="383">
        <f t="shared" si="110"/>
        <v>238</v>
      </c>
      <c r="G174" s="383">
        <v>0</v>
      </c>
      <c r="H174" s="132">
        <v>227</v>
      </c>
      <c r="I174" s="132">
        <v>11</v>
      </c>
      <c r="J174" s="332">
        <v>0</v>
      </c>
      <c r="K174" s="365">
        <v>0</v>
      </c>
      <c r="L174" s="365">
        <v>0</v>
      </c>
      <c r="M174" s="365">
        <v>0</v>
      </c>
      <c r="N174" s="365">
        <v>0</v>
      </c>
      <c r="O174" s="364">
        <v>0</v>
      </c>
      <c r="P174" s="365">
        <f t="shared" si="116"/>
        <v>0</v>
      </c>
      <c r="Q174" s="365">
        <v>0</v>
      </c>
      <c r="R174" s="365">
        <v>0</v>
      </c>
      <c r="S174" s="365">
        <v>0</v>
      </c>
      <c r="T174" s="364">
        <v>0</v>
      </c>
      <c r="U174" s="365">
        <v>0</v>
      </c>
      <c r="V174" s="365">
        <v>0</v>
      </c>
      <c r="W174" s="365">
        <v>0</v>
      </c>
      <c r="X174" s="365">
        <v>0</v>
      </c>
      <c r="Y174" s="364">
        <v>0</v>
      </c>
      <c r="Z174" s="365">
        <v>0</v>
      </c>
      <c r="AA174" s="365">
        <v>0</v>
      </c>
      <c r="AB174" s="365">
        <v>0</v>
      </c>
      <c r="AC174" s="365">
        <v>0</v>
      </c>
    </row>
    <row r="175" spans="1:29" s="4" customFormat="1" ht="75" customHeight="1" outlineLevel="1" x14ac:dyDescent="0.2">
      <c r="A175" s="362" t="s">
        <v>1131</v>
      </c>
      <c r="B175" s="408" t="s">
        <v>1077</v>
      </c>
      <c r="C175" s="332">
        <f t="shared" si="109"/>
        <v>0</v>
      </c>
      <c r="D175" s="347">
        <f t="shared" si="115"/>
        <v>1846</v>
      </c>
      <c r="E175" s="135">
        <v>0</v>
      </c>
      <c r="F175" s="383">
        <f>G175+H175+I175</f>
        <v>1846</v>
      </c>
      <c r="G175" s="383">
        <v>0</v>
      </c>
      <c r="H175" s="132">
        <v>1757</v>
      </c>
      <c r="I175" s="132">
        <v>89</v>
      </c>
      <c r="J175" s="332">
        <v>0</v>
      </c>
      <c r="K175" s="365">
        <v>0</v>
      </c>
      <c r="L175" s="365">
        <v>0</v>
      </c>
      <c r="M175" s="365">
        <v>0</v>
      </c>
      <c r="N175" s="365">
        <v>0</v>
      </c>
      <c r="O175" s="364">
        <v>0</v>
      </c>
      <c r="P175" s="365">
        <f t="shared" si="116"/>
        <v>0</v>
      </c>
      <c r="Q175" s="365">
        <v>0</v>
      </c>
      <c r="R175" s="365">
        <v>0</v>
      </c>
      <c r="S175" s="365">
        <v>0</v>
      </c>
      <c r="T175" s="364">
        <v>0</v>
      </c>
      <c r="U175" s="365">
        <v>0</v>
      </c>
      <c r="V175" s="365">
        <v>0</v>
      </c>
      <c r="W175" s="365">
        <v>0</v>
      </c>
      <c r="X175" s="365">
        <v>0</v>
      </c>
      <c r="Y175" s="364">
        <v>0</v>
      </c>
      <c r="Z175" s="365">
        <v>0</v>
      </c>
      <c r="AA175" s="365">
        <v>0</v>
      </c>
      <c r="AB175" s="365">
        <v>0</v>
      </c>
      <c r="AC175" s="365">
        <v>0</v>
      </c>
    </row>
    <row r="176" spans="1:29" s="4" customFormat="1" ht="57" customHeight="1" outlineLevel="1" x14ac:dyDescent="0.2">
      <c r="A176" s="362" t="s">
        <v>1132</v>
      </c>
      <c r="B176" s="408" t="s">
        <v>1078</v>
      </c>
      <c r="C176" s="332">
        <f t="shared" si="109"/>
        <v>0</v>
      </c>
      <c r="D176" s="347">
        <f t="shared" si="115"/>
        <v>1668</v>
      </c>
      <c r="E176" s="135">
        <v>0</v>
      </c>
      <c r="F176" s="383">
        <f t="shared" si="110"/>
        <v>1668</v>
      </c>
      <c r="G176" s="383">
        <v>0</v>
      </c>
      <c r="H176" s="132">
        <v>1588</v>
      </c>
      <c r="I176" s="132">
        <v>80</v>
      </c>
      <c r="J176" s="332">
        <v>0</v>
      </c>
      <c r="K176" s="365">
        <v>0</v>
      </c>
      <c r="L176" s="365">
        <v>0</v>
      </c>
      <c r="M176" s="365">
        <v>0</v>
      </c>
      <c r="N176" s="365">
        <v>0</v>
      </c>
      <c r="O176" s="364">
        <v>0</v>
      </c>
      <c r="P176" s="365">
        <f t="shared" si="116"/>
        <v>0</v>
      </c>
      <c r="Q176" s="365">
        <v>0</v>
      </c>
      <c r="R176" s="365">
        <v>0</v>
      </c>
      <c r="S176" s="365">
        <v>0</v>
      </c>
      <c r="T176" s="364">
        <v>0</v>
      </c>
      <c r="U176" s="365">
        <v>0</v>
      </c>
      <c r="V176" s="365">
        <v>0</v>
      </c>
      <c r="W176" s="365">
        <v>0</v>
      </c>
      <c r="X176" s="365">
        <v>0</v>
      </c>
      <c r="Y176" s="364">
        <v>0</v>
      </c>
      <c r="Z176" s="365">
        <v>0</v>
      </c>
      <c r="AA176" s="365">
        <v>0</v>
      </c>
      <c r="AB176" s="365">
        <v>0</v>
      </c>
      <c r="AC176" s="365">
        <v>0</v>
      </c>
    </row>
    <row r="177" spans="1:29" s="4" customFormat="1" ht="64.900000000000006" customHeight="1" outlineLevel="1" x14ac:dyDescent="0.2">
      <c r="A177" s="362" t="s">
        <v>1133</v>
      </c>
      <c r="B177" s="408" t="s">
        <v>1079</v>
      </c>
      <c r="C177" s="332">
        <f t="shared" si="109"/>
        <v>0</v>
      </c>
      <c r="D177" s="347">
        <f t="shared" si="115"/>
        <v>3481</v>
      </c>
      <c r="E177" s="135">
        <v>0</v>
      </c>
      <c r="F177" s="383">
        <f t="shared" si="110"/>
        <v>3481</v>
      </c>
      <c r="G177" s="383">
        <v>0</v>
      </c>
      <c r="H177" s="132">
        <v>3314</v>
      </c>
      <c r="I177" s="132">
        <v>167</v>
      </c>
      <c r="J177" s="332">
        <v>0</v>
      </c>
      <c r="K177" s="365">
        <v>0</v>
      </c>
      <c r="L177" s="365">
        <v>0</v>
      </c>
      <c r="M177" s="365">
        <v>0</v>
      </c>
      <c r="N177" s="365">
        <v>0</v>
      </c>
      <c r="O177" s="364">
        <v>0</v>
      </c>
      <c r="P177" s="365">
        <f t="shared" si="116"/>
        <v>0</v>
      </c>
      <c r="Q177" s="365">
        <v>0</v>
      </c>
      <c r="R177" s="365">
        <v>0</v>
      </c>
      <c r="S177" s="365">
        <v>0</v>
      </c>
      <c r="T177" s="364">
        <v>0</v>
      </c>
      <c r="U177" s="365">
        <v>0</v>
      </c>
      <c r="V177" s="365">
        <v>0</v>
      </c>
      <c r="W177" s="365">
        <v>0</v>
      </c>
      <c r="X177" s="365">
        <v>0</v>
      </c>
      <c r="Y177" s="364">
        <v>0</v>
      </c>
      <c r="Z177" s="365">
        <v>0</v>
      </c>
      <c r="AA177" s="365">
        <v>0</v>
      </c>
      <c r="AB177" s="365">
        <v>0</v>
      </c>
      <c r="AC177" s="365">
        <v>0</v>
      </c>
    </row>
    <row r="178" spans="1:29" s="4" customFormat="1" ht="37.9" customHeight="1" outlineLevel="1" x14ac:dyDescent="0.2">
      <c r="A178" s="362" t="s">
        <v>1134</v>
      </c>
      <c r="B178" s="408" t="s">
        <v>1187</v>
      </c>
      <c r="C178" s="332">
        <f t="shared" si="109"/>
        <v>0</v>
      </c>
      <c r="D178" s="347">
        <f t="shared" si="115"/>
        <v>136</v>
      </c>
      <c r="E178" s="135">
        <v>0</v>
      </c>
      <c r="F178" s="383">
        <f t="shared" si="110"/>
        <v>136</v>
      </c>
      <c r="G178" s="383">
        <v>0</v>
      </c>
      <c r="H178" s="132">
        <v>130</v>
      </c>
      <c r="I178" s="132">
        <v>6</v>
      </c>
      <c r="J178" s="332">
        <v>0</v>
      </c>
      <c r="K178" s="365">
        <v>0</v>
      </c>
      <c r="L178" s="365">
        <v>0</v>
      </c>
      <c r="M178" s="365">
        <v>0</v>
      </c>
      <c r="N178" s="365">
        <v>0</v>
      </c>
      <c r="O178" s="364">
        <v>0</v>
      </c>
      <c r="P178" s="365">
        <f t="shared" si="116"/>
        <v>0</v>
      </c>
      <c r="Q178" s="365">
        <v>0</v>
      </c>
      <c r="R178" s="365">
        <v>0</v>
      </c>
      <c r="S178" s="365">
        <v>0</v>
      </c>
      <c r="T178" s="364">
        <v>0</v>
      </c>
      <c r="U178" s="365">
        <v>0</v>
      </c>
      <c r="V178" s="365">
        <v>0</v>
      </c>
      <c r="W178" s="365">
        <v>0</v>
      </c>
      <c r="X178" s="365">
        <v>0</v>
      </c>
      <c r="Y178" s="364">
        <v>0</v>
      </c>
      <c r="Z178" s="365">
        <v>0</v>
      </c>
      <c r="AA178" s="365">
        <v>0</v>
      </c>
      <c r="AB178" s="365">
        <v>0</v>
      </c>
      <c r="AC178" s="365">
        <v>0</v>
      </c>
    </row>
    <row r="179" spans="1:29" s="4" customFormat="1" ht="85.9" customHeight="1" outlineLevel="1" x14ac:dyDescent="0.2">
      <c r="A179" s="362" t="s">
        <v>1135</v>
      </c>
      <c r="B179" s="408" t="s">
        <v>1080</v>
      </c>
      <c r="C179" s="332">
        <f t="shared" si="109"/>
        <v>0</v>
      </c>
      <c r="D179" s="347">
        <f t="shared" si="115"/>
        <v>310</v>
      </c>
      <c r="E179" s="135">
        <v>0</v>
      </c>
      <c r="F179" s="383">
        <f t="shared" si="110"/>
        <v>310</v>
      </c>
      <c r="G179" s="383">
        <v>0</v>
      </c>
      <c r="H179" s="132">
        <v>295</v>
      </c>
      <c r="I179" s="132">
        <v>15</v>
      </c>
      <c r="J179" s="332">
        <v>0</v>
      </c>
      <c r="K179" s="365">
        <v>0</v>
      </c>
      <c r="L179" s="365">
        <v>0</v>
      </c>
      <c r="M179" s="365">
        <v>0</v>
      </c>
      <c r="N179" s="365">
        <v>0</v>
      </c>
      <c r="O179" s="364">
        <v>0</v>
      </c>
      <c r="P179" s="365">
        <f t="shared" si="116"/>
        <v>0</v>
      </c>
      <c r="Q179" s="365">
        <v>0</v>
      </c>
      <c r="R179" s="365">
        <v>0</v>
      </c>
      <c r="S179" s="365">
        <v>0</v>
      </c>
      <c r="T179" s="364">
        <v>0</v>
      </c>
      <c r="U179" s="365">
        <v>0</v>
      </c>
      <c r="V179" s="365">
        <v>0</v>
      </c>
      <c r="W179" s="365">
        <v>0</v>
      </c>
      <c r="X179" s="365">
        <v>0</v>
      </c>
      <c r="Y179" s="364">
        <v>0</v>
      </c>
      <c r="Z179" s="365">
        <v>0</v>
      </c>
      <c r="AA179" s="365">
        <v>0</v>
      </c>
      <c r="AB179" s="365">
        <v>0</v>
      </c>
      <c r="AC179" s="365">
        <v>0</v>
      </c>
    </row>
    <row r="180" spans="1:29" s="4" customFormat="1" ht="87" customHeight="1" outlineLevel="1" x14ac:dyDescent="0.2">
      <c r="A180" s="362" t="s">
        <v>1136</v>
      </c>
      <c r="B180" s="408" t="s">
        <v>1081</v>
      </c>
      <c r="C180" s="332">
        <f t="shared" si="109"/>
        <v>0</v>
      </c>
      <c r="D180" s="347">
        <f t="shared" si="115"/>
        <v>1492</v>
      </c>
      <c r="E180" s="135">
        <v>0</v>
      </c>
      <c r="F180" s="383">
        <f t="shared" si="110"/>
        <v>1492</v>
      </c>
      <c r="G180" s="383">
        <v>0</v>
      </c>
      <c r="H180" s="132">
        <v>1420</v>
      </c>
      <c r="I180" s="132">
        <v>72</v>
      </c>
      <c r="J180" s="332">
        <v>0</v>
      </c>
      <c r="K180" s="365">
        <v>0</v>
      </c>
      <c r="L180" s="365">
        <v>0</v>
      </c>
      <c r="M180" s="365">
        <v>0</v>
      </c>
      <c r="N180" s="365">
        <v>0</v>
      </c>
      <c r="O180" s="364">
        <v>0</v>
      </c>
      <c r="P180" s="365">
        <f t="shared" si="116"/>
        <v>0</v>
      </c>
      <c r="Q180" s="365">
        <v>0</v>
      </c>
      <c r="R180" s="365">
        <v>0</v>
      </c>
      <c r="S180" s="365">
        <v>0</v>
      </c>
      <c r="T180" s="364">
        <v>0</v>
      </c>
      <c r="U180" s="365">
        <v>0</v>
      </c>
      <c r="V180" s="365">
        <v>0</v>
      </c>
      <c r="W180" s="365">
        <v>0</v>
      </c>
      <c r="X180" s="365">
        <v>0</v>
      </c>
      <c r="Y180" s="364">
        <v>0</v>
      </c>
      <c r="Z180" s="365">
        <v>0</v>
      </c>
      <c r="AA180" s="365">
        <v>0</v>
      </c>
      <c r="AB180" s="365">
        <v>0</v>
      </c>
      <c r="AC180" s="365">
        <v>0</v>
      </c>
    </row>
    <row r="181" spans="1:29" s="4" customFormat="1" ht="67.900000000000006" customHeight="1" outlineLevel="1" x14ac:dyDescent="0.2">
      <c r="A181" s="362" t="s">
        <v>1137</v>
      </c>
      <c r="B181" s="408" t="s">
        <v>1082</v>
      </c>
      <c r="C181" s="332">
        <f t="shared" si="109"/>
        <v>0</v>
      </c>
      <c r="D181" s="347">
        <f t="shared" si="115"/>
        <v>143</v>
      </c>
      <c r="E181" s="135">
        <v>0</v>
      </c>
      <c r="F181" s="383">
        <f t="shared" si="110"/>
        <v>143</v>
      </c>
      <c r="G181" s="383">
        <v>0</v>
      </c>
      <c r="H181" s="132">
        <v>136</v>
      </c>
      <c r="I181" s="132">
        <v>7</v>
      </c>
      <c r="J181" s="332">
        <v>0</v>
      </c>
      <c r="K181" s="365">
        <v>0</v>
      </c>
      <c r="L181" s="365">
        <v>0</v>
      </c>
      <c r="M181" s="365">
        <v>0</v>
      </c>
      <c r="N181" s="365">
        <v>0</v>
      </c>
      <c r="O181" s="364">
        <v>0</v>
      </c>
      <c r="P181" s="365">
        <f t="shared" si="116"/>
        <v>0</v>
      </c>
      <c r="Q181" s="365">
        <v>0</v>
      </c>
      <c r="R181" s="365">
        <v>0</v>
      </c>
      <c r="S181" s="365">
        <v>0</v>
      </c>
      <c r="T181" s="364">
        <v>0</v>
      </c>
      <c r="U181" s="365">
        <v>0</v>
      </c>
      <c r="V181" s="365">
        <v>0</v>
      </c>
      <c r="W181" s="365">
        <v>0</v>
      </c>
      <c r="X181" s="365">
        <v>0</v>
      </c>
      <c r="Y181" s="364">
        <v>0</v>
      </c>
      <c r="Z181" s="365">
        <v>0</v>
      </c>
      <c r="AA181" s="365">
        <v>0</v>
      </c>
      <c r="AB181" s="365">
        <v>0</v>
      </c>
      <c r="AC181" s="365">
        <v>0</v>
      </c>
    </row>
    <row r="182" spans="1:29" s="4" customFormat="1" ht="69" customHeight="1" outlineLevel="1" x14ac:dyDescent="0.2">
      <c r="A182" s="362" t="s">
        <v>1138</v>
      </c>
      <c r="B182" s="408" t="s">
        <v>1083</v>
      </c>
      <c r="C182" s="332">
        <f t="shared" si="109"/>
        <v>0</v>
      </c>
      <c r="D182" s="347">
        <f t="shared" si="115"/>
        <v>442</v>
      </c>
      <c r="E182" s="135">
        <v>0</v>
      </c>
      <c r="F182" s="383">
        <f t="shared" si="110"/>
        <v>442</v>
      </c>
      <c r="G182" s="383">
        <v>0</v>
      </c>
      <c r="H182" s="132">
        <v>421</v>
      </c>
      <c r="I182" s="132">
        <v>21</v>
      </c>
      <c r="J182" s="332">
        <v>0</v>
      </c>
      <c r="K182" s="365">
        <v>0</v>
      </c>
      <c r="L182" s="365">
        <v>0</v>
      </c>
      <c r="M182" s="365">
        <v>0</v>
      </c>
      <c r="N182" s="365">
        <v>0</v>
      </c>
      <c r="O182" s="364">
        <v>0</v>
      </c>
      <c r="P182" s="365">
        <f t="shared" si="116"/>
        <v>0</v>
      </c>
      <c r="Q182" s="365">
        <v>0</v>
      </c>
      <c r="R182" s="365">
        <v>0</v>
      </c>
      <c r="S182" s="365">
        <v>0</v>
      </c>
      <c r="T182" s="364">
        <v>0</v>
      </c>
      <c r="U182" s="365">
        <v>0</v>
      </c>
      <c r="V182" s="365">
        <v>0</v>
      </c>
      <c r="W182" s="365">
        <v>0</v>
      </c>
      <c r="X182" s="365">
        <v>0</v>
      </c>
      <c r="Y182" s="364">
        <v>0</v>
      </c>
      <c r="Z182" s="365">
        <v>0</v>
      </c>
      <c r="AA182" s="365">
        <v>0</v>
      </c>
      <c r="AB182" s="365">
        <v>0</v>
      </c>
      <c r="AC182" s="365">
        <v>0</v>
      </c>
    </row>
    <row r="183" spans="1:29" s="4" customFormat="1" ht="88.15" customHeight="1" outlineLevel="1" x14ac:dyDescent="0.2">
      <c r="A183" s="362" t="s">
        <v>1139</v>
      </c>
      <c r="B183" s="408" t="s">
        <v>1084</v>
      </c>
      <c r="C183" s="332">
        <f t="shared" si="109"/>
        <v>0</v>
      </c>
      <c r="D183" s="347">
        <f t="shared" si="115"/>
        <v>435</v>
      </c>
      <c r="E183" s="135">
        <v>0</v>
      </c>
      <c r="F183" s="383">
        <f t="shared" si="110"/>
        <v>435</v>
      </c>
      <c r="G183" s="383">
        <v>0</v>
      </c>
      <c r="H183" s="132">
        <v>414</v>
      </c>
      <c r="I183" s="132">
        <v>21</v>
      </c>
      <c r="J183" s="332">
        <v>0</v>
      </c>
      <c r="K183" s="365">
        <v>0</v>
      </c>
      <c r="L183" s="365">
        <v>0</v>
      </c>
      <c r="M183" s="365">
        <v>0</v>
      </c>
      <c r="N183" s="365">
        <v>0</v>
      </c>
      <c r="O183" s="364">
        <v>0</v>
      </c>
      <c r="P183" s="365">
        <f t="shared" si="116"/>
        <v>0</v>
      </c>
      <c r="Q183" s="365">
        <v>0</v>
      </c>
      <c r="R183" s="365">
        <v>0</v>
      </c>
      <c r="S183" s="365">
        <v>0</v>
      </c>
      <c r="T183" s="364">
        <v>0</v>
      </c>
      <c r="U183" s="365">
        <v>0</v>
      </c>
      <c r="V183" s="365">
        <v>0</v>
      </c>
      <c r="W183" s="365">
        <v>0</v>
      </c>
      <c r="X183" s="365">
        <v>0</v>
      </c>
      <c r="Y183" s="364">
        <v>0</v>
      </c>
      <c r="Z183" s="365">
        <v>0</v>
      </c>
      <c r="AA183" s="365">
        <v>0</v>
      </c>
      <c r="AB183" s="365">
        <v>0</v>
      </c>
      <c r="AC183" s="365">
        <v>0</v>
      </c>
    </row>
    <row r="184" spans="1:29" s="4" customFormat="1" ht="90" customHeight="1" outlineLevel="1" x14ac:dyDescent="0.2">
      <c r="A184" s="362" t="s">
        <v>1140</v>
      </c>
      <c r="B184" s="408" t="s">
        <v>1085</v>
      </c>
      <c r="C184" s="332">
        <f t="shared" si="109"/>
        <v>0</v>
      </c>
      <c r="D184" s="347">
        <f t="shared" si="115"/>
        <v>269</v>
      </c>
      <c r="E184" s="135">
        <v>0</v>
      </c>
      <c r="F184" s="383">
        <f t="shared" si="110"/>
        <v>269</v>
      </c>
      <c r="G184" s="383">
        <v>0</v>
      </c>
      <c r="H184" s="132">
        <v>256</v>
      </c>
      <c r="I184" s="132">
        <v>13</v>
      </c>
      <c r="J184" s="332">
        <v>0</v>
      </c>
      <c r="K184" s="365">
        <v>0</v>
      </c>
      <c r="L184" s="365">
        <v>0</v>
      </c>
      <c r="M184" s="365">
        <v>0</v>
      </c>
      <c r="N184" s="365">
        <v>0</v>
      </c>
      <c r="O184" s="364">
        <v>0</v>
      </c>
      <c r="P184" s="365">
        <f t="shared" si="116"/>
        <v>0</v>
      </c>
      <c r="Q184" s="365">
        <v>0</v>
      </c>
      <c r="R184" s="365">
        <v>0</v>
      </c>
      <c r="S184" s="365">
        <v>0</v>
      </c>
      <c r="T184" s="364">
        <v>0</v>
      </c>
      <c r="U184" s="365">
        <v>0</v>
      </c>
      <c r="V184" s="365">
        <v>0</v>
      </c>
      <c r="W184" s="365">
        <v>0</v>
      </c>
      <c r="X184" s="365">
        <v>0</v>
      </c>
      <c r="Y184" s="364">
        <v>0</v>
      </c>
      <c r="Z184" s="365">
        <v>0</v>
      </c>
      <c r="AA184" s="365">
        <v>0</v>
      </c>
      <c r="AB184" s="365">
        <v>0</v>
      </c>
      <c r="AC184" s="365">
        <v>0</v>
      </c>
    </row>
    <row r="185" spans="1:29" s="4" customFormat="1" ht="49.9" customHeight="1" outlineLevel="1" x14ac:dyDescent="0.2">
      <c r="A185" s="362" t="s">
        <v>1141</v>
      </c>
      <c r="B185" s="408" t="s">
        <v>1086</v>
      </c>
      <c r="C185" s="332">
        <f t="shared" si="109"/>
        <v>0</v>
      </c>
      <c r="D185" s="347">
        <f t="shared" si="115"/>
        <v>207</v>
      </c>
      <c r="E185" s="135">
        <v>0</v>
      </c>
      <c r="F185" s="383">
        <f t="shared" si="110"/>
        <v>207</v>
      </c>
      <c r="G185" s="383">
        <v>0</v>
      </c>
      <c r="H185" s="132">
        <v>197</v>
      </c>
      <c r="I185" s="132">
        <v>10</v>
      </c>
      <c r="J185" s="332">
        <v>0</v>
      </c>
      <c r="K185" s="365">
        <v>0</v>
      </c>
      <c r="L185" s="365">
        <v>0</v>
      </c>
      <c r="M185" s="365">
        <v>0</v>
      </c>
      <c r="N185" s="365">
        <v>0</v>
      </c>
      <c r="O185" s="364">
        <v>0</v>
      </c>
      <c r="P185" s="365">
        <f t="shared" si="116"/>
        <v>0</v>
      </c>
      <c r="Q185" s="365">
        <v>0</v>
      </c>
      <c r="R185" s="365">
        <v>0</v>
      </c>
      <c r="S185" s="365">
        <v>0</v>
      </c>
      <c r="T185" s="364">
        <v>0</v>
      </c>
      <c r="U185" s="365">
        <v>0</v>
      </c>
      <c r="V185" s="365">
        <v>0</v>
      </c>
      <c r="W185" s="365">
        <v>0</v>
      </c>
      <c r="X185" s="365">
        <v>0</v>
      </c>
      <c r="Y185" s="364">
        <v>0</v>
      </c>
      <c r="Z185" s="365">
        <v>0</v>
      </c>
      <c r="AA185" s="365">
        <v>0</v>
      </c>
      <c r="AB185" s="365">
        <v>0</v>
      </c>
      <c r="AC185" s="365">
        <v>0</v>
      </c>
    </row>
    <row r="186" spans="1:29" s="4" customFormat="1" ht="69" customHeight="1" outlineLevel="1" x14ac:dyDescent="0.2">
      <c r="A186" s="362" t="s">
        <v>1142</v>
      </c>
      <c r="B186" s="408" t="s">
        <v>1087</v>
      </c>
      <c r="C186" s="332">
        <f t="shared" si="109"/>
        <v>0</v>
      </c>
      <c r="D186" s="347">
        <f t="shared" si="115"/>
        <v>276</v>
      </c>
      <c r="E186" s="135">
        <v>0</v>
      </c>
      <c r="F186" s="383">
        <f t="shared" si="110"/>
        <v>276</v>
      </c>
      <c r="G186" s="383">
        <v>0</v>
      </c>
      <c r="H186" s="132">
        <v>263</v>
      </c>
      <c r="I186" s="132">
        <v>13</v>
      </c>
      <c r="J186" s="332">
        <v>0</v>
      </c>
      <c r="K186" s="365">
        <v>0</v>
      </c>
      <c r="L186" s="365">
        <v>0</v>
      </c>
      <c r="M186" s="365">
        <v>0</v>
      </c>
      <c r="N186" s="365">
        <v>0</v>
      </c>
      <c r="O186" s="364">
        <v>0</v>
      </c>
      <c r="P186" s="365">
        <f t="shared" si="116"/>
        <v>0</v>
      </c>
      <c r="Q186" s="365">
        <v>0</v>
      </c>
      <c r="R186" s="365">
        <v>0</v>
      </c>
      <c r="S186" s="365">
        <v>0</v>
      </c>
      <c r="T186" s="364">
        <v>0</v>
      </c>
      <c r="U186" s="365">
        <v>0</v>
      </c>
      <c r="V186" s="365">
        <v>0</v>
      </c>
      <c r="W186" s="365">
        <v>0</v>
      </c>
      <c r="X186" s="365">
        <v>0</v>
      </c>
      <c r="Y186" s="364">
        <v>0</v>
      </c>
      <c r="Z186" s="365">
        <v>0</v>
      </c>
      <c r="AA186" s="365">
        <v>0</v>
      </c>
      <c r="AB186" s="365">
        <v>0</v>
      </c>
      <c r="AC186" s="365">
        <v>0</v>
      </c>
    </row>
    <row r="187" spans="1:29" s="4" customFormat="1" ht="55.9" customHeight="1" outlineLevel="1" x14ac:dyDescent="0.2">
      <c r="A187" s="362" t="s">
        <v>1143</v>
      </c>
      <c r="B187" s="408" t="s">
        <v>1088</v>
      </c>
      <c r="C187" s="332">
        <f t="shared" si="109"/>
        <v>0</v>
      </c>
      <c r="D187" s="347">
        <f t="shared" si="115"/>
        <v>1603</v>
      </c>
      <c r="E187" s="135">
        <v>0</v>
      </c>
      <c r="F187" s="383">
        <f t="shared" si="110"/>
        <v>1603</v>
      </c>
      <c r="G187" s="383">
        <v>0</v>
      </c>
      <c r="H187" s="132">
        <v>1526</v>
      </c>
      <c r="I187" s="132">
        <v>77</v>
      </c>
      <c r="J187" s="332">
        <v>0</v>
      </c>
      <c r="K187" s="365">
        <v>0</v>
      </c>
      <c r="L187" s="365">
        <v>0</v>
      </c>
      <c r="M187" s="365">
        <v>0</v>
      </c>
      <c r="N187" s="365">
        <v>0</v>
      </c>
      <c r="O187" s="364">
        <v>0</v>
      </c>
      <c r="P187" s="365">
        <f t="shared" si="116"/>
        <v>0</v>
      </c>
      <c r="Q187" s="365">
        <v>0</v>
      </c>
      <c r="R187" s="365">
        <v>0</v>
      </c>
      <c r="S187" s="365">
        <v>0</v>
      </c>
      <c r="T187" s="364">
        <v>0</v>
      </c>
      <c r="U187" s="365">
        <v>0</v>
      </c>
      <c r="V187" s="365">
        <v>0</v>
      </c>
      <c r="W187" s="365">
        <v>0</v>
      </c>
      <c r="X187" s="365">
        <v>0</v>
      </c>
      <c r="Y187" s="364">
        <v>0</v>
      </c>
      <c r="Z187" s="365">
        <v>0</v>
      </c>
      <c r="AA187" s="365">
        <v>0</v>
      </c>
      <c r="AB187" s="365">
        <v>0</v>
      </c>
      <c r="AC187" s="365">
        <v>0</v>
      </c>
    </row>
    <row r="188" spans="1:29" s="4" customFormat="1" ht="42" customHeight="1" outlineLevel="1" x14ac:dyDescent="0.2">
      <c r="A188" s="362" t="s">
        <v>1144</v>
      </c>
      <c r="B188" s="408" t="s">
        <v>1089</v>
      </c>
      <c r="C188" s="332">
        <f t="shared" si="109"/>
        <v>0</v>
      </c>
      <c r="D188" s="347">
        <f t="shared" si="115"/>
        <v>3493</v>
      </c>
      <c r="E188" s="135">
        <v>0</v>
      </c>
      <c r="F188" s="383">
        <f t="shared" si="110"/>
        <v>3493</v>
      </c>
      <c r="G188" s="383">
        <v>0</v>
      </c>
      <c r="H188" s="132">
        <v>3325</v>
      </c>
      <c r="I188" s="132">
        <v>168</v>
      </c>
      <c r="J188" s="332">
        <v>0</v>
      </c>
      <c r="K188" s="365">
        <v>0</v>
      </c>
      <c r="L188" s="365">
        <v>0</v>
      </c>
      <c r="M188" s="365">
        <v>0</v>
      </c>
      <c r="N188" s="365">
        <v>0</v>
      </c>
      <c r="O188" s="364">
        <v>0</v>
      </c>
      <c r="P188" s="365">
        <f t="shared" si="116"/>
        <v>0</v>
      </c>
      <c r="Q188" s="365">
        <v>0</v>
      </c>
      <c r="R188" s="365">
        <v>0</v>
      </c>
      <c r="S188" s="365">
        <v>0</v>
      </c>
      <c r="T188" s="364">
        <v>0</v>
      </c>
      <c r="U188" s="365">
        <v>0</v>
      </c>
      <c r="V188" s="365">
        <v>0</v>
      </c>
      <c r="W188" s="365">
        <v>0</v>
      </c>
      <c r="X188" s="365">
        <v>0</v>
      </c>
      <c r="Y188" s="364">
        <v>0</v>
      </c>
      <c r="Z188" s="365">
        <v>0</v>
      </c>
      <c r="AA188" s="365">
        <v>0</v>
      </c>
      <c r="AB188" s="365">
        <v>0</v>
      </c>
      <c r="AC188" s="365">
        <v>0</v>
      </c>
    </row>
    <row r="189" spans="1:29" s="4" customFormat="1" ht="82.9" customHeight="1" outlineLevel="1" x14ac:dyDescent="0.2">
      <c r="A189" s="362" t="s">
        <v>1145</v>
      </c>
      <c r="B189" s="408" t="s">
        <v>1090</v>
      </c>
      <c r="C189" s="332">
        <f t="shared" si="109"/>
        <v>0</v>
      </c>
      <c r="D189" s="347">
        <f t="shared" si="115"/>
        <v>343</v>
      </c>
      <c r="E189" s="135">
        <v>0</v>
      </c>
      <c r="F189" s="383">
        <f t="shared" si="110"/>
        <v>343</v>
      </c>
      <c r="G189" s="383">
        <v>0</v>
      </c>
      <c r="H189" s="132">
        <v>327</v>
      </c>
      <c r="I189" s="132">
        <v>16</v>
      </c>
      <c r="J189" s="332">
        <v>0</v>
      </c>
      <c r="K189" s="365">
        <v>0</v>
      </c>
      <c r="L189" s="365">
        <v>0</v>
      </c>
      <c r="M189" s="365">
        <v>0</v>
      </c>
      <c r="N189" s="365">
        <v>0</v>
      </c>
      <c r="O189" s="364">
        <v>0</v>
      </c>
      <c r="P189" s="365">
        <f t="shared" si="116"/>
        <v>0</v>
      </c>
      <c r="Q189" s="365">
        <v>0</v>
      </c>
      <c r="R189" s="365">
        <v>0</v>
      </c>
      <c r="S189" s="365">
        <v>0</v>
      </c>
      <c r="T189" s="364">
        <v>0</v>
      </c>
      <c r="U189" s="365">
        <v>0</v>
      </c>
      <c r="V189" s="365">
        <v>0</v>
      </c>
      <c r="W189" s="365">
        <v>0</v>
      </c>
      <c r="X189" s="365">
        <v>0</v>
      </c>
      <c r="Y189" s="364">
        <v>0</v>
      </c>
      <c r="Z189" s="365">
        <v>0</v>
      </c>
      <c r="AA189" s="365">
        <v>0</v>
      </c>
      <c r="AB189" s="365">
        <v>0</v>
      </c>
      <c r="AC189" s="365">
        <v>0</v>
      </c>
    </row>
    <row r="190" spans="1:29" s="4" customFormat="1" ht="84" customHeight="1" outlineLevel="1" x14ac:dyDescent="0.2">
      <c r="A190" s="362" t="s">
        <v>1146</v>
      </c>
      <c r="B190" s="408" t="s">
        <v>1091</v>
      </c>
      <c r="C190" s="332">
        <f t="shared" si="109"/>
        <v>0</v>
      </c>
      <c r="D190" s="347">
        <f t="shared" si="115"/>
        <v>1105</v>
      </c>
      <c r="E190" s="135">
        <v>0</v>
      </c>
      <c r="F190" s="383">
        <f t="shared" si="110"/>
        <v>1105</v>
      </c>
      <c r="G190" s="383">
        <v>0</v>
      </c>
      <c r="H190" s="132">
        <v>1052</v>
      </c>
      <c r="I190" s="132">
        <v>53</v>
      </c>
      <c r="J190" s="332">
        <v>0</v>
      </c>
      <c r="K190" s="365">
        <v>0</v>
      </c>
      <c r="L190" s="365">
        <v>0</v>
      </c>
      <c r="M190" s="365">
        <v>0</v>
      </c>
      <c r="N190" s="365">
        <v>0</v>
      </c>
      <c r="O190" s="364">
        <v>0</v>
      </c>
      <c r="P190" s="365">
        <f t="shared" si="116"/>
        <v>0</v>
      </c>
      <c r="Q190" s="365">
        <v>0</v>
      </c>
      <c r="R190" s="365">
        <v>0</v>
      </c>
      <c r="S190" s="365">
        <v>0</v>
      </c>
      <c r="T190" s="364">
        <v>0</v>
      </c>
      <c r="U190" s="365">
        <v>0</v>
      </c>
      <c r="V190" s="365">
        <v>0</v>
      </c>
      <c r="W190" s="365">
        <v>0</v>
      </c>
      <c r="X190" s="365">
        <v>0</v>
      </c>
      <c r="Y190" s="364">
        <v>0</v>
      </c>
      <c r="Z190" s="365">
        <v>0</v>
      </c>
      <c r="AA190" s="365">
        <v>0</v>
      </c>
      <c r="AB190" s="365">
        <v>0</v>
      </c>
      <c r="AC190" s="365">
        <v>0</v>
      </c>
    </row>
    <row r="191" spans="1:29" s="4" customFormat="1" ht="67.900000000000006" customHeight="1" outlineLevel="1" x14ac:dyDescent="0.2">
      <c r="A191" s="362" t="s">
        <v>1147</v>
      </c>
      <c r="B191" s="408" t="s">
        <v>1092</v>
      </c>
      <c r="C191" s="332">
        <f t="shared" si="109"/>
        <v>0</v>
      </c>
      <c r="D191" s="347">
        <f t="shared" si="115"/>
        <v>314</v>
      </c>
      <c r="E191" s="135">
        <v>0</v>
      </c>
      <c r="F191" s="383">
        <f t="shared" si="110"/>
        <v>314</v>
      </c>
      <c r="G191" s="383">
        <v>0</v>
      </c>
      <c r="H191" s="132">
        <v>299</v>
      </c>
      <c r="I191" s="132">
        <v>15</v>
      </c>
      <c r="J191" s="332">
        <v>0</v>
      </c>
      <c r="K191" s="365">
        <v>0</v>
      </c>
      <c r="L191" s="365">
        <v>0</v>
      </c>
      <c r="M191" s="365">
        <v>0</v>
      </c>
      <c r="N191" s="365">
        <v>0</v>
      </c>
      <c r="O191" s="364">
        <v>0</v>
      </c>
      <c r="P191" s="365">
        <f t="shared" si="116"/>
        <v>0</v>
      </c>
      <c r="Q191" s="365">
        <v>0</v>
      </c>
      <c r="R191" s="365">
        <v>0</v>
      </c>
      <c r="S191" s="365">
        <v>0</v>
      </c>
      <c r="T191" s="364">
        <v>0</v>
      </c>
      <c r="U191" s="365">
        <v>0</v>
      </c>
      <c r="V191" s="365">
        <v>0</v>
      </c>
      <c r="W191" s="365">
        <v>0</v>
      </c>
      <c r="X191" s="365">
        <v>0</v>
      </c>
      <c r="Y191" s="364">
        <v>0</v>
      </c>
      <c r="Z191" s="365">
        <v>0</v>
      </c>
      <c r="AA191" s="365">
        <v>0</v>
      </c>
      <c r="AB191" s="365">
        <v>0</v>
      </c>
      <c r="AC191" s="365">
        <v>0</v>
      </c>
    </row>
    <row r="192" spans="1:29" s="4" customFormat="1" ht="76.900000000000006" customHeight="1" outlineLevel="1" x14ac:dyDescent="0.2">
      <c r="A192" s="362" t="s">
        <v>1148</v>
      </c>
      <c r="B192" s="408" t="s">
        <v>1093</v>
      </c>
      <c r="C192" s="332">
        <f t="shared" si="109"/>
        <v>0</v>
      </c>
      <c r="D192" s="347">
        <f t="shared" si="115"/>
        <v>786</v>
      </c>
      <c r="E192" s="135">
        <v>0</v>
      </c>
      <c r="F192" s="383">
        <f t="shared" si="110"/>
        <v>786</v>
      </c>
      <c r="G192" s="383">
        <v>0</v>
      </c>
      <c r="H192" s="132">
        <v>748</v>
      </c>
      <c r="I192" s="132">
        <v>38</v>
      </c>
      <c r="J192" s="332">
        <v>0</v>
      </c>
      <c r="K192" s="365">
        <v>0</v>
      </c>
      <c r="L192" s="365">
        <v>0</v>
      </c>
      <c r="M192" s="365">
        <v>0</v>
      </c>
      <c r="N192" s="365">
        <v>0</v>
      </c>
      <c r="O192" s="364">
        <v>0</v>
      </c>
      <c r="P192" s="365">
        <f t="shared" si="116"/>
        <v>0</v>
      </c>
      <c r="Q192" s="365">
        <v>0</v>
      </c>
      <c r="R192" s="365">
        <v>0</v>
      </c>
      <c r="S192" s="365">
        <v>0</v>
      </c>
      <c r="T192" s="364">
        <v>0</v>
      </c>
      <c r="U192" s="365">
        <v>0</v>
      </c>
      <c r="V192" s="365">
        <v>0</v>
      </c>
      <c r="W192" s="365">
        <v>0</v>
      </c>
      <c r="X192" s="365">
        <v>0</v>
      </c>
      <c r="Y192" s="364">
        <v>0</v>
      </c>
      <c r="Z192" s="365">
        <v>0</v>
      </c>
      <c r="AA192" s="365">
        <v>0</v>
      </c>
      <c r="AB192" s="365">
        <v>0</v>
      </c>
      <c r="AC192" s="365">
        <v>0</v>
      </c>
    </row>
    <row r="193" spans="1:29" s="4" customFormat="1" ht="60" customHeight="1" outlineLevel="1" x14ac:dyDescent="0.2">
      <c r="A193" s="362" t="s">
        <v>1149</v>
      </c>
      <c r="B193" s="408" t="s">
        <v>1094</v>
      </c>
      <c r="C193" s="332">
        <f t="shared" si="109"/>
        <v>0</v>
      </c>
      <c r="D193" s="347">
        <f t="shared" si="115"/>
        <v>539</v>
      </c>
      <c r="E193" s="135">
        <v>0</v>
      </c>
      <c r="F193" s="383">
        <f t="shared" si="110"/>
        <v>539</v>
      </c>
      <c r="G193" s="383">
        <v>0</v>
      </c>
      <c r="H193" s="132">
        <v>513</v>
      </c>
      <c r="I193" s="132">
        <v>26</v>
      </c>
      <c r="J193" s="332">
        <v>0</v>
      </c>
      <c r="K193" s="365">
        <v>0</v>
      </c>
      <c r="L193" s="365">
        <v>0</v>
      </c>
      <c r="M193" s="365">
        <v>0</v>
      </c>
      <c r="N193" s="365">
        <v>0</v>
      </c>
      <c r="O193" s="364">
        <v>0</v>
      </c>
      <c r="P193" s="365">
        <f t="shared" si="116"/>
        <v>0</v>
      </c>
      <c r="Q193" s="365">
        <v>0</v>
      </c>
      <c r="R193" s="365">
        <v>0</v>
      </c>
      <c r="S193" s="365">
        <v>0</v>
      </c>
      <c r="T193" s="364">
        <v>0</v>
      </c>
      <c r="U193" s="365">
        <v>0</v>
      </c>
      <c r="V193" s="365">
        <v>0</v>
      </c>
      <c r="W193" s="365">
        <v>0</v>
      </c>
      <c r="X193" s="365">
        <v>0</v>
      </c>
      <c r="Y193" s="364">
        <v>0</v>
      </c>
      <c r="Z193" s="365">
        <v>0</v>
      </c>
      <c r="AA193" s="365">
        <v>0</v>
      </c>
      <c r="AB193" s="365">
        <v>0</v>
      </c>
      <c r="AC193" s="365">
        <v>0</v>
      </c>
    </row>
    <row r="194" spans="1:29" s="4" customFormat="1" ht="63" customHeight="1" outlineLevel="1" x14ac:dyDescent="0.2">
      <c r="A194" s="362" t="s">
        <v>1150</v>
      </c>
      <c r="B194" s="408" t="s">
        <v>1095</v>
      </c>
      <c r="C194" s="332">
        <f t="shared" si="109"/>
        <v>0</v>
      </c>
      <c r="D194" s="347">
        <f t="shared" si="115"/>
        <v>539</v>
      </c>
      <c r="E194" s="135">
        <v>0</v>
      </c>
      <c r="F194" s="383">
        <f t="shared" si="110"/>
        <v>539</v>
      </c>
      <c r="G194" s="383">
        <v>0</v>
      </c>
      <c r="H194" s="132">
        <v>513</v>
      </c>
      <c r="I194" s="132">
        <v>26</v>
      </c>
      <c r="J194" s="332">
        <v>0</v>
      </c>
      <c r="K194" s="365">
        <v>0</v>
      </c>
      <c r="L194" s="365">
        <v>0</v>
      </c>
      <c r="M194" s="365">
        <v>0</v>
      </c>
      <c r="N194" s="365">
        <v>0</v>
      </c>
      <c r="O194" s="364">
        <v>0</v>
      </c>
      <c r="P194" s="365">
        <f t="shared" si="116"/>
        <v>0</v>
      </c>
      <c r="Q194" s="365">
        <v>0</v>
      </c>
      <c r="R194" s="365">
        <v>0</v>
      </c>
      <c r="S194" s="365">
        <v>0</v>
      </c>
      <c r="T194" s="364">
        <v>0</v>
      </c>
      <c r="U194" s="365">
        <v>0</v>
      </c>
      <c r="V194" s="365">
        <v>0</v>
      </c>
      <c r="W194" s="365">
        <v>0</v>
      </c>
      <c r="X194" s="365">
        <v>0</v>
      </c>
      <c r="Y194" s="364">
        <v>0</v>
      </c>
      <c r="Z194" s="365">
        <v>0</v>
      </c>
      <c r="AA194" s="365">
        <v>0</v>
      </c>
      <c r="AB194" s="365">
        <v>0</v>
      </c>
      <c r="AC194" s="365">
        <v>0</v>
      </c>
    </row>
    <row r="195" spans="1:29" s="4" customFormat="1" ht="91.9" customHeight="1" outlineLevel="1" x14ac:dyDescent="0.2">
      <c r="A195" s="362" t="s">
        <v>1151</v>
      </c>
      <c r="B195" s="408" t="s">
        <v>1096</v>
      </c>
      <c r="C195" s="332">
        <f t="shared" si="109"/>
        <v>0</v>
      </c>
      <c r="D195" s="347">
        <f t="shared" si="115"/>
        <v>339</v>
      </c>
      <c r="E195" s="135">
        <v>0</v>
      </c>
      <c r="F195" s="383">
        <f t="shared" si="110"/>
        <v>339</v>
      </c>
      <c r="G195" s="383">
        <v>0</v>
      </c>
      <c r="H195" s="132">
        <v>323</v>
      </c>
      <c r="I195" s="132">
        <v>16</v>
      </c>
      <c r="J195" s="332">
        <v>0</v>
      </c>
      <c r="K195" s="365">
        <v>0</v>
      </c>
      <c r="L195" s="365">
        <v>0</v>
      </c>
      <c r="M195" s="365">
        <v>0</v>
      </c>
      <c r="N195" s="365">
        <v>0</v>
      </c>
      <c r="O195" s="364">
        <v>0</v>
      </c>
      <c r="P195" s="365">
        <f t="shared" si="116"/>
        <v>0</v>
      </c>
      <c r="Q195" s="365">
        <v>0</v>
      </c>
      <c r="R195" s="365">
        <v>0</v>
      </c>
      <c r="S195" s="365">
        <v>0</v>
      </c>
      <c r="T195" s="364">
        <v>0</v>
      </c>
      <c r="U195" s="365">
        <v>0</v>
      </c>
      <c r="V195" s="365">
        <v>0</v>
      </c>
      <c r="W195" s="365">
        <v>0</v>
      </c>
      <c r="X195" s="365">
        <v>0</v>
      </c>
      <c r="Y195" s="364">
        <v>0</v>
      </c>
      <c r="Z195" s="365">
        <v>0</v>
      </c>
      <c r="AA195" s="365">
        <v>0</v>
      </c>
      <c r="AB195" s="365">
        <v>0</v>
      </c>
      <c r="AC195" s="365">
        <v>0</v>
      </c>
    </row>
    <row r="196" spans="1:29" s="4" customFormat="1" ht="42" customHeight="1" outlineLevel="1" x14ac:dyDescent="0.2">
      <c r="A196" s="362" t="s">
        <v>1152</v>
      </c>
      <c r="B196" s="408" t="s">
        <v>1097</v>
      </c>
      <c r="C196" s="332">
        <f t="shared" si="109"/>
        <v>0</v>
      </c>
      <c r="D196" s="347">
        <f t="shared" si="115"/>
        <v>225</v>
      </c>
      <c r="E196" s="135">
        <v>0</v>
      </c>
      <c r="F196" s="383">
        <f t="shared" si="110"/>
        <v>225</v>
      </c>
      <c r="G196" s="383">
        <v>0</v>
      </c>
      <c r="H196" s="132">
        <v>214</v>
      </c>
      <c r="I196" s="132">
        <v>11</v>
      </c>
      <c r="J196" s="332">
        <v>0</v>
      </c>
      <c r="K196" s="365">
        <v>0</v>
      </c>
      <c r="L196" s="365">
        <v>0</v>
      </c>
      <c r="M196" s="365">
        <v>0</v>
      </c>
      <c r="N196" s="365">
        <v>0</v>
      </c>
      <c r="O196" s="364">
        <v>0</v>
      </c>
      <c r="P196" s="365">
        <f t="shared" si="116"/>
        <v>0</v>
      </c>
      <c r="Q196" s="365">
        <v>0</v>
      </c>
      <c r="R196" s="365">
        <v>0</v>
      </c>
      <c r="S196" s="365">
        <v>0</v>
      </c>
      <c r="T196" s="364">
        <v>0</v>
      </c>
      <c r="U196" s="365">
        <v>0</v>
      </c>
      <c r="V196" s="365">
        <v>0</v>
      </c>
      <c r="W196" s="365">
        <v>0</v>
      </c>
      <c r="X196" s="365">
        <v>0</v>
      </c>
      <c r="Y196" s="364">
        <v>0</v>
      </c>
      <c r="Z196" s="365">
        <v>0</v>
      </c>
      <c r="AA196" s="365">
        <v>0</v>
      </c>
      <c r="AB196" s="365">
        <v>0</v>
      </c>
      <c r="AC196" s="365">
        <v>0</v>
      </c>
    </row>
    <row r="197" spans="1:29" s="4" customFormat="1" ht="99" customHeight="1" outlineLevel="1" x14ac:dyDescent="0.2">
      <c r="A197" s="362" t="s">
        <v>1153</v>
      </c>
      <c r="B197" s="408" t="s">
        <v>1098</v>
      </c>
      <c r="C197" s="332">
        <f t="shared" si="109"/>
        <v>0</v>
      </c>
      <c r="D197" s="347">
        <f t="shared" si="115"/>
        <v>1167</v>
      </c>
      <c r="E197" s="135">
        <v>0</v>
      </c>
      <c r="F197" s="383">
        <f t="shared" si="110"/>
        <v>1167</v>
      </c>
      <c r="G197" s="383">
        <v>0</v>
      </c>
      <c r="H197" s="132">
        <v>1111</v>
      </c>
      <c r="I197" s="132">
        <v>56</v>
      </c>
      <c r="J197" s="332">
        <v>0</v>
      </c>
      <c r="K197" s="365">
        <v>0</v>
      </c>
      <c r="L197" s="365">
        <v>0</v>
      </c>
      <c r="M197" s="365">
        <v>0</v>
      </c>
      <c r="N197" s="365">
        <v>0</v>
      </c>
      <c r="O197" s="364">
        <v>0</v>
      </c>
      <c r="P197" s="365">
        <f t="shared" si="116"/>
        <v>0</v>
      </c>
      <c r="Q197" s="365">
        <v>0</v>
      </c>
      <c r="R197" s="365">
        <v>0</v>
      </c>
      <c r="S197" s="365">
        <v>0</v>
      </c>
      <c r="T197" s="364">
        <v>0</v>
      </c>
      <c r="U197" s="365">
        <v>0</v>
      </c>
      <c r="V197" s="365">
        <v>0</v>
      </c>
      <c r="W197" s="365">
        <v>0</v>
      </c>
      <c r="X197" s="365">
        <v>0</v>
      </c>
      <c r="Y197" s="364">
        <v>0</v>
      </c>
      <c r="Z197" s="365">
        <v>0</v>
      </c>
      <c r="AA197" s="365">
        <v>0</v>
      </c>
      <c r="AB197" s="365">
        <v>0</v>
      </c>
      <c r="AC197" s="365">
        <v>0</v>
      </c>
    </row>
    <row r="198" spans="1:29" s="4" customFormat="1" ht="69" customHeight="1" outlineLevel="1" x14ac:dyDescent="0.2">
      <c r="A198" s="362" t="s">
        <v>1154</v>
      </c>
      <c r="B198" s="408" t="s">
        <v>1099</v>
      </c>
      <c r="C198" s="332">
        <f t="shared" si="109"/>
        <v>0</v>
      </c>
      <c r="D198" s="347">
        <f t="shared" si="115"/>
        <v>140</v>
      </c>
      <c r="E198" s="135">
        <v>0</v>
      </c>
      <c r="F198" s="383">
        <f t="shared" si="110"/>
        <v>140</v>
      </c>
      <c r="G198" s="383">
        <v>0</v>
      </c>
      <c r="H198" s="132">
        <v>133</v>
      </c>
      <c r="I198" s="132">
        <v>7</v>
      </c>
      <c r="J198" s="332">
        <v>0</v>
      </c>
      <c r="K198" s="365">
        <v>0</v>
      </c>
      <c r="L198" s="365">
        <v>0</v>
      </c>
      <c r="M198" s="365">
        <v>0</v>
      </c>
      <c r="N198" s="365">
        <v>0</v>
      </c>
      <c r="O198" s="364">
        <v>0</v>
      </c>
      <c r="P198" s="365">
        <f t="shared" si="116"/>
        <v>0</v>
      </c>
      <c r="Q198" s="365">
        <v>0</v>
      </c>
      <c r="R198" s="365">
        <v>0</v>
      </c>
      <c r="S198" s="365">
        <v>0</v>
      </c>
      <c r="T198" s="364">
        <v>0</v>
      </c>
      <c r="U198" s="365">
        <v>0</v>
      </c>
      <c r="V198" s="365">
        <v>0</v>
      </c>
      <c r="W198" s="365">
        <v>0</v>
      </c>
      <c r="X198" s="365">
        <v>0</v>
      </c>
      <c r="Y198" s="364">
        <v>0</v>
      </c>
      <c r="Z198" s="365">
        <v>0</v>
      </c>
      <c r="AA198" s="365">
        <v>0</v>
      </c>
      <c r="AB198" s="365">
        <v>0</v>
      </c>
      <c r="AC198" s="365">
        <v>0</v>
      </c>
    </row>
    <row r="199" spans="1:29" s="4" customFormat="1" ht="73.900000000000006" customHeight="1" outlineLevel="1" x14ac:dyDescent="0.2">
      <c r="A199" s="362" t="s">
        <v>1155</v>
      </c>
      <c r="B199" s="408" t="s">
        <v>1100</v>
      </c>
      <c r="C199" s="332">
        <f t="shared" si="109"/>
        <v>0</v>
      </c>
      <c r="D199" s="347">
        <f t="shared" si="115"/>
        <v>4577</v>
      </c>
      <c r="E199" s="135">
        <v>0</v>
      </c>
      <c r="F199" s="383">
        <f t="shared" si="110"/>
        <v>4577</v>
      </c>
      <c r="G199" s="383">
        <v>0</v>
      </c>
      <c r="H199" s="132">
        <v>4357</v>
      </c>
      <c r="I199" s="132">
        <v>220</v>
      </c>
      <c r="J199" s="332">
        <v>0</v>
      </c>
      <c r="K199" s="365">
        <v>0</v>
      </c>
      <c r="L199" s="365">
        <v>0</v>
      </c>
      <c r="M199" s="365">
        <v>0</v>
      </c>
      <c r="N199" s="365">
        <v>0</v>
      </c>
      <c r="O199" s="364">
        <v>0</v>
      </c>
      <c r="P199" s="365">
        <f t="shared" si="116"/>
        <v>0</v>
      </c>
      <c r="Q199" s="365">
        <v>0</v>
      </c>
      <c r="R199" s="365">
        <v>0</v>
      </c>
      <c r="S199" s="365">
        <v>0</v>
      </c>
      <c r="T199" s="364">
        <v>0</v>
      </c>
      <c r="U199" s="365">
        <v>0</v>
      </c>
      <c r="V199" s="365">
        <v>0</v>
      </c>
      <c r="W199" s="365">
        <v>0</v>
      </c>
      <c r="X199" s="365">
        <v>0</v>
      </c>
      <c r="Y199" s="364">
        <v>0</v>
      </c>
      <c r="Z199" s="365">
        <v>0</v>
      </c>
      <c r="AA199" s="365">
        <v>0</v>
      </c>
      <c r="AB199" s="365">
        <v>0</v>
      </c>
      <c r="AC199" s="365">
        <v>0</v>
      </c>
    </row>
    <row r="200" spans="1:29" s="4" customFormat="1" ht="76.900000000000006" customHeight="1" outlineLevel="1" x14ac:dyDescent="0.2">
      <c r="A200" s="362" t="s">
        <v>1156</v>
      </c>
      <c r="B200" s="408" t="s">
        <v>1101</v>
      </c>
      <c r="C200" s="332">
        <f t="shared" si="109"/>
        <v>0</v>
      </c>
      <c r="D200" s="347">
        <f t="shared" si="115"/>
        <v>2805</v>
      </c>
      <c r="E200" s="135">
        <v>0</v>
      </c>
      <c r="F200" s="383">
        <f>G200+H200+I200</f>
        <v>2805</v>
      </c>
      <c r="G200" s="383">
        <v>0</v>
      </c>
      <c r="H200" s="132">
        <v>2670</v>
      </c>
      <c r="I200" s="132">
        <v>135</v>
      </c>
      <c r="J200" s="332">
        <v>0</v>
      </c>
      <c r="K200" s="365">
        <v>0</v>
      </c>
      <c r="L200" s="365">
        <v>0</v>
      </c>
      <c r="M200" s="365">
        <v>0</v>
      </c>
      <c r="N200" s="365">
        <v>0</v>
      </c>
      <c r="O200" s="364">
        <v>0</v>
      </c>
      <c r="P200" s="365">
        <f t="shared" si="116"/>
        <v>0</v>
      </c>
      <c r="Q200" s="365">
        <v>0</v>
      </c>
      <c r="R200" s="365">
        <v>0</v>
      </c>
      <c r="S200" s="365">
        <v>0</v>
      </c>
      <c r="T200" s="364">
        <v>0</v>
      </c>
      <c r="U200" s="365">
        <v>0</v>
      </c>
      <c r="V200" s="365">
        <v>0</v>
      </c>
      <c r="W200" s="365">
        <v>0</v>
      </c>
      <c r="X200" s="365">
        <v>0</v>
      </c>
      <c r="Y200" s="364">
        <v>0</v>
      </c>
      <c r="Z200" s="365">
        <v>0</v>
      </c>
      <c r="AA200" s="365">
        <v>0</v>
      </c>
      <c r="AB200" s="365">
        <v>0</v>
      </c>
      <c r="AC200" s="365">
        <v>0</v>
      </c>
    </row>
    <row r="201" spans="1:29" s="4" customFormat="1" ht="75" customHeight="1" outlineLevel="1" x14ac:dyDescent="0.2">
      <c r="A201" s="362" t="s">
        <v>1157</v>
      </c>
      <c r="B201" s="408" t="s">
        <v>1102</v>
      </c>
      <c r="C201" s="332">
        <f t="shared" si="109"/>
        <v>0</v>
      </c>
      <c r="D201" s="347">
        <f t="shared" si="115"/>
        <v>2796</v>
      </c>
      <c r="E201" s="135">
        <v>0</v>
      </c>
      <c r="F201" s="383">
        <f t="shared" si="110"/>
        <v>2796</v>
      </c>
      <c r="G201" s="383">
        <v>0</v>
      </c>
      <c r="H201" s="132">
        <v>2662</v>
      </c>
      <c r="I201" s="132">
        <v>134</v>
      </c>
      <c r="J201" s="332">
        <v>0</v>
      </c>
      <c r="K201" s="365">
        <v>0</v>
      </c>
      <c r="L201" s="365">
        <v>0</v>
      </c>
      <c r="M201" s="365">
        <v>0</v>
      </c>
      <c r="N201" s="365">
        <v>0</v>
      </c>
      <c r="O201" s="364">
        <v>0</v>
      </c>
      <c r="P201" s="365">
        <f t="shared" si="116"/>
        <v>0</v>
      </c>
      <c r="Q201" s="365">
        <v>0</v>
      </c>
      <c r="R201" s="365">
        <v>0</v>
      </c>
      <c r="S201" s="365">
        <v>0</v>
      </c>
      <c r="T201" s="364">
        <v>0</v>
      </c>
      <c r="U201" s="365">
        <v>0</v>
      </c>
      <c r="V201" s="365">
        <v>0</v>
      </c>
      <c r="W201" s="365">
        <v>0</v>
      </c>
      <c r="X201" s="365">
        <v>0</v>
      </c>
      <c r="Y201" s="364">
        <v>0</v>
      </c>
      <c r="Z201" s="365">
        <v>0</v>
      </c>
      <c r="AA201" s="365">
        <v>0</v>
      </c>
      <c r="AB201" s="365">
        <v>0</v>
      </c>
      <c r="AC201" s="365">
        <v>0</v>
      </c>
    </row>
    <row r="202" spans="1:29" s="4" customFormat="1" ht="81" customHeight="1" outlineLevel="1" x14ac:dyDescent="0.2">
      <c r="A202" s="362" t="s">
        <v>1158</v>
      </c>
      <c r="B202" s="408" t="s">
        <v>1103</v>
      </c>
      <c r="C202" s="332">
        <f t="shared" si="109"/>
        <v>0</v>
      </c>
      <c r="D202" s="347">
        <f t="shared" si="115"/>
        <v>2809</v>
      </c>
      <c r="E202" s="135">
        <v>0</v>
      </c>
      <c r="F202" s="383">
        <f t="shared" si="110"/>
        <v>2809</v>
      </c>
      <c r="G202" s="383">
        <v>0</v>
      </c>
      <c r="H202" s="132">
        <v>2674</v>
      </c>
      <c r="I202" s="132">
        <v>135</v>
      </c>
      <c r="J202" s="332">
        <v>0</v>
      </c>
      <c r="K202" s="365">
        <v>0</v>
      </c>
      <c r="L202" s="365">
        <v>0</v>
      </c>
      <c r="M202" s="365">
        <v>0</v>
      </c>
      <c r="N202" s="365">
        <v>0</v>
      </c>
      <c r="O202" s="364">
        <v>0</v>
      </c>
      <c r="P202" s="365">
        <f t="shared" si="116"/>
        <v>0</v>
      </c>
      <c r="Q202" s="365">
        <v>0</v>
      </c>
      <c r="R202" s="365">
        <v>0</v>
      </c>
      <c r="S202" s="365">
        <v>0</v>
      </c>
      <c r="T202" s="364">
        <v>0</v>
      </c>
      <c r="U202" s="365">
        <v>0</v>
      </c>
      <c r="V202" s="365">
        <v>0</v>
      </c>
      <c r="W202" s="365">
        <v>0</v>
      </c>
      <c r="X202" s="365">
        <v>0</v>
      </c>
      <c r="Y202" s="364">
        <v>0</v>
      </c>
      <c r="Z202" s="365">
        <v>0</v>
      </c>
      <c r="AA202" s="365">
        <v>0</v>
      </c>
      <c r="AB202" s="365">
        <v>0</v>
      </c>
      <c r="AC202" s="365">
        <v>0</v>
      </c>
    </row>
    <row r="203" spans="1:29" s="4" customFormat="1" ht="69.599999999999994" customHeight="1" outlineLevel="1" x14ac:dyDescent="0.2">
      <c r="A203" s="362" t="s">
        <v>1159</v>
      </c>
      <c r="B203" s="408" t="s">
        <v>1104</v>
      </c>
      <c r="C203" s="332">
        <f t="shared" si="109"/>
        <v>0</v>
      </c>
      <c r="D203" s="347">
        <f t="shared" si="115"/>
        <v>1174</v>
      </c>
      <c r="E203" s="135">
        <v>0</v>
      </c>
      <c r="F203" s="383">
        <f>G203+H203+I203</f>
        <v>1174</v>
      </c>
      <c r="G203" s="383">
        <v>0</v>
      </c>
      <c r="H203" s="132">
        <v>1118</v>
      </c>
      <c r="I203" s="132">
        <v>56</v>
      </c>
      <c r="J203" s="332">
        <v>0</v>
      </c>
      <c r="K203" s="365">
        <v>0</v>
      </c>
      <c r="L203" s="365">
        <v>0</v>
      </c>
      <c r="M203" s="365">
        <v>0</v>
      </c>
      <c r="N203" s="365">
        <v>0</v>
      </c>
      <c r="O203" s="364">
        <v>0</v>
      </c>
      <c r="P203" s="365">
        <f t="shared" si="116"/>
        <v>0</v>
      </c>
      <c r="Q203" s="365">
        <v>0</v>
      </c>
      <c r="R203" s="365">
        <v>0</v>
      </c>
      <c r="S203" s="365">
        <v>0</v>
      </c>
      <c r="T203" s="364">
        <v>0</v>
      </c>
      <c r="U203" s="365">
        <v>0</v>
      </c>
      <c r="V203" s="365">
        <v>0</v>
      </c>
      <c r="W203" s="365">
        <v>0</v>
      </c>
      <c r="X203" s="365">
        <v>0</v>
      </c>
      <c r="Y203" s="364">
        <v>0</v>
      </c>
      <c r="Z203" s="365">
        <v>0</v>
      </c>
      <c r="AA203" s="365">
        <v>0</v>
      </c>
      <c r="AB203" s="365">
        <v>0</v>
      </c>
      <c r="AC203" s="365">
        <v>0</v>
      </c>
    </row>
    <row r="204" spans="1:29" s="4" customFormat="1" ht="57" customHeight="1" outlineLevel="1" x14ac:dyDescent="0.2">
      <c r="A204" s="362" t="s">
        <v>1160</v>
      </c>
      <c r="B204" s="408" t="s">
        <v>1105</v>
      </c>
      <c r="C204" s="332">
        <f t="shared" si="109"/>
        <v>0</v>
      </c>
      <c r="D204" s="347">
        <f t="shared" si="115"/>
        <v>1157</v>
      </c>
      <c r="E204" s="135">
        <v>0</v>
      </c>
      <c r="F204" s="383">
        <f>G204+H204+I204</f>
        <v>1157</v>
      </c>
      <c r="G204" s="383">
        <v>0</v>
      </c>
      <c r="H204" s="132">
        <v>1101</v>
      </c>
      <c r="I204" s="132">
        <v>56</v>
      </c>
      <c r="J204" s="332">
        <v>0</v>
      </c>
      <c r="K204" s="365">
        <v>0</v>
      </c>
      <c r="L204" s="365">
        <v>0</v>
      </c>
      <c r="M204" s="365">
        <v>0</v>
      </c>
      <c r="N204" s="365">
        <v>0</v>
      </c>
      <c r="O204" s="364">
        <v>0</v>
      </c>
      <c r="P204" s="365">
        <f t="shared" si="116"/>
        <v>0</v>
      </c>
      <c r="Q204" s="365">
        <v>0</v>
      </c>
      <c r="R204" s="365">
        <v>0</v>
      </c>
      <c r="S204" s="365">
        <v>0</v>
      </c>
      <c r="T204" s="364">
        <v>0</v>
      </c>
      <c r="U204" s="365">
        <v>0</v>
      </c>
      <c r="V204" s="365">
        <v>0</v>
      </c>
      <c r="W204" s="365">
        <v>0</v>
      </c>
      <c r="X204" s="365">
        <v>0</v>
      </c>
      <c r="Y204" s="364">
        <v>0</v>
      </c>
      <c r="Z204" s="365">
        <v>0</v>
      </c>
      <c r="AA204" s="365">
        <v>0</v>
      </c>
      <c r="AB204" s="365">
        <v>0</v>
      </c>
      <c r="AC204" s="365">
        <v>0</v>
      </c>
    </row>
    <row r="205" spans="1:29" s="4" customFormat="1" ht="63" customHeight="1" outlineLevel="1" x14ac:dyDescent="0.2">
      <c r="A205" s="362" t="s">
        <v>1161</v>
      </c>
      <c r="B205" s="408" t="s">
        <v>1106</v>
      </c>
      <c r="C205" s="332">
        <f t="shared" si="109"/>
        <v>0</v>
      </c>
      <c r="D205" s="347">
        <f t="shared" si="115"/>
        <v>450</v>
      </c>
      <c r="E205" s="135">
        <v>0</v>
      </c>
      <c r="F205" s="383">
        <f t="shared" si="110"/>
        <v>450</v>
      </c>
      <c r="G205" s="383">
        <v>0</v>
      </c>
      <c r="H205" s="132">
        <v>428</v>
      </c>
      <c r="I205" s="132">
        <v>22</v>
      </c>
      <c r="J205" s="332">
        <v>0</v>
      </c>
      <c r="K205" s="365">
        <v>0</v>
      </c>
      <c r="L205" s="365">
        <v>0</v>
      </c>
      <c r="M205" s="365">
        <v>0</v>
      </c>
      <c r="N205" s="365">
        <v>0</v>
      </c>
      <c r="O205" s="364">
        <v>0</v>
      </c>
      <c r="P205" s="365">
        <f t="shared" si="116"/>
        <v>0</v>
      </c>
      <c r="Q205" s="365">
        <v>0</v>
      </c>
      <c r="R205" s="365">
        <v>0</v>
      </c>
      <c r="S205" s="365">
        <v>0</v>
      </c>
      <c r="T205" s="364">
        <v>0</v>
      </c>
      <c r="U205" s="365">
        <v>0</v>
      </c>
      <c r="V205" s="365">
        <v>0</v>
      </c>
      <c r="W205" s="365">
        <v>0</v>
      </c>
      <c r="X205" s="365">
        <v>0</v>
      </c>
      <c r="Y205" s="364">
        <v>0</v>
      </c>
      <c r="Z205" s="365">
        <v>0</v>
      </c>
      <c r="AA205" s="365">
        <v>0</v>
      </c>
      <c r="AB205" s="365">
        <v>0</v>
      </c>
      <c r="AC205" s="365">
        <v>0</v>
      </c>
    </row>
    <row r="206" spans="1:29" s="4" customFormat="1" ht="115.9" customHeight="1" outlineLevel="1" x14ac:dyDescent="0.2">
      <c r="A206" s="362" t="s">
        <v>1162</v>
      </c>
      <c r="B206" s="408" t="s">
        <v>1107</v>
      </c>
      <c r="C206" s="332">
        <f t="shared" si="109"/>
        <v>0</v>
      </c>
      <c r="D206" s="347">
        <f t="shared" si="115"/>
        <v>3323</v>
      </c>
      <c r="E206" s="135">
        <v>0</v>
      </c>
      <c r="F206" s="383">
        <f t="shared" si="110"/>
        <v>3323</v>
      </c>
      <c r="G206" s="383">
        <v>0</v>
      </c>
      <c r="H206" s="132">
        <v>3163</v>
      </c>
      <c r="I206" s="132">
        <v>160</v>
      </c>
      <c r="J206" s="332">
        <v>0</v>
      </c>
      <c r="K206" s="365">
        <v>0</v>
      </c>
      <c r="L206" s="365">
        <v>0</v>
      </c>
      <c r="M206" s="365">
        <v>0</v>
      </c>
      <c r="N206" s="365">
        <v>0</v>
      </c>
      <c r="O206" s="364">
        <v>0</v>
      </c>
      <c r="P206" s="365">
        <f t="shared" si="116"/>
        <v>0</v>
      </c>
      <c r="Q206" s="365">
        <v>0</v>
      </c>
      <c r="R206" s="365">
        <v>0</v>
      </c>
      <c r="S206" s="365">
        <v>0</v>
      </c>
      <c r="T206" s="364">
        <v>0</v>
      </c>
      <c r="U206" s="365">
        <v>0</v>
      </c>
      <c r="V206" s="365">
        <v>0</v>
      </c>
      <c r="W206" s="365">
        <v>0</v>
      </c>
      <c r="X206" s="365">
        <v>0</v>
      </c>
      <c r="Y206" s="364">
        <v>0</v>
      </c>
      <c r="Z206" s="365">
        <v>0</v>
      </c>
      <c r="AA206" s="365">
        <v>0</v>
      </c>
      <c r="AB206" s="365">
        <v>0</v>
      </c>
      <c r="AC206" s="365">
        <v>0</v>
      </c>
    </row>
    <row r="207" spans="1:29" s="4" customFormat="1" ht="60" customHeight="1" outlineLevel="1" x14ac:dyDescent="0.2">
      <c r="A207" s="362" t="s">
        <v>1163</v>
      </c>
      <c r="B207" s="408" t="s">
        <v>1108</v>
      </c>
      <c r="C207" s="332">
        <f t="shared" si="109"/>
        <v>0</v>
      </c>
      <c r="D207" s="347">
        <f t="shared" si="115"/>
        <v>598</v>
      </c>
      <c r="E207" s="135">
        <v>0</v>
      </c>
      <c r="F207" s="383">
        <f t="shared" si="110"/>
        <v>598</v>
      </c>
      <c r="G207" s="383">
        <v>0</v>
      </c>
      <c r="H207" s="132">
        <v>569</v>
      </c>
      <c r="I207" s="132">
        <v>29</v>
      </c>
      <c r="J207" s="332">
        <v>0</v>
      </c>
      <c r="K207" s="365">
        <v>0</v>
      </c>
      <c r="L207" s="365">
        <v>0</v>
      </c>
      <c r="M207" s="365">
        <v>0</v>
      </c>
      <c r="N207" s="365">
        <v>0</v>
      </c>
      <c r="O207" s="364">
        <v>0</v>
      </c>
      <c r="P207" s="365">
        <f t="shared" si="116"/>
        <v>0</v>
      </c>
      <c r="Q207" s="365">
        <v>0</v>
      </c>
      <c r="R207" s="365">
        <v>0</v>
      </c>
      <c r="S207" s="365">
        <v>0</v>
      </c>
      <c r="T207" s="364">
        <v>0</v>
      </c>
      <c r="U207" s="365">
        <v>0</v>
      </c>
      <c r="V207" s="365">
        <v>0</v>
      </c>
      <c r="W207" s="365">
        <v>0</v>
      </c>
      <c r="X207" s="365">
        <v>0</v>
      </c>
      <c r="Y207" s="364">
        <v>0</v>
      </c>
      <c r="Z207" s="365">
        <v>0</v>
      </c>
      <c r="AA207" s="365">
        <v>0</v>
      </c>
      <c r="AB207" s="365">
        <v>0</v>
      </c>
      <c r="AC207" s="365">
        <v>0</v>
      </c>
    </row>
    <row r="208" spans="1:29" s="4" customFormat="1" ht="106.9" customHeight="1" outlineLevel="1" x14ac:dyDescent="0.2">
      <c r="A208" s="362" t="s">
        <v>1164</v>
      </c>
      <c r="B208" s="408" t="s">
        <v>1109</v>
      </c>
      <c r="C208" s="332">
        <f t="shared" si="109"/>
        <v>0</v>
      </c>
      <c r="D208" s="347">
        <f t="shared" si="115"/>
        <v>552</v>
      </c>
      <c r="E208" s="135">
        <v>0</v>
      </c>
      <c r="F208" s="383">
        <f>G208+H208+I208</f>
        <v>552</v>
      </c>
      <c r="G208" s="383">
        <v>0</v>
      </c>
      <c r="H208" s="132">
        <v>525</v>
      </c>
      <c r="I208" s="132">
        <v>27</v>
      </c>
      <c r="J208" s="332">
        <v>0</v>
      </c>
      <c r="K208" s="365">
        <v>0</v>
      </c>
      <c r="L208" s="365">
        <v>0</v>
      </c>
      <c r="M208" s="365">
        <v>0</v>
      </c>
      <c r="N208" s="365">
        <v>0</v>
      </c>
      <c r="O208" s="364">
        <v>0</v>
      </c>
      <c r="P208" s="365">
        <f t="shared" si="116"/>
        <v>0</v>
      </c>
      <c r="Q208" s="365">
        <v>0</v>
      </c>
      <c r="R208" s="365">
        <v>0</v>
      </c>
      <c r="S208" s="365">
        <v>0</v>
      </c>
      <c r="T208" s="364">
        <v>0</v>
      </c>
      <c r="U208" s="365">
        <v>0</v>
      </c>
      <c r="V208" s="365">
        <v>0</v>
      </c>
      <c r="W208" s="365">
        <v>0</v>
      </c>
      <c r="X208" s="365">
        <v>0</v>
      </c>
      <c r="Y208" s="364">
        <v>0</v>
      </c>
      <c r="Z208" s="365">
        <v>0</v>
      </c>
      <c r="AA208" s="365">
        <v>0</v>
      </c>
      <c r="AB208" s="365">
        <v>0</v>
      </c>
      <c r="AC208" s="365">
        <v>0</v>
      </c>
    </row>
    <row r="209" spans="1:43" s="4" customFormat="1" ht="57" customHeight="1" outlineLevel="1" x14ac:dyDescent="0.2">
      <c r="A209" s="362" t="s">
        <v>1165</v>
      </c>
      <c r="B209" s="408" t="s">
        <v>1110</v>
      </c>
      <c r="C209" s="332">
        <f t="shared" ref="C209:C216" si="117">E209+J209+O209+T209+Y209</f>
        <v>0</v>
      </c>
      <c r="D209" s="347">
        <f t="shared" si="115"/>
        <v>164</v>
      </c>
      <c r="E209" s="135">
        <v>0</v>
      </c>
      <c r="F209" s="383">
        <f t="shared" ref="F209:F215" si="118">G209+H209+I209</f>
        <v>164</v>
      </c>
      <c r="G209" s="383">
        <v>0</v>
      </c>
      <c r="H209" s="132">
        <v>156</v>
      </c>
      <c r="I209" s="132">
        <v>8</v>
      </c>
      <c r="J209" s="332">
        <v>0</v>
      </c>
      <c r="K209" s="365">
        <v>0</v>
      </c>
      <c r="L209" s="365">
        <v>0</v>
      </c>
      <c r="M209" s="365">
        <v>0</v>
      </c>
      <c r="N209" s="365">
        <v>0</v>
      </c>
      <c r="O209" s="364">
        <v>0</v>
      </c>
      <c r="P209" s="365">
        <f t="shared" si="116"/>
        <v>0</v>
      </c>
      <c r="Q209" s="365">
        <v>0</v>
      </c>
      <c r="R209" s="365">
        <v>0</v>
      </c>
      <c r="S209" s="365">
        <v>0</v>
      </c>
      <c r="T209" s="364">
        <v>0</v>
      </c>
      <c r="U209" s="365">
        <v>0</v>
      </c>
      <c r="V209" s="365">
        <v>0</v>
      </c>
      <c r="W209" s="365">
        <v>0</v>
      </c>
      <c r="X209" s="365">
        <v>0</v>
      </c>
      <c r="Y209" s="364">
        <v>0</v>
      </c>
      <c r="Z209" s="365">
        <v>0</v>
      </c>
      <c r="AA209" s="365">
        <v>0</v>
      </c>
      <c r="AB209" s="365">
        <v>0</v>
      </c>
      <c r="AC209" s="365">
        <v>0</v>
      </c>
    </row>
    <row r="210" spans="1:43" s="4" customFormat="1" ht="39" customHeight="1" outlineLevel="1" x14ac:dyDescent="0.2">
      <c r="A210" s="362" t="s">
        <v>1166</v>
      </c>
      <c r="B210" s="408" t="s">
        <v>1111</v>
      </c>
      <c r="C210" s="332">
        <f t="shared" si="117"/>
        <v>0</v>
      </c>
      <c r="D210" s="347">
        <f t="shared" ref="D210:D216" si="119">F210+K210+P210+U210+Z210</f>
        <v>220</v>
      </c>
      <c r="E210" s="135">
        <v>0</v>
      </c>
      <c r="F210" s="383">
        <f>G210+H210+I210</f>
        <v>220</v>
      </c>
      <c r="G210" s="383">
        <v>0</v>
      </c>
      <c r="H210" s="132">
        <v>210</v>
      </c>
      <c r="I210" s="132">
        <v>10</v>
      </c>
      <c r="J210" s="332">
        <v>0</v>
      </c>
      <c r="K210" s="365">
        <v>0</v>
      </c>
      <c r="L210" s="365">
        <v>0</v>
      </c>
      <c r="M210" s="365">
        <v>0</v>
      </c>
      <c r="N210" s="365">
        <v>0</v>
      </c>
      <c r="O210" s="364">
        <v>0</v>
      </c>
      <c r="P210" s="365">
        <f t="shared" si="116"/>
        <v>0</v>
      </c>
      <c r="Q210" s="365">
        <v>0</v>
      </c>
      <c r="R210" s="365">
        <v>0</v>
      </c>
      <c r="S210" s="365">
        <v>0</v>
      </c>
      <c r="T210" s="364">
        <v>0</v>
      </c>
      <c r="U210" s="365">
        <v>0</v>
      </c>
      <c r="V210" s="365">
        <v>0</v>
      </c>
      <c r="W210" s="365">
        <v>0</v>
      </c>
      <c r="X210" s="365">
        <v>0</v>
      </c>
      <c r="Y210" s="364">
        <v>0</v>
      </c>
      <c r="Z210" s="365">
        <v>0</v>
      </c>
      <c r="AA210" s="365">
        <v>0</v>
      </c>
      <c r="AB210" s="365">
        <v>0</v>
      </c>
      <c r="AC210" s="365">
        <v>0</v>
      </c>
    </row>
    <row r="211" spans="1:43" s="4" customFormat="1" ht="49.9" customHeight="1" outlineLevel="1" x14ac:dyDescent="0.2">
      <c r="A211" s="362" t="s">
        <v>1167</v>
      </c>
      <c r="B211" s="408" t="s">
        <v>1112</v>
      </c>
      <c r="C211" s="332">
        <f t="shared" si="117"/>
        <v>0</v>
      </c>
      <c r="D211" s="347">
        <f t="shared" si="119"/>
        <v>108</v>
      </c>
      <c r="E211" s="135">
        <v>0</v>
      </c>
      <c r="F211" s="383">
        <f t="shared" si="118"/>
        <v>108</v>
      </c>
      <c r="G211" s="383">
        <v>0</v>
      </c>
      <c r="H211" s="132">
        <v>103</v>
      </c>
      <c r="I211" s="132">
        <v>5</v>
      </c>
      <c r="J211" s="332">
        <v>0</v>
      </c>
      <c r="K211" s="365">
        <v>0</v>
      </c>
      <c r="L211" s="365">
        <v>0</v>
      </c>
      <c r="M211" s="365">
        <v>0</v>
      </c>
      <c r="N211" s="365">
        <v>0</v>
      </c>
      <c r="O211" s="364">
        <v>0</v>
      </c>
      <c r="P211" s="365">
        <f t="shared" ref="P211:P216" si="120">S211</f>
        <v>0</v>
      </c>
      <c r="Q211" s="365">
        <v>0</v>
      </c>
      <c r="R211" s="365">
        <v>0</v>
      </c>
      <c r="S211" s="365">
        <v>0</v>
      </c>
      <c r="T211" s="364">
        <v>0</v>
      </c>
      <c r="U211" s="365">
        <v>0</v>
      </c>
      <c r="V211" s="365">
        <v>0</v>
      </c>
      <c r="W211" s="365">
        <v>0</v>
      </c>
      <c r="X211" s="365">
        <v>0</v>
      </c>
      <c r="Y211" s="364">
        <v>0</v>
      </c>
      <c r="Z211" s="365">
        <v>0</v>
      </c>
      <c r="AA211" s="365">
        <v>0</v>
      </c>
      <c r="AB211" s="365">
        <v>0</v>
      </c>
      <c r="AC211" s="365">
        <v>0</v>
      </c>
    </row>
    <row r="212" spans="1:43" s="4" customFormat="1" ht="52.9" customHeight="1" outlineLevel="1" x14ac:dyDescent="0.2">
      <c r="A212" s="362" t="s">
        <v>1168</v>
      </c>
      <c r="B212" s="408" t="s">
        <v>1113</v>
      </c>
      <c r="C212" s="332">
        <f t="shared" si="117"/>
        <v>0</v>
      </c>
      <c r="D212" s="347">
        <f t="shared" si="119"/>
        <v>398</v>
      </c>
      <c r="E212" s="135">
        <v>0</v>
      </c>
      <c r="F212" s="383">
        <f t="shared" si="118"/>
        <v>398</v>
      </c>
      <c r="G212" s="383">
        <v>0</v>
      </c>
      <c r="H212" s="132">
        <v>379</v>
      </c>
      <c r="I212" s="132">
        <v>19</v>
      </c>
      <c r="J212" s="332">
        <v>0</v>
      </c>
      <c r="K212" s="365">
        <v>0</v>
      </c>
      <c r="L212" s="365">
        <v>0</v>
      </c>
      <c r="M212" s="365">
        <v>0</v>
      </c>
      <c r="N212" s="365">
        <v>0</v>
      </c>
      <c r="O212" s="364">
        <v>0</v>
      </c>
      <c r="P212" s="365">
        <f t="shared" si="120"/>
        <v>0</v>
      </c>
      <c r="Q212" s="365">
        <v>0</v>
      </c>
      <c r="R212" s="365">
        <v>0</v>
      </c>
      <c r="S212" s="365">
        <v>0</v>
      </c>
      <c r="T212" s="364">
        <v>0</v>
      </c>
      <c r="U212" s="365">
        <v>0</v>
      </c>
      <c r="V212" s="365">
        <v>0</v>
      </c>
      <c r="W212" s="365">
        <v>0</v>
      </c>
      <c r="X212" s="365">
        <v>0</v>
      </c>
      <c r="Y212" s="364">
        <v>0</v>
      </c>
      <c r="Z212" s="365">
        <v>0</v>
      </c>
      <c r="AA212" s="365">
        <v>0</v>
      </c>
      <c r="AB212" s="365">
        <v>0</v>
      </c>
      <c r="AC212" s="365">
        <v>0</v>
      </c>
    </row>
    <row r="213" spans="1:43" s="4" customFormat="1" ht="49.9" customHeight="1" outlineLevel="1" x14ac:dyDescent="0.2">
      <c r="A213" s="362" t="s">
        <v>1169</v>
      </c>
      <c r="B213" s="408" t="s">
        <v>1114</v>
      </c>
      <c r="C213" s="332">
        <f t="shared" si="117"/>
        <v>0</v>
      </c>
      <c r="D213" s="347">
        <f t="shared" si="119"/>
        <v>173</v>
      </c>
      <c r="E213" s="135">
        <v>0</v>
      </c>
      <c r="F213" s="383">
        <f t="shared" si="118"/>
        <v>173</v>
      </c>
      <c r="G213" s="383">
        <v>0</v>
      </c>
      <c r="H213" s="132">
        <v>165</v>
      </c>
      <c r="I213" s="132">
        <v>8</v>
      </c>
      <c r="J213" s="332">
        <v>0</v>
      </c>
      <c r="K213" s="365">
        <v>0</v>
      </c>
      <c r="L213" s="365">
        <v>0</v>
      </c>
      <c r="M213" s="365">
        <v>0</v>
      </c>
      <c r="N213" s="365">
        <v>0</v>
      </c>
      <c r="O213" s="364">
        <v>0</v>
      </c>
      <c r="P213" s="365">
        <f t="shared" si="120"/>
        <v>0</v>
      </c>
      <c r="Q213" s="365">
        <v>0</v>
      </c>
      <c r="R213" s="365">
        <v>0</v>
      </c>
      <c r="S213" s="365">
        <v>0</v>
      </c>
      <c r="T213" s="364">
        <v>0</v>
      </c>
      <c r="U213" s="365">
        <v>0</v>
      </c>
      <c r="V213" s="365">
        <v>0</v>
      </c>
      <c r="W213" s="365">
        <v>0</v>
      </c>
      <c r="X213" s="365">
        <v>0</v>
      </c>
      <c r="Y213" s="364">
        <v>0</v>
      </c>
      <c r="Z213" s="365">
        <v>0</v>
      </c>
      <c r="AA213" s="365">
        <v>0</v>
      </c>
      <c r="AB213" s="365">
        <v>0</v>
      </c>
      <c r="AC213" s="365">
        <v>0</v>
      </c>
    </row>
    <row r="214" spans="1:43" s="4" customFormat="1" ht="105" customHeight="1" outlineLevel="1" x14ac:dyDescent="0.2">
      <c r="A214" s="362" t="s">
        <v>1170</v>
      </c>
      <c r="B214" s="408" t="s">
        <v>1115</v>
      </c>
      <c r="C214" s="332">
        <f t="shared" si="117"/>
        <v>0</v>
      </c>
      <c r="D214" s="347">
        <f t="shared" si="119"/>
        <v>1624</v>
      </c>
      <c r="E214" s="135">
        <v>0</v>
      </c>
      <c r="F214" s="383">
        <f t="shared" si="118"/>
        <v>1624</v>
      </c>
      <c r="G214" s="383">
        <v>0</v>
      </c>
      <c r="H214" s="132">
        <v>1546</v>
      </c>
      <c r="I214" s="132">
        <v>78</v>
      </c>
      <c r="J214" s="332">
        <v>0</v>
      </c>
      <c r="K214" s="365">
        <v>0</v>
      </c>
      <c r="L214" s="365">
        <v>0</v>
      </c>
      <c r="M214" s="365">
        <v>0</v>
      </c>
      <c r="N214" s="365">
        <v>0</v>
      </c>
      <c r="O214" s="364">
        <v>0</v>
      </c>
      <c r="P214" s="365">
        <f t="shared" si="120"/>
        <v>0</v>
      </c>
      <c r="Q214" s="365">
        <v>0</v>
      </c>
      <c r="R214" s="365">
        <v>0</v>
      </c>
      <c r="S214" s="365">
        <v>0</v>
      </c>
      <c r="T214" s="364">
        <v>0</v>
      </c>
      <c r="U214" s="365">
        <v>0</v>
      </c>
      <c r="V214" s="365">
        <v>0</v>
      </c>
      <c r="W214" s="365">
        <v>0</v>
      </c>
      <c r="X214" s="365">
        <v>0</v>
      </c>
      <c r="Y214" s="364">
        <v>0</v>
      </c>
      <c r="Z214" s="365">
        <v>0</v>
      </c>
      <c r="AA214" s="365">
        <v>0</v>
      </c>
      <c r="AB214" s="365">
        <v>0</v>
      </c>
      <c r="AC214" s="365">
        <v>0</v>
      </c>
    </row>
    <row r="215" spans="1:43" s="4" customFormat="1" ht="67.900000000000006" customHeight="1" outlineLevel="1" x14ac:dyDescent="0.2">
      <c r="A215" s="362" t="s">
        <v>1171</v>
      </c>
      <c r="B215" s="408" t="s">
        <v>1116</v>
      </c>
      <c r="C215" s="332">
        <f t="shared" si="117"/>
        <v>0</v>
      </c>
      <c r="D215" s="347">
        <f t="shared" si="119"/>
        <v>6317</v>
      </c>
      <c r="E215" s="135">
        <v>0</v>
      </c>
      <c r="F215" s="383">
        <f t="shared" si="118"/>
        <v>6317</v>
      </c>
      <c r="G215" s="383">
        <v>0</v>
      </c>
      <c r="H215" s="132">
        <v>6014</v>
      </c>
      <c r="I215" s="132">
        <v>303</v>
      </c>
      <c r="J215" s="332">
        <v>0</v>
      </c>
      <c r="K215" s="365">
        <v>0</v>
      </c>
      <c r="L215" s="365">
        <v>0</v>
      </c>
      <c r="M215" s="365">
        <v>0</v>
      </c>
      <c r="N215" s="365">
        <v>0</v>
      </c>
      <c r="O215" s="364">
        <v>0</v>
      </c>
      <c r="P215" s="365">
        <f t="shared" si="120"/>
        <v>0</v>
      </c>
      <c r="Q215" s="365">
        <v>0</v>
      </c>
      <c r="R215" s="365">
        <v>0</v>
      </c>
      <c r="S215" s="365">
        <v>0</v>
      </c>
      <c r="T215" s="364">
        <v>0</v>
      </c>
      <c r="U215" s="365">
        <v>0</v>
      </c>
      <c r="V215" s="365">
        <v>0</v>
      </c>
      <c r="W215" s="365">
        <v>0</v>
      </c>
      <c r="X215" s="365">
        <v>0</v>
      </c>
      <c r="Y215" s="364">
        <v>0</v>
      </c>
      <c r="Z215" s="365">
        <v>0</v>
      </c>
      <c r="AA215" s="365">
        <v>0</v>
      </c>
      <c r="AB215" s="365">
        <v>0</v>
      </c>
      <c r="AC215" s="365">
        <v>0</v>
      </c>
    </row>
    <row r="216" spans="1:43" s="4" customFormat="1" ht="114.75" customHeight="1" outlineLevel="1" x14ac:dyDescent="0.2">
      <c r="A216" s="362" t="s">
        <v>1172</v>
      </c>
      <c r="B216" s="408" t="s">
        <v>1117</v>
      </c>
      <c r="C216" s="332">
        <f t="shared" si="117"/>
        <v>0</v>
      </c>
      <c r="D216" s="347">
        <f t="shared" si="119"/>
        <v>21761</v>
      </c>
      <c r="E216" s="135">
        <v>0</v>
      </c>
      <c r="F216" s="383">
        <f>G216+H216+I216</f>
        <v>21761</v>
      </c>
      <c r="G216" s="383">
        <v>0</v>
      </c>
      <c r="H216" s="132">
        <v>20716</v>
      </c>
      <c r="I216" s="132">
        <v>1045</v>
      </c>
      <c r="J216" s="332">
        <v>0</v>
      </c>
      <c r="K216" s="365">
        <v>0</v>
      </c>
      <c r="L216" s="365">
        <v>0</v>
      </c>
      <c r="M216" s="365">
        <v>0</v>
      </c>
      <c r="N216" s="365">
        <v>0</v>
      </c>
      <c r="O216" s="364">
        <v>0</v>
      </c>
      <c r="P216" s="365">
        <f t="shared" si="120"/>
        <v>0</v>
      </c>
      <c r="Q216" s="365">
        <v>0</v>
      </c>
      <c r="R216" s="365">
        <v>0</v>
      </c>
      <c r="S216" s="365">
        <v>0</v>
      </c>
      <c r="T216" s="364">
        <v>0</v>
      </c>
      <c r="U216" s="365">
        <v>0</v>
      </c>
      <c r="V216" s="365">
        <v>0</v>
      </c>
      <c r="W216" s="365">
        <v>0</v>
      </c>
      <c r="X216" s="365">
        <v>0</v>
      </c>
      <c r="Y216" s="364">
        <v>0</v>
      </c>
      <c r="Z216" s="365">
        <v>0</v>
      </c>
      <c r="AA216" s="365">
        <v>0</v>
      </c>
      <c r="AB216" s="365">
        <v>0</v>
      </c>
      <c r="AC216" s="365">
        <v>0</v>
      </c>
    </row>
    <row r="217" spans="1:43" s="4" customFormat="1" ht="114.75" customHeight="1" outlineLevel="1" x14ac:dyDescent="0.2">
      <c r="A217" s="362" t="s">
        <v>1173</v>
      </c>
      <c r="B217" s="408" t="s">
        <v>1371</v>
      </c>
      <c r="C217" s="332">
        <f t="shared" ref="C217" si="121">E217+J217+O217+T217+Y217</f>
        <v>0</v>
      </c>
      <c r="D217" s="347">
        <f t="shared" ref="D217" si="122">F217+K217+P217+U217+Z217</f>
        <v>466</v>
      </c>
      <c r="E217" s="135">
        <v>0</v>
      </c>
      <c r="F217" s="383">
        <f>G217+H217+I217</f>
        <v>466</v>
      </c>
      <c r="G217" s="383">
        <v>0</v>
      </c>
      <c r="H217" s="132">
        <v>0</v>
      </c>
      <c r="I217" s="132">
        <v>466</v>
      </c>
      <c r="J217" s="332">
        <v>0</v>
      </c>
      <c r="K217" s="365">
        <v>0</v>
      </c>
      <c r="L217" s="365">
        <v>0</v>
      </c>
      <c r="M217" s="365">
        <v>0</v>
      </c>
      <c r="N217" s="365">
        <v>0</v>
      </c>
      <c r="O217" s="364">
        <v>0</v>
      </c>
      <c r="P217" s="365">
        <f t="shared" ref="P217" si="123">S217</f>
        <v>0</v>
      </c>
      <c r="Q217" s="365">
        <v>0</v>
      </c>
      <c r="R217" s="365">
        <v>0</v>
      </c>
      <c r="S217" s="365">
        <v>0</v>
      </c>
      <c r="T217" s="364">
        <v>0</v>
      </c>
      <c r="U217" s="365">
        <v>0</v>
      </c>
      <c r="V217" s="365">
        <v>0</v>
      </c>
      <c r="W217" s="365">
        <v>0</v>
      </c>
      <c r="X217" s="365">
        <v>0</v>
      </c>
      <c r="Y217" s="364">
        <v>0</v>
      </c>
      <c r="Z217" s="365">
        <v>0</v>
      </c>
      <c r="AA217" s="365">
        <v>0</v>
      </c>
      <c r="AB217" s="365">
        <v>0</v>
      </c>
      <c r="AC217" s="365">
        <v>0</v>
      </c>
    </row>
    <row r="218" spans="1:43" s="4" customFormat="1" ht="36.6" customHeight="1" outlineLevel="1" x14ac:dyDescent="0.2">
      <c r="A218" s="362" t="s">
        <v>1174</v>
      </c>
      <c r="B218" s="408" t="s">
        <v>1258</v>
      </c>
      <c r="C218" s="332">
        <f t="shared" ref="C218" si="124">E218+J218+O218+T218+Y218</f>
        <v>0</v>
      </c>
      <c r="D218" s="347">
        <f t="shared" ref="D218" si="125">F218+K218+P218+U218+Z218</f>
        <v>250</v>
      </c>
      <c r="E218" s="135">
        <v>0</v>
      </c>
      <c r="F218" s="383">
        <f t="shared" ref="F218" si="126">G218+H218+I218</f>
        <v>250</v>
      </c>
      <c r="G218" s="383">
        <v>0</v>
      </c>
      <c r="H218" s="132">
        <v>0</v>
      </c>
      <c r="I218" s="132">
        <v>250</v>
      </c>
      <c r="J218" s="332">
        <v>0</v>
      </c>
      <c r="K218" s="365">
        <v>0</v>
      </c>
      <c r="L218" s="365">
        <v>0</v>
      </c>
      <c r="M218" s="365">
        <v>0</v>
      </c>
      <c r="N218" s="365">
        <v>0</v>
      </c>
      <c r="O218" s="364">
        <v>0</v>
      </c>
      <c r="P218" s="365">
        <f t="shared" ref="P218:P219" si="127">S218</f>
        <v>0</v>
      </c>
      <c r="Q218" s="365">
        <v>0</v>
      </c>
      <c r="R218" s="365">
        <v>0</v>
      </c>
      <c r="S218" s="365">
        <v>0</v>
      </c>
      <c r="T218" s="364">
        <v>0</v>
      </c>
      <c r="U218" s="365">
        <v>0</v>
      </c>
      <c r="V218" s="365">
        <v>0</v>
      </c>
      <c r="W218" s="365">
        <v>0</v>
      </c>
      <c r="X218" s="365">
        <v>0</v>
      </c>
      <c r="Y218" s="364">
        <v>0</v>
      </c>
      <c r="Z218" s="365">
        <v>0</v>
      </c>
      <c r="AA218" s="365">
        <v>0</v>
      </c>
      <c r="AB218" s="365">
        <v>0</v>
      </c>
      <c r="AC218" s="365">
        <v>0</v>
      </c>
    </row>
    <row r="219" spans="1:43" s="4" customFormat="1" ht="36.6" customHeight="1" outlineLevel="1" x14ac:dyDescent="0.2">
      <c r="A219" s="362" t="s">
        <v>1175</v>
      </c>
      <c r="B219" s="408" t="s">
        <v>1365</v>
      </c>
      <c r="C219" s="332">
        <f t="shared" ref="C219:C220" si="128">E219+J219+O219+T219+Y219</f>
        <v>0</v>
      </c>
      <c r="D219" s="347">
        <f t="shared" ref="D219:D220" si="129">F219+K219+P219+U219+Z219</f>
        <v>117758</v>
      </c>
      <c r="E219" s="135">
        <v>0</v>
      </c>
      <c r="F219" s="383">
        <f t="shared" ref="F219:F220" si="130">G219+H219+I219</f>
        <v>0</v>
      </c>
      <c r="G219" s="383">
        <v>0</v>
      </c>
      <c r="H219" s="132">
        <v>0</v>
      </c>
      <c r="I219" s="132">
        <v>0</v>
      </c>
      <c r="J219" s="332">
        <v>0</v>
      </c>
      <c r="K219" s="365">
        <f>L219+M219+N219</f>
        <v>58879</v>
      </c>
      <c r="L219" s="365">
        <v>0</v>
      </c>
      <c r="M219" s="365">
        <v>0</v>
      </c>
      <c r="N219" s="365">
        <v>58879</v>
      </c>
      <c r="O219" s="364">
        <v>0</v>
      </c>
      <c r="P219" s="365">
        <f t="shared" si="127"/>
        <v>58879</v>
      </c>
      <c r="Q219" s="365">
        <v>0</v>
      </c>
      <c r="R219" s="365">
        <v>0</v>
      </c>
      <c r="S219" s="365">
        <v>58879</v>
      </c>
      <c r="T219" s="364">
        <v>0</v>
      </c>
      <c r="U219" s="365">
        <v>0</v>
      </c>
      <c r="V219" s="365">
        <v>0</v>
      </c>
      <c r="W219" s="365">
        <v>0</v>
      </c>
      <c r="X219" s="365">
        <v>0</v>
      </c>
      <c r="Y219" s="364">
        <v>0</v>
      </c>
      <c r="Z219" s="365">
        <v>0</v>
      </c>
      <c r="AA219" s="365">
        <v>0</v>
      </c>
      <c r="AB219" s="365">
        <v>0</v>
      </c>
      <c r="AC219" s="365">
        <v>0</v>
      </c>
    </row>
    <row r="220" spans="1:43" s="4" customFormat="1" ht="36.6" customHeight="1" outlineLevel="1" x14ac:dyDescent="0.2">
      <c r="A220" s="362" t="s">
        <v>1176</v>
      </c>
      <c r="B220" s="408" t="s">
        <v>1409</v>
      </c>
      <c r="C220" s="332">
        <f t="shared" si="128"/>
        <v>0</v>
      </c>
      <c r="D220" s="347">
        <f t="shared" si="129"/>
        <v>5</v>
      </c>
      <c r="E220" s="135">
        <v>0</v>
      </c>
      <c r="F220" s="383">
        <f t="shared" si="130"/>
        <v>5</v>
      </c>
      <c r="G220" s="383">
        <v>0</v>
      </c>
      <c r="H220" s="132">
        <v>0</v>
      </c>
      <c r="I220" s="132">
        <v>5</v>
      </c>
      <c r="J220" s="332">
        <v>0</v>
      </c>
      <c r="K220" s="365">
        <v>0</v>
      </c>
      <c r="L220" s="365">
        <v>0</v>
      </c>
      <c r="M220" s="365">
        <v>0</v>
      </c>
      <c r="N220" s="365">
        <v>0</v>
      </c>
      <c r="O220" s="364">
        <v>0</v>
      </c>
      <c r="P220" s="365">
        <f t="shared" ref="P220" si="131">S220</f>
        <v>0</v>
      </c>
      <c r="Q220" s="365">
        <v>0</v>
      </c>
      <c r="R220" s="365">
        <v>0</v>
      </c>
      <c r="S220" s="365">
        <v>0</v>
      </c>
      <c r="T220" s="364">
        <v>0</v>
      </c>
      <c r="U220" s="365">
        <v>0</v>
      </c>
      <c r="V220" s="365">
        <v>0</v>
      </c>
      <c r="W220" s="365">
        <v>0</v>
      </c>
      <c r="X220" s="365">
        <v>0</v>
      </c>
      <c r="Y220" s="364">
        <v>0</v>
      </c>
      <c r="Z220" s="365">
        <v>0</v>
      </c>
      <c r="AA220" s="365">
        <v>0</v>
      </c>
      <c r="AB220" s="365">
        <v>0</v>
      </c>
      <c r="AC220" s="365">
        <v>0</v>
      </c>
    </row>
    <row r="221" spans="1:43" s="4" customFormat="1" ht="114" customHeight="1" outlineLevel="1" x14ac:dyDescent="0.2">
      <c r="A221" s="362" t="s">
        <v>1177</v>
      </c>
      <c r="B221" s="408" t="s">
        <v>1416</v>
      </c>
      <c r="C221" s="483">
        <f t="shared" ref="C221" si="132">E221+J221+O221+T221+Y221</f>
        <v>0</v>
      </c>
      <c r="D221" s="347">
        <f t="shared" ref="D221" si="133">F221+K221+P221+U221+Z221</f>
        <v>30</v>
      </c>
      <c r="E221" s="135">
        <v>0</v>
      </c>
      <c r="F221" s="383">
        <f t="shared" ref="F221" si="134">G221+H221+I221</f>
        <v>30</v>
      </c>
      <c r="G221" s="383">
        <v>0</v>
      </c>
      <c r="H221" s="132">
        <v>0</v>
      </c>
      <c r="I221" s="132">
        <v>30</v>
      </c>
      <c r="J221" s="483">
        <v>0</v>
      </c>
      <c r="K221" s="365">
        <v>0</v>
      </c>
      <c r="L221" s="365">
        <v>0</v>
      </c>
      <c r="M221" s="365">
        <v>0</v>
      </c>
      <c r="N221" s="365">
        <v>0</v>
      </c>
      <c r="O221" s="364">
        <v>0</v>
      </c>
      <c r="P221" s="365">
        <f t="shared" ref="P221" si="135">S221</f>
        <v>0</v>
      </c>
      <c r="Q221" s="365">
        <v>0</v>
      </c>
      <c r="R221" s="365">
        <v>0</v>
      </c>
      <c r="S221" s="365">
        <v>0</v>
      </c>
      <c r="T221" s="364">
        <v>0</v>
      </c>
      <c r="U221" s="365">
        <v>0</v>
      </c>
      <c r="V221" s="365">
        <v>0</v>
      </c>
      <c r="W221" s="365">
        <v>0</v>
      </c>
      <c r="X221" s="365">
        <v>0</v>
      </c>
      <c r="Y221" s="364">
        <v>0</v>
      </c>
      <c r="Z221" s="365">
        <v>0</v>
      </c>
      <c r="AA221" s="365">
        <v>0</v>
      </c>
      <c r="AB221" s="365">
        <v>0</v>
      </c>
      <c r="AC221" s="365">
        <v>0</v>
      </c>
    </row>
    <row r="222" spans="1:43" s="177" customFormat="1" ht="27" customHeight="1" outlineLevel="1" x14ac:dyDescent="0.2">
      <c r="A222" s="362"/>
      <c r="B222" s="408" t="s">
        <v>1012</v>
      </c>
      <c r="C222" s="332">
        <f t="shared" ref="C222" si="136">E222+J222+O222+T222+Y222</f>
        <v>0</v>
      </c>
      <c r="D222" s="347">
        <f t="shared" ref="D222" si="137">F222+K222+P222+U222+Z222</f>
        <v>358</v>
      </c>
      <c r="E222" s="135">
        <v>0</v>
      </c>
      <c r="F222" s="383">
        <f t="shared" ref="F222" si="138">G222+H222+I222</f>
        <v>358</v>
      </c>
      <c r="G222" s="383">
        <v>0</v>
      </c>
      <c r="H222" s="132">
        <v>132</v>
      </c>
      <c r="I222" s="132">
        <v>226</v>
      </c>
      <c r="J222" s="332">
        <v>0</v>
      </c>
      <c r="K222" s="365">
        <f>L222+M222+N222</f>
        <v>0</v>
      </c>
      <c r="L222" s="365">
        <v>0</v>
      </c>
      <c r="M222" s="365">
        <v>0</v>
      </c>
      <c r="N222" s="365">
        <v>0</v>
      </c>
      <c r="O222" s="364">
        <v>0</v>
      </c>
      <c r="P222" s="365">
        <f t="shared" ref="P222" si="139">S222</f>
        <v>0</v>
      </c>
      <c r="Q222" s="365">
        <v>0</v>
      </c>
      <c r="R222" s="365">
        <v>0</v>
      </c>
      <c r="S222" s="365">
        <v>0</v>
      </c>
      <c r="T222" s="364">
        <v>0</v>
      </c>
      <c r="U222" s="365">
        <v>0</v>
      </c>
      <c r="V222" s="365">
        <v>0</v>
      </c>
      <c r="W222" s="365">
        <v>0</v>
      </c>
      <c r="X222" s="365">
        <v>0</v>
      </c>
      <c r="Y222" s="364">
        <v>0</v>
      </c>
      <c r="Z222" s="365">
        <v>0</v>
      </c>
      <c r="AA222" s="365">
        <v>0</v>
      </c>
      <c r="AB222" s="365">
        <v>0</v>
      </c>
      <c r="AC222" s="365">
        <v>0</v>
      </c>
    </row>
    <row r="223" spans="1:43" s="4" customFormat="1" ht="30" customHeight="1" outlineLevel="1" x14ac:dyDescent="0.2">
      <c r="A223" s="584" t="s">
        <v>1215</v>
      </c>
      <c r="B223" s="585"/>
      <c r="C223" s="585"/>
      <c r="D223" s="585"/>
      <c r="E223" s="585"/>
      <c r="F223" s="585"/>
      <c r="G223" s="585"/>
      <c r="H223" s="585"/>
      <c r="I223" s="585"/>
      <c r="J223" s="585"/>
      <c r="K223" s="585"/>
      <c r="L223" s="585"/>
      <c r="M223" s="585"/>
      <c r="N223" s="585"/>
      <c r="O223" s="585"/>
      <c r="P223" s="585"/>
      <c r="Q223" s="585"/>
      <c r="R223" s="585"/>
      <c r="S223" s="585"/>
      <c r="T223" s="585"/>
      <c r="U223" s="585"/>
      <c r="V223" s="585"/>
      <c r="W223" s="585"/>
      <c r="X223" s="585"/>
      <c r="Y223" s="585"/>
      <c r="Z223" s="585"/>
      <c r="AA223" s="585"/>
      <c r="AB223" s="585"/>
      <c r="AC223" s="586"/>
    </row>
    <row r="224" spans="1:43" s="5" customFormat="1" ht="39" customHeight="1" outlineLevel="1" x14ac:dyDescent="0.2">
      <c r="A224" s="362" t="s">
        <v>1178</v>
      </c>
      <c r="B224" s="391" t="s">
        <v>1034</v>
      </c>
      <c r="C224" s="332">
        <f t="shared" ref="C224:C234" si="140">E224+J224+O224+T224+Y224</f>
        <v>33.700000000000003</v>
      </c>
      <c r="D224" s="347">
        <f t="shared" ref="D224:D234" si="141">F224+K224+P224+U224+Z224</f>
        <v>80424</v>
      </c>
      <c r="E224" s="332">
        <v>33.700000000000003</v>
      </c>
      <c r="F224" s="383">
        <f t="shared" ref="F224:F235" si="142">G224+H224+I224</f>
        <v>80424</v>
      </c>
      <c r="G224" s="383">
        <v>0</v>
      </c>
      <c r="H224" s="132">
        <v>76564</v>
      </c>
      <c r="I224" s="132">
        <v>3860</v>
      </c>
      <c r="J224" s="332">
        <v>0</v>
      </c>
      <c r="K224" s="365">
        <f t="shared" ref="K224:K235" si="143">SUM(L224:N224)</f>
        <v>0</v>
      </c>
      <c r="L224" s="365">
        <v>0</v>
      </c>
      <c r="M224" s="365">
        <v>0</v>
      </c>
      <c r="N224" s="365">
        <v>0</v>
      </c>
      <c r="O224" s="364">
        <v>0</v>
      </c>
      <c r="P224" s="365">
        <f t="shared" ref="P224:P235" si="144">Q224+R224+S224</f>
        <v>0</v>
      </c>
      <c r="Q224" s="365">
        <v>0</v>
      </c>
      <c r="R224" s="365">
        <v>0</v>
      </c>
      <c r="S224" s="365">
        <v>0</v>
      </c>
      <c r="T224" s="364">
        <v>0</v>
      </c>
      <c r="U224" s="365">
        <f t="shared" ref="U224:U235" si="145">V224+W224+X224</f>
        <v>0</v>
      </c>
      <c r="V224" s="365">
        <v>0</v>
      </c>
      <c r="W224" s="365">
        <v>0</v>
      </c>
      <c r="X224" s="365">
        <v>0</v>
      </c>
      <c r="Y224" s="364">
        <v>0</v>
      </c>
      <c r="Z224" s="365">
        <f t="shared" ref="Z224:Z235" si="146">AA224+AB224+AC224</f>
        <v>0</v>
      </c>
      <c r="AA224" s="365">
        <v>0</v>
      </c>
      <c r="AB224" s="365">
        <v>0</v>
      </c>
      <c r="AC224" s="365">
        <v>0</v>
      </c>
      <c r="AD224" s="2" t="s">
        <v>1260</v>
      </c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</row>
    <row r="225" spans="1:43" s="4" customFormat="1" ht="51" customHeight="1" outlineLevel="1" x14ac:dyDescent="0.2">
      <c r="A225" s="362" t="s">
        <v>1179</v>
      </c>
      <c r="B225" s="408" t="s">
        <v>966</v>
      </c>
      <c r="C225" s="332">
        <f t="shared" si="140"/>
        <v>14.33</v>
      </c>
      <c r="D225" s="347">
        <f t="shared" si="141"/>
        <v>31759</v>
      </c>
      <c r="E225" s="135">
        <v>14.33</v>
      </c>
      <c r="F225" s="383">
        <f t="shared" si="142"/>
        <v>31759</v>
      </c>
      <c r="G225" s="383">
        <v>0</v>
      </c>
      <c r="H225" s="132">
        <v>30235</v>
      </c>
      <c r="I225" s="383">
        <v>1524</v>
      </c>
      <c r="J225" s="332">
        <v>0</v>
      </c>
      <c r="K225" s="365">
        <f t="shared" si="143"/>
        <v>0</v>
      </c>
      <c r="L225" s="365">
        <v>0</v>
      </c>
      <c r="M225" s="365">
        <v>0</v>
      </c>
      <c r="N225" s="365">
        <v>0</v>
      </c>
      <c r="O225" s="364">
        <v>0</v>
      </c>
      <c r="P225" s="365">
        <f t="shared" si="144"/>
        <v>0</v>
      </c>
      <c r="Q225" s="365">
        <v>0</v>
      </c>
      <c r="R225" s="365">
        <v>0</v>
      </c>
      <c r="S225" s="365">
        <v>0</v>
      </c>
      <c r="T225" s="364">
        <v>0</v>
      </c>
      <c r="U225" s="365">
        <f t="shared" si="145"/>
        <v>0</v>
      </c>
      <c r="V225" s="365">
        <v>0</v>
      </c>
      <c r="W225" s="365">
        <v>0</v>
      </c>
      <c r="X225" s="365">
        <v>0</v>
      </c>
      <c r="Y225" s="364">
        <v>0</v>
      </c>
      <c r="Z225" s="365">
        <f t="shared" si="146"/>
        <v>0</v>
      </c>
      <c r="AA225" s="365">
        <v>0</v>
      </c>
      <c r="AB225" s="365">
        <v>0</v>
      </c>
      <c r="AC225" s="365">
        <v>0</v>
      </c>
    </row>
    <row r="226" spans="1:43" s="5" customFormat="1" ht="63.6" customHeight="1" outlineLevel="1" x14ac:dyDescent="0.2">
      <c r="A226" s="362" t="s">
        <v>1180</v>
      </c>
      <c r="B226" s="391" t="s">
        <v>1035</v>
      </c>
      <c r="C226" s="332">
        <f t="shared" si="140"/>
        <v>12.3</v>
      </c>
      <c r="D226" s="347">
        <f t="shared" si="141"/>
        <v>24595</v>
      </c>
      <c r="E226" s="392">
        <v>12.3</v>
      </c>
      <c r="F226" s="383">
        <f t="shared" si="142"/>
        <v>24595</v>
      </c>
      <c r="G226" s="383">
        <v>0</v>
      </c>
      <c r="H226" s="132">
        <v>23414</v>
      </c>
      <c r="I226" s="132">
        <v>1181</v>
      </c>
      <c r="J226" s="332">
        <v>0</v>
      </c>
      <c r="K226" s="365">
        <f t="shared" si="143"/>
        <v>0</v>
      </c>
      <c r="L226" s="365">
        <v>0</v>
      </c>
      <c r="M226" s="365">
        <v>0</v>
      </c>
      <c r="N226" s="365">
        <v>0</v>
      </c>
      <c r="O226" s="364">
        <v>0</v>
      </c>
      <c r="P226" s="365">
        <f t="shared" si="144"/>
        <v>0</v>
      </c>
      <c r="Q226" s="365">
        <v>0</v>
      </c>
      <c r="R226" s="365">
        <v>0</v>
      </c>
      <c r="S226" s="365">
        <v>0</v>
      </c>
      <c r="T226" s="364">
        <v>0</v>
      </c>
      <c r="U226" s="365">
        <f t="shared" si="145"/>
        <v>0</v>
      </c>
      <c r="V226" s="365">
        <v>0</v>
      </c>
      <c r="W226" s="365">
        <v>0</v>
      </c>
      <c r="X226" s="365">
        <v>0</v>
      </c>
      <c r="Y226" s="364">
        <v>0</v>
      </c>
      <c r="Z226" s="365">
        <f t="shared" si="146"/>
        <v>0</v>
      </c>
      <c r="AA226" s="365">
        <v>0</v>
      </c>
      <c r="AB226" s="365">
        <v>0</v>
      </c>
      <c r="AC226" s="365">
        <v>0</v>
      </c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</row>
    <row r="227" spans="1:43" s="5" customFormat="1" ht="84" customHeight="1" outlineLevel="1" x14ac:dyDescent="0.2">
      <c r="A227" s="362" t="s">
        <v>1181</v>
      </c>
      <c r="B227" s="391" t="s">
        <v>1036</v>
      </c>
      <c r="C227" s="332">
        <f t="shared" si="140"/>
        <v>39.11</v>
      </c>
      <c r="D227" s="347">
        <f t="shared" si="141"/>
        <v>90005</v>
      </c>
      <c r="E227" s="392">
        <v>39.11</v>
      </c>
      <c r="F227" s="383">
        <f t="shared" si="142"/>
        <v>90005</v>
      </c>
      <c r="G227" s="383">
        <v>0</v>
      </c>
      <c r="H227" s="132">
        <v>85685</v>
      </c>
      <c r="I227" s="132">
        <v>4320</v>
      </c>
      <c r="J227" s="332">
        <v>0</v>
      </c>
      <c r="K227" s="365">
        <f t="shared" si="143"/>
        <v>0</v>
      </c>
      <c r="L227" s="365">
        <v>0</v>
      </c>
      <c r="M227" s="365">
        <v>0</v>
      </c>
      <c r="N227" s="365">
        <v>0</v>
      </c>
      <c r="O227" s="364">
        <v>0</v>
      </c>
      <c r="P227" s="365">
        <f t="shared" si="144"/>
        <v>0</v>
      </c>
      <c r="Q227" s="365">
        <v>0</v>
      </c>
      <c r="R227" s="365">
        <v>0</v>
      </c>
      <c r="S227" s="365">
        <v>0</v>
      </c>
      <c r="T227" s="364">
        <v>0</v>
      </c>
      <c r="U227" s="365">
        <f t="shared" si="145"/>
        <v>0</v>
      </c>
      <c r="V227" s="365">
        <v>0</v>
      </c>
      <c r="W227" s="365">
        <v>0</v>
      </c>
      <c r="X227" s="365">
        <v>0</v>
      </c>
      <c r="Y227" s="364">
        <v>0</v>
      </c>
      <c r="Z227" s="365">
        <f t="shared" si="146"/>
        <v>0</v>
      </c>
      <c r="AA227" s="365">
        <v>0</v>
      </c>
      <c r="AB227" s="365">
        <v>0</v>
      </c>
      <c r="AC227" s="365">
        <v>0</v>
      </c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</row>
    <row r="228" spans="1:43" s="4" customFormat="1" ht="36" customHeight="1" outlineLevel="1" x14ac:dyDescent="0.2">
      <c r="A228" s="362" t="s">
        <v>1182</v>
      </c>
      <c r="B228" s="408" t="s">
        <v>972</v>
      </c>
      <c r="C228" s="332">
        <f t="shared" si="140"/>
        <v>6.66</v>
      </c>
      <c r="D228" s="347">
        <f t="shared" si="141"/>
        <v>14226</v>
      </c>
      <c r="E228" s="135">
        <v>6.66</v>
      </c>
      <c r="F228" s="383">
        <f t="shared" si="142"/>
        <v>14226</v>
      </c>
      <c r="G228" s="383">
        <v>0</v>
      </c>
      <c r="H228" s="132">
        <v>13543</v>
      </c>
      <c r="I228" s="383">
        <v>683</v>
      </c>
      <c r="J228" s="332">
        <v>0</v>
      </c>
      <c r="K228" s="365">
        <f t="shared" si="143"/>
        <v>0</v>
      </c>
      <c r="L228" s="365">
        <v>0</v>
      </c>
      <c r="M228" s="365">
        <v>0</v>
      </c>
      <c r="N228" s="365">
        <v>0</v>
      </c>
      <c r="O228" s="364">
        <v>0</v>
      </c>
      <c r="P228" s="365">
        <f t="shared" si="144"/>
        <v>0</v>
      </c>
      <c r="Q228" s="365">
        <v>0</v>
      </c>
      <c r="R228" s="365">
        <v>0</v>
      </c>
      <c r="S228" s="365">
        <v>0</v>
      </c>
      <c r="T228" s="364">
        <v>0</v>
      </c>
      <c r="U228" s="365">
        <f t="shared" si="145"/>
        <v>0</v>
      </c>
      <c r="V228" s="365">
        <v>0</v>
      </c>
      <c r="W228" s="365">
        <v>0</v>
      </c>
      <c r="X228" s="365">
        <v>0</v>
      </c>
      <c r="Y228" s="364">
        <v>0</v>
      </c>
      <c r="Z228" s="365">
        <f t="shared" si="146"/>
        <v>0</v>
      </c>
      <c r="AA228" s="365">
        <v>0</v>
      </c>
      <c r="AB228" s="365">
        <v>0</v>
      </c>
      <c r="AC228" s="365">
        <v>0</v>
      </c>
    </row>
    <row r="229" spans="1:43" s="5" customFormat="1" ht="49.15" customHeight="1" outlineLevel="1" x14ac:dyDescent="0.2">
      <c r="A229" s="362" t="s">
        <v>1183</v>
      </c>
      <c r="B229" s="391" t="s">
        <v>1037</v>
      </c>
      <c r="C229" s="332">
        <f t="shared" si="140"/>
        <v>26.66</v>
      </c>
      <c r="D229" s="347">
        <f t="shared" si="141"/>
        <v>67036</v>
      </c>
      <c r="E229" s="392">
        <v>26.66</v>
      </c>
      <c r="F229" s="383">
        <f t="shared" si="142"/>
        <v>67036</v>
      </c>
      <c r="G229" s="383">
        <v>0</v>
      </c>
      <c r="H229" s="132">
        <v>63818</v>
      </c>
      <c r="I229" s="132">
        <v>3218</v>
      </c>
      <c r="J229" s="332">
        <v>0</v>
      </c>
      <c r="K229" s="365">
        <f t="shared" si="143"/>
        <v>0</v>
      </c>
      <c r="L229" s="365">
        <v>0</v>
      </c>
      <c r="M229" s="365">
        <v>0</v>
      </c>
      <c r="N229" s="365">
        <v>0</v>
      </c>
      <c r="O229" s="364">
        <v>0</v>
      </c>
      <c r="P229" s="365">
        <f t="shared" si="144"/>
        <v>0</v>
      </c>
      <c r="Q229" s="365">
        <v>0</v>
      </c>
      <c r="R229" s="365">
        <v>0</v>
      </c>
      <c r="S229" s="365">
        <v>0</v>
      </c>
      <c r="T229" s="364">
        <v>0</v>
      </c>
      <c r="U229" s="365">
        <f t="shared" si="145"/>
        <v>0</v>
      </c>
      <c r="V229" s="365">
        <v>0</v>
      </c>
      <c r="W229" s="365">
        <v>0</v>
      </c>
      <c r="X229" s="365">
        <v>0</v>
      </c>
      <c r="Y229" s="364">
        <v>0</v>
      </c>
      <c r="Z229" s="365">
        <f t="shared" si="146"/>
        <v>0</v>
      </c>
      <c r="AA229" s="365">
        <v>0</v>
      </c>
      <c r="AB229" s="365">
        <v>0</v>
      </c>
      <c r="AC229" s="365">
        <v>0</v>
      </c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</row>
    <row r="230" spans="1:43" s="5" customFormat="1" ht="53.45" customHeight="1" outlineLevel="1" x14ac:dyDescent="0.2">
      <c r="A230" s="362" t="s">
        <v>1184</v>
      </c>
      <c r="B230" s="391" t="s">
        <v>968</v>
      </c>
      <c r="C230" s="332">
        <f t="shared" si="140"/>
        <v>51.6</v>
      </c>
      <c r="D230" s="347">
        <f t="shared" si="141"/>
        <v>106911</v>
      </c>
      <c r="E230" s="392">
        <v>51.6</v>
      </c>
      <c r="F230" s="383">
        <f t="shared" si="142"/>
        <v>106911</v>
      </c>
      <c r="G230" s="383">
        <v>0</v>
      </c>
      <c r="H230" s="132">
        <v>101779</v>
      </c>
      <c r="I230" s="132">
        <v>5132</v>
      </c>
      <c r="J230" s="332">
        <v>0</v>
      </c>
      <c r="K230" s="365">
        <f t="shared" si="143"/>
        <v>0</v>
      </c>
      <c r="L230" s="365">
        <v>0</v>
      </c>
      <c r="M230" s="365">
        <v>0</v>
      </c>
      <c r="N230" s="365">
        <v>0</v>
      </c>
      <c r="O230" s="364">
        <v>0</v>
      </c>
      <c r="P230" s="365">
        <f t="shared" si="144"/>
        <v>0</v>
      </c>
      <c r="Q230" s="365">
        <v>0</v>
      </c>
      <c r="R230" s="365">
        <v>0</v>
      </c>
      <c r="S230" s="365">
        <v>0</v>
      </c>
      <c r="T230" s="364">
        <v>0</v>
      </c>
      <c r="U230" s="365">
        <f t="shared" si="145"/>
        <v>0</v>
      </c>
      <c r="V230" s="365">
        <v>0</v>
      </c>
      <c r="W230" s="365">
        <v>0</v>
      </c>
      <c r="X230" s="365">
        <v>0</v>
      </c>
      <c r="Y230" s="364">
        <v>0</v>
      </c>
      <c r="Z230" s="365">
        <f t="shared" si="146"/>
        <v>0</v>
      </c>
      <c r="AA230" s="365">
        <v>0</v>
      </c>
      <c r="AB230" s="365">
        <v>0</v>
      </c>
      <c r="AC230" s="365">
        <v>0</v>
      </c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</row>
    <row r="231" spans="1:43" s="5" customFormat="1" ht="47.45" customHeight="1" outlineLevel="1" x14ac:dyDescent="0.2">
      <c r="A231" s="362" t="s">
        <v>1185</v>
      </c>
      <c r="B231" s="391" t="s">
        <v>1038</v>
      </c>
      <c r="C231" s="332">
        <f t="shared" si="140"/>
        <v>29.7</v>
      </c>
      <c r="D231" s="347">
        <f t="shared" si="141"/>
        <v>76629</v>
      </c>
      <c r="E231" s="332">
        <v>29.7</v>
      </c>
      <c r="F231" s="383">
        <f t="shared" si="142"/>
        <v>76629</v>
      </c>
      <c r="G231" s="383">
        <v>0</v>
      </c>
      <c r="H231" s="132">
        <v>72951</v>
      </c>
      <c r="I231" s="132">
        <v>3678</v>
      </c>
      <c r="J231" s="332">
        <v>0</v>
      </c>
      <c r="K231" s="365">
        <f t="shared" si="143"/>
        <v>0</v>
      </c>
      <c r="L231" s="365">
        <v>0</v>
      </c>
      <c r="M231" s="365">
        <v>0</v>
      </c>
      <c r="N231" s="365">
        <v>0</v>
      </c>
      <c r="O231" s="364">
        <v>0</v>
      </c>
      <c r="P231" s="365">
        <f t="shared" si="144"/>
        <v>0</v>
      </c>
      <c r="Q231" s="365">
        <v>0</v>
      </c>
      <c r="R231" s="365">
        <v>0</v>
      </c>
      <c r="S231" s="365">
        <v>0</v>
      </c>
      <c r="T231" s="364">
        <v>0</v>
      </c>
      <c r="U231" s="365">
        <f t="shared" si="145"/>
        <v>0</v>
      </c>
      <c r="V231" s="365">
        <v>0</v>
      </c>
      <c r="W231" s="365">
        <v>0</v>
      </c>
      <c r="X231" s="365">
        <v>0</v>
      </c>
      <c r="Y231" s="364">
        <v>0</v>
      </c>
      <c r="Z231" s="365">
        <f t="shared" si="146"/>
        <v>0</v>
      </c>
      <c r="AA231" s="365">
        <v>0</v>
      </c>
      <c r="AB231" s="365">
        <v>0</v>
      </c>
      <c r="AC231" s="365">
        <v>0</v>
      </c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</row>
    <row r="232" spans="1:43" s="5" customFormat="1" ht="37.15" customHeight="1" outlineLevel="1" x14ac:dyDescent="0.2">
      <c r="A232" s="362" t="s">
        <v>1186</v>
      </c>
      <c r="B232" s="391" t="s">
        <v>1039</v>
      </c>
      <c r="C232" s="332">
        <f t="shared" si="140"/>
        <v>32.51</v>
      </c>
      <c r="D232" s="347">
        <f t="shared" si="141"/>
        <v>79587</v>
      </c>
      <c r="E232" s="392">
        <v>32.51</v>
      </c>
      <c r="F232" s="518">
        <f t="shared" si="142"/>
        <v>79587</v>
      </c>
      <c r="G232" s="518">
        <v>0</v>
      </c>
      <c r="H232" s="376">
        <v>75767</v>
      </c>
      <c r="I232" s="376">
        <v>3820</v>
      </c>
      <c r="J232" s="332">
        <v>0</v>
      </c>
      <c r="K232" s="365">
        <f t="shared" si="143"/>
        <v>0</v>
      </c>
      <c r="L232" s="365">
        <v>0</v>
      </c>
      <c r="M232" s="365">
        <v>0</v>
      </c>
      <c r="N232" s="365">
        <v>0</v>
      </c>
      <c r="O232" s="364">
        <v>0</v>
      </c>
      <c r="P232" s="365">
        <f t="shared" si="144"/>
        <v>0</v>
      </c>
      <c r="Q232" s="365">
        <v>0</v>
      </c>
      <c r="R232" s="365">
        <v>0</v>
      </c>
      <c r="S232" s="365">
        <v>0</v>
      </c>
      <c r="T232" s="364">
        <v>0</v>
      </c>
      <c r="U232" s="365">
        <f t="shared" si="145"/>
        <v>0</v>
      </c>
      <c r="V232" s="365">
        <v>0</v>
      </c>
      <c r="W232" s="365">
        <v>0</v>
      </c>
      <c r="X232" s="365">
        <v>0</v>
      </c>
      <c r="Y232" s="364">
        <v>0</v>
      </c>
      <c r="Z232" s="365">
        <f t="shared" si="146"/>
        <v>0</v>
      </c>
      <c r="AA232" s="365">
        <v>0</v>
      </c>
      <c r="AB232" s="365">
        <v>0</v>
      </c>
      <c r="AC232" s="365">
        <v>0</v>
      </c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</row>
    <row r="233" spans="1:43" s="4" customFormat="1" ht="46.15" customHeight="1" outlineLevel="1" x14ac:dyDescent="0.2">
      <c r="A233" s="362" t="s">
        <v>1232</v>
      </c>
      <c r="B233" s="408" t="s">
        <v>1040</v>
      </c>
      <c r="C233" s="332">
        <f t="shared" si="140"/>
        <v>2.0699999999999998</v>
      </c>
      <c r="D233" s="347">
        <f t="shared" si="141"/>
        <v>4473</v>
      </c>
      <c r="E233" s="135">
        <v>2.0699999999999998</v>
      </c>
      <c r="F233" s="518">
        <f t="shared" si="142"/>
        <v>4473</v>
      </c>
      <c r="G233" s="518">
        <v>0</v>
      </c>
      <c r="H233" s="376">
        <v>4258</v>
      </c>
      <c r="I233" s="518">
        <v>215</v>
      </c>
      <c r="J233" s="332">
        <v>0</v>
      </c>
      <c r="K233" s="365">
        <f t="shared" si="143"/>
        <v>0</v>
      </c>
      <c r="L233" s="365">
        <v>0</v>
      </c>
      <c r="M233" s="365">
        <v>0</v>
      </c>
      <c r="N233" s="365">
        <v>0</v>
      </c>
      <c r="O233" s="364">
        <v>0</v>
      </c>
      <c r="P233" s="365">
        <f t="shared" si="144"/>
        <v>0</v>
      </c>
      <c r="Q233" s="365">
        <v>0</v>
      </c>
      <c r="R233" s="365">
        <v>0</v>
      </c>
      <c r="S233" s="365">
        <v>0</v>
      </c>
      <c r="T233" s="364">
        <v>0</v>
      </c>
      <c r="U233" s="365">
        <f t="shared" si="145"/>
        <v>0</v>
      </c>
      <c r="V233" s="365">
        <v>0</v>
      </c>
      <c r="W233" s="365">
        <v>0</v>
      </c>
      <c r="X233" s="365">
        <v>0</v>
      </c>
      <c r="Y233" s="364">
        <v>0</v>
      </c>
      <c r="Z233" s="365">
        <f t="shared" si="146"/>
        <v>0</v>
      </c>
      <c r="AA233" s="365">
        <v>0</v>
      </c>
      <c r="AB233" s="365">
        <v>0</v>
      </c>
      <c r="AC233" s="365">
        <v>0</v>
      </c>
    </row>
    <row r="234" spans="1:43" s="4" customFormat="1" ht="61.5" customHeight="1" outlineLevel="1" x14ac:dyDescent="0.2">
      <c r="A234" s="362" t="s">
        <v>1233</v>
      </c>
      <c r="B234" s="408" t="s">
        <v>970</v>
      </c>
      <c r="C234" s="332">
        <f t="shared" si="140"/>
        <v>45.6</v>
      </c>
      <c r="D234" s="347">
        <f t="shared" si="141"/>
        <v>110398</v>
      </c>
      <c r="E234" s="135">
        <v>45.6</v>
      </c>
      <c r="F234" s="518">
        <f t="shared" si="142"/>
        <v>110398</v>
      </c>
      <c r="G234" s="518">
        <v>0</v>
      </c>
      <c r="H234" s="376">
        <v>105099</v>
      </c>
      <c r="I234" s="518">
        <v>5299</v>
      </c>
      <c r="J234" s="332">
        <v>0</v>
      </c>
      <c r="K234" s="365">
        <f t="shared" si="143"/>
        <v>0</v>
      </c>
      <c r="L234" s="365">
        <v>0</v>
      </c>
      <c r="M234" s="365">
        <v>0</v>
      </c>
      <c r="N234" s="365">
        <v>0</v>
      </c>
      <c r="O234" s="364">
        <v>0</v>
      </c>
      <c r="P234" s="365">
        <f t="shared" si="144"/>
        <v>0</v>
      </c>
      <c r="Q234" s="365">
        <v>0</v>
      </c>
      <c r="R234" s="365">
        <v>0</v>
      </c>
      <c r="S234" s="365">
        <v>0</v>
      </c>
      <c r="T234" s="364">
        <v>0</v>
      </c>
      <c r="U234" s="365">
        <f t="shared" si="145"/>
        <v>0</v>
      </c>
      <c r="V234" s="365">
        <v>0</v>
      </c>
      <c r="W234" s="365">
        <v>0</v>
      </c>
      <c r="X234" s="365">
        <v>0</v>
      </c>
      <c r="Y234" s="364">
        <v>0</v>
      </c>
      <c r="Z234" s="365">
        <f t="shared" si="146"/>
        <v>0</v>
      </c>
      <c r="AA234" s="365">
        <v>0</v>
      </c>
      <c r="AB234" s="365">
        <v>0</v>
      </c>
      <c r="AC234" s="365">
        <v>0</v>
      </c>
    </row>
    <row r="235" spans="1:43" s="4" customFormat="1" ht="50.45" customHeight="1" outlineLevel="1" x14ac:dyDescent="0.2">
      <c r="A235" s="362" t="s">
        <v>1234</v>
      </c>
      <c r="B235" s="408" t="s">
        <v>967</v>
      </c>
      <c r="C235" s="332">
        <f t="shared" ref="C235:D235" si="147">E235+J235+O235+T235+Y235</f>
        <v>1.59</v>
      </c>
      <c r="D235" s="347">
        <f t="shared" si="147"/>
        <v>5355</v>
      </c>
      <c r="E235" s="135">
        <v>1.59</v>
      </c>
      <c r="F235" s="518">
        <f t="shared" si="142"/>
        <v>5355</v>
      </c>
      <c r="G235" s="518">
        <v>0</v>
      </c>
      <c r="H235" s="376">
        <v>5098</v>
      </c>
      <c r="I235" s="518">
        <v>257</v>
      </c>
      <c r="J235" s="332">
        <v>0</v>
      </c>
      <c r="K235" s="365">
        <f t="shared" si="143"/>
        <v>0</v>
      </c>
      <c r="L235" s="365">
        <v>0</v>
      </c>
      <c r="M235" s="365">
        <v>0</v>
      </c>
      <c r="N235" s="365">
        <v>0</v>
      </c>
      <c r="O235" s="364">
        <v>0</v>
      </c>
      <c r="P235" s="365">
        <f t="shared" si="144"/>
        <v>0</v>
      </c>
      <c r="Q235" s="365">
        <v>0</v>
      </c>
      <c r="R235" s="365">
        <v>0</v>
      </c>
      <c r="S235" s="365">
        <v>0</v>
      </c>
      <c r="T235" s="364">
        <v>0</v>
      </c>
      <c r="U235" s="365">
        <f t="shared" si="145"/>
        <v>0</v>
      </c>
      <c r="V235" s="365">
        <v>0</v>
      </c>
      <c r="W235" s="365">
        <v>0</v>
      </c>
      <c r="X235" s="365">
        <v>0</v>
      </c>
      <c r="Y235" s="364">
        <v>0</v>
      </c>
      <c r="Z235" s="365">
        <f t="shared" si="146"/>
        <v>0</v>
      </c>
      <c r="AA235" s="365">
        <v>0</v>
      </c>
      <c r="AB235" s="365">
        <v>0</v>
      </c>
      <c r="AC235" s="365">
        <v>0</v>
      </c>
    </row>
    <row r="236" spans="1:43" s="4" customFormat="1" ht="37.9" customHeight="1" outlineLevel="1" x14ac:dyDescent="0.2">
      <c r="A236" s="362" t="s">
        <v>1236</v>
      </c>
      <c r="B236" s="408" t="s">
        <v>1218</v>
      </c>
      <c r="C236" s="332">
        <f t="shared" ref="C236:C242" si="148">E236+J236+O236+T236+Y236</f>
        <v>2.7109999999999999</v>
      </c>
      <c r="D236" s="347">
        <f t="shared" ref="D236:D242" si="149">F236+K236+P236+U236+Z236</f>
        <v>93822</v>
      </c>
      <c r="E236" s="135">
        <v>0</v>
      </c>
      <c r="F236" s="383">
        <f t="shared" ref="F236:F242" si="150">G236+H236+I236</f>
        <v>0</v>
      </c>
      <c r="G236" s="383">
        <v>0</v>
      </c>
      <c r="H236" s="132">
        <v>0</v>
      </c>
      <c r="I236" s="132">
        <v>0</v>
      </c>
      <c r="J236" s="332">
        <v>2.7109999999999999</v>
      </c>
      <c r="K236" s="365">
        <f t="shared" ref="K236:K242" si="151">SUM(L236:N236)</f>
        <v>93822</v>
      </c>
      <c r="L236" s="365">
        <v>0</v>
      </c>
      <c r="M236" s="365">
        <v>88380</v>
      </c>
      <c r="N236" s="365">
        <v>5442</v>
      </c>
      <c r="O236" s="364">
        <v>0</v>
      </c>
      <c r="P236" s="365">
        <f t="shared" ref="P236:P242" si="152">Q236+R236+S236</f>
        <v>0</v>
      </c>
      <c r="Q236" s="365">
        <v>0</v>
      </c>
      <c r="R236" s="365">
        <v>0</v>
      </c>
      <c r="S236" s="365">
        <v>0</v>
      </c>
      <c r="T236" s="364">
        <v>0</v>
      </c>
      <c r="U236" s="365">
        <f t="shared" ref="U236:U242" si="153">V236+W236+X236</f>
        <v>0</v>
      </c>
      <c r="V236" s="365">
        <v>0</v>
      </c>
      <c r="W236" s="365">
        <v>0</v>
      </c>
      <c r="X236" s="365">
        <v>0</v>
      </c>
      <c r="Y236" s="364">
        <v>0</v>
      </c>
      <c r="Z236" s="365">
        <f t="shared" ref="Z236:Z242" si="154">AA236+AB236+AC236</f>
        <v>0</v>
      </c>
      <c r="AA236" s="365">
        <v>0</v>
      </c>
      <c r="AB236" s="365">
        <v>0</v>
      </c>
      <c r="AC236" s="365">
        <v>0</v>
      </c>
    </row>
    <row r="237" spans="1:43" s="4" customFormat="1" ht="34.9" customHeight="1" outlineLevel="1" x14ac:dyDescent="0.2">
      <c r="A237" s="362" t="s">
        <v>1237</v>
      </c>
      <c r="B237" s="408" t="s">
        <v>1219</v>
      </c>
      <c r="C237" s="332">
        <f t="shared" si="148"/>
        <v>2.81</v>
      </c>
      <c r="D237" s="347">
        <f t="shared" si="149"/>
        <v>56760</v>
      </c>
      <c r="E237" s="135">
        <v>0</v>
      </c>
      <c r="F237" s="383">
        <f t="shared" si="150"/>
        <v>0</v>
      </c>
      <c r="G237" s="383">
        <v>0</v>
      </c>
      <c r="H237" s="132">
        <v>0</v>
      </c>
      <c r="I237" s="132">
        <v>0</v>
      </c>
      <c r="J237" s="332">
        <v>2.81</v>
      </c>
      <c r="K237" s="365">
        <f t="shared" si="151"/>
        <v>56760</v>
      </c>
      <c r="L237" s="365">
        <v>0</v>
      </c>
      <c r="M237" s="365">
        <v>53468</v>
      </c>
      <c r="N237" s="365">
        <v>3292</v>
      </c>
      <c r="O237" s="364">
        <v>0</v>
      </c>
      <c r="P237" s="365">
        <f t="shared" si="152"/>
        <v>0</v>
      </c>
      <c r="Q237" s="365">
        <v>0</v>
      </c>
      <c r="R237" s="365">
        <v>0</v>
      </c>
      <c r="S237" s="365">
        <v>0</v>
      </c>
      <c r="T237" s="364">
        <v>0</v>
      </c>
      <c r="U237" s="365">
        <f t="shared" si="153"/>
        <v>0</v>
      </c>
      <c r="V237" s="365">
        <v>0</v>
      </c>
      <c r="W237" s="365">
        <v>0</v>
      </c>
      <c r="X237" s="365">
        <v>0</v>
      </c>
      <c r="Y237" s="364">
        <v>0</v>
      </c>
      <c r="Z237" s="365">
        <f t="shared" si="154"/>
        <v>0</v>
      </c>
      <c r="AA237" s="365">
        <v>0</v>
      </c>
      <c r="AB237" s="365">
        <v>0</v>
      </c>
      <c r="AC237" s="365">
        <v>0</v>
      </c>
    </row>
    <row r="238" spans="1:43" s="4" customFormat="1" ht="33" customHeight="1" outlineLevel="1" x14ac:dyDescent="0.2">
      <c r="A238" s="362" t="s">
        <v>1238</v>
      </c>
      <c r="B238" s="408" t="s">
        <v>1220</v>
      </c>
      <c r="C238" s="332">
        <f t="shared" si="148"/>
        <v>3.97</v>
      </c>
      <c r="D238" s="347">
        <f t="shared" si="149"/>
        <v>142908</v>
      </c>
      <c r="E238" s="135">
        <v>0</v>
      </c>
      <c r="F238" s="383">
        <f t="shared" si="150"/>
        <v>0</v>
      </c>
      <c r="G238" s="383">
        <v>0</v>
      </c>
      <c r="H238" s="132">
        <v>0</v>
      </c>
      <c r="I238" s="132">
        <v>0</v>
      </c>
      <c r="J238" s="332">
        <v>3.97</v>
      </c>
      <c r="K238" s="365">
        <f t="shared" si="151"/>
        <v>142908</v>
      </c>
      <c r="L238" s="365">
        <v>0</v>
      </c>
      <c r="M238" s="365">
        <v>134619</v>
      </c>
      <c r="N238" s="365">
        <v>8289</v>
      </c>
      <c r="O238" s="364">
        <v>0</v>
      </c>
      <c r="P238" s="365">
        <f t="shared" si="152"/>
        <v>0</v>
      </c>
      <c r="Q238" s="365">
        <v>0</v>
      </c>
      <c r="R238" s="365">
        <v>0</v>
      </c>
      <c r="S238" s="365">
        <v>0</v>
      </c>
      <c r="T238" s="364">
        <v>0</v>
      </c>
      <c r="U238" s="365">
        <f t="shared" si="153"/>
        <v>0</v>
      </c>
      <c r="V238" s="365">
        <v>0</v>
      </c>
      <c r="W238" s="365">
        <v>0</v>
      </c>
      <c r="X238" s="365">
        <v>0</v>
      </c>
      <c r="Y238" s="364">
        <v>0</v>
      </c>
      <c r="Z238" s="365">
        <f t="shared" si="154"/>
        <v>0</v>
      </c>
      <c r="AA238" s="365">
        <v>0</v>
      </c>
      <c r="AB238" s="365">
        <v>0</v>
      </c>
      <c r="AC238" s="365">
        <v>0</v>
      </c>
    </row>
    <row r="239" spans="1:43" s="4" customFormat="1" ht="45" customHeight="1" outlineLevel="1" x14ac:dyDescent="0.2">
      <c r="A239" s="362" t="s">
        <v>1239</v>
      </c>
      <c r="B239" s="408" t="s">
        <v>1221</v>
      </c>
      <c r="C239" s="332">
        <f t="shared" si="148"/>
        <v>0.86</v>
      </c>
      <c r="D239" s="347">
        <f t="shared" si="149"/>
        <v>22198</v>
      </c>
      <c r="E239" s="135">
        <v>0</v>
      </c>
      <c r="F239" s="383">
        <f t="shared" si="150"/>
        <v>0</v>
      </c>
      <c r="G239" s="383">
        <v>0</v>
      </c>
      <c r="H239" s="132">
        <v>0</v>
      </c>
      <c r="I239" s="132">
        <v>0</v>
      </c>
      <c r="J239" s="332">
        <v>0.86</v>
      </c>
      <c r="K239" s="365">
        <f t="shared" si="151"/>
        <v>22198</v>
      </c>
      <c r="L239" s="365">
        <v>0</v>
      </c>
      <c r="M239" s="365">
        <v>20911</v>
      </c>
      <c r="N239" s="365">
        <v>1287</v>
      </c>
      <c r="O239" s="364">
        <v>0</v>
      </c>
      <c r="P239" s="365">
        <f t="shared" si="152"/>
        <v>0</v>
      </c>
      <c r="Q239" s="365">
        <v>0</v>
      </c>
      <c r="R239" s="365">
        <v>0</v>
      </c>
      <c r="S239" s="365">
        <v>0</v>
      </c>
      <c r="T239" s="364">
        <v>0</v>
      </c>
      <c r="U239" s="365">
        <f t="shared" si="153"/>
        <v>0</v>
      </c>
      <c r="V239" s="365">
        <v>0</v>
      </c>
      <c r="W239" s="365">
        <v>0</v>
      </c>
      <c r="X239" s="365">
        <v>0</v>
      </c>
      <c r="Y239" s="364">
        <v>0</v>
      </c>
      <c r="Z239" s="365">
        <f t="shared" si="154"/>
        <v>0</v>
      </c>
      <c r="AA239" s="365">
        <v>0</v>
      </c>
      <c r="AB239" s="365">
        <v>0</v>
      </c>
      <c r="AC239" s="365">
        <v>0</v>
      </c>
    </row>
    <row r="240" spans="1:43" s="4" customFormat="1" ht="40.9" customHeight="1" outlineLevel="1" x14ac:dyDescent="0.2">
      <c r="A240" s="362" t="s">
        <v>1240</v>
      </c>
      <c r="B240" s="408" t="s">
        <v>1222</v>
      </c>
      <c r="C240" s="332">
        <f t="shared" si="148"/>
        <v>3.3319999999999999</v>
      </c>
      <c r="D240" s="347">
        <f t="shared" si="149"/>
        <v>81650</v>
      </c>
      <c r="E240" s="135">
        <v>0</v>
      </c>
      <c r="F240" s="383">
        <f t="shared" si="150"/>
        <v>0</v>
      </c>
      <c r="G240" s="383">
        <v>0</v>
      </c>
      <c r="H240" s="132">
        <v>0</v>
      </c>
      <c r="I240" s="132">
        <v>0</v>
      </c>
      <c r="J240" s="332">
        <v>3.3319999999999999</v>
      </c>
      <c r="K240" s="365">
        <f>SUM(L240:N240)</f>
        <v>81650</v>
      </c>
      <c r="L240" s="365">
        <v>0</v>
      </c>
      <c r="M240" s="365">
        <v>76914</v>
      </c>
      <c r="N240" s="365">
        <v>4736</v>
      </c>
      <c r="O240" s="364">
        <v>0</v>
      </c>
      <c r="P240" s="365">
        <f t="shared" si="152"/>
        <v>0</v>
      </c>
      <c r="Q240" s="365">
        <v>0</v>
      </c>
      <c r="R240" s="365">
        <v>0</v>
      </c>
      <c r="S240" s="365">
        <v>0</v>
      </c>
      <c r="T240" s="364">
        <v>0</v>
      </c>
      <c r="U240" s="365">
        <f t="shared" si="153"/>
        <v>0</v>
      </c>
      <c r="V240" s="365">
        <v>0</v>
      </c>
      <c r="W240" s="365">
        <v>0</v>
      </c>
      <c r="X240" s="365">
        <v>0</v>
      </c>
      <c r="Y240" s="364">
        <v>0</v>
      </c>
      <c r="Z240" s="365">
        <f t="shared" si="154"/>
        <v>0</v>
      </c>
      <c r="AA240" s="365">
        <v>0</v>
      </c>
      <c r="AB240" s="365">
        <v>0</v>
      </c>
      <c r="AC240" s="365">
        <v>0</v>
      </c>
    </row>
    <row r="241" spans="1:43" s="4" customFormat="1" ht="36" customHeight="1" outlineLevel="1" x14ac:dyDescent="0.2">
      <c r="A241" s="362" t="s">
        <v>1241</v>
      </c>
      <c r="B241" s="408" t="s">
        <v>1223</v>
      </c>
      <c r="C241" s="332">
        <f t="shared" si="148"/>
        <v>1</v>
      </c>
      <c r="D241" s="347">
        <f t="shared" si="149"/>
        <v>21945</v>
      </c>
      <c r="E241" s="135">
        <v>0</v>
      </c>
      <c r="F241" s="383">
        <f t="shared" si="150"/>
        <v>0</v>
      </c>
      <c r="G241" s="383">
        <v>0</v>
      </c>
      <c r="H241" s="132">
        <v>0</v>
      </c>
      <c r="I241" s="132">
        <v>0</v>
      </c>
      <c r="J241" s="332">
        <v>1</v>
      </c>
      <c r="K241" s="365">
        <f t="shared" si="151"/>
        <v>21945</v>
      </c>
      <c r="L241" s="365">
        <v>0</v>
      </c>
      <c r="M241" s="365">
        <v>20672</v>
      </c>
      <c r="N241" s="365">
        <v>1273</v>
      </c>
      <c r="O241" s="364">
        <v>0</v>
      </c>
      <c r="P241" s="365">
        <f t="shared" si="152"/>
        <v>0</v>
      </c>
      <c r="Q241" s="365">
        <v>0</v>
      </c>
      <c r="R241" s="365">
        <v>0</v>
      </c>
      <c r="S241" s="365">
        <v>0</v>
      </c>
      <c r="T241" s="364">
        <v>0</v>
      </c>
      <c r="U241" s="365">
        <f t="shared" si="153"/>
        <v>0</v>
      </c>
      <c r="V241" s="365">
        <v>0</v>
      </c>
      <c r="W241" s="365">
        <v>0</v>
      </c>
      <c r="X241" s="365">
        <v>0</v>
      </c>
      <c r="Y241" s="364">
        <v>0</v>
      </c>
      <c r="Z241" s="365">
        <f t="shared" si="154"/>
        <v>0</v>
      </c>
      <c r="AA241" s="365">
        <v>0</v>
      </c>
      <c r="AB241" s="365">
        <v>0</v>
      </c>
      <c r="AC241" s="365">
        <v>0</v>
      </c>
    </row>
    <row r="242" spans="1:43" s="4" customFormat="1" ht="40.9" customHeight="1" outlineLevel="1" x14ac:dyDescent="0.2">
      <c r="A242" s="362" t="s">
        <v>1242</v>
      </c>
      <c r="B242" s="408" t="s">
        <v>1224</v>
      </c>
      <c r="C242" s="332">
        <f t="shared" si="148"/>
        <v>1.02</v>
      </c>
      <c r="D242" s="347">
        <f t="shared" si="149"/>
        <v>18400</v>
      </c>
      <c r="E242" s="135">
        <v>0</v>
      </c>
      <c r="F242" s="383">
        <f t="shared" si="150"/>
        <v>0</v>
      </c>
      <c r="G242" s="383">
        <v>0</v>
      </c>
      <c r="H242" s="132">
        <v>0</v>
      </c>
      <c r="I242" s="132">
        <v>0</v>
      </c>
      <c r="J242" s="332">
        <v>1.02</v>
      </c>
      <c r="K242" s="365">
        <f t="shared" si="151"/>
        <v>18400</v>
      </c>
      <c r="L242" s="365">
        <v>0</v>
      </c>
      <c r="M242" s="365">
        <v>17333</v>
      </c>
      <c r="N242" s="365">
        <v>1067</v>
      </c>
      <c r="O242" s="364">
        <v>0</v>
      </c>
      <c r="P242" s="365">
        <f t="shared" si="152"/>
        <v>0</v>
      </c>
      <c r="Q242" s="365">
        <v>0</v>
      </c>
      <c r="R242" s="365">
        <v>0</v>
      </c>
      <c r="S242" s="365">
        <v>0</v>
      </c>
      <c r="T242" s="364">
        <v>0</v>
      </c>
      <c r="U242" s="365">
        <f t="shared" si="153"/>
        <v>0</v>
      </c>
      <c r="V242" s="365">
        <v>0</v>
      </c>
      <c r="W242" s="365">
        <v>0</v>
      </c>
      <c r="X242" s="365">
        <v>0</v>
      </c>
      <c r="Y242" s="364">
        <v>0</v>
      </c>
      <c r="Z242" s="365">
        <f t="shared" si="154"/>
        <v>0</v>
      </c>
      <c r="AA242" s="365">
        <v>0</v>
      </c>
      <c r="AB242" s="365">
        <v>0</v>
      </c>
      <c r="AC242" s="365">
        <v>0</v>
      </c>
    </row>
    <row r="243" spans="1:43" s="4" customFormat="1" ht="46.9" customHeight="1" outlineLevel="1" x14ac:dyDescent="0.2">
      <c r="A243" s="362" t="s">
        <v>1243</v>
      </c>
      <c r="B243" s="408" t="s">
        <v>1225</v>
      </c>
      <c r="C243" s="332">
        <f t="shared" ref="C243:C249" si="155">E243+J243+O243+T243+Y243</f>
        <v>0.30399999999999999</v>
      </c>
      <c r="D243" s="347">
        <f t="shared" ref="D243:D249" si="156">F243+K243+P243+U243+Z243</f>
        <v>12650</v>
      </c>
      <c r="E243" s="135">
        <v>0</v>
      </c>
      <c r="F243" s="383">
        <f t="shared" ref="F243:F249" si="157">G243+H243+I243</f>
        <v>0</v>
      </c>
      <c r="G243" s="383">
        <v>0</v>
      </c>
      <c r="H243" s="132">
        <v>0</v>
      </c>
      <c r="I243" s="132">
        <v>0</v>
      </c>
      <c r="J243" s="332">
        <v>0.30399999999999999</v>
      </c>
      <c r="K243" s="365">
        <f t="shared" ref="K243:K249" si="158">SUM(L243:N243)</f>
        <v>12650</v>
      </c>
      <c r="L243" s="365">
        <v>0</v>
      </c>
      <c r="M243" s="365">
        <v>11916</v>
      </c>
      <c r="N243" s="365">
        <v>734</v>
      </c>
      <c r="O243" s="364">
        <v>0</v>
      </c>
      <c r="P243" s="365">
        <f t="shared" ref="P243:P249" si="159">Q243+R243+S243</f>
        <v>0</v>
      </c>
      <c r="Q243" s="365">
        <v>0</v>
      </c>
      <c r="R243" s="365">
        <v>0</v>
      </c>
      <c r="S243" s="365">
        <v>0</v>
      </c>
      <c r="T243" s="364">
        <v>0</v>
      </c>
      <c r="U243" s="365">
        <f t="shared" ref="U243:U249" si="160">V243+W243+X243</f>
        <v>0</v>
      </c>
      <c r="V243" s="365">
        <v>0</v>
      </c>
      <c r="W243" s="365">
        <v>0</v>
      </c>
      <c r="X243" s="365">
        <v>0</v>
      </c>
      <c r="Y243" s="364">
        <v>0</v>
      </c>
      <c r="Z243" s="365">
        <f t="shared" ref="Z243:Z249" si="161">AA243+AB243+AC243</f>
        <v>0</v>
      </c>
      <c r="AA243" s="365">
        <v>0</v>
      </c>
      <c r="AB243" s="365">
        <v>0</v>
      </c>
      <c r="AC243" s="365">
        <v>0</v>
      </c>
    </row>
    <row r="244" spans="1:43" s="4" customFormat="1" ht="39" customHeight="1" outlineLevel="1" x14ac:dyDescent="0.2">
      <c r="A244" s="362" t="s">
        <v>1244</v>
      </c>
      <c r="B244" s="408" t="s">
        <v>1226</v>
      </c>
      <c r="C244" s="332">
        <f t="shared" si="155"/>
        <v>0.85</v>
      </c>
      <c r="D244" s="347">
        <f t="shared" si="156"/>
        <v>36791</v>
      </c>
      <c r="E244" s="135">
        <v>0</v>
      </c>
      <c r="F244" s="383">
        <f t="shared" si="157"/>
        <v>0</v>
      </c>
      <c r="G244" s="383">
        <v>0</v>
      </c>
      <c r="H244" s="132">
        <v>0</v>
      </c>
      <c r="I244" s="132">
        <v>0</v>
      </c>
      <c r="J244" s="332">
        <v>0</v>
      </c>
      <c r="K244" s="365">
        <f t="shared" si="158"/>
        <v>0</v>
      </c>
      <c r="L244" s="365">
        <v>0</v>
      </c>
      <c r="M244" s="365">
        <v>0</v>
      </c>
      <c r="N244" s="365">
        <v>0</v>
      </c>
      <c r="O244" s="364">
        <v>0.85</v>
      </c>
      <c r="P244" s="365">
        <f t="shared" si="159"/>
        <v>36791</v>
      </c>
      <c r="Q244" s="365">
        <v>0</v>
      </c>
      <c r="R244" s="365">
        <v>34657</v>
      </c>
      <c r="S244" s="365">
        <v>2134</v>
      </c>
      <c r="T244" s="364">
        <v>0</v>
      </c>
      <c r="U244" s="365">
        <f t="shared" si="160"/>
        <v>0</v>
      </c>
      <c r="V244" s="365">
        <v>0</v>
      </c>
      <c r="W244" s="365">
        <v>0</v>
      </c>
      <c r="X244" s="365">
        <v>0</v>
      </c>
      <c r="Y244" s="364">
        <v>0</v>
      </c>
      <c r="Z244" s="365">
        <f t="shared" si="161"/>
        <v>0</v>
      </c>
      <c r="AA244" s="365">
        <v>0</v>
      </c>
      <c r="AB244" s="365">
        <v>0</v>
      </c>
      <c r="AC244" s="365">
        <v>0</v>
      </c>
    </row>
    <row r="245" spans="1:43" s="4" customFormat="1" ht="31.9" customHeight="1" outlineLevel="1" x14ac:dyDescent="0.2">
      <c r="A245" s="362" t="s">
        <v>1245</v>
      </c>
      <c r="B245" s="408" t="s">
        <v>1227</v>
      </c>
      <c r="C245" s="332">
        <f t="shared" si="155"/>
        <v>2.15</v>
      </c>
      <c r="D245" s="347">
        <f t="shared" si="156"/>
        <v>98782.5</v>
      </c>
      <c r="E245" s="135">
        <v>0</v>
      </c>
      <c r="F245" s="383">
        <f t="shared" si="157"/>
        <v>0</v>
      </c>
      <c r="G245" s="383">
        <v>0</v>
      </c>
      <c r="H245" s="132">
        <v>0</v>
      </c>
      <c r="I245" s="132">
        <v>0</v>
      </c>
      <c r="J245" s="332">
        <v>0</v>
      </c>
      <c r="K245" s="365">
        <f t="shared" si="158"/>
        <v>0</v>
      </c>
      <c r="L245" s="365">
        <v>0</v>
      </c>
      <c r="M245" s="365">
        <v>0</v>
      </c>
      <c r="N245" s="365">
        <v>0</v>
      </c>
      <c r="O245" s="364">
        <v>2.15</v>
      </c>
      <c r="P245" s="365">
        <f>Q245+R245+S245</f>
        <v>98782.5</v>
      </c>
      <c r="Q245" s="365">
        <v>0</v>
      </c>
      <c r="R245" s="365">
        <v>93053</v>
      </c>
      <c r="S245" s="365">
        <f>5729+0.5</f>
        <v>5729.5</v>
      </c>
      <c r="T245" s="364">
        <v>0</v>
      </c>
      <c r="U245" s="365">
        <f t="shared" si="160"/>
        <v>0</v>
      </c>
      <c r="V245" s="365">
        <v>0</v>
      </c>
      <c r="W245" s="365">
        <v>0</v>
      </c>
      <c r="X245" s="365">
        <v>0</v>
      </c>
      <c r="Y245" s="364">
        <v>0</v>
      </c>
      <c r="Z245" s="365">
        <f t="shared" si="161"/>
        <v>0</v>
      </c>
      <c r="AA245" s="365">
        <v>0</v>
      </c>
      <c r="AB245" s="365">
        <v>0</v>
      </c>
      <c r="AC245" s="365">
        <v>0</v>
      </c>
    </row>
    <row r="246" spans="1:43" s="4" customFormat="1" ht="46.9" customHeight="1" outlineLevel="1" x14ac:dyDescent="0.2">
      <c r="A246" s="362" t="s">
        <v>1261</v>
      </c>
      <c r="B246" s="408" t="s">
        <v>1228</v>
      </c>
      <c r="C246" s="332">
        <f t="shared" si="155"/>
        <v>3.5</v>
      </c>
      <c r="D246" s="347">
        <f t="shared" si="156"/>
        <v>113899</v>
      </c>
      <c r="E246" s="135">
        <v>0</v>
      </c>
      <c r="F246" s="383">
        <f t="shared" si="157"/>
        <v>0</v>
      </c>
      <c r="G246" s="383">
        <v>0</v>
      </c>
      <c r="H246" s="132">
        <v>0</v>
      </c>
      <c r="I246" s="132">
        <v>0</v>
      </c>
      <c r="J246" s="332">
        <v>0</v>
      </c>
      <c r="K246" s="365">
        <f t="shared" si="158"/>
        <v>0</v>
      </c>
      <c r="L246" s="365">
        <v>0</v>
      </c>
      <c r="M246" s="365">
        <v>0</v>
      </c>
      <c r="N246" s="365">
        <v>0</v>
      </c>
      <c r="O246" s="364">
        <v>3.5</v>
      </c>
      <c r="P246" s="365">
        <f t="shared" si="159"/>
        <v>113899</v>
      </c>
      <c r="Q246" s="365">
        <v>0</v>
      </c>
      <c r="R246" s="365">
        <v>107293</v>
      </c>
      <c r="S246" s="365">
        <v>6606</v>
      </c>
      <c r="T246" s="364">
        <v>0</v>
      </c>
      <c r="U246" s="365">
        <f t="shared" si="160"/>
        <v>0</v>
      </c>
      <c r="V246" s="365">
        <v>0</v>
      </c>
      <c r="W246" s="365">
        <v>0</v>
      </c>
      <c r="X246" s="365">
        <v>0</v>
      </c>
      <c r="Y246" s="364">
        <v>0</v>
      </c>
      <c r="Z246" s="365">
        <f t="shared" si="161"/>
        <v>0</v>
      </c>
      <c r="AA246" s="365">
        <v>0</v>
      </c>
      <c r="AB246" s="365">
        <v>0</v>
      </c>
      <c r="AC246" s="365">
        <v>0</v>
      </c>
    </row>
    <row r="247" spans="1:43" s="4" customFormat="1" ht="37.9" customHeight="1" outlineLevel="1" x14ac:dyDescent="0.2">
      <c r="A247" s="362" t="s">
        <v>1372</v>
      </c>
      <c r="B247" s="408" t="s">
        <v>1229</v>
      </c>
      <c r="C247" s="332">
        <f t="shared" si="155"/>
        <v>0.65</v>
      </c>
      <c r="D247" s="347">
        <f t="shared" si="156"/>
        <v>9890</v>
      </c>
      <c r="E247" s="135">
        <v>0</v>
      </c>
      <c r="F247" s="383">
        <f t="shared" si="157"/>
        <v>0</v>
      </c>
      <c r="G247" s="383">
        <v>0</v>
      </c>
      <c r="H247" s="132">
        <v>0</v>
      </c>
      <c r="I247" s="132">
        <v>0</v>
      </c>
      <c r="J247" s="332">
        <v>0</v>
      </c>
      <c r="K247" s="365">
        <f t="shared" si="158"/>
        <v>0</v>
      </c>
      <c r="L247" s="365">
        <v>0</v>
      </c>
      <c r="M247" s="365">
        <v>0</v>
      </c>
      <c r="N247" s="365">
        <v>0</v>
      </c>
      <c r="O247" s="364">
        <v>0.65</v>
      </c>
      <c r="P247" s="365">
        <f t="shared" si="159"/>
        <v>9890</v>
      </c>
      <c r="Q247" s="365">
        <v>0</v>
      </c>
      <c r="R247" s="365">
        <v>9316</v>
      </c>
      <c r="S247" s="365">
        <v>574</v>
      </c>
      <c r="T247" s="364">
        <v>0</v>
      </c>
      <c r="U247" s="365">
        <f t="shared" si="160"/>
        <v>0</v>
      </c>
      <c r="V247" s="365">
        <v>0</v>
      </c>
      <c r="W247" s="365">
        <v>0</v>
      </c>
      <c r="X247" s="365">
        <v>0</v>
      </c>
      <c r="Y247" s="364">
        <v>0</v>
      </c>
      <c r="Z247" s="365">
        <f t="shared" si="161"/>
        <v>0</v>
      </c>
      <c r="AA247" s="365">
        <v>0</v>
      </c>
      <c r="AB247" s="365">
        <v>0</v>
      </c>
      <c r="AC247" s="365">
        <v>0</v>
      </c>
    </row>
    <row r="248" spans="1:43" s="4" customFormat="1" ht="33" customHeight="1" outlineLevel="1" x14ac:dyDescent="0.2">
      <c r="A248" s="362" t="s">
        <v>1410</v>
      </c>
      <c r="B248" s="408" t="s">
        <v>1230</v>
      </c>
      <c r="C248" s="332">
        <f t="shared" si="155"/>
        <v>1.7</v>
      </c>
      <c r="D248" s="347">
        <f t="shared" si="156"/>
        <v>88090</v>
      </c>
      <c r="E248" s="135">
        <v>0</v>
      </c>
      <c r="F248" s="383">
        <f t="shared" si="157"/>
        <v>0</v>
      </c>
      <c r="G248" s="383">
        <v>0</v>
      </c>
      <c r="H248" s="132">
        <v>0</v>
      </c>
      <c r="I248" s="132">
        <v>0</v>
      </c>
      <c r="J248" s="332">
        <v>0</v>
      </c>
      <c r="K248" s="365">
        <f t="shared" si="158"/>
        <v>0</v>
      </c>
      <c r="L248" s="365">
        <v>0</v>
      </c>
      <c r="M248" s="365">
        <v>0</v>
      </c>
      <c r="N248" s="365">
        <v>0</v>
      </c>
      <c r="O248" s="364">
        <v>1.7</v>
      </c>
      <c r="P248" s="365">
        <f t="shared" si="159"/>
        <v>88090</v>
      </c>
      <c r="Q248" s="365">
        <v>0</v>
      </c>
      <c r="R248" s="365">
        <v>82981</v>
      </c>
      <c r="S248" s="365">
        <v>5109</v>
      </c>
      <c r="T248" s="364">
        <v>0</v>
      </c>
      <c r="U248" s="365">
        <f t="shared" si="160"/>
        <v>0</v>
      </c>
      <c r="V248" s="365">
        <v>0</v>
      </c>
      <c r="W248" s="365">
        <v>0</v>
      </c>
      <c r="X248" s="365">
        <v>0</v>
      </c>
      <c r="Y248" s="364">
        <v>0</v>
      </c>
      <c r="Z248" s="365">
        <f t="shared" si="161"/>
        <v>0</v>
      </c>
      <c r="AA248" s="365">
        <v>0</v>
      </c>
      <c r="AB248" s="365">
        <v>0</v>
      </c>
      <c r="AC248" s="365">
        <v>0</v>
      </c>
    </row>
    <row r="249" spans="1:43" s="4" customFormat="1" ht="36" customHeight="1" outlineLevel="1" x14ac:dyDescent="0.2">
      <c r="A249" s="362" t="s">
        <v>1417</v>
      </c>
      <c r="B249" s="408" t="s">
        <v>1231</v>
      </c>
      <c r="C249" s="332">
        <f t="shared" si="155"/>
        <v>0.6</v>
      </c>
      <c r="D249" s="347">
        <f t="shared" si="156"/>
        <v>20930</v>
      </c>
      <c r="E249" s="135">
        <v>0</v>
      </c>
      <c r="F249" s="383">
        <f t="shared" si="157"/>
        <v>0</v>
      </c>
      <c r="G249" s="383">
        <v>0</v>
      </c>
      <c r="H249" s="132">
        <v>0</v>
      </c>
      <c r="I249" s="132">
        <v>0</v>
      </c>
      <c r="J249" s="332">
        <v>0</v>
      </c>
      <c r="K249" s="365">
        <f t="shared" si="158"/>
        <v>0</v>
      </c>
      <c r="L249" s="365">
        <v>0</v>
      </c>
      <c r="M249" s="365">
        <v>0</v>
      </c>
      <c r="N249" s="365">
        <v>0</v>
      </c>
      <c r="O249" s="364">
        <v>0.6</v>
      </c>
      <c r="P249" s="365">
        <f t="shared" si="159"/>
        <v>20930</v>
      </c>
      <c r="Q249" s="365">
        <v>0</v>
      </c>
      <c r="R249" s="365">
        <v>19716</v>
      </c>
      <c r="S249" s="365">
        <v>1214</v>
      </c>
      <c r="T249" s="364">
        <v>0</v>
      </c>
      <c r="U249" s="365">
        <f t="shared" si="160"/>
        <v>0</v>
      </c>
      <c r="V249" s="365">
        <v>0</v>
      </c>
      <c r="W249" s="365">
        <v>0</v>
      </c>
      <c r="X249" s="365">
        <v>0</v>
      </c>
      <c r="Y249" s="364">
        <v>0</v>
      </c>
      <c r="Z249" s="365">
        <f t="shared" si="161"/>
        <v>0</v>
      </c>
      <c r="AA249" s="365">
        <v>0</v>
      </c>
      <c r="AB249" s="365">
        <v>0</v>
      </c>
      <c r="AC249" s="365">
        <v>0</v>
      </c>
    </row>
    <row r="250" spans="1:43" s="4" customFormat="1" ht="27" customHeight="1" outlineLevel="1" x14ac:dyDescent="0.2">
      <c r="A250" s="362"/>
      <c r="B250" s="408" t="s">
        <v>1012</v>
      </c>
      <c r="C250" s="332">
        <f t="shared" ref="C250" si="162">E250+J250+O250+T250+Y250</f>
        <v>0</v>
      </c>
      <c r="D250" s="347">
        <f>F250+K250+P250+U250+Z250</f>
        <v>2514</v>
      </c>
      <c r="E250" s="135">
        <v>0</v>
      </c>
      <c r="F250" s="383">
        <f>H250+I250</f>
        <v>2514</v>
      </c>
      <c r="G250" s="383">
        <v>0</v>
      </c>
      <c r="H250" s="132">
        <v>2393</v>
      </c>
      <c r="I250" s="132">
        <v>121</v>
      </c>
      <c r="J250" s="332">
        <v>0</v>
      </c>
      <c r="K250" s="365">
        <f t="shared" ref="K250" si="163">SUM(L250:N250)</f>
        <v>0</v>
      </c>
      <c r="L250" s="365">
        <v>0</v>
      </c>
      <c r="M250" s="365">
        <v>0</v>
      </c>
      <c r="N250" s="365">
        <v>0</v>
      </c>
      <c r="O250" s="364">
        <v>0</v>
      </c>
      <c r="P250" s="365">
        <f t="shared" ref="P250" si="164">Q250+R250+S250</f>
        <v>0</v>
      </c>
      <c r="Q250" s="365">
        <v>0</v>
      </c>
      <c r="R250" s="365">
        <v>0</v>
      </c>
      <c r="S250" s="365">
        <v>0</v>
      </c>
      <c r="T250" s="364">
        <v>0</v>
      </c>
      <c r="U250" s="365">
        <f t="shared" ref="U250" si="165">V250+W250+X250</f>
        <v>0</v>
      </c>
      <c r="V250" s="365">
        <v>0</v>
      </c>
      <c r="W250" s="365">
        <v>0</v>
      </c>
      <c r="X250" s="365">
        <v>0</v>
      </c>
      <c r="Y250" s="364">
        <v>0</v>
      </c>
      <c r="Z250" s="365">
        <f t="shared" ref="Z250" si="166">AA250+AB250+AC250</f>
        <v>0</v>
      </c>
      <c r="AA250" s="365">
        <v>0</v>
      </c>
      <c r="AB250" s="365">
        <v>0</v>
      </c>
      <c r="AC250" s="365">
        <v>0</v>
      </c>
    </row>
    <row r="251" spans="1:43" s="6" customFormat="1" ht="42" customHeight="1" x14ac:dyDescent="0.2">
      <c r="A251" s="362"/>
      <c r="B251" s="387" t="s">
        <v>84</v>
      </c>
      <c r="C251" s="418">
        <f t="shared" ref="C251:AC251" si="167">SUM(C107:C250)</f>
        <v>1403.0119999999997</v>
      </c>
      <c r="D251" s="389">
        <f t="shared" si="167"/>
        <v>4094160.5</v>
      </c>
      <c r="E251" s="418">
        <f t="shared" si="167"/>
        <v>313.31</v>
      </c>
      <c r="F251" s="389">
        <f t="shared" si="167"/>
        <v>783415</v>
      </c>
      <c r="G251" s="389">
        <f t="shared" si="167"/>
        <v>0</v>
      </c>
      <c r="H251" s="389">
        <f t="shared" si="167"/>
        <v>740047</v>
      </c>
      <c r="I251" s="389">
        <f t="shared" si="167"/>
        <v>43368</v>
      </c>
      <c r="J251" s="418">
        <f t="shared" si="167"/>
        <v>16.006999999999998</v>
      </c>
      <c r="K251" s="389">
        <f t="shared" si="167"/>
        <v>512217</v>
      </c>
      <c r="L251" s="389">
        <f t="shared" si="167"/>
        <v>0</v>
      </c>
      <c r="M251" s="389">
        <f t="shared" si="167"/>
        <v>424213</v>
      </c>
      <c r="N251" s="389">
        <f t="shared" si="167"/>
        <v>88004</v>
      </c>
      <c r="O251" s="418">
        <f t="shared" si="167"/>
        <v>9.4499999999999993</v>
      </c>
      <c r="P251" s="389">
        <f t="shared" si="167"/>
        <v>430266.5</v>
      </c>
      <c r="Q251" s="389">
        <f t="shared" si="167"/>
        <v>0</v>
      </c>
      <c r="R251" s="389">
        <f t="shared" si="167"/>
        <v>347016</v>
      </c>
      <c r="S251" s="389">
        <f t="shared" si="167"/>
        <v>83250.5</v>
      </c>
      <c r="T251" s="418">
        <f t="shared" si="167"/>
        <v>547.87</v>
      </c>
      <c r="U251" s="389">
        <f t="shared" si="167"/>
        <v>1085224</v>
      </c>
      <c r="V251" s="389">
        <f t="shared" si="167"/>
        <v>0</v>
      </c>
      <c r="W251" s="389">
        <f t="shared" si="167"/>
        <v>1027920</v>
      </c>
      <c r="X251" s="389">
        <f t="shared" si="167"/>
        <v>57304</v>
      </c>
      <c r="Y251" s="418">
        <f t="shared" si="167"/>
        <v>516.375</v>
      </c>
      <c r="Z251" s="389">
        <f t="shared" si="167"/>
        <v>1283038</v>
      </c>
      <c r="AA251" s="419">
        <f t="shared" si="167"/>
        <v>0</v>
      </c>
      <c r="AB251" s="389">
        <f t="shared" si="167"/>
        <v>1225718</v>
      </c>
      <c r="AC251" s="389">
        <f t="shared" si="167"/>
        <v>57320</v>
      </c>
      <c r="AD251" s="12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</row>
    <row r="252" spans="1:43" s="130" customFormat="1" ht="30" customHeight="1" x14ac:dyDescent="0.2">
      <c r="A252" s="583" t="s">
        <v>829</v>
      </c>
      <c r="B252" s="583"/>
      <c r="C252" s="583"/>
      <c r="D252" s="583"/>
      <c r="E252" s="583"/>
      <c r="F252" s="583"/>
      <c r="G252" s="583"/>
      <c r="H252" s="583"/>
      <c r="I252" s="583"/>
      <c r="J252" s="583"/>
      <c r="K252" s="583"/>
      <c r="L252" s="583"/>
      <c r="M252" s="583"/>
      <c r="N252" s="583"/>
      <c r="O252" s="583"/>
      <c r="P252" s="583"/>
      <c r="Q252" s="583"/>
      <c r="R252" s="583"/>
      <c r="S252" s="583"/>
      <c r="T252" s="583"/>
      <c r="U252" s="583"/>
      <c r="V252" s="583"/>
      <c r="W252" s="583"/>
      <c r="X252" s="583"/>
      <c r="Y252" s="583"/>
      <c r="Z252" s="583"/>
      <c r="AA252" s="583"/>
      <c r="AB252" s="583"/>
      <c r="AC252" s="583"/>
      <c r="AD252" s="129"/>
      <c r="AE252" s="129"/>
      <c r="AF252" s="129"/>
      <c r="AG252" s="129"/>
      <c r="AH252" s="129"/>
      <c r="AI252" s="129"/>
      <c r="AJ252" s="129"/>
      <c r="AK252" s="129"/>
      <c r="AL252" s="129"/>
      <c r="AM252" s="129"/>
      <c r="AN252" s="129"/>
      <c r="AO252" s="129"/>
      <c r="AP252" s="129"/>
      <c r="AQ252" s="129"/>
    </row>
    <row r="253" spans="1:43" s="152" customFormat="1" ht="78" customHeight="1" outlineLevel="1" x14ac:dyDescent="0.2">
      <c r="A253" s="385" t="s">
        <v>8</v>
      </c>
      <c r="B253" s="420" t="s">
        <v>101</v>
      </c>
      <c r="C253" s="364">
        <f>E253+J253+O253+T253+Y253</f>
        <v>761.7</v>
      </c>
      <c r="D253" s="365">
        <f>F253+K253+P253+U253+Z253</f>
        <v>866011</v>
      </c>
      <c r="E253" s="364">
        <v>85.67</v>
      </c>
      <c r="F253" s="383">
        <f>G253+H253+I253</f>
        <v>141807</v>
      </c>
      <c r="G253" s="365">
        <v>0</v>
      </c>
      <c r="H253" s="365">
        <v>135000</v>
      </c>
      <c r="I253" s="365">
        <v>6807</v>
      </c>
      <c r="J253" s="364">
        <v>15</v>
      </c>
      <c r="K253" s="383">
        <f>SUM(L253:N253)</f>
        <v>6615</v>
      </c>
      <c r="L253" s="365">
        <v>0</v>
      </c>
      <c r="M253" s="365">
        <v>0</v>
      </c>
      <c r="N253" s="365">
        <v>6615</v>
      </c>
      <c r="O253" s="364">
        <v>13.03</v>
      </c>
      <c r="P253" s="365">
        <f>Q253+R253+S253</f>
        <v>6615</v>
      </c>
      <c r="Q253" s="365">
        <v>0</v>
      </c>
      <c r="R253" s="365">
        <v>0</v>
      </c>
      <c r="S253" s="365">
        <v>6615</v>
      </c>
      <c r="T253" s="364">
        <v>321</v>
      </c>
      <c r="U253" s="365">
        <f>V253+W253+X253</f>
        <v>352679</v>
      </c>
      <c r="V253" s="365">
        <v>0</v>
      </c>
      <c r="W253" s="365">
        <v>338219</v>
      </c>
      <c r="X253" s="365">
        <v>14460</v>
      </c>
      <c r="Y253" s="364">
        <v>327</v>
      </c>
      <c r="Z253" s="365">
        <f>AA253+AB253+AC253</f>
        <v>358295</v>
      </c>
      <c r="AA253" s="365">
        <v>0</v>
      </c>
      <c r="AB253" s="365">
        <f>ROUND(358295*0.959,0)</f>
        <v>343605</v>
      </c>
      <c r="AC253" s="365">
        <f>ROUND(358295*0.041,0)</f>
        <v>14690</v>
      </c>
      <c r="AD253" s="150"/>
      <c r="AE253" s="149"/>
      <c r="AF253" s="150"/>
      <c r="AG253" s="150"/>
      <c r="AH253" s="150"/>
      <c r="AI253" s="150"/>
      <c r="AJ253" s="150"/>
      <c r="AK253" s="150"/>
      <c r="AL253" s="150"/>
      <c r="AM253" s="150"/>
      <c r="AN253" s="150"/>
      <c r="AO253" s="150"/>
      <c r="AP253" s="150"/>
      <c r="AQ253" s="150"/>
    </row>
    <row r="254" spans="1:43" s="120" customFormat="1" ht="125.45" customHeight="1" outlineLevel="1" x14ac:dyDescent="0.2">
      <c r="A254" s="385" t="s">
        <v>9</v>
      </c>
      <c r="B254" s="420" t="s">
        <v>102</v>
      </c>
      <c r="C254" s="364">
        <v>0</v>
      </c>
      <c r="D254" s="365">
        <f>F254+K254+P254+U254+Z254</f>
        <v>7988</v>
      </c>
      <c r="E254" s="364">
        <v>0</v>
      </c>
      <c r="F254" s="383">
        <v>0</v>
      </c>
      <c r="G254" s="365">
        <v>0</v>
      </c>
      <c r="H254" s="365">
        <v>0</v>
      </c>
      <c r="I254" s="365">
        <v>0</v>
      </c>
      <c r="J254" s="364">
        <v>0</v>
      </c>
      <c r="K254" s="383">
        <f>SUM(L254:N254)</f>
        <v>0</v>
      </c>
      <c r="L254" s="365">
        <v>0</v>
      </c>
      <c r="M254" s="365">
        <v>0</v>
      </c>
      <c r="N254" s="365">
        <v>0</v>
      </c>
      <c r="O254" s="364">
        <v>0</v>
      </c>
      <c r="P254" s="365">
        <v>0</v>
      </c>
      <c r="Q254" s="365">
        <v>0</v>
      </c>
      <c r="R254" s="365">
        <v>0</v>
      </c>
      <c r="S254" s="365">
        <v>0</v>
      </c>
      <c r="T254" s="364">
        <v>0</v>
      </c>
      <c r="U254" s="365">
        <f>V254+W254+X254</f>
        <v>3922</v>
      </c>
      <c r="V254" s="365">
        <v>0</v>
      </c>
      <c r="W254" s="365">
        <v>0</v>
      </c>
      <c r="X254" s="365">
        <v>3922</v>
      </c>
      <c r="Y254" s="364">
        <v>0</v>
      </c>
      <c r="Z254" s="365">
        <f>AA254+AB254+AC254</f>
        <v>4066</v>
      </c>
      <c r="AA254" s="365">
        <v>0</v>
      </c>
      <c r="AB254" s="365">
        <v>0</v>
      </c>
      <c r="AC254" s="365">
        <v>4066</v>
      </c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</row>
    <row r="255" spans="1:43" s="11" customFormat="1" ht="46.9" customHeight="1" x14ac:dyDescent="0.2">
      <c r="A255" s="385"/>
      <c r="B255" s="421" t="s">
        <v>18</v>
      </c>
      <c r="C255" s="388">
        <f>C253+C254</f>
        <v>761.7</v>
      </c>
      <c r="D255" s="342">
        <f>F255+K255+P255+U255+Z255</f>
        <v>873999</v>
      </c>
      <c r="E255" s="388">
        <f t="shared" ref="E255:J255" si="168">E253+E254</f>
        <v>85.67</v>
      </c>
      <c r="F255" s="389">
        <f>F253+F254</f>
        <v>141807</v>
      </c>
      <c r="G255" s="389">
        <f t="shared" si="168"/>
        <v>0</v>
      </c>
      <c r="H255" s="389">
        <f t="shared" si="168"/>
        <v>135000</v>
      </c>
      <c r="I255" s="389">
        <f t="shared" si="168"/>
        <v>6807</v>
      </c>
      <c r="J255" s="388">
        <f t="shared" si="168"/>
        <v>15</v>
      </c>
      <c r="K255" s="389">
        <f>SUM(L255:N255)</f>
        <v>6615</v>
      </c>
      <c r="L255" s="389">
        <f t="shared" ref="L255:AC255" si="169">L253+L254</f>
        <v>0</v>
      </c>
      <c r="M255" s="389">
        <f t="shared" si="169"/>
        <v>0</v>
      </c>
      <c r="N255" s="389">
        <f t="shared" si="169"/>
        <v>6615</v>
      </c>
      <c r="O255" s="388">
        <f t="shared" si="169"/>
        <v>13.03</v>
      </c>
      <c r="P255" s="389">
        <f t="shared" si="169"/>
        <v>6615</v>
      </c>
      <c r="Q255" s="389">
        <f t="shared" si="169"/>
        <v>0</v>
      </c>
      <c r="R255" s="389">
        <f t="shared" si="169"/>
        <v>0</v>
      </c>
      <c r="S255" s="389">
        <f t="shared" si="169"/>
        <v>6615</v>
      </c>
      <c r="T255" s="388">
        <f t="shared" si="169"/>
        <v>321</v>
      </c>
      <c r="U255" s="389">
        <f t="shared" si="169"/>
        <v>356601</v>
      </c>
      <c r="V255" s="389">
        <f t="shared" si="169"/>
        <v>0</v>
      </c>
      <c r="W255" s="389">
        <f t="shared" si="169"/>
        <v>338219</v>
      </c>
      <c r="X255" s="389">
        <f t="shared" si="169"/>
        <v>18382</v>
      </c>
      <c r="Y255" s="388">
        <f t="shared" si="169"/>
        <v>327</v>
      </c>
      <c r="Z255" s="389">
        <f t="shared" si="169"/>
        <v>362361</v>
      </c>
      <c r="AA255" s="389">
        <f t="shared" si="169"/>
        <v>0</v>
      </c>
      <c r="AB255" s="389">
        <f t="shared" si="169"/>
        <v>343605</v>
      </c>
      <c r="AC255" s="389">
        <f t="shared" si="169"/>
        <v>18756</v>
      </c>
      <c r="AD255" s="12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</row>
    <row r="256" spans="1:43" s="11" customFormat="1" ht="42" customHeight="1" x14ac:dyDescent="0.2">
      <c r="A256" s="573" t="s">
        <v>840</v>
      </c>
      <c r="B256" s="574"/>
      <c r="C256" s="574"/>
      <c r="D256" s="574"/>
      <c r="E256" s="574"/>
      <c r="F256" s="574"/>
      <c r="G256" s="574"/>
      <c r="H256" s="574"/>
      <c r="I256" s="574"/>
      <c r="J256" s="574"/>
      <c r="K256" s="574"/>
      <c r="L256" s="574"/>
      <c r="M256" s="574"/>
      <c r="N256" s="574"/>
      <c r="O256" s="574"/>
      <c r="P256" s="574"/>
      <c r="Q256" s="574"/>
      <c r="R256" s="574"/>
      <c r="S256" s="574"/>
      <c r="T256" s="574"/>
      <c r="U256" s="574"/>
      <c r="V256" s="574"/>
      <c r="W256" s="574"/>
      <c r="X256" s="574"/>
      <c r="Y256" s="574"/>
      <c r="Z256" s="574"/>
      <c r="AA256" s="574"/>
      <c r="AB256" s="574"/>
      <c r="AC256" s="575"/>
      <c r="AD256" s="12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</row>
    <row r="257" spans="1:43" s="11" customFormat="1" ht="25.15" customHeight="1" x14ac:dyDescent="0.2">
      <c r="A257" s="422"/>
      <c r="B257" s="423" t="s">
        <v>231</v>
      </c>
      <c r="C257" s="424"/>
      <c r="D257" s="425"/>
      <c r="E257" s="388"/>
      <c r="F257" s="419"/>
      <c r="G257" s="419"/>
      <c r="H257" s="419"/>
      <c r="I257" s="419"/>
      <c r="J257" s="388"/>
      <c r="K257" s="418"/>
      <c r="L257" s="419"/>
      <c r="M257" s="419"/>
      <c r="N257" s="419"/>
      <c r="O257" s="388"/>
      <c r="P257" s="426"/>
      <c r="Q257" s="419"/>
      <c r="R257" s="419"/>
      <c r="S257" s="424"/>
      <c r="T257" s="388"/>
      <c r="U257" s="427"/>
      <c r="V257" s="419"/>
      <c r="W257" s="419"/>
      <c r="X257" s="419"/>
      <c r="Y257" s="388"/>
      <c r="Z257" s="428"/>
      <c r="AA257" s="428"/>
      <c r="AB257" s="428"/>
      <c r="AC257" s="428"/>
      <c r="AD257" s="12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</row>
    <row r="258" spans="1:43" s="11" customFormat="1" ht="31.15" customHeight="1" x14ac:dyDescent="0.2">
      <c r="A258" s="429" t="s">
        <v>751</v>
      </c>
      <c r="B258" s="423" t="s">
        <v>442</v>
      </c>
      <c r="C258" s="424">
        <f>SUM(C259:C387)</f>
        <v>250.72000000000006</v>
      </c>
      <c r="D258" s="430">
        <f>F258+K258+P258+U258+Z258</f>
        <v>62633</v>
      </c>
      <c r="E258" s="424">
        <f t="shared" ref="E258:AC258" si="170">SUM(E259:E387)</f>
        <v>0</v>
      </c>
      <c r="F258" s="431">
        <f t="shared" si="170"/>
        <v>0</v>
      </c>
      <c r="G258" s="431">
        <f t="shared" si="170"/>
        <v>0</v>
      </c>
      <c r="H258" s="431">
        <f t="shared" si="170"/>
        <v>0</v>
      </c>
      <c r="I258" s="431">
        <f t="shared" si="170"/>
        <v>0</v>
      </c>
      <c r="J258" s="424">
        <f t="shared" si="170"/>
        <v>0</v>
      </c>
      <c r="K258" s="431">
        <f t="shared" ref="K258:K321" si="171">SUM(L258:N258)</f>
        <v>0</v>
      </c>
      <c r="L258" s="431">
        <f t="shared" si="170"/>
        <v>0</v>
      </c>
      <c r="M258" s="431">
        <f t="shared" si="170"/>
        <v>0</v>
      </c>
      <c r="N258" s="431">
        <f t="shared" si="170"/>
        <v>0</v>
      </c>
      <c r="O258" s="424">
        <f t="shared" si="170"/>
        <v>0</v>
      </c>
      <c r="P258" s="430">
        <f>Q258+R258+S258</f>
        <v>0</v>
      </c>
      <c r="Q258" s="431">
        <f t="shared" si="170"/>
        <v>0</v>
      </c>
      <c r="R258" s="431">
        <f t="shared" si="170"/>
        <v>0</v>
      </c>
      <c r="S258" s="431">
        <f t="shared" si="170"/>
        <v>0</v>
      </c>
      <c r="T258" s="424">
        <f>SUM(T259:T387)</f>
        <v>115.18</v>
      </c>
      <c r="U258" s="430">
        <f>V258+W258+X258</f>
        <v>28773</v>
      </c>
      <c r="V258" s="431">
        <f t="shared" si="170"/>
        <v>0</v>
      </c>
      <c r="W258" s="431">
        <f t="shared" si="170"/>
        <v>0</v>
      </c>
      <c r="X258" s="431">
        <f t="shared" si="170"/>
        <v>28773</v>
      </c>
      <c r="Y258" s="424">
        <f t="shared" si="170"/>
        <v>135.53999999999996</v>
      </c>
      <c r="Z258" s="431">
        <f t="shared" si="170"/>
        <v>33860</v>
      </c>
      <c r="AA258" s="431">
        <f t="shared" si="170"/>
        <v>0</v>
      </c>
      <c r="AB258" s="431">
        <f t="shared" si="170"/>
        <v>0</v>
      </c>
      <c r="AC258" s="431">
        <f t="shared" si="170"/>
        <v>33860</v>
      </c>
      <c r="AD258" s="12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</row>
    <row r="259" spans="1:43" s="11" customFormat="1" ht="34.9" customHeight="1" outlineLevel="1" x14ac:dyDescent="0.2">
      <c r="A259" s="422" t="s">
        <v>752</v>
      </c>
      <c r="B259" s="391" t="s">
        <v>232</v>
      </c>
      <c r="C259" s="332">
        <f t="shared" ref="C259:C322" si="172">E259+J259+O259+T259+Y259</f>
        <v>5.13</v>
      </c>
      <c r="D259" s="432">
        <f t="shared" ref="D259:D321" si="173">F259+K259+P259+U259+Z259</f>
        <v>1281</v>
      </c>
      <c r="E259" s="364">
        <v>0</v>
      </c>
      <c r="F259" s="433">
        <f t="shared" ref="F259:F322" si="174">G259+H259+I259</f>
        <v>0</v>
      </c>
      <c r="G259" s="432">
        <v>0</v>
      </c>
      <c r="H259" s="432">
        <v>0</v>
      </c>
      <c r="I259" s="432">
        <v>0</v>
      </c>
      <c r="J259" s="364">
        <v>0</v>
      </c>
      <c r="K259" s="433">
        <f t="shared" si="171"/>
        <v>0</v>
      </c>
      <c r="L259" s="432">
        <v>0</v>
      </c>
      <c r="M259" s="432">
        <v>0</v>
      </c>
      <c r="N259" s="432">
        <v>0</v>
      </c>
      <c r="O259" s="434">
        <v>0</v>
      </c>
      <c r="P259" s="432">
        <f t="shared" ref="P259:P322" si="175">Q259+R259+S259</f>
        <v>0</v>
      </c>
      <c r="Q259" s="432">
        <v>0</v>
      </c>
      <c r="R259" s="432">
        <v>0</v>
      </c>
      <c r="S259" s="435">
        <v>0</v>
      </c>
      <c r="T259" s="434">
        <f>ROUND(5.125,2)</f>
        <v>5.13</v>
      </c>
      <c r="U259" s="432">
        <f t="shared" ref="U259:U322" si="176">V259+W259+X259</f>
        <v>1281</v>
      </c>
      <c r="V259" s="432">
        <v>0</v>
      </c>
      <c r="W259" s="432">
        <v>0</v>
      </c>
      <c r="X259" s="435">
        <v>1281</v>
      </c>
      <c r="Y259" s="434">
        <v>0</v>
      </c>
      <c r="Z259" s="432">
        <f t="shared" ref="Z259:Z322" si="177">AA259+AB259+AC259</f>
        <v>0</v>
      </c>
      <c r="AA259" s="432">
        <v>0</v>
      </c>
      <c r="AB259" s="432">
        <v>0</v>
      </c>
      <c r="AC259" s="435">
        <v>0</v>
      </c>
      <c r="AD259" s="12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</row>
    <row r="260" spans="1:43" s="11" customFormat="1" ht="34.9" customHeight="1" outlineLevel="1" x14ac:dyDescent="0.2">
      <c r="A260" s="422" t="s">
        <v>469</v>
      </c>
      <c r="B260" s="391" t="s">
        <v>233</v>
      </c>
      <c r="C260" s="332">
        <f t="shared" si="172"/>
        <v>2.7</v>
      </c>
      <c r="D260" s="432">
        <f t="shared" si="173"/>
        <v>675</v>
      </c>
      <c r="E260" s="364">
        <v>0</v>
      </c>
      <c r="F260" s="433">
        <f t="shared" si="174"/>
        <v>0</v>
      </c>
      <c r="G260" s="432">
        <v>0</v>
      </c>
      <c r="H260" s="432">
        <v>0</v>
      </c>
      <c r="I260" s="432">
        <v>0</v>
      </c>
      <c r="J260" s="364">
        <v>0</v>
      </c>
      <c r="K260" s="433">
        <f t="shared" si="171"/>
        <v>0</v>
      </c>
      <c r="L260" s="432">
        <v>0</v>
      </c>
      <c r="M260" s="432">
        <v>0</v>
      </c>
      <c r="N260" s="432">
        <v>0</v>
      </c>
      <c r="O260" s="434">
        <v>0</v>
      </c>
      <c r="P260" s="432">
        <f t="shared" si="175"/>
        <v>0</v>
      </c>
      <c r="Q260" s="432">
        <v>0</v>
      </c>
      <c r="R260" s="432">
        <v>0</v>
      </c>
      <c r="S260" s="435">
        <v>0</v>
      </c>
      <c r="T260" s="434">
        <v>2.7</v>
      </c>
      <c r="U260" s="432">
        <f t="shared" si="176"/>
        <v>675</v>
      </c>
      <c r="V260" s="432">
        <v>0</v>
      </c>
      <c r="W260" s="432">
        <v>0</v>
      </c>
      <c r="X260" s="435">
        <v>675</v>
      </c>
      <c r="Y260" s="434">
        <v>0</v>
      </c>
      <c r="Z260" s="432">
        <f t="shared" si="177"/>
        <v>0</v>
      </c>
      <c r="AA260" s="432">
        <v>0</v>
      </c>
      <c r="AB260" s="432">
        <v>0</v>
      </c>
      <c r="AC260" s="435">
        <v>0</v>
      </c>
      <c r="AD260" s="12"/>
      <c r="AE260" s="13"/>
      <c r="AF260" s="13"/>
      <c r="AG260" s="13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</row>
    <row r="261" spans="1:43" s="11" customFormat="1" ht="24" customHeight="1" outlineLevel="1" x14ac:dyDescent="0.2">
      <c r="A261" s="422" t="s">
        <v>470</v>
      </c>
      <c r="B261" s="391" t="s">
        <v>234</v>
      </c>
      <c r="C261" s="332">
        <f t="shared" si="172"/>
        <v>2.56</v>
      </c>
      <c r="D261" s="432">
        <f t="shared" si="173"/>
        <v>639</v>
      </c>
      <c r="E261" s="364">
        <v>0</v>
      </c>
      <c r="F261" s="433">
        <f t="shared" si="174"/>
        <v>0</v>
      </c>
      <c r="G261" s="432">
        <v>0</v>
      </c>
      <c r="H261" s="432">
        <v>0</v>
      </c>
      <c r="I261" s="432">
        <v>0</v>
      </c>
      <c r="J261" s="364">
        <v>0</v>
      </c>
      <c r="K261" s="433">
        <f t="shared" si="171"/>
        <v>0</v>
      </c>
      <c r="L261" s="432">
        <v>0</v>
      </c>
      <c r="M261" s="432">
        <v>0</v>
      </c>
      <c r="N261" s="432">
        <v>0</v>
      </c>
      <c r="O261" s="434">
        <v>0</v>
      </c>
      <c r="P261" s="432">
        <f t="shared" si="175"/>
        <v>0</v>
      </c>
      <c r="Q261" s="432">
        <v>0</v>
      </c>
      <c r="R261" s="432">
        <v>0</v>
      </c>
      <c r="S261" s="435">
        <v>0</v>
      </c>
      <c r="T261" s="434">
        <f>ROUND(2.555,2)</f>
        <v>2.56</v>
      </c>
      <c r="U261" s="432">
        <f t="shared" si="176"/>
        <v>639</v>
      </c>
      <c r="V261" s="432">
        <v>0</v>
      </c>
      <c r="W261" s="432">
        <v>0</v>
      </c>
      <c r="X261" s="435">
        <v>639</v>
      </c>
      <c r="Y261" s="434">
        <v>0</v>
      </c>
      <c r="Z261" s="432">
        <f t="shared" si="177"/>
        <v>0</v>
      </c>
      <c r="AA261" s="432">
        <v>0</v>
      </c>
      <c r="AB261" s="432">
        <v>0</v>
      </c>
      <c r="AC261" s="435">
        <v>0</v>
      </c>
      <c r="AD261" s="12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</row>
    <row r="262" spans="1:43" s="11" customFormat="1" ht="27" customHeight="1" outlineLevel="1" x14ac:dyDescent="0.2">
      <c r="A262" s="422" t="s">
        <v>471</v>
      </c>
      <c r="B262" s="436" t="s">
        <v>235</v>
      </c>
      <c r="C262" s="332">
        <f t="shared" si="172"/>
        <v>3.3</v>
      </c>
      <c r="D262" s="432">
        <f t="shared" si="173"/>
        <v>824</v>
      </c>
      <c r="E262" s="364">
        <v>0</v>
      </c>
      <c r="F262" s="433">
        <f t="shared" si="174"/>
        <v>0</v>
      </c>
      <c r="G262" s="432">
        <v>0</v>
      </c>
      <c r="H262" s="432">
        <v>0</v>
      </c>
      <c r="I262" s="432">
        <v>0</v>
      </c>
      <c r="J262" s="364">
        <v>0</v>
      </c>
      <c r="K262" s="433">
        <f t="shared" si="171"/>
        <v>0</v>
      </c>
      <c r="L262" s="432">
        <v>0</v>
      </c>
      <c r="M262" s="432">
        <v>0</v>
      </c>
      <c r="N262" s="432">
        <v>0</v>
      </c>
      <c r="O262" s="434">
        <v>0</v>
      </c>
      <c r="P262" s="432">
        <f t="shared" si="175"/>
        <v>0</v>
      </c>
      <c r="Q262" s="432">
        <v>0</v>
      </c>
      <c r="R262" s="432">
        <v>0</v>
      </c>
      <c r="S262" s="435">
        <v>0</v>
      </c>
      <c r="T262" s="434">
        <f>ROUND(3.295,2)</f>
        <v>3.3</v>
      </c>
      <c r="U262" s="432">
        <f t="shared" si="176"/>
        <v>824</v>
      </c>
      <c r="V262" s="432">
        <v>0</v>
      </c>
      <c r="W262" s="432">
        <v>0</v>
      </c>
      <c r="X262" s="435">
        <v>824</v>
      </c>
      <c r="Y262" s="434">
        <v>0</v>
      </c>
      <c r="Z262" s="432">
        <f t="shared" si="177"/>
        <v>0</v>
      </c>
      <c r="AA262" s="432">
        <v>0</v>
      </c>
      <c r="AB262" s="432">
        <v>0</v>
      </c>
      <c r="AC262" s="435">
        <v>0</v>
      </c>
      <c r="AD262" s="12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</row>
    <row r="263" spans="1:43" s="11" customFormat="1" ht="46.9" customHeight="1" outlineLevel="1" x14ac:dyDescent="0.2">
      <c r="A263" s="422" t="s">
        <v>472</v>
      </c>
      <c r="B263" s="391" t="s">
        <v>236</v>
      </c>
      <c r="C263" s="332">
        <f t="shared" si="172"/>
        <v>1.25</v>
      </c>
      <c r="D263" s="432">
        <f t="shared" si="173"/>
        <v>313</v>
      </c>
      <c r="E263" s="364">
        <v>0</v>
      </c>
      <c r="F263" s="433">
        <f t="shared" si="174"/>
        <v>0</v>
      </c>
      <c r="G263" s="432">
        <v>0</v>
      </c>
      <c r="H263" s="432">
        <v>0</v>
      </c>
      <c r="I263" s="432">
        <v>0</v>
      </c>
      <c r="J263" s="364">
        <v>0</v>
      </c>
      <c r="K263" s="433">
        <f t="shared" si="171"/>
        <v>0</v>
      </c>
      <c r="L263" s="432">
        <v>0</v>
      </c>
      <c r="M263" s="432">
        <v>0</v>
      </c>
      <c r="N263" s="432">
        <v>0</v>
      </c>
      <c r="O263" s="434">
        <v>0</v>
      </c>
      <c r="P263" s="432">
        <f t="shared" si="175"/>
        <v>0</v>
      </c>
      <c r="Q263" s="432">
        <v>0</v>
      </c>
      <c r="R263" s="432">
        <v>0</v>
      </c>
      <c r="S263" s="435">
        <v>0</v>
      </c>
      <c r="T263" s="434">
        <v>1.25</v>
      </c>
      <c r="U263" s="432">
        <f t="shared" si="176"/>
        <v>313</v>
      </c>
      <c r="V263" s="432">
        <v>0</v>
      </c>
      <c r="W263" s="432">
        <v>0</v>
      </c>
      <c r="X263" s="435">
        <v>313</v>
      </c>
      <c r="Y263" s="434">
        <v>0</v>
      </c>
      <c r="Z263" s="432">
        <f t="shared" si="177"/>
        <v>0</v>
      </c>
      <c r="AA263" s="432">
        <v>0</v>
      </c>
      <c r="AB263" s="432">
        <v>0</v>
      </c>
      <c r="AC263" s="435">
        <v>0</v>
      </c>
      <c r="AD263" s="12"/>
      <c r="AE263" s="13"/>
      <c r="AF263" s="13"/>
      <c r="AG263" s="13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</row>
    <row r="264" spans="1:43" s="11" customFormat="1" ht="46.9" customHeight="1" outlineLevel="1" x14ac:dyDescent="0.2">
      <c r="A264" s="422" t="s">
        <v>473</v>
      </c>
      <c r="B264" s="391" t="s">
        <v>842</v>
      </c>
      <c r="C264" s="332">
        <f t="shared" si="172"/>
        <v>2.08</v>
      </c>
      <c r="D264" s="432">
        <f t="shared" si="173"/>
        <v>519</v>
      </c>
      <c r="E264" s="364">
        <v>0</v>
      </c>
      <c r="F264" s="433">
        <f t="shared" si="174"/>
        <v>0</v>
      </c>
      <c r="G264" s="432">
        <v>0</v>
      </c>
      <c r="H264" s="432">
        <v>0</v>
      </c>
      <c r="I264" s="432">
        <v>0</v>
      </c>
      <c r="J264" s="364">
        <v>0</v>
      </c>
      <c r="K264" s="433">
        <f t="shared" si="171"/>
        <v>0</v>
      </c>
      <c r="L264" s="432">
        <v>0</v>
      </c>
      <c r="M264" s="432">
        <v>0</v>
      </c>
      <c r="N264" s="432">
        <v>0</v>
      </c>
      <c r="O264" s="434">
        <v>0</v>
      </c>
      <c r="P264" s="432">
        <f t="shared" si="175"/>
        <v>0</v>
      </c>
      <c r="Q264" s="432">
        <v>0</v>
      </c>
      <c r="R264" s="432">
        <v>0</v>
      </c>
      <c r="S264" s="435">
        <v>0</v>
      </c>
      <c r="T264" s="434">
        <f>ROUND(2.075,2)</f>
        <v>2.08</v>
      </c>
      <c r="U264" s="432">
        <f t="shared" si="176"/>
        <v>519</v>
      </c>
      <c r="V264" s="432">
        <v>0</v>
      </c>
      <c r="W264" s="432">
        <v>0</v>
      </c>
      <c r="X264" s="435">
        <v>519</v>
      </c>
      <c r="Y264" s="434">
        <v>0</v>
      </c>
      <c r="Z264" s="432">
        <f t="shared" si="177"/>
        <v>0</v>
      </c>
      <c r="AA264" s="432">
        <v>0</v>
      </c>
      <c r="AB264" s="432">
        <v>0</v>
      </c>
      <c r="AC264" s="435">
        <v>0</v>
      </c>
      <c r="AD264" s="12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</row>
    <row r="265" spans="1:43" s="11" customFormat="1" ht="20.45" customHeight="1" outlineLevel="1" x14ac:dyDescent="0.2">
      <c r="A265" s="422" t="s">
        <v>474</v>
      </c>
      <c r="B265" s="391" t="s">
        <v>237</v>
      </c>
      <c r="C265" s="332">
        <f t="shared" si="172"/>
        <v>0.57999999999999996</v>
      </c>
      <c r="D265" s="432">
        <f t="shared" si="173"/>
        <v>144</v>
      </c>
      <c r="E265" s="364">
        <v>0</v>
      </c>
      <c r="F265" s="433">
        <f t="shared" si="174"/>
        <v>0</v>
      </c>
      <c r="G265" s="432">
        <v>0</v>
      </c>
      <c r="H265" s="432">
        <v>0</v>
      </c>
      <c r="I265" s="432">
        <v>0</v>
      </c>
      <c r="J265" s="364">
        <v>0</v>
      </c>
      <c r="K265" s="433">
        <f t="shared" si="171"/>
        <v>0</v>
      </c>
      <c r="L265" s="432">
        <v>0</v>
      </c>
      <c r="M265" s="432">
        <v>0</v>
      </c>
      <c r="N265" s="432">
        <v>0</v>
      </c>
      <c r="O265" s="434">
        <v>0</v>
      </c>
      <c r="P265" s="432">
        <f t="shared" si="175"/>
        <v>0</v>
      </c>
      <c r="Q265" s="432">
        <v>0</v>
      </c>
      <c r="R265" s="432">
        <v>0</v>
      </c>
      <c r="S265" s="435">
        <v>0</v>
      </c>
      <c r="T265" s="434">
        <f>ROUND(0.575,2)</f>
        <v>0.57999999999999996</v>
      </c>
      <c r="U265" s="432">
        <f t="shared" si="176"/>
        <v>144</v>
      </c>
      <c r="V265" s="432">
        <v>0</v>
      </c>
      <c r="W265" s="432">
        <v>0</v>
      </c>
      <c r="X265" s="435">
        <v>144</v>
      </c>
      <c r="Y265" s="434">
        <v>0</v>
      </c>
      <c r="Z265" s="432">
        <f t="shared" si="177"/>
        <v>0</v>
      </c>
      <c r="AA265" s="432">
        <v>0</v>
      </c>
      <c r="AB265" s="432">
        <v>0</v>
      </c>
      <c r="AC265" s="435">
        <v>0</v>
      </c>
      <c r="AD265" s="12"/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</row>
    <row r="266" spans="1:43" s="11" customFormat="1" ht="22.15" customHeight="1" outlineLevel="1" x14ac:dyDescent="0.2">
      <c r="A266" s="422" t="s">
        <v>475</v>
      </c>
      <c r="B266" s="391" t="s">
        <v>238</v>
      </c>
      <c r="C266" s="332">
        <f t="shared" si="172"/>
        <v>2.34</v>
      </c>
      <c r="D266" s="432">
        <f t="shared" si="173"/>
        <v>584</v>
      </c>
      <c r="E266" s="364">
        <v>0</v>
      </c>
      <c r="F266" s="433">
        <f t="shared" si="174"/>
        <v>0</v>
      </c>
      <c r="G266" s="432">
        <v>0</v>
      </c>
      <c r="H266" s="432">
        <v>0</v>
      </c>
      <c r="I266" s="432">
        <v>0</v>
      </c>
      <c r="J266" s="364">
        <v>0</v>
      </c>
      <c r="K266" s="433">
        <f t="shared" si="171"/>
        <v>0</v>
      </c>
      <c r="L266" s="432">
        <v>0</v>
      </c>
      <c r="M266" s="432">
        <v>0</v>
      </c>
      <c r="N266" s="432">
        <v>0</v>
      </c>
      <c r="O266" s="434">
        <v>0</v>
      </c>
      <c r="P266" s="432">
        <f t="shared" si="175"/>
        <v>0</v>
      </c>
      <c r="Q266" s="432">
        <v>0</v>
      </c>
      <c r="R266" s="432">
        <v>0</v>
      </c>
      <c r="S266" s="435">
        <v>0</v>
      </c>
      <c r="T266" s="434">
        <f>ROUND(2.335,2)</f>
        <v>2.34</v>
      </c>
      <c r="U266" s="432">
        <f t="shared" si="176"/>
        <v>584</v>
      </c>
      <c r="V266" s="432">
        <v>0</v>
      </c>
      <c r="W266" s="432">
        <v>0</v>
      </c>
      <c r="X266" s="435">
        <v>584</v>
      </c>
      <c r="Y266" s="434">
        <v>0</v>
      </c>
      <c r="Z266" s="432">
        <f t="shared" si="177"/>
        <v>0</v>
      </c>
      <c r="AA266" s="432">
        <v>0</v>
      </c>
      <c r="AB266" s="432">
        <v>0</v>
      </c>
      <c r="AC266" s="435">
        <v>0</v>
      </c>
      <c r="AD266" s="12"/>
      <c r="AE266" s="13"/>
      <c r="AF266" s="13"/>
      <c r="AG266" s="13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</row>
    <row r="267" spans="1:43" s="11" customFormat="1" ht="24" customHeight="1" outlineLevel="1" x14ac:dyDescent="0.2">
      <c r="A267" s="422" t="s">
        <v>476</v>
      </c>
      <c r="B267" s="391" t="s">
        <v>239</v>
      </c>
      <c r="C267" s="332">
        <f t="shared" si="172"/>
        <v>4.6899999999999995</v>
      </c>
      <c r="D267" s="432">
        <f t="shared" si="173"/>
        <v>1173</v>
      </c>
      <c r="E267" s="364">
        <v>0</v>
      </c>
      <c r="F267" s="433">
        <f t="shared" si="174"/>
        <v>0</v>
      </c>
      <c r="G267" s="432">
        <v>0</v>
      </c>
      <c r="H267" s="432">
        <v>0</v>
      </c>
      <c r="I267" s="432">
        <v>0</v>
      </c>
      <c r="J267" s="364">
        <v>0</v>
      </c>
      <c r="K267" s="433">
        <f t="shared" si="171"/>
        <v>0</v>
      </c>
      <c r="L267" s="432">
        <v>0</v>
      </c>
      <c r="M267" s="432">
        <v>0</v>
      </c>
      <c r="N267" s="432">
        <v>0</v>
      </c>
      <c r="O267" s="434">
        <v>0</v>
      </c>
      <c r="P267" s="432">
        <f t="shared" si="175"/>
        <v>0</v>
      </c>
      <c r="Q267" s="432">
        <v>0</v>
      </c>
      <c r="R267" s="432">
        <v>0</v>
      </c>
      <c r="S267" s="435">
        <v>0</v>
      </c>
      <c r="T267" s="434">
        <v>4.6899999999999995</v>
      </c>
      <c r="U267" s="432">
        <f t="shared" si="176"/>
        <v>1173</v>
      </c>
      <c r="V267" s="432">
        <v>0</v>
      </c>
      <c r="W267" s="432">
        <v>0</v>
      </c>
      <c r="X267" s="435">
        <v>1173</v>
      </c>
      <c r="Y267" s="434">
        <v>0</v>
      </c>
      <c r="Z267" s="432">
        <f t="shared" si="177"/>
        <v>0</v>
      </c>
      <c r="AA267" s="432">
        <v>0</v>
      </c>
      <c r="AB267" s="432">
        <v>0</v>
      </c>
      <c r="AC267" s="435">
        <v>0</v>
      </c>
      <c r="AD267" s="12"/>
      <c r="AE267" s="13"/>
      <c r="AF267" s="13"/>
      <c r="AG267" s="13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</row>
    <row r="268" spans="1:43" s="11" customFormat="1" ht="46.9" customHeight="1" outlineLevel="1" x14ac:dyDescent="0.2">
      <c r="A268" s="422" t="s">
        <v>477</v>
      </c>
      <c r="B268" s="391" t="s">
        <v>240</v>
      </c>
      <c r="C268" s="332">
        <f t="shared" si="172"/>
        <v>0.75</v>
      </c>
      <c r="D268" s="432">
        <f t="shared" si="173"/>
        <v>188</v>
      </c>
      <c r="E268" s="364">
        <v>0</v>
      </c>
      <c r="F268" s="433">
        <f t="shared" si="174"/>
        <v>0</v>
      </c>
      <c r="G268" s="432">
        <v>0</v>
      </c>
      <c r="H268" s="432">
        <v>0</v>
      </c>
      <c r="I268" s="432">
        <v>0</v>
      </c>
      <c r="J268" s="364">
        <v>0</v>
      </c>
      <c r="K268" s="433">
        <f t="shared" si="171"/>
        <v>0</v>
      </c>
      <c r="L268" s="432">
        <v>0</v>
      </c>
      <c r="M268" s="432">
        <v>0</v>
      </c>
      <c r="N268" s="432">
        <v>0</v>
      </c>
      <c r="O268" s="434">
        <v>0</v>
      </c>
      <c r="P268" s="432">
        <f t="shared" si="175"/>
        <v>0</v>
      </c>
      <c r="Q268" s="432">
        <v>0</v>
      </c>
      <c r="R268" s="432">
        <v>0</v>
      </c>
      <c r="S268" s="435">
        <v>0</v>
      </c>
      <c r="T268" s="434">
        <v>0.75</v>
      </c>
      <c r="U268" s="432">
        <f t="shared" si="176"/>
        <v>188</v>
      </c>
      <c r="V268" s="432">
        <v>0</v>
      </c>
      <c r="W268" s="432">
        <v>0</v>
      </c>
      <c r="X268" s="435">
        <v>188</v>
      </c>
      <c r="Y268" s="434">
        <v>0</v>
      </c>
      <c r="Z268" s="432">
        <f t="shared" si="177"/>
        <v>0</v>
      </c>
      <c r="AA268" s="432">
        <v>0</v>
      </c>
      <c r="AB268" s="432">
        <v>0</v>
      </c>
      <c r="AC268" s="435">
        <v>0</v>
      </c>
      <c r="AD268" s="12"/>
      <c r="AE268" s="13"/>
      <c r="AF268" s="13"/>
      <c r="AG268" s="13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</row>
    <row r="269" spans="1:43" s="11" customFormat="1" ht="32.450000000000003" customHeight="1" outlineLevel="1" x14ac:dyDescent="0.2">
      <c r="A269" s="422" t="s">
        <v>478</v>
      </c>
      <c r="B269" s="391" t="s">
        <v>843</v>
      </c>
      <c r="C269" s="332">
        <f t="shared" si="172"/>
        <v>1.88</v>
      </c>
      <c r="D269" s="432">
        <f t="shared" si="173"/>
        <v>470</v>
      </c>
      <c r="E269" s="364">
        <v>0</v>
      </c>
      <c r="F269" s="433">
        <f t="shared" si="174"/>
        <v>0</v>
      </c>
      <c r="G269" s="432">
        <v>0</v>
      </c>
      <c r="H269" s="432">
        <v>0</v>
      </c>
      <c r="I269" s="432">
        <v>0</v>
      </c>
      <c r="J269" s="364">
        <v>0</v>
      </c>
      <c r="K269" s="433">
        <f t="shared" si="171"/>
        <v>0</v>
      </c>
      <c r="L269" s="432">
        <v>0</v>
      </c>
      <c r="M269" s="432">
        <v>0</v>
      </c>
      <c r="N269" s="432">
        <v>0</v>
      </c>
      <c r="O269" s="434">
        <v>0</v>
      </c>
      <c r="P269" s="432">
        <f t="shared" si="175"/>
        <v>0</v>
      </c>
      <c r="Q269" s="432">
        <v>0</v>
      </c>
      <c r="R269" s="432">
        <v>0</v>
      </c>
      <c r="S269" s="435">
        <v>0</v>
      </c>
      <c r="T269" s="434">
        <v>1.88</v>
      </c>
      <c r="U269" s="432">
        <f t="shared" si="176"/>
        <v>470</v>
      </c>
      <c r="V269" s="432">
        <v>0</v>
      </c>
      <c r="W269" s="432">
        <v>0</v>
      </c>
      <c r="X269" s="435">
        <v>470</v>
      </c>
      <c r="Y269" s="434">
        <v>0</v>
      </c>
      <c r="Z269" s="432">
        <f t="shared" si="177"/>
        <v>0</v>
      </c>
      <c r="AA269" s="432">
        <v>0</v>
      </c>
      <c r="AB269" s="432">
        <v>0</v>
      </c>
      <c r="AC269" s="435">
        <v>0</v>
      </c>
      <c r="AD269" s="12"/>
      <c r="AE269" s="13"/>
      <c r="AF269" s="13"/>
      <c r="AG269" s="13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</row>
    <row r="270" spans="1:43" s="11" customFormat="1" ht="22.9" customHeight="1" outlineLevel="1" x14ac:dyDescent="0.2">
      <c r="A270" s="422" t="s">
        <v>479</v>
      </c>
      <c r="B270" s="391" t="s">
        <v>241</v>
      </c>
      <c r="C270" s="332">
        <f t="shared" si="172"/>
        <v>1</v>
      </c>
      <c r="D270" s="432">
        <f t="shared" si="173"/>
        <v>250</v>
      </c>
      <c r="E270" s="364">
        <v>0</v>
      </c>
      <c r="F270" s="433">
        <f t="shared" si="174"/>
        <v>0</v>
      </c>
      <c r="G270" s="432">
        <v>0</v>
      </c>
      <c r="H270" s="432">
        <v>0</v>
      </c>
      <c r="I270" s="432">
        <v>0</v>
      </c>
      <c r="J270" s="364">
        <v>0</v>
      </c>
      <c r="K270" s="433">
        <f t="shared" si="171"/>
        <v>0</v>
      </c>
      <c r="L270" s="432">
        <v>0</v>
      </c>
      <c r="M270" s="432">
        <v>0</v>
      </c>
      <c r="N270" s="432">
        <v>0</v>
      </c>
      <c r="O270" s="434">
        <v>0</v>
      </c>
      <c r="P270" s="432">
        <f t="shared" si="175"/>
        <v>0</v>
      </c>
      <c r="Q270" s="432">
        <v>0</v>
      </c>
      <c r="R270" s="432">
        <v>0</v>
      </c>
      <c r="S270" s="435">
        <v>0</v>
      </c>
      <c r="T270" s="434">
        <v>1</v>
      </c>
      <c r="U270" s="432">
        <f t="shared" si="176"/>
        <v>250</v>
      </c>
      <c r="V270" s="432">
        <v>0</v>
      </c>
      <c r="W270" s="432">
        <v>0</v>
      </c>
      <c r="X270" s="435">
        <v>250</v>
      </c>
      <c r="Y270" s="434">
        <v>0</v>
      </c>
      <c r="Z270" s="432">
        <f t="shared" si="177"/>
        <v>0</v>
      </c>
      <c r="AA270" s="432">
        <v>0</v>
      </c>
      <c r="AB270" s="432">
        <v>0</v>
      </c>
      <c r="AC270" s="435">
        <v>0</v>
      </c>
      <c r="AD270" s="12"/>
      <c r="AE270" s="13"/>
      <c r="AF270" s="13"/>
      <c r="AG270" s="13"/>
      <c r="AH270" s="13"/>
      <c r="AI270" s="13"/>
      <c r="AJ270" s="13"/>
      <c r="AK270" s="13"/>
      <c r="AL270" s="13"/>
      <c r="AM270" s="13"/>
      <c r="AN270" s="13"/>
      <c r="AO270" s="13"/>
      <c r="AP270" s="13"/>
      <c r="AQ270" s="13"/>
    </row>
    <row r="271" spans="1:43" s="11" customFormat="1" ht="41.45" customHeight="1" outlineLevel="1" x14ac:dyDescent="0.2">
      <c r="A271" s="422" t="s">
        <v>480</v>
      </c>
      <c r="B271" s="391" t="s">
        <v>242</v>
      </c>
      <c r="C271" s="332">
        <f t="shared" si="172"/>
        <v>0.61</v>
      </c>
      <c r="D271" s="432">
        <f t="shared" si="173"/>
        <v>153</v>
      </c>
      <c r="E271" s="364">
        <v>0</v>
      </c>
      <c r="F271" s="433">
        <f t="shared" si="174"/>
        <v>0</v>
      </c>
      <c r="G271" s="432">
        <v>0</v>
      </c>
      <c r="H271" s="432">
        <v>0</v>
      </c>
      <c r="I271" s="432">
        <v>0</v>
      </c>
      <c r="J271" s="364">
        <v>0</v>
      </c>
      <c r="K271" s="433">
        <f t="shared" si="171"/>
        <v>0</v>
      </c>
      <c r="L271" s="432">
        <v>0</v>
      </c>
      <c r="M271" s="432">
        <v>0</v>
      </c>
      <c r="N271" s="432">
        <v>0</v>
      </c>
      <c r="O271" s="434">
        <v>0</v>
      </c>
      <c r="P271" s="432">
        <f t="shared" si="175"/>
        <v>0</v>
      </c>
      <c r="Q271" s="432">
        <v>0</v>
      </c>
      <c r="R271" s="432">
        <v>0</v>
      </c>
      <c r="S271" s="435">
        <v>0</v>
      </c>
      <c r="T271" s="434">
        <v>0.61</v>
      </c>
      <c r="U271" s="432">
        <f t="shared" si="176"/>
        <v>153</v>
      </c>
      <c r="V271" s="432">
        <v>0</v>
      </c>
      <c r="W271" s="432">
        <v>0</v>
      </c>
      <c r="X271" s="435">
        <v>153</v>
      </c>
      <c r="Y271" s="434">
        <v>0</v>
      </c>
      <c r="Z271" s="432">
        <f t="shared" si="177"/>
        <v>0</v>
      </c>
      <c r="AA271" s="432">
        <v>0</v>
      </c>
      <c r="AB271" s="432">
        <v>0</v>
      </c>
      <c r="AC271" s="435">
        <v>0</v>
      </c>
      <c r="AD271" s="12"/>
      <c r="AE271" s="13"/>
      <c r="AF271" s="13"/>
      <c r="AG271" s="13"/>
      <c r="AH271" s="13"/>
      <c r="AI271" s="13"/>
      <c r="AJ271" s="13"/>
      <c r="AK271" s="13"/>
      <c r="AL271" s="13"/>
      <c r="AM271" s="13"/>
      <c r="AN271" s="13"/>
      <c r="AO271" s="13"/>
      <c r="AP271" s="13"/>
      <c r="AQ271" s="13"/>
    </row>
    <row r="272" spans="1:43" s="11" customFormat="1" ht="39.6" customHeight="1" outlineLevel="1" x14ac:dyDescent="0.2">
      <c r="A272" s="422" t="s">
        <v>481</v>
      </c>
      <c r="B272" s="391" t="s">
        <v>243</v>
      </c>
      <c r="C272" s="332">
        <f t="shared" si="172"/>
        <v>9.5499999999999989</v>
      </c>
      <c r="D272" s="432">
        <f t="shared" si="173"/>
        <v>2388</v>
      </c>
      <c r="E272" s="364">
        <v>0</v>
      </c>
      <c r="F272" s="433">
        <f t="shared" si="174"/>
        <v>0</v>
      </c>
      <c r="G272" s="432">
        <v>0</v>
      </c>
      <c r="H272" s="432">
        <v>0</v>
      </c>
      <c r="I272" s="432">
        <v>0</v>
      </c>
      <c r="J272" s="364">
        <v>0</v>
      </c>
      <c r="K272" s="433">
        <f t="shared" si="171"/>
        <v>0</v>
      </c>
      <c r="L272" s="432">
        <v>0</v>
      </c>
      <c r="M272" s="432">
        <v>0</v>
      </c>
      <c r="N272" s="432">
        <v>0</v>
      </c>
      <c r="O272" s="434">
        <v>0</v>
      </c>
      <c r="P272" s="432">
        <f t="shared" si="175"/>
        <v>0</v>
      </c>
      <c r="Q272" s="432">
        <v>0</v>
      </c>
      <c r="R272" s="432">
        <v>0</v>
      </c>
      <c r="S272" s="435">
        <v>0</v>
      </c>
      <c r="T272" s="434">
        <v>9.5499999999999989</v>
      </c>
      <c r="U272" s="432">
        <f t="shared" si="176"/>
        <v>2388</v>
      </c>
      <c r="V272" s="432">
        <v>0</v>
      </c>
      <c r="W272" s="432">
        <v>0</v>
      </c>
      <c r="X272" s="435">
        <v>2388</v>
      </c>
      <c r="Y272" s="434">
        <v>0</v>
      </c>
      <c r="Z272" s="432">
        <f t="shared" si="177"/>
        <v>0</v>
      </c>
      <c r="AA272" s="432">
        <v>0</v>
      </c>
      <c r="AB272" s="432">
        <v>0</v>
      </c>
      <c r="AC272" s="435">
        <v>0</v>
      </c>
      <c r="AD272" s="12"/>
      <c r="AE272" s="13"/>
      <c r="AF272" s="13"/>
      <c r="AG272" s="13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</row>
    <row r="273" spans="1:43" s="11" customFormat="1" ht="25.9" customHeight="1" outlineLevel="1" x14ac:dyDescent="0.2">
      <c r="A273" s="422" t="s">
        <v>482</v>
      </c>
      <c r="B273" s="391" t="s">
        <v>244</v>
      </c>
      <c r="C273" s="332">
        <f t="shared" si="172"/>
        <v>1.95</v>
      </c>
      <c r="D273" s="432">
        <f t="shared" si="173"/>
        <v>486</v>
      </c>
      <c r="E273" s="364">
        <v>0</v>
      </c>
      <c r="F273" s="433">
        <f t="shared" si="174"/>
        <v>0</v>
      </c>
      <c r="G273" s="432">
        <v>0</v>
      </c>
      <c r="H273" s="432">
        <v>0</v>
      </c>
      <c r="I273" s="432">
        <v>0</v>
      </c>
      <c r="J273" s="364">
        <v>0</v>
      </c>
      <c r="K273" s="433">
        <f t="shared" si="171"/>
        <v>0</v>
      </c>
      <c r="L273" s="432">
        <v>0</v>
      </c>
      <c r="M273" s="432">
        <v>0</v>
      </c>
      <c r="N273" s="432">
        <v>0</v>
      </c>
      <c r="O273" s="434">
        <v>0</v>
      </c>
      <c r="P273" s="432">
        <f t="shared" si="175"/>
        <v>0</v>
      </c>
      <c r="Q273" s="432">
        <v>0</v>
      </c>
      <c r="R273" s="432">
        <v>0</v>
      </c>
      <c r="S273" s="435">
        <v>0</v>
      </c>
      <c r="T273" s="434">
        <f>ROUND(1.945,2)</f>
        <v>1.95</v>
      </c>
      <c r="U273" s="432">
        <f t="shared" si="176"/>
        <v>486</v>
      </c>
      <c r="V273" s="432">
        <v>0</v>
      </c>
      <c r="W273" s="432">
        <v>0</v>
      </c>
      <c r="X273" s="435">
        <v>486</v>
      </c>
      <c r="Y273" s="434">
        <v>0</v>
      </c>
      <c r="Z273" s="432">
        <f t="shared" si="177"/>
        <v>0</v>
      </c>
      <c r="AA273" s="432">
        <v>0</v>
      </c>
      <c r="AB273" s="432">
        <v>0</v>
      </c>
      <c r="AC273" s="435">
        <v>0</v>
      </c>
      <c r="AD273" s="12"/>
      <c r="AE273" s="13"/>
      <c r="AF273" s="13"/>
      <c r="AG273" s="13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</row>
    <row r="274" spans="1:43" s="11" customFormat="1" ht="30" customHeight="1" outlineLevel="1" x14ac:dyDescent="0.2">
      <c r="A274" s="422" t="s">
        <v>483</v>
      </c>
      <c r="B274" s="391" t="s">
        <v>245</v>
      </c>
      <c r="C274" s="332">
        <f t="shared" si="172"/>
        <v>3.76</v>
      </c>
      <c r="D274" s="432">
        <f t="shared" si="173"/>
        <v>939</v>
      </c>
      <c r="E274" s="364">
        <v>0</v>
      </c>
      <c r="F274" s="433">
        <f t="shared" si="174"/>
        <v>0</v>
      </c>
      <c r="G274" s="432">
        <v>0</v>
      </c>
      <c r="H274" s="432">
        <v>0</v>
      </c>
      <c r="I274" s="432">
        <v>0</v>
      </c>
      <c r="J274" s="364">
        <v>0</v>
      </c>
      <c r="K274" s="433">
        <f t="shared" si="171"/>
        <v>0</v>
      </c>
      <c r="L274" s="432">
        <v>0</v>
      </c>
      <c r="M274" s="432">
        <v>0</v>
      </c>
      <c r="N274" s="432">
        <v>0</v>
      </c>
      <c r="O274" s="434">
        <v>0</v>
      </c>
      <c r="P274" s="432">
        <f t="shared" si="175"/>
        <v>0</v>
      </c>
      <c r="Q274" s="432">
        <v>0</v>
      </c>
      <c r="R274" s="432">
        <v>0</v>
      </c>
      <c r="S274" s="435">
        <v>0</v>
      </c>
      <c r="T274" s="434">
        <f>ROUND(3.755,2)</f>
        <v>3.76</v>
      </c>
      <c r="U274" s="432">
        <f t="shared" si="176"/>
        <v>939</v>
      </c>
      <c r="V274" s="432">
        <v>0</v>
      </c>
      <c r="W274" s="432">
        <v>0</v>
      </c>
      <c r="X274" s="435">
        <v>939</v>
      </c>
      <c r="Y274" s="434">
        <v>0</v>
      </c>
      <c r="Z274" s="432">
        <f t="shared" si="177"/>
        <v>0</v>
      </c>
      <c r="AA274" s="432">
        <v>0</v>
      </c>
      <c r="AB274" s="432">
        <v>0</v>
      </c>
      <c r="AC274" s="435">
        <v>0</v>
      </c>
      <c r="AD274" s="12"/>
      <c r="AE274" s="13"/>
      <c r="AF274" s="13"/>
      <c r="AG274" s="13"/>
      <c r="AH274" s="13"/>
      <c r="AI274" s="13"/>
      <c r="AJ274" s="13"/>
      <c r="AK274" s="13"/>
      <c r="AL274" s="13"/>
      <c r="AM274" s="13"/>
      <c r="AN274" s="13"/>
      <c r="AO274" s="13"/>
      <c r="AP274" s="13"/>
      <c r="AQ274" s="13"/>
    </row>
    <row r="275" spans="1:43" s="11" customFormat="1" ht="34.15" customHeight="1" outlineLevel="1" x14ac:dyDescent="0.2">
      <c r="A275" s="422" t="s">
        <v>484</v>
      </c>
      <c r="B275" s="391" t="s">
        <v>246</v>
      </c>
      <c r="C275" s="332">
        <f t="shared" si="172"/>
        <v>0.8899999999999999</v>
      </c>
      <c r="D275" s="432">
        <f t="shared" si="173"/>
        <v>223</v>
      </c>
      <c r="E275" s="364">
        <v>0</v>
      </c>
      <c r="F275" s="433">
        <f t="shared" si="174"/>
        <v>0</v>
      </c>
      <c r="G275" s="432">
        <v>0</v>
      </c>
      <c r="H275" s="432">
        <v>0</v>
      </c>
      <c r="I275" s="432">
        <v>0</v>
      </c>
      <c r="J275" s="364">
        <v>0</v>
      </c>
      <c r="K275" s="433">
        <f t="shared" si="171"/>
        <v>0</v>
      </c>
      <c r="L275" s="432">
        <v>0</v>
      </c>
      <c r="M275" s="432">
        <v>0</v>
      </c>
      <c r="N275" s="432">
        <v>0</v>
      </c>
      <c r="O275" s="434">
        <v>0</v>
      </c>
      <c r="P275" s="432">
        <f t="shared" si="175"/>
        <v>0</v>
      </c>
      <c r="Q275" s="432">
        <v>0</v>
      </c>
      <c r="R275" s="432">
        <v>0</v>
      </c>
      <c r="S275" s="435">
        <v>0</v>
      </c>
      <c r="T275" s="434">
        <v>0.8899999999999999</v>
      </c>
      <c r="U275" s="432">
        <f t="shared" si="176"/>
        <v>223</v>
      </c>
      <c r="V275" s="432">
        <v>0</v>
      </c>
      <c r="W275" s="432">
        <v>0</v>
      </c>
      <c r="X275" s="435">
        <v>223</v>
      </c>
      <c r="Y275" s="434">
        <v>0</v>
      </c>
      <c r="Z275" s="432">
        <f t="shared" si="177"/>
        <v>0</v>
      </c>
      <c r="AA275" s="432">
        <v>0</v>
      </c>
      <c r="AB275" s="432">
        <v>0</v>
      </c>
      <c r="AC275" s="435">
        <v>0</v>
      </c>
      <c r="AD275" s="12"/>
      <c r="AE275" s="13"/>
      <c r="AF275" s="13"/>
      <c r="AG275" s="13"/>
      <c r="AH275" s="13"/>
      <c r="AI275" s="13"/>
      <c r="AJ275" s="13"/>
      <c r="AK275" s="13"/>
      <c r="AL275" s="13"/>
      <c r="AM275" s="13"/>
      <c r="AN275" s="13"/>
      <c r="AO275" s="13"/>
      <c r="AP275" s="13"/>
      <c r="AQ275" s="13"/>
    </row>
    <row r="276" spans="1:43" s="11" customFormat="1" ht="46.9" customHeight="1" outlineLevel="1" x14ac:dyDescent="0.2">
      <c r="A276" s="422" t="s">
        <v>485</v>
      </c>
      <c r="B276" s="391" t="s">
        <v>247</v>
      </c>
      <c r="C276" s="332">
        <f t="shared" si="172"/>
        <v>0.55000000000000004</v>
      </c>
      <c r="D276" s="432">
        <f t="shared" si="173"/>
        <v>138</v>
      </c>
      <c r="E276" s="364">
        <v>0</v>
      </c>
      <c r="F276" s="433">
        <f t="shared" si="174"/>
        <v>0</v>
      </c>
      <c r="G276" s="432">
        <v>0</v>
      </c>
      <c r="H276" s="432">
        <v>0</v>
      </c>
      <c r="I276" s="432">
        <v>0</v>
      </c>
      <c r="J276" s="364">
        <v>0</v>
      </c>
      <c r="K276" s="433">
        <f t="shared" si="171"/>
        <v>0</v>
      </c>
      <c r="L276" s="432">
        <v>0</v>
      </c>
      <c r="M276" s="432">
        <v>0</v>
      </c>
      <c r="N276" s="432">
        <v>0</v>
      </c>
      <c r="O276" s="434">
        <v>0</v>
      </c>
      <c r="P276" s="432">
        <f t="shared" si="175"/>
        <v>0</v>
      </c>
      <c r="Q276" s="432">
        <v>0</v>
      </c>
      <c r="R276" s="432">
        <v>0</v>
      </c>
      <c r="S276" s="435">
        <v>0</v>
      </c>
      <c r="T276" s="434">
        <v>0.55000000000000004</v>
      </c>
      <c r="U276" s="432">
        <f t="shared" si="176"/>
        <v>138</v>
      </c>
      <c r="V276" s="432">
        <v>0</v>
      </c>
      <c r="W276" s="432">
        <v>0</v>
      </c>
      <c r="X276" s="435">
        <v>138</v>
      </c>
      <c r="Y276" s="434">
        <v>0</v>
      </c>
      <c r="Z276" s="432">
        <f t="shared" si="177"/>
        <v>0</v>
      </c>
      <c r="AA276" s="432">
        <v>0</v>
      </c>
      <c r="AB276" s="432">
        <v>0</v>
      </c>
      <c r="AC276" s="435">
        <v>0</v>
      </c>
      <c r="AD276" s="12"/>
      <c r="AE276" s="13"/>
      <c r="AF276" s="13"/>
      <c r="AG276" s="13"/>
      <c r="AH276" s="13"/>
      <c r="AI276" s="13"/>
      <c r="AJ276" s="13"/>
      <c r="AK276" s="13"/>
      <c r="AL276" s="13"/>
      <c r="AM276" s="13"/>
      <c r="AN276" s="13"/>
      <c r="AO276" s="13"/>
      <c r="AP276" s="13"/>
      <c r="AQ276" s="13"/>
    </row>
    <row r="277" spans="1:43" s="11" customFormat="1" ht="32.450000000000003" customHeight="1" outlineLevel="1" x14ac:dyDescent="0.2">
      <c r="A277" s="422" t="s">
        <v>486</v>
      </c>
      <c r="B277" s="391" t="s">
        <v>844</v>
      </c>
      <c r="C277" s="332">
        <f t="shared" si="172"/>
        <v>1.6600000000000001</v>
      </c>
      <c r="D277" s="432">
        <f t="shared" si="173"/>
        <v>415.00000000000006</v>
      </c>
      <c r="E277" s="364">
        <v>0</v>
      </c>
      <c r="F277" s="433">
        <f t="shared" si="174"/>
        <v>0</v>
      </c>
      <c r="G277" s="432">
        <v>0</v>
      </c>
      <c r="H277" s="432">
        <v>0</v>
      </c>
      <c r="I277" s="432">
        <v>0</v>
      </c>
      <c r="J277" s="364">
        <v>0</v>
      </c>
      <c r="K277" s="433">
        <f t="shared" si="171"/>
        <v>0</v>
      </c>
      <c r="L277" s="432">
        <v>0</v>
      </c>
      <c r="M277" s="432">
        <v>0</v>
      </c>
      <c r="N277" s="432">
        <v>0</v>
      </c>
      <c r="O277" s="434">
        <v>0</v>
      </c>
      <c r="P277" s="432">
        <f t="shared" si="175"/>
        <v>0</v>
      </c>
      <c r="Q277" s="432">
        <v>0</v>
      </c>
      <c r="R277" s="432">
        <v>0</v>
      </c>
      <c r="S277" s="435">
        <v>0</v>
      </c>
      <c r="T277" s="434">
        <v>1.6600000000000001</v>
      </c>
      <c r="U277" s="432">
        <f t="shared" si="176"/>
        <v>415.00000000000006</v>
      </c>
      <c r="V277" s="432">
        <v>0</v>
      </c>
      <c r="W277" s="432">
        <v>0</v>
      </c>
      <c r="X277" s="435">
        <v>415.00000000000006</v>
      </c>
      <c r="Y277" s="434">
        <v>0</v>
      </c>
      <c r="Z277" s="432">
        <f t="shared" si="177"/>
        <v>0</v>
      </c>
      <c r="AA277" s="432">
        <v>0</v>
      </c>
      <c r="AB277" s="432">
        <v>0</v>
      </c>
      <c r="AC277" s="435">
        <v>0</v>
      </c>
      <c r="AD277" s="12"/>
      <c r="AE277" s="13"/>
      <c r="AF277" s="13"/>
      <c r="AG277" s="13"/>
      <c r="AH277" s="13"/>
      <c r="AI277" s="13"/>
      <c r="AJ277" s="13"/>
      <c r="AK277" s="13"/>
      <c r="AL277" s="13"/>
      <c r="AM277" s="13"/>
      <c r="AN277" s="13"/>
      <c r="AO277" s="13"/>
      <c r="AP277" s="13"/>
      <c r="AQ277" s="13"/>
    </row>
    <row r="278" spans="1:43" s="11" customFormat="1" ht="43.15" customHeight="1" outlineLevel="1" x14ac:dyDescent="0.2">
      <c r="A278" s="422" t="s">
        <v>487</v>
      </c>
      <c r="B278" s="391" t="s">
        <v>248</v>
      </c>
      <c r="C278" s="332">
        <f t="shared" si="172"/>
        <v>0.25</v>
      </c>
      <c r="D278" s="432">
        <f t="shared" si="173"/>
        <v>63</v>
      </c>
      <c r="E278" s="364">
        <v>0</v>
      </c>
      <c r="F278" s="433">
        <f t="shared" si="174"/>
        <v>0</v>
      </c>
      <c r="G278" s="432">
        <v>0</v>
      </c>
      <c r="H278" s="432">
        <v>0</v>
      </c>
      <c r="I278" s="432">
        <v>0</v>
      </c>
      <c r="J278" s="364">
        <v>0</v>
      </c>
      <c r="K278" s="433">
        <f t="shared" si="171"/>
        <v>0</v>
      </c>
      <c r="L278" s="432">
        <v>0</v>
      </c>
      <c r="M278" s="432">
        <v>0</v>
      </c>
      <c r="N278" s="432">
        <v>0</v>
      </c>
      <c r="O278" s="434">
        <v>0</v>
      </c>
      <c r="P278" s="432">
        <f t="shared" si="175"/>
        <v>0</v>
      </c>
      <c r="Q278" s="432">
        <v>0</v>
      </c>
      <c r="R278" s="432">
        <v>0</v>
      </c>
      <c r="S278" s="435">
        <v>0</v>
      </c>
      <c r="T278" s="434">
        <v>0.25</v>
      </c>
      <c r="U278" s="432">
        <f t="shared" si="176"/>
        <v>63</v>
      </c>
      <c r="V278" s="432">
        <v>0</v>
      </c>
      <c r="W278" s="432">
        <v>0</v>
      </c>
      <c r="X278" s="435">
        <v>63</v>
      </c>
      <c r="Y278" s="434">
        <v>0</v>
      </c>
      <c r="Z278" s="432">
        <f t="shared" si="177"/>
        <v>0</v>
      </c>
      <c r="AA278" s="432">
        <v>0</v>
      </c>
      <c r="AB278" s="432">
        <v>0</v>
      </c>
      <c r="AC278" s="435">
        <v>0</v>
      </c>
      <c r="AD278" s="12"/>
      <c r="AE278" s="13"/>
      <c r="AF278" s="13"/>
      <c r="AG278" s="13"/>
      <c r="AH278" s="13"/>
      <c r="AI278" s="13"/>
      <c r="AJ278" s="13"/>
      <c r="AK278" s="13"/>
      <c r="AL278" s="13"/>
      <c r="AM278" s="13"/>
      <c r="AN278" s="13"/>
      <c r="AO278" s="13"/>
      <c r="AP278" s="13"/>
      <c r="AQ278" s="13"/>
    </row>
    <row r="279" spans="1:43" s="11" customFormat="1" ht="33" customHeight="1" outlineLevel="1" x14ac:dyDescent="0.2">
      <c r="A279" s="422" t="s">
        <v>488</v>
      </c>
      <c r="B279" s="391" t="s">
        <v>249</v>
      </c>
      <c r="C279" s="332">
        <f t="shared" si="172"/>
        <v>1.03</v>
      </c>
      <c r="D279" s="432">
        <f t="shared" si="173"/>
        <v>256</v>
      </c>
      <c r="E279" s="364">
        <v>0</v>
      </c>
      <c r="F279" s="433">
        <f t="shared" si="174"/>
        <v>0</v>
      </c>
      <c r="G279" s="432">
        <v>0</v>
      </c>
      <c r="H279" s="432">
        <v>0</v>
      </c>
      <c r="I279" s="432">
        <v>0</v>
      </c>
      <c r="J279" s="364">
        <v>0</v>
      </c>
      <c r="K279" s="433">
        <f t="shared" si="171"/>
        <v>0</v>
      </c>
      <c r="L279" s="432">
        <v>0</v>
      </c>
      <c r="M279" s="432">
        <v>0</v>
      </c>
      <c r="N279" s="432">
        <v>0</v>
      </c>
      <c r="O279" s="434">
        <v>0</v>
      </c>
      <c r="P279" s="432">
        <f t="shared" si="175"/>
        <v>0</v>
      </c>
      <c r="Q279" s="432">
        <v>0</v>
      </c>
      <c r="R279" s="432">
        <v>0</v>
      </c>
      <c r="S279" s="435">
        <v>0</v>
      </c>
      <c r="T279" s="434">
        <f>ROUND(1.025,2)</f>
        <v>1.03</v>
      </c>
      <c r="U279" s="432">
        <f t="shared" si="176"/>
        <v>256</v>
      </c>
      <c r="V279" s="432">
        <v>0</v>
      </c>
      <c r="W279" s="432">
        <v>0</v>
      </c>
      <c r="X279" s="435">
        <v>256</v>
      </c>
      <c r="Y279" s="434">
        <v>0</v>
      </c>
      <c r="Z279" s="432">
        <f t="shared" si="177"/>
        <v>0</v>
      </c>
      <c r="AA279" s="432">
        <v>0</v>
      </c>
      <c r="AB279" s="432">
        <v>0</v>
      </c>
      <c r="AC279" s="435">
        <v>0</v>
      </c>
      <c r="AD279" s="12"/>
      <c r="AE279" s="13"/>
      <c r="AF279" s="13"/>
      <c r="AG279" s="13"/>
      <c r="AH279" s="13"/>
      <c r="AI279" s="13"/>
      <c r="AJ279" s="13"/>
      <c r="AK279" s="13"/>
      <c r="AL279" s="13"/>
      <c r="AM279" s="13"/>
      <c r="AN279" s="13"/>
      <c r="AO279" s="13"/>
      <c r="AP279" s="13"/>
      <c r="AQ279" s="13"/>
    </row>
    <row r="280" spans="1:43" s="11" customFormat="1" ht="26.45" customHeight="1" outlineLevel="1" x14ac:dyDescent="0.2">
      <c r="A280" s="422" t="s">
        <v>489</v>
      </c>
      <c r="B280" s="391" t="s">
        <v>250</v>
      </c>
      <c r="C280" s="332">
        <f t="shared" si="172"/>
        <v>2</v>
      </c>
      <c r="D280" s="432">
        <f t="shared" si="173"/>
        <v>500</v>
      </c>
      <c r="E280" s="364">
        <v>0</v>
      </c>
      <c r="F280" s="433">
        <f t="shared" si="174"/>
        <v>0</v>
      </c>
      <c r="G280" s="432">
        <v>0</v>
      </c>
      <c r="H280" s="432">
        <v>0</v>
      </c>
      <c r="I280" s="432">
        <v>0</v>
      </c>
      <c r="J280" s="364">
        <v>0</v>
      </c>
      <c r="K280" s="433">
        <f t="shared" si="171"/>
        <v>0</v>
      </c>
      <c r="L280" s="432">
        <v>0</v>
      </c>
      <c r="M280" s="432">
        <v>0</v>
      </c>
      <c r="N280" s="432">
        <v>0</v>
      </c>
      <c r="O280" s="434">
        <v>0</v>
      </c>
      <c r="P280" s="432">
        <f t="shared" si="175"/>
        <v>0</v>
      </c>
      <c r="Q280" s="432">
        <v>0</v>
      </c>
      <c r="R280" s="432">
        <v>0</v>
      </c>
      <c r="S280" s="435">
        <v>0</v>
      </c>
      <c r="T280" s="434">
        <v>2</v>
      </c>
      <c r="U280" s="432">
        <f t="shared" si="176"/>
        <v>500</v>
      </c>
      <c r="V280" s="432">
        <v>0</v>
      </c>
      <c r="W280" s="432">
        <v>0</v>
      </c>
      <c r="X280" s="435">
        <v>500</v>
      </c>
      <c r="Y280" s="434">
        <v>0</v>
      </c>
      <c r="Z280" s="432">
        <f t="shared" si="177"/>
        <v>0</v>
      </c>
      <c r="AA280" s="432">
        <v>0</v>
      </c>
      <c r="AB280" s="432">
        <v>0</v>
      </c>
      <c r="AC280" s="435">
        <v>0</v>
      </c>
      <c r="AD280" s="12"/>
      <c r="AE280" s="13"/>
      <c r="AF280" s="13"/>
      <c r="AG280" s="13"/>
      <c r="AH280" s="13"/>
      <c r="AI280" s="13"/>
      <c r="AJ280" s="13"/>
      <c r="AK280" s="13"/>
      <c r="AL280" s="13"/>
      <c r="AM280" s="13"/>
      <c r="AN280" s="13"/>
      <c r="AO280" s="13"/>
      <c r="AP280" s="13"/>
      <c r="AQ280" s="13"/>
    </row>
    <row r="281" spans="1:43" s="11" customFormat="1" ht="32.450000000000003" customHeight="1" outlineLevel="1" x14ac:dyDescent="0.2">
      <c r="A281" s="422" t="s">
        <v>490</v>
      </c>
      <c r="B281" s="391" t="s">
        <v>251</v>
      </c>
      <c r="C281" s="332">
        <f t="shared" si="172"/>
        <v>2.88</v>
      </c>
      <c r="D281" s="432">
        <f t="shared" si="173"/>
        <v>719</v>
      </c>
      <c r="E281" s="364">
        <v>0</v>
      </c>
      <c r="F281" s="433">
        <f t="shared" si="174"/>
        <v>0</v>
      </c>
      <c r="G281" s="432">
        <v>0</v>
      </c>
      <c r="H281" s="432">
        <v>0</v>
      </c>
      <c r="I281" s="432">
        <v>0</v>
      </c>
      <c r="J281" s="364">
        <v>0</v>
      </c>
      <c r="K281" s="433">
        <f t="shared" si="171"/>
        <v>0</v>
      </c>
      <c r="L281" s="432">
        <v>0</v>
      </c>
      <c r="M281" s="432">
        <v>0</v>
      </c>
      <c r="N281" s="432">
        <v>0</v>
      </c>
      <c r="O281" s="434">
        <v>0</v>
      </c>
      <c r="P281" s="432">
        <f t="shared" si="175"/>
        <v>0</v>
      </c>
      <c r="Q281" s="432">
        <v>0</v>
      </c>
      <c r="R281" s="432">
        <v>0</v>
      </c>
      <c r="S281" s="435">
        <v>0</v>
      </c>
      <c r="T281" s="434">
        <f>ROUND(2.875,2)</f>
        <v>2.88</v>
      </c>
      <c r="U281" s="432">
        <f t="shared" si="176"/>
        <v>719</v>
      </c>
      <c r="V281" s="432">
        <v>0</v>
      </c>
      <c r="W281" s="432">
        <v>0</v>
      </c>
      <c r="X281" s="435">
        <v>719</v>
      </c>
      <c r="Y281" s="434">
        <v>0</v>
      </c>
      <c r="Z281" s="432">
        <f t="shared" si="177"/>
        <v>0</v>
      </c>
      <c r="AA281" s="432">
        <v>0</v>
      </c>
      <c r="AB281" s="432">
        <v>0</v>
      </c>
      <c r="AC281" s="435">
        <v>0</v>
      </c>
      <c r="AD281" s="12"/>
      <c r="AE281" s="13"/>
      <c r="AF281" s="13"/>
      <c r="AG281" s="13"/>
      <c r="AH281" s="13"/>
      <c r="AI281" s="13"/>
      <c r="AJ281" s="13"/>
      <c r="AK281" s="13"/>
      <c r="AL281" s="13"/>
      <c r="AM281" s="13"/>
      <c r="AN281" s="13"/>
      <c r="AO281" s="13"/>
      <c r="AP281" s="13"/>
      <c r="AQ281" s="13"/>
    </row>
    <row r="282" spans="1:43" s="11" customFormat="1" ht="36" customHeight="1" outlineLevel="1" x14ac:dyDescent="0.2">
      <c r="A282" s="422" t="s">
        <v>491</v>
      </c>
      <c r="B282" s="391" t="s">
        <v>252</v>
      </c>
      <c r="C282" s="332">
        <f t="shared" si="172"/>
        <v>3.7800000000000002</v>
      </c>
      <c r="D282" s="432">
        <f t="shared" si="173"/>
        <v>945.00000000000011</v>
      </c>
      <c r="E282" s="364">
        <v>0</v>
      </c>
      <c r="F282" s="433">
        <f t="shared" si="174"/>
        <v>0</v>
      </c>
      <c r="G282" s="432">
        <v>0</v>
      </c>
      <c r="H282" s="432">
        <v>0</v>
      </c>
      <c r="I282" s="432">
        <v>0</v>
      </c>
      <c r="J282" s="364">
        <v>0</v>
      </c>
      <c r="K282" s="433">
        <f t="shared" si="171"/>
        <v>0</v>
      </c>
      <c r="L282" s="432">
        <v>0</v>
      </c>
      <c r="M282" s="432">
        <v>0</v>
      </c>
      <c r="N282" s="432">
        <v>0</v>
      </c>
      <c r="O282" s="434">
        <v>0</v>
      </c>
      <c r="P282" s="432">
        <f t="shared" si="175"/>
        <v>0</v>
      </c>
      <c r="Q282" s="432">
        <v>0</v>
      </c>
      <c r="R282" s="432">
        <v>0</v>
      </c>
      <c r="S282" s="435">
        <v>0</v>
      </c>
      <c r="T282" s="434">
        <v>3.7800000000000002</v>
      </c>
      <c r="U282" s="432">
        <f t="shared" si="176"/>
        <v>945.00000000000011</v>
      </c>
      <c r="V282" s="432">
        <v>0</v>
      </c>
      <c r="W282" s="432">
        <v>0</v>
      </c>
      <c r="X282" s="435">
        <v>945.00000000000011</v>
      </c>
      <c r="Y282" s="434">
        <v>0</v>
      </c>
      <c r="Z282" s="432">
        <f t="shared" si="177"/>
        <v>0</v>
      </c>
      <c r="AA282" s="432">
        <v>0</v>
      </c>
      <c r="AB282" s="432">
        <v>0</v>
      </c>
      <c r="AC282" s="435">
        <v>0</v>
      </c>
      <c r="AD282" s="12"/>
      <c r="AE282" s="13"/>
      <c r="AF282" s="13"/>
      <c r="AG282" s="13"/>
      <c r="AH282" s="13"/>
      <c r="AI282" s="13"/>
      <c r="AJ282" s="13"/>
      <c r="AK282" s="13"/>
      <c r="AL282" s="13"/>
      <c r="AM282" s="13"/>
      <c r="AN282" s="13"/>
      <c r="AO282" s="13"/>
      <c r="AP282" s="13"/>
      <c r="AQ282" s="13"/>
    </row>
    <row r="283" spans="1:43" s="11" customFormat="1" ht="46.9" customHeight="1" outlineLevel="1" x14ac:dyDescent="0.2">
      <c r="A283" s="422" t="s">
        <v>492</v>
      </c>
      <c r="B283" s="436" t="s">
        <v>253</v>
      </c>
      <c r="C283" s="332">
        <f t="shared" si="172"/>
        <v>2.29</v>
      </c>
      <c r="D283" s="432">
        <f t="shared" si="173"/>
        <v>573</v>
      </c>
      <c r="E283" s="364">
        <v>0</v>
      </c>
      <c r="F283" s="433">
        <f t="shared" si="174"/>
        <v>0</v>
      </c>
      <c r="G283" s="432">
        <v>0</v>
      </c>
      <c r="H283" s="432">
        <v>0</v>
      </c>
      <c r="I283" s="432">
        <v>0</v>
      </c>
      <c r="J283" s="364">
        <v>0</v>
      </c>
      <c r="K283" s="433">
        <f t="shared" si="171"/>
        <v>0</v>
      </c>
      <c r="L283" s="432">
        <v>0</v>
      </c>
      <c r="M283" s="432">
        <v>0</v>
      </c>
      <c r="N283" s="432">
        <v>0</v>
      </c>
      <c r="O283" s="434">
        <v>0</v>
      </c>
      <c r="P283" s="432">
        <f t="shared" si="175"/>
        <v>0</v>
      </c>
      <c r="Q283" s="432">
        <v>0</v>
      </c>
      <c r="R283" s="432">
        <v>0</v>
      </c>
      <c r="S283" s="435">
        <v>0</v>
      </c>
      <c r="T283" s="434">
        <v>2.29</v>
      </c>
      <c r="U283" s="432">
        <f t="shared" si="176"/>
        <v>573</v>
      </c>
      <c r="V283" s="432">
        <v>0</v>
      </c>
      <c r="W283" s="432">
        <v>0</v>
      </c>
      <c r="X283" s="435">
        <v>573</v>
      </c>
      <c r="Y283" s="434">
        <v>0</v>
      </c>
      <c r="Z283" s="432">
        <f t="shared" si="177"/>
        <v>0</v>
      </c>
      <c r="AA283" s="432">
        <v>0</v>
      </c>
      <c r="AB283" s="432">
        <v>0</v>
      </c>
      <c r="AC283" s="435">
        <v>0</v>
      </c>
      <c r="AD283" s="12"/>
      <c r="AE283" s="13"/>
      <c r="AF283" s="13"/>
      <c r="AG283" s="13"/>
      <c r="AH283" s="13"/>
      <c r="AI283" s="13"/>
      <c r="AJ283" s="13"/>
      <c r="AK283" s="13"/>
      <c r="AL283" s="13"/>
      <c r="AM283" s="13"/>
      <c r="AN283" s="13"/>
      <c r="AO283" s="13"/>
      <c r="AP283" s="13"/>
      <c r="AQ283" s="13"/>
    </row>
    <row r="284" spans="1:43" s="11" customFormat="1" ht="62.45" customHeight="1" outlineLevel="1" x14ac:dyDescent="0.2">
      <c r="A284" s="422" t="s">
        <v>493</v>
      </c>
      <c r="B284" s="436" t="s">
        <v>254</v>
      </c>
      <c r="C284" s="332">
        <f t="shared" si="172"/>
        <v>4.88</v>
      </c>
      <c r="D284" s="432">
        <f t="shared" si="173"/>
        <v>1219</v>
      </c>
      <c r="E284" s="364">
        <v>0</v>
      </c>
      <c r="F284" s="433">
        <f t="shared" si="174"/>
        <v>0</v>
      </c>
      <c r="G284" s="432">
        <v>0</v>
      </c>
      <c r="H284" s="432">
        <v>0</v>
      </c>
      <c r="I284" s="432">
        <v>0</v>
      </c>
      <c r="J284" s="364">
        <v>0</v>
      </c>
      <c r="K284" s="433">
        <f t="shared" si="171"/>
        <v>0</v>
      </c>
      <c r="L284" s="432">
        <v>0</v>
      </c>
      <c r="M284" s="432">
        <v>0</v>
      </c>
      <c r="N284" s="432">
        <v>0</v>
      </c>
      <c r="O284" s="434">
        <v>0</v>
      </c>
      <c r="P284" s="432">
        <f t="shared" si="175"/>
        <v>0</v>
      </c>
      <c r="Q284" s="432">
        <v>0</v>
      </c>
      <c r="R284" s="432">
        <v>0</v>
      </c>
      <c r="S284" s="435">
        <v>0</v>
      </c>
      <c r="T284" s="434">
        <f>ROUND(4.875,2)</f>
        <v>4.88</v>
      </c>
      <c r="U284" s="432">
        <f t="shared" si="176"/>
        <v>1219</v>
      </c>
      <c r="V284" s="432">
        <v>0</v>
      </c>
      <c r="W284" s="432">
        <v>0</v>
      </c>
      <c r="X284" s="435">
        <v>1219</v>
      </c>
      <c r="Y284" s="434">
        <v>0</v>
      </c>
      <c r="Z284" s="432">
        <f t="shared" si="177"/>
        <v>0</v>
      </c>
      <c r="AA284" s="432">
        <v>0</v>
      </c>
      <c r="AB284" s="432">
        <v>0</v>
      </c>
      <c r="AC284" s="435">
        <v>0</v>
      </c>
      <c r="AD284" s="12"/>
      <c r="AE284" s="13"/>
      <c r="AF284" s="13"/>
      <c r="AG284" s="13"/>
      <c r="AH284" s="13"/>
      <c r="AI284" s="13"/>
      <c r="AJ284" s="13"/>
      <c r="AK284" s="13"/>
      <c r="AL284" s="13"/>
      <c r="AM284" s="13"/>
      <c r="AN284" s="13"/>
      <c r="AO284" s="13"/>
      <c r="AP284" s="13"/>
      <c r="AQ284" s="13"/>
    </row>
    <row r="285" spans="1:43" s="11" customFormat="1" ht="31.9" customHeight="1" outlineLevel="1" x14ac:dyDescent="0.2">
      <c r="A285" s="422" t="s">
        <v>494</v>
      </c>
      <c r="B285" s="436" t="s">
        <v>255</v>
      </c>
      <c r="C285" s="332">
        <f t="shared" si="172"/>
        <v>4.55</v>
      </c>
      <c r="D285" s="432">
        <f t="shared" si="173"/>
        <v>1138</v>
      </c>
      <c r="E285" s="364">
        <v>0</v>
      </c>
      <c r="F285" s="433">
        <f t="shared" si="174"/>
        <v>0</v>
      </c>
      <c r="G285" s="432">
        <v>0</v>
      </c>
      <c r="H285" s="432">
        <v>0</v>
      </c>
      <c r="I285" s="432">
        <v>0</v>
      </c>
      <c r="J285" s="364">
        <v>0</v>
      </c>
      <c r="K285" s="433">
        <f t="shared" si="171"/>
        <v>0</v>
      </c>
      <c r="L285" s="432">
        <v>0</v>
      </c>
      <c r="M285" s="432">
        <v>0</v>
      </c>
      <c r="N285" s="432">
        <v>0</v>
      </c>
      <c r="O285" s="434">
        <v>0</v>
      </c>
      <c r="P285" s="432">
        <f t="shared" si="175"/>
        <v>0</v>
      </c>
      <c r="Q285" s="432">
        <v>0</v>
      </c>
      <c r="R285" s="432">
        <v>0</v>
      </c>
      <c r="S285" s="435">
        <v>0</v>
      </c>
      <c r="T285" s="434">
        <v>4.55</v>
      </c>
      <c r="U285" s="432">
        <f t="shared" si="176"/>
        <v>1138</v>
      </c>
      <c r="V285" s="432">
        <v>0</v>
      </c>
      <c r="W285" s="432">
        <v>0</v>
      </c>
      <c r="X285" s="435">
        <v>1138</v>
      </c>
      <c r="Y285" s="434">
        <v>0</v>
      </c>
      <c r="Z285" s="432">
        <f t="shared" si="177"/>
        <v>0</v>
      </c>
      <c r="AA285" s="432">
        <v>0</v>
      </c>
      <c r="AB285" s="432">
        <v>0</v>
      </c>
      <c r="AC285" s="435">
        <v>0</v>
      </c>
      <c r="AD285" s="12"/>
      <c r="AE285" s="13"/>
      <c r="AF285" s="13"/>
      <c r="AG285" s="13"/>
      <c r="AH285" s="13"/>
      <c r="AI285" s="13"/>
      <c r="AJ285" s="13"/>
      <c r="AK285" s="13"/>
      <c r="AL285" s="13"/>
      <c r="AM285" s="13"/>
      <c r="AN285" s="13"/>
      <c r="AO285" s="13"/>
      <c r="AP285" s="13"/>
      <c r="AQ285" s="13"/>
    </row>
    <row r="286" spans="1:43" s="11" customFormat="1" ht="26.45" customHeight="1" outlineLevel="1" x14ac:dyDescent="0.2">
      <c r="A286" s="422" t="s">
        <v>495</v>
      </c>
      <c r="B286" s="436" t="s">
        <v>256</v>
      </c>
      <c r="C286" s="332">
        <f t="shared" si="172"/>
        <v>3.77</v>
      </c>
      <c r="D286" s="432">
        <f t="shared" si="173"/>
        <v>941</v>
      </c>
      <c r="E286" s="364">
        <v>0</v>
      </c>
      <c r="F286" s="433">
        <f t="shared" si="174"/>
        <v>0</v>
      </c>
      <c r="G286" s="432">
        <v>0</v>
      </c>
      <c r="H286" s="432">
        <v>0</v>
      </c>
      <c r="I286" s="432">
        <v>0</v>
      </c>
      <c r="J286" s="364">
        <v>0</v>
      </c>
      <c r="K286" s="433">
        <f t="shared" si="171"/>
        <v>0</v>
      </c>
      <c r="L286" s="432">
        <v>0</v>
      </c>
      <c r="M286" s="432">
        <v>0</v>
      </c>
      <c r="N286" s="432">
        <v>0</v>
      </c>
      <c r="O286" s="434">
        <v>0</v>
      </c>
      <c r="P286" s="432">
        <f t="shared" si="175"/>
        <v>0</v>
      </c>
      <c r="Q286" s="432">
        <v>0</v>
      </c>
      <c r="R286" s="432">
        <v>0</v>
      </c>
      <c r="S286" s="435">
        <v>0</v>
      </c>
      <c r="T286" s="434">
        <f>ROUND(3.765,2)</f>
        <v>3.77</v>
      </c>
      <c r="U286" s="432">
        <f t="shared" si="176"/>
        <v>941</v>
      </c>
      <c r="V286" s="432">
        <v>0</v>
      </c>
      <c r="W286" s="432">
        <v>0</v>
      </c>
      <c r="X286" s="435">
        <v>941</v>
      </c>
      <c r="Y286" s="434">
        <v>0</v>
      </c>
      <c r="Z286" s="432">
        <f t="shared" si="177"/>
        <v>0</v>
      </c>
      <c r="AA286" s="432">
        <v>0</v>
      </c>
      <c r="AB286" s="432">
        <v>0</v>
      </c>
      <c r="AC286" s="435">
        <v>0</v>
      </c>
      <c r="AD286" s="12"/>
      <c r="AE286" s="13"/>
      <c r="AF286" s="13"/>
      <c r="AG286" s="13"/>
      <c r="AH286" s="13"/>
      <c r="AI286" s="13"/>
      <c r="AJ286" s="13"/>
      <c r="AK286" s="13"/>
      <c r="AL286" s="13"/>
      <c r="AM286" s="13"/>
      <c r="AN286" s="13"/>
      <c r="AO286" s="13"/>
      <c r="AP286" s="13"/>
      <c r="AQ286" s="13"/>
    </row>
    <row r="287" spans="1:43" s="11" customFormat="1" ht="31.15" customHeight="1" outlineLevel="1" x14ac:dyDescent="0.2">
      <c r="A287" s="422" t="s">
        <v>496</v>
      </c>
      <c r="B287" s="436" t="s">
        <v>257</v>
      </c>
      <c r="C287" s="332">
        <f t="shared" si="172"/>
        <v>1.08</v>
      </c>
      <c r="D287" s="432">
        <f t="shared" si="173"/>
        <v>269</v>
      </c>
      <c r="E287" s="364">
        <v>0</v>
      </c>
      <c r="F287" s="433">
        <f t="shared" si="174"/>
        <v>0</v>
      </c>
      <c r="G287" s="432">
        <v>0</v>
      </c>
      <c r="H287" s="432">
        <v>0</v>
      </c>
      <c r="I287" s="432">
        <v>0</v>
      </c>
      <c r="J287" s="364">
        <v>0</v>
      </c>
      <c r="K287" s="433">
        <f t="shared" si="171"/>
        <v>0</v>
      </c>
      <c r="L287" s="432">
        <v>0</v>
      </c>
      <c r="M287" s="432">
        <v>0</v>
      </c>
      <c r="N287" s="432">
        <v>0</v>
      </c>
      <c r="O287" s="434">
        <v>0</v>
      </c>
      <c r="P287" s="432">
        <f t="shared" si="175"/>
        <v>0</v>
      </c>
      <c r="Q287" s="432">
        <v>0</v>
      </c>
      <c r="R287" s="432">
        <v>0</v>
      </c>
      <c r="S287" s="435">
        <v>0</v>
      </c>
      <c r="T287" s="434">
        <f>ROUND(1.075,2)</f>
        <v>1.08</v>
      </c>
      <c r="U287" s="432">
        <f t="shared" si="176"/>
        <v>269</v>
      </c>
      <c r="V287" s="432">
        <v>0</v>
      </c>
      <c r="W287" s="432">
        <v>0</v>
      </c>
      <c r="X287" s="435">
        <v>269</v>
      </c>
      <c r="Y287" s="434">
        <v>0</v>
      </c>
      <c r="Z287" s="432">
        <f t="shared" si="177"/>
        <v>0</v>
      </c>
      <c r="AA287" s="432">
        <v>0</v>
      </c>
      <c r="AB287" s="432">
        <v>0</v>
      </c>
      <c r="AC287" s="435">
        <v>0</v>
      </c>
      <c r="AD287" s="12"/>
      <c r="AE287" s="13"/>
      <c r="AF287" s="13"/>
      <c r="AG287" s="13"/>
      <c r="AH287" s="13"/>
      <c r="AI287" s="13"/>
      <c r="AJ287" s="13"/>
      <c r="AK287" s="13"/>
      <c r="AL287" s="13"/>
      <c r="AM287" s="13"/>
      <c r="AN287" s="13"/>
      <c r="AO287" s="13"/>
      <c r="AP287" s="13"/>
      <c r="AQ287" s="13"/>
    </row>
    <row r="288" spans="1:43" s="11" customFormat="1" ht="32.450000000000003" customHeight="1" outlineLevel="1" x14ac:dyDescent="0.2">
      <c r="A288" s="422" t="s">
        <v>497</v>
      </c>
      <c r="B288" s="436" t="s">
        <v>258</v>
      </c>
      <c r="C288" s="332">
        <f t="shared" si="172"/>
        <v>3.53</v>
      </c>
      <c r="D288" s="432">
        <f t="shared" si="173"/>
        <v>883</v>
      </c>
      <c r="E288" s="364">
        <v>0</v>
      </c>
      <c r="F288" s="433">
        <f t="shared" si="174"/>
        <v>0</v>
      </c>
      <c r="G288" s="432">
        <v>0</v>
      </c>
      <c r="H288" s="432">
        <v>0</v>
      </c>
      <c r="I288" s="432">
        <v>0</v>
      </c>
      <c r="J288" s="364">
        <v>0</v>
      </c>
      <c r="K288" s="433">
        <f t="shared" si="171"/>
        <v>0</v>
      </c>
      <c r="L288" s="432">
        <v>0</v>
      </c>
      <c r="M288" s="432">
        <v>0</v>
      </c>
      <c r="N288" s="432">
        <v>0</v>
      </c>
      <c r="O288" s="434">
        <v>0</v>
      </c>
      <c r="P288" s="432">
        <f t="shared" si="175"/>
        <v>0</v>
      </c>
      <c r="Q288" s="432">
        <v>0</v>
      </c>
      <c r="R288" s="432">
        <v>0</v>
      </c>
      <c r="S288" s="435">
        <v>0</v>
      </c>
      <c r="T288" s="434">
        <v>3.53</v>
      </c>
      <c r="U288" s="432">
        <f t="shared" si="176"/>
        <v>883</v>
      </c>
      <c r="V288" s="432">
        <v>0</v>
      </c>
      <c r="W288" s="432">
        <v>0</v>
      </c>
      <c r="X288" s="435">
        <v>883</v>
      </c>
      <c r="Y288" s="434">
        <v>0</v>
      </c>
      <c r="Z288" s="432">
        <f t="shared" si="177"/>
        <v>0</v>
      </c>
      <c r="AA288" s="432">
        <v>0</v>
      </c>
      <c r="AB288" s="432">
        <v>0</v>
      </c>
      <c r="AC288" s="435">
        <v>0</v>
      </c>
      <c r="AD288" s="12"/>
      <c r="AE288" s="13"/>
      <c r="AF288" s="13"/>
      <c r="AG288" s="13"/>
      <c r="AH288" s="13"/>
      <c r="AI288" s="13"/>
      <c r="AJ288" s="13"/>
      <c r="AK288" s="13"/>
      <c r="AL288" s="13"/>
      <c r="AM288" s="13"/>
      <c r="AN288" s="13"/>
      <c r="AO288" s="13"/>
      <c r="AP288" s="13"/>
      <c r="AQ288" s="13"/>
    </row>
    <row r="289" spans="1:43" s="11" customFormat="1" ht="30.6" customHeight="1" outlineLevel="1" x14ac:dyDescent="0.2">
      <c r="A289" s="422" t="s">
        <v>498</v>
      </c>
      <c r="B289" s="436" t="s">
        <v>259</v>
      </c>
      <c r="C289" s="332">
        <f t="shared" si="172"/>
        <v>2.1</v>
      </c>
      <c r="D289" s="432">
        <f t="shared" si="173"/>
        <v>525</v>
      </c>
      <c r="E289" s="364">
        <v>0</v>
      </c>
      <c r="F289" s="433">
        <f t="shared" si="174"/>
        <v>0</v>
      </c>
      <c r="G289" s="432">
        <v>0</v>
      </c>
      <c r="H289" s="432">
        <v>0</v>
      </c>
      <c r="I289" s="432">
        <v>0</v>
      </c>
      <c r="J289" s="364">
        <v>0</v>
      </c>
      <c r="K289" s="433">
        <f t="shared" si="171"/>
        <v>0</v>
      </c>
      <c r="L289" s="432">
        <v>0</v>
      </c>
      <c r="M289" s="432">
        <v>0</v>
      </c>
      <c r="N289" s="432">
        <v>0</v>
      </c>
      <c r="O289" s="434">
        <v>0</v>
      </c>
      <c r="P289" s="432">
        <f t="shared" si="175"/>
        <v>0</v>
      </c>
      <c r="Q289" s="432">
        <v>0</v>
      </c>
      <c r="R289" s="432">
        <v>0</v>
      </c>
      <c r="S289" s="435">
        <v>0</v>
      </c>
      <c r="T289" s="434">
        <v>2.1</v>
      </c>
      <c r="U289" s="432">
        <f t="shared" si="176"/>
        <v>525</v>
      </c>
      <c r="V289" s="432">
        <v>0</v>
      </c>
      <c r="W289" s="432">
        <v>0</v>
      </c>
      <c r="X289" s="435">
        <v>525</v>
      </c>
      <c r="Y289" s="434">
        <v>0</v>
      </c>
      <c r="Z289" s="432">
        <f t="shared" si="177"/>
        <v>0</v>
      </c>
      <c r="AA289" s="432">
        <v>0</v>
      </c>
      <c r="AB289" s="432">
        <v>0</v>
      </c>
      <c r="AC289" s="435">
        <v>0</v>
      </c>
      <c r="AD289" s="12"/>
      <c r="AE289" s="13"/>
      <c r="AF289" s="13"/>
      <c r="AG289" s="13"/>
      <c r="AH289" s="13"/>
      <c r="AI289" s="13"/>
      <c r="AJ289" s="13"/>
      <c r="AK289" s="13"/>
      <c r="AL289" s="13"/>
      <c r="AM289" s="13"/>
      <c r="AN289" s="13"/>
      <c r="AO289" s="13"/>
      <c r="AP289" s="13"/>
      <c r="AQ289" s="13"/>
    </row>
    <row r="290" spans="1:43" s="11" customFormat="1" ht="39" customHeight="1" outlineLevel="1" x14ac:dyDescent="0.2">
      <c r="A290" s="422" t="s">
        <v>499</v>
      </c>
      <c r="B290" s="436" t="s">
        <v>260</v>
      </c>
      <c r="C290" s="332">
        <f t="shared" si="172"/>
        <v>1.04</v>
      </c>
      <c r="D290" s="432">
        <f t="shared" si="173"/>
        <v>259</v>
      </c>
      <c r="E290" s="364">
        <v>0</v>
      </c>
      <c r="F290" s="433">
        <f t="shared" si="174"/>
        <v>0</v>
      </c>
      <c r="G290" s="432">
        <v>0</v>
      </c>
      <c r="H290" s="432">
        <v>0</v>
      </c>
      <c r="I290" s="432">
        <v>0</v>
      </c>
      <c r="J290" s="364">
        <v>0</v>
      </c>
      <c r="K290" s="433">
        <f t="shared" si="171"/>
        <v>0</v>
      </c>
      <c r="L290" s="432">
        <v>0</v>
      </c>
      <c r="M290" s="432">
        <v>0</v>
      </c>
      <c r="N290" s="432">
        <v>0</v>
      </c>
      <c r="O290" s="434">
        <v>0</v>
      </c>
      <c r="P290" s="432">
        <f t="shared" si="175"/>
        <v>0</v>
      </c>
      <c r="Q290" s="432">
        <v>0</v>
      </c>
      <c r="R290" s="432">
        <v>0</v>
      </c>
      <c r="S290" s="435">
        <v>0</v>
      </c>
      <c r="T290" s="434">
        <f>ROUND(1.035,2)</f>
        <v>1.04</v>
      </c>
      <c r="U290" s="432">
        <f t="shared" si="176"/>
        <v>259</v>
      </c>
      <c r="V290" s="432">
        <v>0</v>
      </c>
      <c r="W290" s="432">
        <v>0</v>
      </c>
      <c r="X290" s="435">
        <v>259</v>
      </c>
      <c r="Y290" s="434">
        <v>0</v>
      </c>
      <c r="Z290" s="432">
        <f t="shared" si="177"/>
        <v>0</v>
      </c>
      <c r="AA290" s="432">
        <v>0</v>
      </c>
      <c r="AB290" s="432">
        <v>0</v>
      </c>
      <c r="AC290" s="435">
        <v>0</v>
      </c>
      <c r="AD290" s="12"/>
      <c r="AE290" s="13"/>
      <c r="AF290" s="13"/>
      <c r="AG290" s="13"/>
      <c r="AH290" s="13"/>
      <c r="AI290" s="13"/>
      <c r="AJ290" s="13"/>
      <c r="AK290" s="13"/>
      <c r="AL290" s="13"/>
      <c r="AM290" s="13"/>
      <c r="AN290" s="13"/>
      <c r="AO290" s="13"/>
      <c r="AP290" s="13"/>
      <c r="AQ290" s="13"/>
    </row>
    <row r="291" spans="1:43" s="11" customFormat="1" ht="50.45" customHeight="1" outlineLevel="1" x14ac:dyDescent="0.2">
      <c r="A291" s="422" t="s">
        <v>500</v>
      </c>
      <c r="B291" s="436" t="s">
        <v>261</v>
      </c>
      <c r="C291" s="332">
        <f t="shared" si="172"/>
        <v>0.33</v>
      </c>
      <c r="D291" s="432">
        <f t="shared" si="173"/>
        <v>81</v>
      </c>
      <c r="E291" s="364">
        <v>0</v>
      </c>
      <c r="F291" s="433">
        <f t="shared" si="174"/>
        <v>0</v>
      </c>
      <c r="G291" s="432">
        <v>0</v>
      </c>
      <c r="H291" s="432">
        <v>0</v>
      </c>
      <c r="I291" s="432">
        <v>0</v>
      </c>
      <c r="J291" s="364">
        <v>0</v>
      </c>
      <c r="K291" s="433">
        <f t="shared" si="171"/>
        <v>0</v>
      </c>
      <c r="L291" s="432">
        <v>0</v>
      </c>
      <c r="M291" s="432">
        <v>0</v>
      </c>
      <c r="N291" s="432">
        <v>0</v>
      </c>
      <c r="O291" s="434">
        <v>0</v>
      </c>
      <c r="P291" s="432">
        <f t="shared" si="175"/>
        <v>0</v>
      </c>
      <c r="Q291" s="432">
        <v>0</v>
      </c>
      <c r="R291" s="432">
        <v>0</v>
      </c>
      <c r="S291" s="435">
        <v>0</v>
      </c>
      <c r="T291" s="434">
        <f>ROUND(0.325,2)</f>
        <v>0.33</v>
      </c>
      <c r="U291" s="432">
        <f t="shared" si="176"/>
        <v>81</v>
      </c>
      <c r="V291" s="432">
        <v>0</v>
      </c>
      <c r="W291" s="432">
        <v>0</v>
      </c>
      <c r="X291" s="435">
        <v>81</v>
      </c>
      <c r="Y291" s="434">
        <v>0</v>
      </c>
      <c r="Z291" s="432">
        <f t="shared" si="177"/>
        <v>0</v>
      </c>
      <c r="AA291" s="432">
        <v>0</v>
      </c>
      <c r="AB291" s="432">
        <v>0</v>
      </c>
      <c r="AC291" s="435">
        <v>0</v>
      </c>
      <c r="AD291" s="12"/>
      <c r="AE291" s="13"/>
      <c r="AF291" s="13"/>
      <c r="AG291" s="13"/>
      <c r="AH291" s="13"/>
      <c r="AI291" s="13"/>
      <c r="AJ291" s="13"/>
      <c r="AK291" s="13"/>
      <c r="AL291" s="13"/>
      <c r="AM291" s="13"/>
      <c r="AN291" s="13"/>
      <c r="AO291" s="13"/>
      <c r="AP291" s="13"/>
      <c r="AQ291" s="13"/>
    </row>
    <row r="292" spans="1:43" s="11" customFormat="1" ht="31.9" customHeight="1" outlineLevel="1" x14ac:dyDescent="0.2">
      <c r="A292" s="422" t="s">
        <v>501</v>
      </c>
      <c r="B292" s="436" t="s">
        <v>262</v>
      </c>
      <c r="C292" s="332">
        <f t="shared" si="172"/>
        <v>0.91999999999999993</v>
      </c>
      <c r="D292" s="432">
        <f t="shared" si="173"/>
        <v>229.99999999999997</v>
      </c>
      <c r="E292" s="364">
        <v>0</v>
      </c>
      <c r="F292" s="433">
        <f t="shared" si="174"/>
        <v>0</v>
      </c>
      <c r="G292" s="432">
        <v>0</v>
      </c>
      <c r="H292" s="432">
        <v>0</v>
      </c>
      <c r="I292" s="432">
        <v>0</v>
      </c>
      <c r="J292" s="364">
        <v>0</v>
      </c>
      <c r="K292" s="433">
        <f t="shared" si="171"/>
        <v>0</v>
      </c>
      <c r="L292" s="432">
        <v>0</v>
      </c>
      <c r="M292" s="432">
        <v>0</v>
      </c>
      <c r="N292" s="432">
        <v>0</v>
      </c>
      <c r="O292" s="434">
        <v>0</v>
      </c>
      <c r="P292" s="432">
        <f t="shared" si="175"/>
        <v>0</v>
      </c>
      <c r="Q292" s="432">
        <v>0</v>
      </c>
      <c r="R292" s="432">
        <v>0</v>
      </c>
      <c r="S292" s="435">
        <v>0</v>
      </c>
      <c r="T292" s="434">
        <v>0.91999999999999993</v>
      </c>
      <c r="U292" s="432">
        <f t="shared" si="176"/>
        <v>229.99999999999997</v>
      </c>
      <c r="V292" s="432">
        <v>0</v>
      </c>
      <c r="W292" s="432">
        <v>0</v>
      </c>
      <c r="X292" s="435">
        <v>229.99999999999997</v>
      </c>
      <c r="Y292" s="434">
        <v>0</v>
      </c>
      <c r="Z292" s="432">
        <f t="shared" si="177"/>
        <v>0</v>
      </c>
      <c r="AA292" s="432">
        <v>0</v>
      </c>
      <c r="AB292" s="432">
        <v>0</v>
      </c>
      <c r="AC292" s="435">
        <v>0</v>
      </c>
      <c r="AD292" s="12"/>
      <c r="AE292" s="13"/>
      <c r="AF292" s="13"/>
      <c r="AG292" s="13"/>
      <c r="AH292" s="13"/>
      <c r="AI292" s="13"/>
      <c r="AJ292" s="13"/>
      <c r="AK292" s="13"/>
      <c r="AL292" s="13"/>
      <c r="AM292" s="13"/>
      <c r="AN292" s="13"/>
      <c r="AO292" s="13"/>
      <c r="AP292" s="13"/>
      <c r="AQ292" s="13"/>
    </row>
    <row r="293" spans="1:43" s="11" customFormat="1" ht="32.450000000000003" customHeight="1" outlineLevel="1" x14ac:dyDescent="0.2">
      <c r="A293" s="422" t="s">
        <v>502</v>
      </c>
      <c r="B293" s="436" t="s">
        <v>263</v>
      </c>
      <c r="C293" s="332">
        <f t="shared" si="172"/>
        <v>0.88</v>
      </c>
      <c r="D293" s="432">
        <f t="shared" si="173"/>
        <v>219</v>
      </c>
      <c r="E293" s="364">
        <v>0</v>
      </c>
      <c r="F293" s="433">
        <f t="shared" si="174"/>
        <v>0</v>
      </c>
      <c r="G293" s="432">
        <v>0</v>
      </c>
      <c r="H293" s="432">
        <v>0</v>
      </c>
      <c r="I293" s="432">
        <v>0</v>
      </c>
      <c r="J293" s="364">
        <v>0</v>
      </c>
      <c r="K293" s="433">
        <f t="shared" si="171"/>
        <v>0</v>
      </c>
      <c r="L293" s="432">
        <v>0</v>
      </c>
      <c r="M293" s="432">
        <v>0</v>
      </c>
      <c r="N293" s="432">
        <v>0</v>
      </c>
      <c r="O293" s="434">
        <v>0</v>
      </c>
      <c r="P293" s="432">
        <f t="shared" si="175"/>
        <v>0</v>
      </c>
      <c r="Q293" s="432">
        <v>0</v>
      </c>
      <c r="R293" s="432">
        <v>0</v>
      </c>
      <c r="S293" s="435">
        <v>0</v>
      </c>
      <c r="T293" s="434">
        <f>ROUND(0.875,2)</f>
        <v>0.88</v>
      </c>
      <c r="U293" s="432">
        <f t="shared" si="176"/>
        <v>219</v>
      </c>
      <c r="V293" s="432">
        <v>0</v>
      </c>
      <c r="W293" s="432">
        <v>0</v>
      </c>
      <c r="X293" s="435">
        <v>219</v>
      </c>
      <c r="Y293" s="434">
        <v>0</v>
      </c>
      <c r="Z293" s="432">
        <f t="shared" si="177"/>
        <v>0</v>
      </c>
      <c r="AA293" s="432">
        <v>0</v>
      </c>
      <c r="AB293" s="432">
        <v>0</v>
      </c>
      <c r="AC293" s="435">
        <v>0</v>
      </c>
      <c r="AD293" s="12"/>
      <c r="AE293" s="13"/>
      <c r="AF293" s="13"/>
      <c r="AG293" s="13"/>
      <c r="AH293" s="13"/>
      <c r="AI293" s="13"/>
      <c r="AJ293" s="13"/>
      <c r="AK293" s="13"/>
      <c r="AL293" s="13"/>
      <c r="AM293" s="13"/>
      <c r="AN293" s="13"/>
      <c r="AO293" s="13"/>
      <c r="AP293" s="13"/>
      <c r="AQ293" s="13"/>
    </row>
    <row r="294" spans="1:43" s="11" customFormat="1" ht="28.9" customHeight="1" outlineLevel="1" x14ac:dyDescent="0.2">
      <c r="A294" s="422" t="s">
        <v>503</v>
      </c>
      <c r="B294" s="436" t="s">
        <v>264</v>
      </c>
      <c r="C294" s="332">
        <f t="shared" si="172"/>
        <v>1</v>
      </c>
      <c r="D294" s="432">
        <f t="shared" si="173"/>
        <v>250</v>
      </c>
      <c r="E294" s="364">
        <v>0</v>
      </c>
      <c r="F294" s="433">
        <f t="shared" si="174"/>
        <v>0</v>
      </c>
      <c r="G294" s="432">
        <v>0</v>
      </c>
      <c r="H294" s="432">
        <v>0</v>
      </c>
      <c r="I294" s="432">
        <v>0</v>
      </c>
      <c r="J294" s="364">
        <v>0</v>
      </c>
      <c r="K294" s="433">
        <f t="shared" si="171"/>
        <v>0</v>
      </c>
      <c r="L294" s="432">
        <v>0</v>
      </c>
      <c r="M294" s="432">
        <v>0</v>
      </c>
      <c r="N294" s="432">
        <v>0</v>
      </c>
      <c r="O294" s="434">
        <v>0</v>
      </c>
      <c r="P294" s="432">
        <f t="shared" si="175"/>
        <v>0</v>
      </c>
      <c r="Q294" s="432">
        <v>0</v>
      </c>
      <c r="R294" s="432">
        <v>0</v>
      </c>
      <c r="S294" s="435">
        <v>0</v>
      </c>
      <c r="T294" s="434">
        <v>1</v>
      </c>
      <c r="U294" s="432">
        <f t="shared" si="176"/>
        <v>250</v>
      </c>
      <c r="V294" s="432">
        <v>0</v>
      </c>
      <c r="W294" s="432">
        <v>0</v>
      </c>
      <c r="X294" s="435">
        <v>250</v>
      </c>
      <c r="Y294" s="434">
        <v>0</v>
      </c>
      <c r="Z294" s="432">
        <f t="shared" si="177"/>
        <v>0</v>
      </c>
      <c r="AA294" s="432">
        <v>0</v>
      </c>
      <c r="AB294" s="432">
        <v>0</v>
      </c>
      <c r="AC294" s="435">
        <v>0</v>
      </c>
      <c r="AD294" s="12"/>
      <c r="AE294" s="13"/>
      <c r="AF294" s="13"/>
      <c r="AG294" s="13"/>
      <c r="AH294" s="13"/>
      <c r="AI294" s="13"/>
      <c r="AJ294" s="13"/>
      <c r="AK294" s="13"/>
      <c r="AL294" s="13"/>
      <c r="AM294" s="13"/>
      <c r="AN294" s="13"/>
      <c r="AO294" s="13"/>
      <c r="AP294" s="13"/>
      <c r="AQ294" s="13"/>
    </row>
    <row r="295" spans="1:43" s="11" customFormat="1" ht="33" customHeight="1" outlineLevel="1" x14ac:dyDescent="0.2">
      <c r="A295" s="422" t="s">
        <v>504</v>
      </c>
      <c r="B295" s="436" t="s">
        <v>265</v>
      </c>
      <c r="C295" s="332">
        <f t="shared" si="172"/>
        <v>0.98</v>
      </c>
      <c r="D295" s="432">
        <f t="shared" si="173"/>
        <v>245</v>
      </c>
      <c r="E295" s="364">
        <v>0</v>
      </c>
      <c r="F295" s="433">
        <f t="shared" si="174"/>
        <v>0</v>
      </c>
      <c r="G295" s="432">
        <v>0</v>
      </c>
      <c r="H295" s="432">
        <v>0</v>
      </c>
      <c r="I295" s="432">
        <v>0</v>
      </c>
      <c r="J295" s="364">
        <v>0</v>
      </c>
      <c r="K295" s="433">
        <f t="shared" si="171"/>
        <v>0</v>
      </c>
      <c r="L295" s="432">
        <v>0</v>
      </c>
      <c r="M295" s="432">
        <v>0</v>
      </c>
      <c r="N295" s="432">
        <v>0</v>
      </c>
      <c r="O295" s="434">
        <v>0</v>
      </c>
      <c r="P295" s="432">
        <f t="shared" si="175"/>
        <v>0</v>
      </c>
      <c r="Q295" s="432">
        <v>0</v>
      </c>
      <c r="R295" s="432">
        <v>0</v>
      </c>
      <c r="S295" s="435">
        <v>0</v>
      </c>
      <c r="T295" s="434">
        <v>0.98</v>
      </c>
      <c r="U295" s="432">
        <f t="shared" si="176"/>
        <v>245</v>
      </c>
      <c r="V295" s="432">
        <v>0</v>
      </c>
      <c r="W295" s="432">
        <v>0</v>
      </c>
      <c r="X295" s="435">
        <v>245</v>
      </c>
      <c r="Y295" s="434">
        <v>0</v>
      </c>
      <c r="Z295" s="432">
        <f t="shared" si="177"/>
        <v>0</v>
      </c>
      <c r="AA295" s="432">
        <v>0</v>
      </c>
      <c r="AB295" s="432">
        <v>0</v>
      </c>
      <c r="AC295" s="435">
        <v>0</v>
      </c>
      <c r="AD295" s="12"/>
      <c r="AE295" s="13"/>
      <c r="AF295" s="13"/>
      <c r="AG295" s="13"/>
      <c r="AH295" s="13"/>
      <c r="AI295" s="13"/>
      <c r="AJ295" s="13"/>
      <c r="AK295" s="13"/>
      <c r="AL295" s="13"/>
      <c r="AM295" s="13"/>
      <c r="AN295" s="13"/>
      <c r="AO295" s="13"/>
      <c r="AP295" s="13"/>
      <c r="AQ295" s="13"/>
    </row>
    <row r="296" spans="1:43" s="11" customFormat="1" ht="31.15" customHeight="1" outlineLevel="1" x14ac:dyDescent="0.2">
      <c r="A296" s="422" t="s">
        <v>505</v>
      </c>
      <c r="B296" s="436" t="s">
        <v>266</v>
      </c>
      <c r="C296" s="332">
        <f t="shared" si="172"/>
        <v>1.33</v>
      </c>
      <c r="D296" s="432">
        <f t="shared" si="173"/>
        <v>331</v>
      </c>
      <c r="E296" s="364">
        <v>0</v>
      </c>
      <c r="F296" s="433">
        <f t="shared" si="174"/>
        <v>0</v>
      </c>
      <c r="G296" s="432">
        <v>0</v>
      </c>
      <c r="H296" s="432">
        <v>0</v>
      </c>
      <c r="I296" s="432">
        <v>0</v>
      </c>
      <c r="J296" s="364">
        <v>0</v>
      </c>
      <c r="K296" s="433">
        <f t="shared" si="171"/>
        <v>0</v>
      </c>
      <c r="L296" s="432">
        <v>0</v>
      </c>
      <c r="M296" s="432">
        <v>0</v>
      </c>
      <c r="N296" s="432">
        <v>0</v>
      </c>
      <c r="O296" s="434">
        <v>0</v>
      </c>
      <c r="P296" s="432">
        <f t="shared" si="175"/>
        <v>0</v>
      </c>
      <c r="Q296" s="432">
        <v>0</v>
      </c>
      <c r="R296" s="432">
        <v>0</v>
      </c>
      <c r="S296" s="435">
        <v>0</v>
      </c>
      <c r="T296" s="434">
        <f>ROUND(1.325,2)</f>
        <v>1.33</v>
      </c>
      <c r="U296" s="432">
        <f t="shared" si="176"/>
        <v>331</v>
      </c>
      <c r="V296" s="432">
        <v>0</v>
      </c>
      <c r="W296" s="432">
        <v>0</v>
      </c>
      <c r="X296" s="435">
        <v>331</v>
      </c>
      <c r="Y296" s="434">
        <v>0</v>
      </c>
      <c r="Z296" s="432">
        <f t="shared" si="177"/>
        <v>0</v>
      </c>
      <c r="AA296" s="432">
        <v>0</v>
      </c>
      <c r="AB296" s="432">
        <v>0</v>
      </c>
      <c r="AC296" s="435">
        <v>0</v>
      </c>
      <c r="AD296" s="12"/>
      <c r="AE296" s="13"/>
      <c r="AF296" s="13"/>
      <c r="AG296" s="13"/>
      <c r="AH296" s="13"/>
      <c r="AI296" s="13"/>
      <c r="AJ296" s="13"/>
      <c r="AK296" s="13"/>
      <c r="AL296" s="13"/>
      <c r="AM296" s="13"/>
      <c r="AN296" s="13"/>
      <c r="AO296" s="13"/>
      <c r="AP296" s="13"/>
      <c r="AQ296" s="13"/>
    </row>
    <row r="297" spans="1:43" s="11" customFormat="1" ht="25.15" customHeight="1" outlineLevel="1" x14ac:dyDescent="0.2">
      <c r="A297" s="422" t="s">
        <v>506</v>
      </c>
      <c r="B297" s="436" t="s">
        <v>267</v>
      </c>
      <c r="C297" s="332">
        <f t="shared" si="172"/>
        <v>3.13</v>
      </c>
      <c r="D297" s="432">
        <f t="shared" si="173"/>
        <v>781</v>
      </c>
      <c r="E297" s="364">
        <v>0</v>
      </c>
      <c r="F297" s="433">
        <f t="shared" si="174"/>
        <v>0</v>
      </c>
      <c r="G297" s="432">
        <v>0</v>
      </c>
      <c r="H297" s="432">
        <v>0</v>
      </c>
      <c r="I297" s="432">
        <v>0</v>
      </c>
      <c r="J297" s="364">
        <v>0</v>
      </c>
      <c r="K297" s="433">
        <f t="shared" si="171"/>
        <v>0</v>
      </c>
      <c r="L297" s="432">
        <v>0</v>
      </c>
      <c r="M297" s="432">
        <v>0</v>
      </c>
      <c r="N297" s="432">
        <v>0</v>
      </c>
      <c r="O297" s="434">
        <v>0</v>
      </c>
      <c r="P297" s="432">
        <f t="shared" si="175"/>
        <v>0</v>
      </c>
      <c r="Q297" s="432">
        <v>0</v>
      </c>
      <c r="R297" s="432">
        <v>0</v>
      </c>
      <c r="S297" s="435">
        <v>0</v>
      </c>
      <c r="T297" s="434">
        <f>ROUND(3.125,2)</f>
        <v>3.13</v>
      </c>
      <c r="U297" s="432">
        <f t="shared" si="176"/>
        <v>781</v>
      </c>
      <c r="V297" s="432">
        <v>0</v>
      </c>
      <c r="W297" s="432">
        <v>0</v>
      </c>
      <c r="X297" s="435">
        <v>781</v>
      </c>
      <c r="Y297" s="434">
        <v>0</v>
      </c>
      <c r="Z297" s="432">
        <f t="shared" si="177"/>
        <v>0</v>
      </c>
      <c r="AA297" s="432">
        <v>0</v>
      </c>
      <c r="AB297" s="432">
        <v>0</v>
      </c>
      <c r="AC297" s="435">
        <v>0</v>
      </c>
      <c r="AD297" s="12"/>
      <c r="AE297" s="13"/>
      <c r="AF297" s="13"/>
      <c r="AG297" s="13"/>
      <c r="AH297" s="13"/>
      <c r="AI297" s="13"/>
      <c r="AJ297" s="13"/>
      <c r="AK297" s="13"/>
      <c r="AL297" s="13"/>
      <c r="AM297" s="13"/>
      <c r="AN297" s="13"/>
      <c r="AO297" s="13"/>
      <c r="AP297" s="13"/>
      <c r="AQ297" s="13"/>
    </row>
    <row r="298" spans="1:43" s="11" customFormat="1" ht="24" customHeight="1" outlineLevel="1" x14ac:dyDescent="0.2">
      <c r="A298" s="422" t="s">
        <v>507</v>
      </c>
      <c r="B298" s="436" t="s">
        <v>268</v>
      </c>
      <c r="C298" s="332">
        <f t="shared" si="172"/>
        <v>1.5</v>
      </c>
      <c r="D298" s="432">
        <f t="shared" si="173"/>
        <v>375</v>
      </c>
      <c r="E298" s="364">
        <v>0</v>
      </c>
      <c r="F298" s="433">
        <f t="shared" si="174"/>
        <v>0</v>
      </c>
      <c r="G298" s="432">
        <v>0</v>
      </c>
      <c r="H298" s="432">
        <v>0</v>
      </c>
      <c r="I298" s="432">
        <v>0</v>
      </c>
      <c r="J298" s="364">
        <v>0</v>
      </c>
      <c r="K298" s="433">
        <f t="shared" si="171"/>
        <v>0</v>
      </c>
      <c r="L298" s="432">
        <v>0</v>
      </c>
      <c r="M298" s="432">
        <v>0</v>
      </c>
      <c r="N298" s="432">
        <v>0</v>
      </c>
      <c r="O298" s="434">
        <v>0</v>
      </c>
      <c r="P298" s="432">
        <f t="shared" si="175"/>
        <v>0</v>
      </c>
      <c r="Q298" s="432">
        <v>0</v>
      </c>
      <c r="R298" s="432">
        <v>0</v>
      </c>
      <c r="S298" s="435">
        <v>0</v>
      </c>
      <c r="T298" s="434">
        <v>1.5</v>
      </c>
      <c r="U298" s="432">
        <f t="shared" si="176"/>
        <v>375</v>
      </c>
      <c r="V298" s="432">
        <v>0</v>
      </c>
      <c r="W298" s="432">
        <v>0</v>
      </c>
      <c r="X298" s="435">
        <v>375</v>
      </c>
      <c r="Y298" s="434">
        <v>0</v>
      </c>
      <c r="Z298" s="432">
        <f t="shared" si="177"/>
        <v>0</v>
      </c>
      <c r="AA298" s="432">
        <v>0</v>
      </c>
      <c r="AB298" s="432">
        <v>0</v>
      </c>
      <c r="AC298" s="435">
        <v>0</v>
      </c>
      <c r="AD298" s="12"/>
      <c r="AE298" s="13"/>
      <c r="AF298" s="13"/>
      <c r="AG298" s="13"/>
      <c r="AH298" s="13"/>
      <c r="AI298" s="13"/>
      <c r="AJ298" s="13"/>
      <c r="AK298" s="13"/>
      <c r="AL298" s="13"/>
      <c r="AM298" s="13"/>
      <c r="AN298" s="13"/>
      <c r="AO298" s="13"/>
      <c r="AP298" s="13"/>
      <c r="AQ298" s="13"/>
    </row>
    <row r="299" spans="1:43" s="11" customFormat="1" ht="32.450000000000003" customHeight="1" outlineLevel="1" x14ac:dyDescent="0.2">
      <c r="A299" s="422" t="s">
        <v>508</v>
      </c>
      <c r="B299" s="436" t="s">
        <v>269</v>
      </c>
      <c r="C299" s="332">
        <f t="shared" si="172"/>
        <v>0.62</v>
      </c>
      <c r="D299" s="432">
        <f t="shared" si="173"/>
        <v>155</v>
      </c>
      <c r="E299" s="364">
        <v>0</v>
      </c>
      <c r="F299" s="433">
        <f t="shared" si="174"/>
        <v>0</v>
      </c>
      <c r="G299" s="432">
        <v>0</v>
      </c>
      <c r="H299" s="432">
        <v>0</v>
      </c>
      <c r="I299" s="432">
        <v>0</v>
      </c>
      <c r="J299" s="364">
        <v>0</v>
      </c>
      <c r="K299" s="433">
        <f t="shared" si="171"/>
        <v>0</v>
      </c>
      <c r="L299" s="432">
        <v>0</v>
      </c>
      <c r="M299" s="432">
        <v>0</v>
      </c>
      <c r="N299" s="432">
        <v>0</v>
      </c>
      <c r="O299" s="434">
        <v>0</v>
      </c>
      <c r="P299" s="432">
        <f t="shared" si="175"/>
        <v>0</v>
      </c>
      <c r="Q299" s="432">
        <v>0</v>
      </c>
      <c r="R299" s="432">
        <v>0</v>
      </c>
      <c r="S299" s="435">
        <v>0</v>
      </c>
      <c r="T299" s="434">
        <v>0.62</v>
      </c>
      <c r="U299" s="432">
        <f t="shared" si="176"/>
        <v>155</v>
      </c>
      <c r="V299" s="432">
        <v>0</v>
      </c>
      <c r="W299" s="432">
        <v>0</v>
      </c>
      <c r="X299" s="435">
        <v>155</v>
      </c>
      <c r="Y299" s="434">
        <v>0</v>
      </c>
      <c r="Z299" s="432">
        <f t="shared" si="177"/>
        <v>0</v>
      </c>
      <c r="AA299" s="432">
        <v>0</v>
      </c>
      <c r="AB299" s="432">
        <v>0</v>
      </c>
      <c r="AC299" s="435">
        <v>0</v>
      </c>
      <c r="AD299" s="12"/>
      <c r="AE299" s="13"/>
      <c r="AF299" s="13"/>
      <c r="AG299" s="13"/>
      <c r="AH299" s="13"/>
      <c r="AI299" s="13"/>
      <c r="AJ299" s="13"/>
      <c r="AK299" s="13"/>
      <c r="AL299" s="13"/>
      <c r="AM299" s="13"/>
      <c r="AN299" s="13"/>
      <c r="AO299" s="13"/>
      <c r="AP299" s="13"/>
      <c r="AQ299" s="13"/>
    </row>
    <row r="300" spans="1:43" s="11" customFormat="1" ht="30.6" customHeight="1" outlineLevel="1" x14ac:dyDescent="0.2">
      <c r="A300" s="422" t="s">
        <v>509</v>
      </c>
      <c r="B300" s="436" t="s">
        <v>270</v>
      </c>
      <c r="C300" s="332">
        <f t="shared" si="172"/>
        <v>3.43</v>
      </c>
      <c r="D300" s="432">
        <f t="shared" si="173"/>
        <v>856</v>
      </c>
      <c r="E300" s="364">
        <v>0</v>
      </c>
      <c r="F300" s="433">
        <f t="shared" si="174"/>
        <v>0</v>
      </c>
      <c r="G300" s="432">
        <v>0</v>
      </c>
      <c r="H300" s="432">
        <v>0</v>
      </c>
      <c r="I300" s="432">
        <v>0</v>
      </c>
      <c r="J300" s="364">
        <v>0</v>
      </c>
      <c r="K300" s="433">
        <f t="shared" si="171"/>
        <v>0</v>
      </c>
      <c r="L300" s="432">
        <v>0</v>
      </c>
      <c r="M300" s="432">
        <v>0</v>
      </c>
      <c r="N300" s="432">
        <v>0</v>
      </c>
      <c r="O300" s="434">
        <v>0</v>
      </c>
      <c r="P300" s="432">
        <f t="shared" si="175"/>
        <v>0</v>
      </c>
      <c r="Q300" s="432">
        <v>0</v>
      </c>
      <c r="R300" s="432">
        <v>0</v>
      </c>
      <c r="S300" s="435">
        <v>0</v>
      </c>
      <c r="T300" s="434">
        <f>ROUND(3.425,2)</f>
        <v>3.43</v>
      </c>
      <c r="U300" s="432">
        <f t="shared" si="176"/>
        <v>856</v>
      </c>
      <c r="V300" s="432">
        <v>0</v>
      </c>
      <c r="W300" s="432">
        <v>0</v>
      </c>
      <c r="X300" s="435">
        <v>856</v>
      </c>
      <c r="Y300" s="434">
        <v>0</v>
      </c>
      <c r="Z300" s="432">
        <f t="shared" si="177"/>
        <v>0</v>
      </c>
      <c r="AA300" s="432">
        <v>0</v>
      </c>
      <c r="AB300" s="432">
        <v>0</v>
      </c>
      <c r="AC300" s="435">
        <v>0</v>
      </c>
      <c r="AD300" s="12"/>
      <c r="AE300" s="13"/>
      <c r="AF300" s="13"/>
      <c r="AG300" s="13"/>
      <c r="AH300" s="13"/>
      <c r="AI300" s="13"/>
      <c r="AJ300" s="13"/>
      <c r="AK300" s="13"/>
      <c r="AL300" s="13"/>
      <c r="AM300" s="13"/>
      <c r="AN300" s="13"/>
      <c r="AO300" s="13"/>
      <c r="AP300" s="13"/>
      <c r="AQ300" s="13"/>
    </row>
    <row r="301" spans="1:43" s="11" customFormat="1" ht="33" customHeight="1" outlineLevel="1" x14ac:dyDescent="0.2">
      <c r="A301" s="422" t="s">
        <v>510</v>
      </c>
      <c r="B301" s="436" t="s">
        <v>271</v>
      </c>
      <c r="C301" s="332">
        <f t="shared" si="172"/>
        <v>3.37</v>
      </c>
      <c r="D301" s="432">
        <f t="shared" si="173"/>
        <v>841</v>
      </c>
      <c r="E301" s="364">
        <v>0</v>
      </c>
      <c r="F301" s="433">
        <f t="shared" si="174"/>
        <v>0</v>
      </c>
      <c r="G301" s="432">
        <v>0</v>
      </c>
      <c r="H301" s="432">
        <v>0</v>
      </c>
      <c r="I301" s="432">
        <v>0</v>
      </c>
      <c r="J301" s="364">
        <v>0</v>
      </c>
      <c r="K301" s="433">
        <f t="shared" si="171"/>
        <v>0</v>
      </c>
      <c r="L301" s="432">
        <v>0</v>
      </c>
      <c r="M301" s="432">
        <v>0</v>
      </c>
      <c r="N301" s="432">
        <v>0</v>
      </c>
      <c r="O301" s="434">
        <v>0</v>
      </c>
      <c r="P301" s="432">
        <f t="shared" si="175"/>
        <v>0</v>
      </c>
      <c r="Q301" s="432">
        <v>0</v>
      </c>
      <c r="R301" s="432">
        <v>0</v>
      </c>
      <c r="S301" s="435">
        <v>0</v>
      </c>
      <c r="T301" s="434">
        <f>ROUND(3.365,2)</f>
        <v>3.37</v>
      </c>
      <c r="U301" s="432">
        <f t="shared" si="176"/>
        <v>841</v>
      </c>
      <c r="V301" s="432">
        <v>0</v>
      </c>
      <c r="W301" s="432">
        <v>0</v>
      </c>
      <c r="X301" s="435">
        <v>841</v>
      </c>
      <c r="Y301" s="434">
        <v>0</v>
      </c>
      <c r="Z301" s="432">
        <f t="shared" si="177"/>
        <v>0</v>
      </c>
      <c r="AA301" s="432">
        <v>0</v>
      </c>
      <c r="AB301" s="432">
        <v>0</v>
      </c>
      <c r="AC301" s="435">
        <v>0</v>
      </c>
      <c r="AD301" s="12"/>
      <c r="AE301" s="13"/>
      <c r="AF301" s="13"/>
      <c r="AG301" s="13"/>
      <c r="AH301" s="13"/>
      <c r="AI301" s="13"/>
      <c r="AJ301" s="13"/>
      <c r="AK301" s="13"/>
      <c r="AL301" s="13"/>
      <c r="AM301" s="13"/>
      <c r="AN301" s="13"/>
      <c r="AO301" s="13"/>
      <c r="AP301" s="13"/>
      <c r="AQ301" s="13"/>
    </row>
    <row r="302" spans="1:43" s="11" customFormat="1" ht="35.450000000000003" customHeight="1" outlineLevel="1" x14ac:dyDescent="0.2">
      <c r="A302" s="422" t="s">
        <v>511</v>
      </c>
      <c r="B302" s="436" t="s">
        <v>272</v>
      </c>
      <c r="C302" s="332">
        <f t="shared" si="172"/>
        <v>5.53</v>
      </c>
      <c r="D302" s="432">
        <f t="shared" si="173"/>
        <v>1383</v>
      </c>
      <c r="E302" s="364">
        <v>0</v>
      </c>
      <c r="F302" s="433">
        <f t="shared" si="174"/>
        <v>0</v>
      </c>
      <c r="G302" s="432">
        <v>0</v>
      </c>
      <c r="H302" s="432">
        <v>0</v>
      </c>
      <c r="I302" s="432">
        <v>0</v>
      </c>
      <c r="J302" s="364">
        <v>0</v>
      </c>
      <c r="K302" s="433">
        <f t="shared" si="171"/>
        <v>0</v>
      </c>
      <c r="L302" s="432">
        <v>0</v>
      </c>
      <c r="M302" s="432">
        <v>0</v>
      </c>
      <c r="N302" s="432">
        <v>0</v>
      </c>
      <c r="O302" s="434">
        <v>0</v>
      </c>
      <c r="P302" s="432">
        <f t="shared" si="175"/>
        <v>0</v>
      </c>
      <c r="Q302" s="432">
        <v>0</v>
      </c>
      <c r="R302" s="432">
        <v>0</v>
      </c>
      <c r="S302" s="435">
        <v>0</v>
      </c>
      <c r="T302" s="434">
        <v>5.53</v>
      </c>
      <c r="U302" s="432">
        <f t="shared" si="176"/>
        <v>1383</v>
      </c>
      <c r="V302" s="432">
        <v>0</v>
      </c>
      <c r="W302" s="432">
        <v>0</v>
      </c>
      <c r="X302" s="435">
        <v>1383</v>
      </c>
      <c r="Y302" s="434">
        <v>0</v>
      </c>
      <c r="Z302" s="432">
        <f t="shared" si="177"/>
        <v>0</v>
      </c>
      <c r="AA302" s="432">
        <v>0</v>
      </c>
      <c r="AB302" s="432">
        <v>0</v>
      </c>
      <c r="AC302" s="435">
        <v>0</v>
      </c>
      <c r="AD302" s="12"/>
      <c r="AE302" s="13"/>
      <c r="AF302" s="13"/>
      <c r="AG302" s="13"/>
      <c r="AH302" s="13"/>
      <c r="AI302" s="13"/>
      <c r="AJ302" s="13"/>
      <c r="AK302" s="13"/>
      <c r="AL302" s="13"/>
      <c r="AM302" s="13"/>
      <c r="AN302" s="13"/>
      <c r="AO302" s="13"/>
      <c r="AP302" s="13"/>
      <c r="AQ302" s="13"/>
    </row>
    <row r="303" spans="1:43" s="11" customFormat="1" ht="33" customHeight="1" outlineLevel="1" x14ac:dyDescent="0.2">
      <c r="A303" s="422" t="s">
        <v>512</v>
      </c>
      <c r="B303" s="436" t="s">
        <v>273</v>
      </c>
      <c r="C303" s="332">
        <f t="shared" si="172"/>
        <v>2.25</v>
      </c>
      <c r="D303" s="432">
        <f t="shared" si="173"/>
        <v>561</v>
      </c>
      <c r="E303" s="364">
        <v>0</v>
      </c>
      <c r="F303" s="433">
        <f t="shared" si="174"/>
        <v>0</v>
      </c>
      <c r="G303" s="432">
        <v>0</v>
      </c>
      <c r="H303" s="432">
        <v>0</v>
      </c>
      <c r="I303" s="432">
        <v>0</v>
      </c>
      <c r="J303" s="364">
        <v>0</v>
      </c>
      <c r="K303" s="433">
        <f t="shared" si="171"/>
        <v>0</v>
      </c>
      <c r="L303" s="432">
        <v>0</v>
      </c>
      <c r="M303" s="432">
        <v>0</v>
      </c>
      <c r="N303" s="432">
        <v>0</v>
      </c>
      <c r="O303" s="434">
        <v>0</v>
      </c>
      <c r="P303" s="432">
        <f t="shared" si="175"/>
        <v>0</v>
      </c>
      <c r="Q303" s="432">
        <v>0</v>
      </c>
      <c r="R303" s="432">
        <v>0</v>
      </c>
      <c r="S303" s="435">
        <v>0</v>
      </c>
      <c r="T303" s="434">
        <f>ROUND(2.245,2)</f>
        <v>2.25</v>
      </c>
      <c r="U303" s="432">
        <f t="shared" si="176"/>
        <v>561</v>
      </c>
      <c r="V303" s="432">
        <v>0</v>
      </c>
      <c r="W303" s="432">
        <v>0</v>
      </c>
      <c r="X303" s="435">
        <v>561</v>
      </c>
      <c r="Y303" s="434">
        <v>0</v>
      </c>
      <c r="Z303" s="432">
        <f t="shared" si="177"/>
        <v>0</v>
      </c>
      <c r="AA303" s="432">
        <v>0</v>
      </c>
      <c r="AB303" s="432">
        <v>0</v>
      </c>
      <c r="AC303" s="435">
        <v>0</v>
      </c>
      <c r="AD303" s="12"/>
      <c r="AE303" s="13"/>
      <c r="AF303" s="13"/>
      <c r="AG303" s="13"/>
      <c r="AH303" s="13"/>
      <c r="AI303" s="13"/>
      <c r="AJ303" s="13"/>
      <c r="AK303" s="13"/>
      <c r="AL303" s="13"/>
      <c r="AM303" s="13"/>
      <c r="AN303" s="13"/>
      <c r="AO303" s="13"/>
      <c r="AP303" s="13"/>
      <c r="AQ303" s="13"/>
    </row>
    <row r="304" spans="1:43" s="11" customFormat="1" ht="31.9" customHeight="1" outlineLevel="1" x14ac:dyDescent="0.2">
      <c r="A304" s="422" t="s">
        <v>513</v>
      </c>
      <c r="B304" s="436" t="s">
        <v>274</v>
      </c>
      <c r="C304" s="332">
        <f t="shared" si="172"/>
        <v>2.25</v>
      </c>
      <c r="D304" s="432">
        <f t="shared" si="173"/>
        <v>561</v>
      </c>
      <c r="E304" s="364">
        <v>0</v>
      </c>
      <c r="F304" s="433">
        <f t="shared" si="174"/>
        <v>0</v>
      </c>
      <c r="G304" s="432">
        <v>0</v>
      </c>
      <c r="H304" s="432">
        <v>0</v>
      </c>
      <c r="I304" s="432">
        <v>0</v>
      </c>
      <c r="J304" s="364">
        <v>0</v>
      </c>
      <c r="K304" s="433">
        <f t="shared" si="171"/>
        <v>0</v>
      </c>
      <c r="L304" s="432">
        <v>0</v>
      </c>
      <c r="M304" s="432">
        <v>0</v>
      </c>
      <c r="N304" s="432">
        <v>0</v>
      </c>
      <c r="O304" s="434">
        <v>0</v>
      </c>
      <c r="P304" s="432">
        <f t="shared" si="175"/>
        <v>0</v>
      </c>
      <c r="Q304" s="432">
        <v>0</v>
      </c>
      <c r="R304" s="432">
        <v>0</v>
      </c>
      <c r="S304" s="435">
        <v>0</v>
      </c>
      <c r="T304" s="434">
        <f>ROUND(2.245,2)</f>
        <v>2.25</v>
      </c>
      <c r="U304" s="432">
        <f t="shared" si="176"/>
        <v>561</v>
      </c>
      <c r="V304" s="432">
        <v>0</v>
      </c>
      <c r="W304" s="432">
        <v>0</v>
      </c>
      <c r="X304" s="435">
        <v>561</v>
      </c>
      <c r="Y304" s="434">
        <v>0</v>
      </c>
      <c r="Z304" s="432">
        <f t="shared" si="177"/>
        <v>0</v>
      </c>
      <c r="AA304" s="432">
        <v>0</v>
      </c>
      <c r="AB304" s="432">
        <v>0</v>
      </c>
      <c r="AC304" s="435">
        <v>0</v>
      </c>
      <c r="AD304" s="12"/>
      <c r="AE304" s="13"/>
      <c r="AF304" s="13"/>
      <c r="AG304" s="13"/>
      <c r="AH304" s="13"/>
      <c r="AI304" s="13"/>
      <c r="AJ304" s="13"/>
      <c r="AK304" s="13"/>
      <c r="AL304" s="13"/>
      <c r="AM304" s="13"/>
      <c r="AN304" s="13"/>
      <c r="AO304" s="13"/>
      <c r="AP304" s="13"/>
      <c r="AQ304" s="13"/>
    </row>
    <row r="305" spans="1:43" s="11" customFormat="1" ht="25.15" customHeight="1" outlineLevel="1" x14ac:dyDescent="0.2">
      <c r="A305" s="422" t="s">
        <v>514</v>
      </c>
      <c r="B305" s="436" t="s">
        <v>275</v>
      </c>
      <c r="C305" s="332">
        <f t="shared" si="172"/>
        <v>3.13</v>
      </c>
      <c r="D305" s="432">
        <f t="shared" si="173"/>
        <v>783</v>
      </c>
      <c r="E305" s="364">
        <v>0</v>
      </c>
      <c r="F305" s="433">
        <f t="shared" si="174"/>
        <v>0</v>
      </c>
      <c r="G305" s="432">
        <v>0</v>
      </c>
      <c r="H305" s="432">
        <v>0</v>
      </c>
      <c r="I305" s="432">
        <v>0</v>
      </c>
      <c r="J305" s="364">
        <v>0</v>
      </c>
      <c r="K305" s="433">
        <f t="shared" si="171"/>
        <v>0</v>
      </c>
      <c r="L305" s="432">
        <v>0</v>
      </c>
      <c r="M305" s="432">
        <v>0</v>
      </c>
      <c r="N305" s="432">
        <v>0</v>
      </c>
      <c r="O305" s="434">
        <v>0</v>
      </c>
      <c r="P305" s="432">
        <f t="shared" si="175"/>
        <v>0</v>
      </c>
      <c r="Q305" s="432">
        <v>0</v>
      </c>
      <c r="R305" s="432">
        <v>0</v>
      </c>
      <c r="S305" s="435">
        <v>0</v>
      </c>
      <c r="T305" s="434">
        <v>3.13</v>
      </c>
      <c r="U305" s="432">
        <f t="shared" si="176"/>
        <v>783</v>
      </c>
      <c r="V305" s="432">
        <v>0</v>
      </c>
      <c r="W305" s="432">
        <v>0</v>
      </c>
      <c r="X305" s="435">
        <v>783</v>
      </c>
      <c r="Y305" s="434">
        <v>0</v>
      </c>
      <c r="Z305" s="432">
        <f t="shared" si="177"/>
        <v>0</v>
      </c>
      <c r="AA305" s="432">
        <v>0</v>
      </c>
      <c r="AB305" s="432">
        <v>0</v>
      </c>
      <c r="AC305" s="435">
        <v>0</v>
      </c>
      <c r="AD305" s="12"/>
      <c r="AE305" s="13"/>
      <c r="AF305" s="13"/>
      <c r="AG305" s="13"/>
      <c r="AH305" s="13"/>
      <c r="AI305" s="13"/>
      <c r="AJ305" s="13"/>
      <c r="AK305" s="13"/>
      <c r="AL305" s="13"/>
      <c r="AM305" s="13"/>
      <c r="AN305" s="13"/>
      <c r="AO305" s="13"/>
      <c r="AP305" s="13"/>
      <c r="AQ305" s="13"/>
    </row>
    <row r="306" spans="1:43" s="11" customFormat="1" ht="24" customHeight="1" outlineLevel="1" x14ac:dyDescent="0.2">
      <c r="A306" s="422" t="s">
        <v>515</v>
      </c>
      <c r="B306" s="436" t="s">
        <v>276</v>
      </c>
      <c r="C306" s="332">
        <f t="shared" si="172"/>
        <v>2.2200000000000002</v>
      </c>
      <c r="D306" s="432">
        <f t="shared" si="173"/>
        <v>554</v>
      </c>
      <c r="E306" s="364">
        <v>0</v>
      </c>
      <c r="F306" s="433">
        <f t="shared" si="174"/>
        <v>0</v>
      </c>
      <c r="G306" s="432">
        <v>0</v>
      </c>
      <c r="H306" s="432">
        <v>0</v>
      </c>
      <c r="I306" s="432">
        <v>0</v>
      </c>
      <c r="J306" s="364">
        <v>0</v>
      </c>
      <c r="K306" s="433">
        <f t="shared" si="171"/>
        <v>0</v>
      </c>
      <c r="L306" s="432">
        <v>0</v>
      </c>
      <c r="M306" s="432">
        <v>0</v>
      </c>
      <c r="N306" s="432">
        <v>0</v>
      </c>
      <c r="O306" s="434">
        <v>0</v>
      </c>
      <c r="P306" s="432">
        <f t="shared" si="175"/>
        <v>0</v>
      </c>
      <c r="Q306" s="432">
        <v>0</v>
      </c>
      <c r="R306" s="432">
        <v>0</v>
      </c>
      <c r="S306" s="435">
        <v>0</v>
      </c>
      <c r="T306" s="434">
        <f>ROUND(2.215,2)</f>
        <v>2.2200000000000002</v>
      </c>
      <c r="U306" s="432">
        <f t="shared" si="176"/>
        <v>554</v>
      </c>
      <c r="V306" s="432">
        <v>0</v>
      </c>
      <c r="W306" s="432">
        <v>0</v>
      </c>
      <c r="X306" s="435">
        <v>554</v>
      </c>
      <c r="Y306" s="434">
        <v>0</v>
      </c>
      <c r="Z306" s="432">
        <f t="shared" si="177"/>
        <v>0</v>
      </c>
      <c r="AA306" s="432">
        <v>0</v>
      </c>
      <c r="AB306" s="432">
        <v>0</v>
      </c>
      <c r="AC306" s="435">
        <v>0</v>
      </c>
      <c r="AD306" s="12"/>
      <c r="AE306" s="13"/>
      <c r="AF306" s="13"/>
      <c r="AG306" s="13"/>
      <c r="AH306" s="13"/>
      <c r="AI306" s="13"/>
      <c r="AJ306" s="13"/>
      <c r="AK306" s="13"/>
      <c r="AL306" s="13"/>
      <c r="AM306" s="13"/>
      <c r="AN306" s="13"/>
      <c r="AO306" s="13"/>
      <c r="AP306" s="13"/>
      <c r="AQ306" s="13"/>
    </row>
    <row r="307" spans="1:43" s="11" customFormat="1" ht="42" customHeight="1" outlineLevel="1" x14ac:dyDescent="0.2">
      <c r="A307" s="422" t="s">
        <v>516</v>
      </c>
      <c r="B307" s="436" t="s">
        <v>277</v>
      </c>
      <c r="C307" s="332">
        <f t="shared" si="172"/>
        <v>1.9</v>
      </c>
      <c r="D307" s="432">
        <f t="shared" si="173"/>
        <v>475</v>
      </c>
      <c r="E307" s="364">
        <v>0</v>
      </c>
      <c r="F307" s="433">
        <f t="shared" si="174"/>
        <v>0</v>
      </c>
      <c r="G307" s="432">
        <v>0</v>
      </c>
      <c r="H307" s="432">
        <v>0</v>
      </c>
      <c r="I307" s="432">
        <v>0</v>
      </c>
      <c r="J307" s="364">
        <v>0</v>
      </c>
      <c r="K307" s="433">
        <f t="shared" si="171"/>
        <v>0</v>
      </c>
      <c r="L307" s="432">
        <v>0</v>
      </c>
      <c r="M307" s="432">
        <v>0</v>
      </c>
      <c r="N307" s="432">
        <v>0</v>
      </c>
      <c r="O307" s="434">
        <v>0</v>
      </c>
      <c r="P307" s="432">
        <f t="shared" si="175"/>
        <v>0</v>
      </c>
      <c r="Q307" s="432">
        <v>0</v>
      </c>
      <c r="R307" s="432">
        <v>0</v>
      </c>
      <c r="S307" s="435">
        <v>0</v>
      </c>
      <c r="T307" s="434">
        <v>1.9</v>
      </c>
      <c r="U307" s="432">
        <f t="shared" si="176"/>
        <v>475</v>
      </c>
      <c r="V307" s="432">
        <v>0</v>
      </c>
      <c r="W307" s="432">
        <v>0</v>
      </c>
      <c r="X307" s="435">
        <v>475</v>
      </c>
      <c r="Y307" s="434">
        <v>0</v>
      </c>
      <c r="Z307" s="432">
        <f t="shared" si="177"/>
        <v>0</v>
      </c>
      <c r="AA307" s="432">
        <v>0</v>
      </c>
      <c r="AB307" s="432">
        <v>0</v>
      </c>
      <c r="AC307" s="435">
        <v>0</v>
      </c>
      <c r="AD307" s="12"/>
      <c r="AE307" s="13"/>
      <c r="AF307" s="13"/>
      <c r="AG307" s="13"/>
      <c r="AH307" s="13"/>
      <c r="AI307" s="13"/>
      <c r="AJ307" s="13"/>
      <c r="AK307" s="13"/>
      <c r="AL307" s="13"/>
      <c r="AM307" s="13"/>
      <c r="AN307" s="13"/>
      <c r="AO307" s="13"/>
      <c r="AP307" s="13"/>
      <c r="AQ307" s="13"/>
    </row>
    <row r="308" spans="1:43" s="11" customFormat="1" ht="28.9" customHeight="1" outlineLevel="1" x14ac:dyDescent="0.2">
      <c r="A308" s="422" t="s">
        <v>517</v>
      </c>
      <c r="B308" s="436" t="s">
        <v>278</v>
      </c>
      <c r="C308" s="332">
        <f t="shared" si="172"/>
        <v>4.8899999999999997</v>
      </c>
      <c r="D308" s="432">
        <f t="shared" si="173"/>
        <v>1221</v>
      </c>
      <c r="E308" s="364">
        <v>0</v>
      </c>
      <c r="F308" s="433">
        <f t="shared" si="174"/>
        <v>0</v>
      </c>
      <c r="G308" s="432">
        <v>0</v>
      </c>
      <c r="H308" s="432">
        <v>0</v>
      </c>
      <c r="I308" s="432">
        <v>0</v>
      </c>
      <c r="J308" s="364">
        <v>0</v>
      </c>
      <c r="K308" s="433">
        <f t="shared" si="171"/>
        <v>0</v>
      </c>
      <c r="L308" s="432">
        <v>0</v>
      </c>
      <c r="M308" s="432">
        <v>0</v>
      </c>
      <c r="N308" s="432">
        <v>0</v>
      </c>
      <c r="O308" s="434">
        <v>0</v>
      </c>
      <c r="P308" s="432">
        <f t="shared" si="175"/>
        <v>0</v>
      </c>
      <c r="Q308" s="432">
        <v>0</v>
      </c>
      <c r="R308" s="432">
        <v>0</v>
      </c>
      <c r="S308" s="435">
        <v>0</v>
      </c>
      <c r="T308" s="434">
        <v>0</v>
      </c>
      <c r="U308" s="432">
        <f t="shared" si="176"/>
        <v>0</v>
      </c>
      <c r="V308" s="432">
        <v>0</v>
      </c>
      <c r="W308" s="432">
        <v>0</v>
      </c>
      <c r="X308" s="435">
        <v>0</v>
      </c>
      <c r="Y308" s="434">
        <f>ROUND(4.885,2)</f>
        <v>4.8899999999999997</v>
      </c>
      <c r="Z308" s="432">
        <f t="shared" si="177"/>
        <v>1221</v>
      </c>
      <c r="AA308" s="432">
        <v>0</v>
      </c>
      <c r="AB308" s="432">
        <v>0</v>
      </c>
      <c r="AC308" s="435">
        <v>1221</v>
      </c>
      <c r="AD308" s="12"/>
      <c r="AE308" s="13"/>
      <c r="AF308" s="13"/>
      <c r="AG308" s="13"/>
      <c r="AH308" s="13"/>
      <c r="AI308" s="13"/>
      <c r="AJ308" s="13"/>
      <c r="AK308" s="13"/>
      <c r="AL308" s="13"/>
      <c r="AM308" s="13"/>
      <c r="AN308" s="13"/>
      <c r="AO308" s="13"/>
      <c r="AP308" s="13"/>
      <c r="AQ308" s="13"/>
    </row>
    <row r="309" spans="1:43" s="11" customFormat="1" ht="42" customHeight="1" outlineLevel="1" x14ac:dyDescent="0.2">
      <c r="A309" s="422" t="s">
        <v>518</v>
      </c>
      <c r="B309" s="436" t="s">
        <v>279</v>
      </c>
      <c r="C309" s="332">
        <f t="shared" si="172"/>
        <v>3.29</v>
      </c>
      <c r="D309" s="432">
        <f t="shared" si="173"/>
        <v>821</v>
      </c>
      <c r="E309" s="364">
        <v>0</v>
      </c>
      <c r="F309" s="433">
        <f t="shared" si="174"/>
        <v>0</v>
      </c>
      <c r="G309" s="432">
        <v>0</v>
      </c>
      <c r="H309" s="432">
        <v>0</v>
      </c>
      <c r="I309" s="432">
        <v>0</v>
      </c>
      <c r="J309" s="364">
        <v>0</v>
      </c>
      <c r="K309" s="433">
        <f t="shared" si="171"/>
        <v>0</v>
      </c>
      <c r="L309" s="432">
        <v>0</v>
      </c>
      <c r="M309" s="432">
        <v>0</v>
      </c>
      <c r="N309" s="432">
        <v>0</v>
      </c>
      <c r="O309" s="434">
        <v>0</v>
      </c>
      <c r="P309" s="432">
        <f t="shared" si="175"/>
        <v>0</v>
      </c>
      <c r="Q309" s="432">
        <v>0</v>
      </c>
      <c r="R309" s="432">
        <v>0</v>
      </c>
      <c r="S309" s="435">
        <v>0</v>
      </c>
      <c r="T309" s="434">
        <v>0</v>
      </c>
      <c r="U309" s="432">
        <f t="shared" si="176"/>
        <v>0</v>
      </c>
      <c r="V309" s="432">
        <v>0</v>
      </c>
      <c r="W309" s="432">
        <v>0</v>
      </c>
      <c r="X309" s="435">
        <v>0</v>
      </c>
      <c r="Y309" s="434">
        <f>ROUND(3.285,2)</f>
        <v>3.29</v>
      </c>
      <c r="Z309" s="432">
        <f t="shared" si="177"/>
        <v>821</v>
      </c>
      <c r="AA309" s="432">
        <v>0</v>
      </c>
      <c r="AB309" s="432">
        <v>0</v>
      </c>
      <c r="AC309" s="435">
        <v>821</v>
      </c>
      <c r="AD309" s="12"/>
      <c r="AE309" s="13"/>
      <c r="AF309" s="13"/>
      <c r="AG309" s="13"/>
      <c r="AH309" s="13"/>
      <c r="AI309" s="13"/>
      <c r="AJ309" s="13"/>
      <c r="AK309" s="13"/>
      <c r="AL309" s="13"/>
      <c r="AM309" s="13"/>
      <c r="AN309" s="13"/>
      <c r="AO309" s="13"/>
      <c r="AP309" s="13"/>
      <c r="AQ309" s="13"/>
    </row>
    <row r="310" spans="1:43" s="11" customFormat="1" ht="23.45" customHeight="1" outlineLevel="1" x14ac:dyDescent="0.2">
      <c r="A310" s="422" t="s">
        <v>519</v>
      </c>
      <c r="B310" s="436" t="s">
        <v>280</v>
      </c>
      <c r="C310" s="332">
        <f t="shared" si="172"/>
        <v>3.58</v>
      </c>
      <c r="D310" s="432">
        <f t="shared" si="173"/>
        <v>895</v>
      </c>
      <c r="E310" s="364">
        <v>0</v>
      </c>
      <c r="F310" s="433">
        <f t="shared" si="174"/>
        <v>0</v>
      </c>
      <c r="G310" s="432">
        <v>0</v>
      </c>
      <c r="H310" s="432">
        <v>0</v>
      </c>
      <c r="I310" s="432">
        <v>0</v>
      </c>
      <c r="J310" s="364">
        <v>0</v>
      </c>
      <c r="K310" s="433">
        <f t="shared" si="171"/>
        <v>0</v>
      </c>
      <c r="L310" s="432">
        <v>0</v>
      </c>
      <c r="M310" s="432">
        <v>0</v>
      </c>
      <c r="N310" s="432">
        <v>0</v>
      </c>
      <c r="O310" s="434">
        <v>0</v>
      </c>
      <c r="P310" s="432">
        <f t="shared" si="175"/>
        <v>0</v>
      </c>
      <c r="Q310" s="432">
        <v>0</v>
      </c>
      <c r="R310" s="432">
        <v>0</v>
      </c>
      <c r="S310" s="435">
        <v>0</v>
      </c>
      <c r="T310" s="434">
        <v>0</v>
      </c>
      <c r="U310" s="432">
        <f t="shared" si="176"/>
        <v>0</v>
      </c>
      <c r="V310" s="432">
        <v>0</v>
      </c>
      <c r="W310" s="432">
        <v>0</v>
      </c>
      <c r="X310" s="435">
        <v>0</v>
      </c>
      <c r="Y310" s="434">
        <v>3.58</v>
      </c>
      <c r="Z310" s="432">
        <f t="shared" si="177"/>
        <v>895</v>
      </c>
      <c r="AA310" s="432">
        <v>0</v>
      </c>
      <c r="AB310" s="432">
        <v>0</v>
      </c>
      <c r="AC310" s="435">
        <v>895</v>
      </c>
      <c r="AD310" s="12"/>
      <c r="AE310" s="13"/>
      <c r="AF310" s="13"/>
      <c r="AG310" s="13"/>
      <c r="AH310" s="13"/>
      <c r="AI310" s="13"/>
      <c r="AJ310" s="13"/>
      <c r="AK310" s="13"/>
      <c r="AL310" s="13"/>
      <c r="AM310" s="13"/>
      <c r="AN310" s="13"/>
      <c r="AO310" s="13"/>
      <c r="AP310" s="13"/>
      <c r="AQ310" s="13"/>
    </row>
    <row r="311" spans="1:43" s="11" customFormat="1" ht="46.9" customHeight="1" outlineLevel="1" x14ac:dyDescent="0.2">
      <c r="A311" s="422" t="s">
        <v>520</v>
      </c>
      <c r="B311" s="436" t="s">
        <v>467</v>
      </c>
      <c r="C311" s="332">
        <f t="shared" si="172"/>
        <v>0.43999999999999995</v>
      </c>
      <c r="D311" s="432">
        <f t="shared" si="173"/>
        <v>110</v>
      </c>
      <c r="E311" s="364">
        <v>0</v>
      </c>
      <c r="F311" s="433">
        <f t="shared" si="174"/>
        <v>0</v>
      </c>
      <c r="G311" s="432">
        <v>0</v>
      </c>
      <c r="H311" s="432">
        <v>0</v>
      </c>
      <c r="I311" s="432">
        <v>0</v>
      </c>
      <c r="J311" s="364">
        <v>0</v>
      </c>
      <c r="K311" s="433">
        <f t="shared" si="171"/>
        <v>0</v>
      </c>
      <c r="L311" s="432">
        <v>0</v>
      </c>
      <c r="M311" s="432">
        <v>0</v>
      </c>
      <c r="N311" s="432">
        <v>0</v>
      </c>
      <c r="O311" s="434">
        <v>0</v>
      </c>
      <c r="P311" s="432">
        <f t="shared" si="175"/>
        <v>0</v>
      </c>
      <c r="Q311" s="432">
        <v>0</v>
      </c>
      <c r="R311" s="432">
        <v>0</v>
      </c>
      <c r="S311" s="435">
        <v>0</v>
      </c>
      <c r="T311" s="434">
        <v>0</v>
      </c>
      <c r="U311" s="432">
        <f t="shared" si="176"/>
        <v>0</v>
      </c>
      <c r="V311" s="432">
        <v>0</v>
      </c>
      <c r="W311" s="432">
        <v>0</v>
      </c>
      <c r="X311" s="435">
        <v>0</v>
      </c>
      <c r="Y311" s="434">
        <v>0.43999999999999995</v>
      </c>
      <c r="Z311" s="432">
        <f t="shared" si="177"/>
        <v>110</v>
      </c>
      <c r="AA311" s="432">
        <v>0</v>
      </c>
      <c r="AB311" s="432">
        <v>0</v>
      </c>
      <c r="AC311" s="435">
        <v>110</v>
      </c>
      <c r="AD311" s="12"/>
      <c r="AE311" s="13"/>
      <c r="AF311" s="13"/>
      <c r="AG311" s="13"/>
      <c r="AH311" s="13"/>
      <c r="AI311" s="13"/>
      <c r="AJ311" s="13"/>
      <c r="AK311" s="13"/>
      <c r="AL311" s="13"/>
      <c r="AM311" s="13"/>
      <c r="AN311" s="13"/>
      <c r="AO311" s="13"/>
      <c r="AP311" s="13"/>
      <c r="AQ311" s="13"/>
    </row>
    <row r="312" spans="1:43" s="11" customFormat="1" ht="27" customHeight="1" outlineLevel="1" x14ac:dyDescent="0.2">
      <c r="A312" s="422" t="s">
        <v>521</v>
      </c>
      <c r="B312" s="436" t="s">
        <v>281</v>
      </c>
      <c r="C312" s="332">
        <f t="shared" si="172"/>
        <v>0.70000000000000007</v>
      </c>
      <c r="D312" s="432">
        <f t="shared" si="173"/>
        <v>175</v>
      </c>
      <c r="E312" s="364">
        <v>0</v>
      </c>
      <c r="F312" s="433">
        <f t="shared" si="174"/>
        <v>0</v>
      </c>
      <c r="G312" s="432">
        <v>0</v>
      </c>
      <c r="H312" s="432">
        <v>0</v>
      </c>
      <c r="I312" s="432">
        <v>0</v>
      </c>
      <c r="J312" s="364">
        <v>0</v>
      </c>
      <c r="K312" s="433">
        <f t="shared" si="171"/>
        <v>0</v>
      </c>
      <c r="L312" s="432">
        <v>0</v>
      </c>
      <c r="M312" s="432">
        <v>0</v>
      </c>
      <c r="N312" s="432">
        <v>0</v>
      </c>
      <c r="O312" s="434">
        <v>0</v>
      </c>
      <c r="P312" s="432">
        <f t="shared" si="175"/>
        <v>0</v>
      </c>
      <c r="Q312" s="432">
        <v>0</v>
      </c>
      <c r="R312" s="432">
        <v>0</v>
      </c>
      <c r="S312" s="435">
        <v>0</v>
      </c>
      <c r="T312" s="434">
        <v>0</v>
      </c>
      <c r="U312" s="432">
        <f t="shared" si="176"/>
        <v>0</v>
      </c>
      <c r="V312" s="432">
        <v>0</v>
      </c>
      <c r="W312" s="432">
        <v>0</v>
      </c>
      <c r="X312" s="435">
        <v>0</v>
      </c>
      <c r="Y312" s="434">
        <v>0.70000000000000007</v>
      </c>
      <c r="Z312" s="432">
        <f t="shared" si="177"/>
        <v>175</v>
      </c>
      <c r="AA312" s="432">
        <v>0</v>
      </c>
      <c r="AB312" s="432">
        <v>0</v>
      </c>
      <c r="AC312" s="435">
        <v>175</v>
      </c>
      <c r="AD312" s="12"/>
      <c r="AE312" s="13"/>
      <c r="AF312" s="13"/>
      <c r="AG312" s="13"/>
      <c r="AH312" s="13"/>
      <c r="AI312" s="13"/>
      <c r="AJ312" s="13"/>
      <c r="AK312" s="13"/>
      <c r="AL312" s="13"/>
      <c r="AM312" s="13"/>
      <c r="AN312" s="13"/>
      <c r="AO312" s="13"/>
      <c r="AP312" s="13"/>
      <c r="AQ312" s="13"/>
    </row>
    <row r="313" spans="1:43" s="11" customFormat="1" ht="34.15" customHeight="1" outlineLevel="1" x14ac:dyDescent="0.2">
      <c r="A313" s="422" t="s">
        <v>522</v>
      </c>
      <c r="B313" s="436" t="s">
        <v>282</v>
      </c>
      <c r="C313" s="332">
        <f t="shared" si="172"/>
        <v>3.4899999999999998</v>
      </c>
      <c r="D313" s="432">
        <f t="shared" si="173"/>
        <v>873</v>
      </c>
      <c r="E313" s="364">
        <v>0</v>
      </c>
      <c r="F313" s="433">
        <f t="shared" si="174"/>
        <v>0</v>
      </c>
      <c r="G313" s="432">
        <v>0</v>
      </c>
      <c r="H313" s="432">
        <v>0</v>
      </c>
      <c r="I313" s="432">
        <v>0</v>
      </c>
      <c r="J313" s="364">
        <v>0</v>
      </c>
      <c r="K313" s="433">
        <f t="shared" si="171"/>
        <v>0</v>
      </c>
      <c r="L313" s="432">
        <v>0</v>
      </c>
      <c r="M313" s="432">
        <v>0</v>
      </c>
      <c r="N313" s="432">
        <v>0</v>
      </c>
      <c r="O313" s="434">
        <v>0</v>
      </c>
      <c r="P313" s="432">
        <f t="shared" si="175"/>
        <v>0</v>
      </c>
      <c r="Q313" s="432">
        <v>0</v>
      </c>
      <c r="R313" s="432">
        <v>0</v>
      </c>
      <c r="S313" s="435">
        <v>0</v>
      </c>
      <c r="T313" s="434">
        <v>0</v>
      </c>
      <c r="U313" s="432">
        <f t="shared" si="176"/>
        <v>0</v>
      </c>
      <c r="V313" s="432">
        <v>0</v>
      </c>
      <c r="W313" s="432">
        <v>0</v>
      </c>
      <c r="X313" s="435">
        <v>0</v>
      </c>
      <c r="Y313" s="434">
        <v>3.4899999999999998</v>
      </c>
      <c r="Z313" s="432">
        <f t="shared" si="177"/>
        <v>873</v>
      </c>
      <c r="AA313" s="432">
        <v>0</v>
      </c>
      <c r="AB313" s="432">
        <v>0</v>
      </c>
      <c r="AC313" s="435">
        <v>873</v>
      </c>
      <c r="AD313" s="12"/>
      <c r="AE313" s="13"/>
      <c r="AF313" s="13"/>
      <c r="AG313" s="13"/>
      <c r="AH313" s="13"/>
      <c r="AI313" s="13"/>
      <c r="AJ313" s="13"/>
      <c r="AK313" s="13"/>
      <c r="AL313" s="13"/>
      <c r="AM313" s="13"/>
      <c r="AN313" s="13"/>
      <c r="AO313" s="13"/>
      <c r="AP313" s="13"/>
      <c r="AQ313" s="13"/>
    </row>
    <row r="314" spans="1:43" s="11" customFormat="1" ht="27" customHeight="1" outlineLevel="1" x14ac:dyDescent="0.2">
      <c r="A314" s="422" t="s">
        <v>523</v>
      </c>
      <c r="B314" s="436" t="s">
        <v>283</v>
      </c>
      <c r="C314" s="332">
        <f t="shared" si="172"/>
        <v>2.97</v>
      </c>
      <c r="D314" s="432">
        <f t="shared" si="173"/>
        <v>741</v>
      </c>
      <c r="E314" s="364">
        <v>0</v>
      </c>
      <c r="F314" s="433">
        <f t="shared" si="174"/>
        <v>0</v>
      </c>
      <c r="G314" s="432">
        <v>0</v>
      </c>
      <c r="H314" s="432">
        <v>0</v>
      </c>
      <c r="I314" s="432">
        <v>0</v>
      </c>
      <c r="J314" s="364">
        <v>0</v>
      </c>
      <c r="K314" s="433">
        <f t="shared" si="171"/>
        <v>0</v>
      </c>
      <c r="L314" s="432">
        <v>0</v>
      </c>
      <c r="M314" s="432">
        <v>0</v>
      </c>
      <c r="N314" s="432">
        <v>0</v>
      </c>
      <c r="O314" s="434">
        <v>0</v>
      </c>
      <c r="P314" s="432">
        <f t="shared" si="175"/>
        <v>0</v>
      </c>
      <c r="Q314" s="432">
        <v>0</v>
      </c>
      <c r="R314" s="432">
        <v>0</v>
      </c>
      <c r="S314" s="435">
        <v>0</v>
      </c>
      <c r="T314" s="434">
        <v>0</v>
      </c>
      <c r="U314" s="432">
        <f t="shared" si="176"/>
        <v>0</v>
      </c>
      <c r="V314" s="432">
        <v>0</v>
      </c>
      <c r="W314" s="432">
        <v>0</v>
      </c>
      <c r="X314" s="435">
        <v>0</v>
      </c>
      <c r="Y314" s="434">
        <f>ROUND(2.965,2)</f>
        <v>2.97</v>
      </c>
      <c r="Z314" s="432">
        <f t="shared" si="177"/>
        <v>741</v>
      </c>
      <c r="AA314" s="432">
        <v>0</v>
      </c>
      <c r="AB314" s="432">
        <v>0</v>
      </c>
      <c r="AC314" s="435">
        <v>741</v>
      </c>
      <c r="AD314" s="12"/>
      <c r="AE314" s="13"/>
      <c r="AF314" s="13"/>
      <c r="AG314" s="13"/>
      <c r="AH314" s="13"/>
      <c r="AI314" s="13"/>
      <c r="AJ314" s="13"/>
      <c r="AK314" s="13"/>
      <c r="AL314" s="13"/>
      <c r="AM314" s="13"/>
      <c r="AN314" s="13"/>
      <c r="AO314" s="13"/>
      <c r="AP314" s="13"/>
      <c r="AQ314" s="13"/>
    </row>
    <row r="315" spans="1:43" s="11" customFormat="1" ht="26.45" customHeight="1" outlineLevel="1" x14ac:dyDescent="0.2">
      <c r="A315" s="422" t="s">
        <v>524</v>
      </c>
      <c r="B315" s="436" t="s">
        <v>284</v>
      </c>
      <c r="C315" s="332">
        <f t="shared" si="172"/>
        <v>1.27</v>
      </c>
      <c r="D315" s="432">
        <f t="shared" si="173"/>
        <v>318</v>
      </c>
      <c r="E315" s="364">
        <v>0</v>
      </c>
      <c r="F315" s="433">
        <f t="shared" si="174"/>
        <v>0</v>
      </c>
      <c r="G315" s="432">
        <v>0</v>
      </c>
      <c r="H315" s="432">
        <v>0</v>
      </c>
      <c r="I315" s="432">
        <v>0</v>
      </c>
      <c r="J315" s="364">
        <v>0</v>
      </c>
      <c r="K315" s="433">
        <f t="shared" si="171"/>
        <v>0</v>
      </c>
      <c r="L315" s="432">
        <v>0</v>
      </c>
      <c r="M315" s="432">
        <v>0</v>
      </c>
      <c r="N315" s="432">
        <v>0</v>
      </c>
      <c r="O315" s="434">
        <v>0</v>
      </c>
      <c r="P315" s="432">
        <f t="shared" si="175"/>
        <v>0</v>
      </c>
      <c r="Q315" s="432">
        <v>0</v>
      </c>
      <c r="R315" s="432">
        <v>0</v>
      </c>
      <c r="S315" s="435">
        <v>0</v>
      </c>
      <c r="T315" s="434">
        <v>0</v>
      </c>
      <c r="U315" s="432">
        <f t="shared" si="176"/>
        <v>0</v>
      </c>
      <c r="V315" s="432">
        <v>0</v>
      </c>
      <c r="W315" s="432">
        <v>0</v>
      </c>
      <c r="X315" s="435">
        <v>0</v>
      </c>
      <c r="Y315" s="434">
        <v>1.27</v>
      </c>
      <c r="Z315" s="432">
        <f t="shared" si="177"/>
        <v>318</v>
      </c>
      <c r="AA315" s="432">
        <v>0</v>
      </c>
      <c r="AB315" s="432">
        <v>0</v>
      </c>
      <c r="AC315" s="435">
        <v>318</v>
      </c>
      <c r="AD315" s="12"/>
      <c r="AE315" s="13"/>
      <c r="AF315" s="13"/>
      <c r="AG315" s="13"/>
      <c r="AH315" s="13"/>
      <c r="AI315" s="13"/>
      <c r="AJ315" s="13"/>
      <c r="AK315" s="13"/>
      <c r="AL315" s="13"/>
      <c r="AM315" s="13"/>
      <c r="AN315" s="13"/>
      <c r="AO315" s="13"/>
      <c r="AP315" s="13"/>
      <c r="AQ315" s="13"/>
    </row>
    <row r="316" spans="1:43" s="11" customFormat="1" ht="25.9" customHeight="1" outlineLevel="1" x14ac:dyDescent="0.2">
      <c r="A316" s="422" t="s">
        <v>525</v>
      </c>
      <c r="B316" s="436" t="s">
        <v>285</v>
      </c>
      <c r="C316" s="332">
        <f t="shared" si="172"/>
        <v>3.61</v>
      </c>
      <c r="D316" s="432">
        <f t="shared" si="173"/>
        <v>903</v>
      </c>
      <c r="E316" s="364">
        <v>0</v>
      </c>
      <c r="F316" s="433">
        <f t="shared" si="174"/>
        <v>0</v>
      </c>
      <c r="G316" s="432">
        <v>0</v>
      </c>
      <c r="H316" s="432">
        <v>0</v>
      </c>
      <c r="I316" s="432">
        <v>0</v>
      </c>
      <c r="J316" s="364">
        <v>0</v>
      </c>
      <c r="K316" s="433">
        <f t="shared" si="171"/>
        <v>0</v>
      </c>
      <c r="L316" s="432">
        <v>0</v>
      </c>
      <c r="M316" s="432">
        <v>0</v>
      </c>
      <c r="N316" s="432">
        <v>0</v>
      </c>
      <c r="O316" s="434">
        <v>0</v>
      </c>
      <c r="P316" s="432">
        <f t="shared" si="175"/>
        <v>0</v>
      </c>
      <c r="Q316" s="432">
        <v>0</v>
      </c>
      <c r="R316" s="432">
        <v>0</v>
      </c>
      <c r="S316" s="435">
        <v>0</v>
      </c>
      <c r="T316" s="434">
        <v>0</v>
      </c>
      <c r="U316" s="432">
        <f t="shared" si="176"/>
        <v>0</v>
      </c>
      <c r="V316" s="432">
        <v>0</v>
      </c>
      <c r="W316" s="432">
        <v>0</v>
      </c>
      <c r="X316" s="435">
        <v>0</v>
      </c>
      <c r="Y316" s="434">
        <v>3.61</v>
      </c>
      <c r="Z316" s="432">
        <f t="shared" si="177"/>
        <v>903</v>
      </c>
      <c r="AA316" s="432">
        <v>0</v>
      </c>
      <c r="AB316" s="432">
        <v>0</v>
      </c>
      <c r="AC316" s="435">
        <v>903</v>
      </c>
      <c r="AD316" s="12"/>
      <c r="AE316" s="13"/>
      <c r="AF316" s="13"/>
      <c r="AG316" s="13"/>
      <c r="AH316" s="13"/>
      <c r="AI316" s="13"/>
      <c r="AJ316" s="13"/>
      <c r="AK316" s="13"/>
      <c r="AL316" s="13"/>
      <c r="AM316" s="13"/>
      <c r="AN316" s="13"/>
      <c r="AO316" s="13"/>
      <c r="AP316" s="13"/>
      <c r="AQ316" s="13"/>
    </row>
    <row r="317" spans="1:43" s="11" customFormat="1" ht="23.45" customHeight="1" outlineLevel="1" x14ac:dyDescent="0.2">
      <c r="A317" s="422" t="s">
        <v>526</v>
      </c>
      <c r="B317" s="436" t="s">
        <v>286</v>
      </c>
      <c r="C317" s="332">
        <f t="shared" si="172"/>
        <v>3.54</v>
      </c>
      <c r="D317" s="432">
        <f t="shared" si="173"/>
        <v>884</v>
      </c>
      <c r="E317" s="364">
        <v>0</v>
      </c>
      <c r="F317" s="433">
        <f t="shared" si="174"/>
        <v>0</v>
      </c>
      <c r="G317" s="432">
        <v>0</v>
      </c>
      <c r="H317" s="432">
        <v>0</v>
      </c>
      <c r="I317" s="432">
        <v>0</v>
      </c>
      <c r="J317" s="364">
        <v>0</v>
      </c>
      <c r="K317" s="433">
        <f t="shared" si="171"/>
        <v>0</v>
      </c>
      <c r="L317" s="432">
        <v>0</v>
      </c>
      <c r="M317" s="432">
        <v>0</v>
      </c>
      <c r="N317" s="432">
        <v>0</v>
      </c>
      <c r="O317" s="434">
        <v>0</v>
      </c>
      <c r="P317" s="432">
        <f t="shared" si="175"/>
        <v>0</v>
      </c>
      <c r="Q317" s="432">
        <v>0</v>
      </c>
      <c r="R317" s="432">
        <v>0</v>
      </c>
      <c r="S317" s="435">
        <v>0</v>
      </c>
      <c r="T317" s="434">
        <v>0</v>
      </c>
      <c r="U317" s="432">
        <f t="shared" si="176"/>
        <v>0</v>
      </c>
      <c r="V317" s="432">
        <v>0</v>
      </c>
      <c r="W317" s="432">
        <v>0</v>
      </c>
      <c r="X317" s="435">
        <v>0</v>
      </c>
      <c r="Y317" s="434">
        <f>ROUND(3.535,2)</f>
        <v>3.54</v>
      </c>
      <c r="Z317" s="432">
        <f t="shared" si="177"/>
        <v>884</v>
      </c>
      <c r="AA317" s="432">
        <v>0</v>
      </c>
      <c r="AB317" s="432">
        <v>0</v>
      </c>
      <c r="AC317" s="435">
        <v>884</v>
      </c>
      <c r="AD317" s="12"/>
      <c r="AE317" s="13"/>
      <c r="AF317" s="13"/>
      <c r="AG317" s="13"/>
      <c r="AH317" s="13"/>
      <c r="AI317" s="13"/>
      <c r="AJ317" s="13"/>
      <c r="AK317" s="13"/>
      <c r="AL317" s="13"/>
      <c r="AM317" s="13"/>
      <c r="AN317" s="13"/>
      <c r="AO317" s="13"/>
      <c r="AP317" s="13"/>
      <c r="AQ317" s="13"/>
    </row>
    <row r="318" spans="1:43" s="11" customFormat="1" ht="25.15" customHeight="1" outlineLevel="1" x14ac:dyDescent="0.2">
      <c r="A318" s="422" t="s">
        <v>527</v>
      </c>
      <c r="B318" s="436" t="s">
        <v>287</v>
      </c>
      <c r="C318" s="332">
        <f t="shared" si="172"/>
        <v>3.48</v>
      </c>
      <c r="D318" s="432">
        <f t="shared" si="173"/>
        <v>869</v>
      </c>
      <c r="E318" s="364">
        <v>0</v>
      </c>
      <c r="F318" s="433">
        <f t="shared" si="174"/>
        <v>0</v>
      </c>
      <c r="G318" s="432">
        <v>0</v>
      </c>
      <c r="H318" s="432">
        <v>0</v>
      </c>
      <c r="I318" s="432">
        <v>0</v>
      </c>
      <c r="J318" s="364">
        <v>0</v>
      </c>
      <c r="K318" s="433">
        <f t="shared" si="171"/>
        <v>0</v>
      </c>
      <c r="L318" s="432">
        <v>0</v>
      </c>
      <c r="M318" s="432">
        <v>0</v>
      </c>
      <c r="N318" s="432">
        <v>0</v>
      </c>
      <c r="O318" s="434">
        <v>0</v>
      </c>
      <c r="P318" s="432">
        <f t="shared" si="175"/>
        <v>0</v>
      </c>
      <c r="Q318" s="432">
        <v>0</v>
      </c>
      <c r="R318" s="432">
        <v>0</v>
      </c>
      <c r="S318" s="435">
        <v>0</v>
      </c>
      <c r="T318" s="434">
        <v>0</v>
      </c>
      <c r="U318" s="432">
        <f t="shared" si="176"/>
        <v>0</v>
      </c>
      <c r="V318" s="432">
        <v>0</v>
      </c>
      <c r="W318" s="432">
        <v>0</v>
      </c>
      <c r="X318" s="435">
        <v>0</v>
      </c>
      <c r="Y318" s="434">
        <f>ROUND(3.475,2)</f>
        <v>3.48</v>
      </c>
      <c r="Z318" s="432">
        <f t="shared" si="177"/>
        <v>869</v>
      </c>
      <c r="AA318" s="432">
        <v>0</v>
      </c>
      <c r="AB318" s="432">
        <v>0</v>
      </c>
      <c r="AC318" s="435">
        <v>869</v>
      </c>
      <c r="AD318" s="12"/>
      <c r="AE318" s="13"/>
      <c r="AF318" s="13"/>
      <c r="AG318" s="13"/>
      <c r="AH318" s="13"/>
      <c r="AI318" s="13"/>
      <c r="AJ318" s="13"/>
      <c r="AK318" s="13"/>
      <c r="AL318" s="13"/>
      <c r="AM318" s="13"/>
      <c r="AN318" s="13"/>
      <c r="AO318" s="13"/>
      <c r="AP318" s="13"/>
      <c r="AQ318" s="13"/>
    </row>
    <row r="319" spans="1:43" s="11" customFormat="1" ht="33" customHeight="1" outlineLevel="1" x14ac:dyDescent="0.2">
      <c r="A319" s="422" t="s">
        <v>528</v>
      </c>
      <c r="B319" s="436" t="s">
        <v>288</v>
      </c>
      <c r="C319" s="332">
        <f t="shared" si="172"/>
        <v>2.58</v>
      </c>
      <c r="D319" s="432">
        <f t="shared" si="173"/>
        <v>645</v>
      </c>
      <c r="E319" s="364">
        <v>0</v>
      </c>
      <c r="F319" s="433">
        <f t="shared" si="174"/>
        <v>0</v>
      </c>
      <c r="G319" s="432">
        <v>0</v>
      </c>
      <c r="H319" s="432">
        <v>0</v>
      </c>
      <c r="I319" s="432">
        <v>0</v>
      </c>
      <c r="J319" s="364">
        <v>0</v>
      </c>
      <c r="K319" s="433">
        <f t="shared" si="171"/>
        <v>0</v>
      </c>
      <c r="L319" s="432">
        <v>0</v>
      </c>
      <c r="M319" s="432">
        <v>0</v>
      </c>
      <c r="N319" s="432">
        <v>0</v>
      </c>
      <c r="O319" s="434">
        <v>0</v>
      </c>
      <c r="P319" s="432">
        <f t="shared" si="175"/>
        <v>0</v>
      </c>
      <c r="Q319" s="432">
        <v>0</v>
      </c>
      <c r="R319" s="432">
        <v>0</v>
      </c>
      <c r="S319" s="435">
        <v>0</v>
      </c>
      <c r="T319" s="434">
        <v>0</v>
      </c>
      <c r="U319" s="432">
        <f t="shared" si="176"/>
        <v>0</v>
      </c>
      <c r="V319" s="432">
        <v>0</v>
      </c>
      <c r="W319" s="432">
        <v>0</v>
      </c>
      <c r="X319" s="435">
        <v>0</v>
      </c>
      <c r="Y319" s="434">
        <v>2.58</v>
      </c>
      <c r="Z319" s="432">
        <f t="shared" si="177"/>
        <v>645</v>
      </c>
      <c r="AA319" s="432">
        <v>0</v>
      </c>
      <c r="AB319" s="432">
        <v>0</v>
      </c>
      <c r="AC319" s="435">
        <v>645</v>
      </c>
      <c r="AD319" s="12"/>
      <c r="AE319" s="13"/>
      <c r="AF319" s="13"/>
      <c r="AG319" s="13"/>
      <c r="AH319" s="13"/>
      <c r="AI319" s="13"/>
      <c r="AJ319" s="13"/>
      <c r="AK319" s="13"/>
      <c r="AL319" s="13"/>
      <c r="AM319" s="13"/>
      <c r="AN319" s="13"/>
      <c r="AO319" s="13"/>
      <c r="AP319" s="13"/>
      <c r="AQ319" s="13"/>
    </row>
    <row r="320" spans="1:43" s="11" customFormat="1" ht="22.9" customHeight="1" outlineLevel="1" x14ac:dyDescent="0.2">
      <c r="A320" s="422" t="s">
        <v>529</v>
      </c>
      <c r="B320" s="436" t="s">
        <v>289</v>
      </c>
      <c r="C320" s="332">
        <f t="shared" si="172"/>
        <v>1.7799999999999998</v>
      </c>
      <c r="D320" s="432">
        <f t="shared" si="173"/>
        <v>445</v>
      </c>
      <c r="E320" s="364">
        <v>0</v>
      </c>
      <c r="F320" s="433">
        <f t="shared" si="174"/>
        <v>0</v>
      </c>
      <c r="G320" s="432">
        <v>0</v>
      </c>
      <c r="H320" s="432">
        <v>0</v>
      </c>
      <c r="I320" s="432">
        <v>0</v>
      </c>
      <c r="J320" s="364">
        <v>0</v>
      </c>
      <c r="K320" s="433">
        <f t="shared" si="171"/>
        <v>0</v>
      </c>
      <c r="L320" s="432">
        <v>0</v>
      </c>
      <c r="M320" s="432">
        <v>0</v>
      </c>
      <c r="N320" s="432">
        <v>0</v>
      </c>
      <c r="O320" s="434">
        <v>0</v>
      </c>
      <c r="P320" s="432">
        <f t="shared" si="175"/>
        <v>0</v>
      </c>
      <c r="Q320" s="432">
        <v>0</v>
      </c>
      <c r="R320" s="432">
        <v>0</v>
      </c>
      <c r="S320" s="435">
        <v>0</v>
      </c>
      <c r="T320" s="434">
        <v>0</v>
      </c>
      <c r="U320" s="432">
        <f t="shared" si="176"/>
        <v>0</v>
      </c>
      <c r="V320" s="432">
        <v>0</v>
      </c>
      <c r="W320" s="432">
        <v>0</v>
      </c>
      <c r="X320" s="435">
        <v>0</v>
      </c>
      <c r="Y320" s="434">
        <v>1.7799999999999998</v>
      </c>
      <c r="Z320" s="432">
        <f t="shared" si="177"/>
        <v>445</v>
      </c>
      <c r="AA320" s="432">
        <v>0</v>
      </c>
      <c r="AB320" s="432">
        <v>0</v>
      </c>
      <c r="AC320" s="435">
        <v>445</v>
      </c>
      <c r="AD320" s="12"/>
      <c r="AE320" s="13"/>
      <c r="AF320" s="13"/>
      <c r="AG320" s="13"/>
      <c r="AH320" s="13"/>
      <c r="AI320" s="13"/>
      <c r="AJ320" s="13"/>
      <c r="AK320" s="13"/>
      <c r="AL320" s="13"/>
      <c r="AM320" s="13"/>
      <c r="AN320" s="13"/>
      <c r="AO320" s="13"/>
      <c r="AP320" s="13"/>
      <c r="AQ320" s="13"/>
    </row>
    <row r="321" spans="1:43" s="11" customFormat="1" ht="40.9" customHeight="1" outlineLevel="1" x14ac:dyDescent="0.2">
      <c r="A321" s="422" t="s">
        <v>530</v>
      </c>
      <c r="B321" s="436" t="s">
        <v>290</v>
      </c>
      <c r="C321" s="332">
        <f t="shared" si="172"/>
        <v>2.06</v>
      </c>
      <c r="D321" s="432">
        <f t="shared" si="173"/>
        <v>515</v>
      </c>
      <c r="E321" s="364">
        <v>0</v>
      </c>
      <c r="F321" s="433">
        <f t="shared" si="174"/>
        <v>0</v>
      </c>
      <c r="G321" s="432">
        <v>0</v>
      </c>
      <c r="H321" s="432">
        <v>0</v>
      </c>
      <c r="I321" s="432">
        <v>0</v>
      </c>
      <c r="J321" s="364">
        <v>0</v>
      </c>
      <c r="K321" s="433">
        <f t="shared" si="171"/>
        <v>0</v>
      </c>
      <c r="L321" s="432">
        <v>0</v>
      </c>
      <c r="M321" s="432">
        <v>0</v>
      </c>
      <c r="N321" s="432">
        <v>0</v>
      </c>
      <c r="O321" s="434">
        <v>0</v>
      </c>
      <c r="P321" s="432">
        <f t="shared" si="175"/>
        <v>0</v>
      </c>
      <c r="Q321" s="432">
        <v>0</v>
      </c>
      <c r="R321" s="432">
        <v>0</v>
      </c>
      <c r="S321" s="435">
        <v>0</v>
      </c>
      <c r="T321" s="434">
        <v>0</v>
      </c>
      <c r="U321" s="432">
        <f t="shared" si="176"/>
        <v>0</v>
      </c>
      <c r="V321" s="432">
        <v>0</v>
      </c>
      <c r="W321" s="432">
        <v>0</v>
      </c>
      <c r="X321" s="435">
        <v>0</v>
      </c>
      <c r="Y321" s="434">
        <v>2.06</v>
      </c>
      <c r="Z321" s="432">
        <f t="shared" si="177"/>
        <v>515</v>
      </c>
      <c r="AA321" s="432">
        <v>0</v>
      </c>
      <c r="AB321" s="432">
        <v>0</v>
      </c>
      <c r="AC321" s="435">
        <v>515</v>
      </c>
      <c r="AD321" s="12"/>
      <c r="AE321" s="13"/>
      <c r="AF321" s="13"/>
      <c r="AG321" s="13"/>
      <c r="AH321" s="13"/>
      <c r="AI321" s="13"/>
      <c r="AJ321" s="13"/>
      <c r="AK321" s="13"/>
      <c r="AL321" s="13"/>
      <c r="AM321" s="13"/>
      <c r="AN321" s="13"/>
      <c r="AO321" s="13"/>
      <c r="AP321" s="13"/>
      <c r="AQ321" s="13"/>
    </row>
    <row r="322" spans="1:43" s="11" customFormat="1" ht="37.15" customHeight="1" outlineLevel="1" x14ac:dyDescent="0.2">
      <c r="A322" s="422" t="s">
        <v>531</v>
      </c>
      <c r="B322" s="436" t="s">
        <v>291</v>
      </c>
      <c r="C322" s="332">
        <f t="shared" si="172"/>
        <v>0.8899999999999999</v>
      </c>
      <c r="D322" s="432">
        <f t="shared" ref="D322:D385" si="178">F322+K322+P322+U322+Z322</f>
        <v>223</v>
      </c>
      <c r="E322" s="364">
        <v>0</v>
      </c>
      <c r="F322" s="433">
        <f t="shared" si="174"/>
        <v>0</v>
      </c>
      <c r="G322" s="432">
        <v>0</v>
      </c>
      <c r="H322" s="432">
        <v>0</v>
      </c>
      <c r="I322" s="432">
        <v>0</v>
      </c>
      <c r="J322" s="364">
        <v>0</v>
      </c>
      <c r="K322" s="433">
        <f t="shared" ref="K322:K385" si="179">SUM(L322:N322)</f>
        <v>0</v>
      </c>
      <c r="L322" s="432">
        <v>0</v>
      </c>
      <c r="M322" s="432">
        <v>0</v>
      </c>
      <c r="N322" s="432">
        <v>0</v>
      </c>
      <c r="O322" s="434">
        <v>0</v>
      </c>
      <c r="P322" s="432">
        <f t="shared" si="175"/>
        <v>0</v>
      </c>
      <c r="Q322" s="432">
        <v>0</v>
      </c>
      <c r="R322" s="432">
        <v>0</v>
      </c>
      <c r="S322" s="435">
        <v>0</v>
      </c>
      <c r="T322" s="434">
        <v>0</v>
      </c>
      <c r="U322" s="432">
        <f t="shared" si="176"/>
        <v>0</v>
      </c>
      <c r="V322" s="432">
        <v>0</v>
      </c>
      <c r="W322" s="432">
        <v>0</v>
      </c>
      <c r="X322" s="435">
        <v>0</v>
      </c>
      <c r="Y322" s="434">
        <v>0.8899999999999999</v>
      </c>
      <c r="Z322" s="432">
        <f t="shared" si="177"/>
        <v>223</v>
      </c>
      <c r="AA322" s="432">
        <v>0</v>
      </c>
      <c r="AB322" s="432">
        <v>0</v>
      </c>
      <c r="AC322" s="435">
        <v>223</v>
      </c>
      <c r="AD322" s="12"/>
      <c r="AE322" s="13"/>
      <c r="AF322" s="13"/>
      <c r="AG322" s="13"/>
      <c r="AH322" s="13"/>
      <c r="AI322" s="13"/>
      <c r="AJ322" s="13"/>
      <c r="AK322" s="13"/>
      <c r="AL322" s="13"/>
      <c r="AM322" s="13"/>
      <c r="AN322" s="13"/>
      <c r="AO322" s="13"/>
      <c r="AP322" s="13"/>
      <c r="AQ322" s="13"/>
    </row>
    <row r="323" spans="1:43" s="11" customFormat="1" ht="26.45" customHeight="1" outlineLevel="1" x14ac:dyDescent="0.2">
      <c r="A323" s="422" t="s">
        <v>532</v>
      </c>
      <c r="B323" s="436" t="s">
        <v>292</v>
      </c>
      <c r="C323" s="332">
        <f t="shared" ref="C323:C386" si="180">E323+J323+O323+T323+Y323</f>
        <v>0.65</v>
      </c>
      <c r="D323" s="432">
        <f t="shared" si="178"/>
        <v>163</v>
      </c>
      <c r="E323" s="364">
        <v>0</v>
      </c>
      <c r="F323" s="433">
        <f t="shared" ref="F323:F386" si="181">G323+H323+I323</f>
        <v>0</v>
      </c>
      <c r="G323" s="432">
        <v>0</v>
      </c>
      <c r="H323" s="432">
        <v>0</v>
      </c>
      <c r="I323" s="432">
        <v>0</v>
      </c>
      <c r="J323" s="364">
        <v>0</v>
      </c>
      <c r="K323" s="433">
        <f t="shared" si="179"/>
        <v>0</v>
      </c>
      <c r="L323" s="432">
        <v>0</v>
      </c>
      <c r="M323" s="432">
        <v>0</v>
      </c>
      <c r="N323" s="432">
        <v>0</v>
      </c>
      <c r="O323" s="434">
        <v>0</v>
      </c>
      <c r="P323" s="432">
        <f t="shared" ref="P323:P386" si="182">Q323+R323+S323</f>
        <v>0</v>
      </c>
      <c r="Q323" s="432">
        <v>0</v>
      </c>
      <c r="R323" s="432">
        <v>0</v>
      </c>
      <c r="S323" s="435">
        <v>0</v>
      </c>
      <c r="T323" s="434">
        <v>0</v>
      </c>
      <c r="U323" s="432">
        <f t="shared" ref="U323:U386" si="183">V323+W323+X323</f>
        <v>0</v>
      </c>
      <c r="V323" s="432">
        <v>0</v>
      </c>
      <c r="W323" s="432">
        <v>0</v>
      </c>
      <c r="X323" s="435">
        <v>0</v>
      </c>
      <c r="Y323" s="434">
        <v>0.65</v>
      </c>
      <c r="Z323" s="432">
        <f t="shared" ref="Z323:Z386" si="184">AA323+AB323+AC323</f>
        <v>163</v>
      </c>
      <c r="AA323" s="432">
        <v>0</v>
      </c>
      <c r="AB323" s="432">
        <v>0</v>
      </c>
      <c r="AC323" s="435">
        <v>163</v>
      </c>
      <c r="AD323" s="12"/>
      <c r="AE323" s="13"/>
      <c r="AF323" s="13"/>
      <c r="AG323" s="13"/>
      <c r="AH323" s="13"/>
      <c r="AI323" s="13"/>
      <c r="AJ323" s="13"/>
      <c r="AK323" s="13"/>
      <c r="AL323" s="13"/>
      <c r="AM323" s="13"/>
      <c r="AN323" s="13"/>
      <c r="AO323" s="13"/>
      <c r="AP323" s="13"/>
      <c r="AQ323" s="13"/>
    </row>
    <row r="324" spans="1:43" s="11" customFormat="1" ht="29.45" customHeight="1" outlineLevel="1" x14ac:dyDescent="0.2">
      <c r="A324" s="422" t="s">
        <v>533</v>
      </c>
      <c r="B324" s="436" t="s">
        <v>293</v>
      </c>
      <c r="C324" s="332">
        <f t="shared" si="180"/>
        <v>0.78</v>
      </c>
      <c r="D324" s="432">
        <f t="shared" si="178"/>
        <v>194</v>
      </c>
      <c r="E324" s="364">
        <v>0</v>
      </c>
      <c r="F324" s="433">
        <f t="shared" si="181"/>
        <v>0</v>
      </c>
      <c r="G324" s="432">
        <v>0</v>
      </c>
      <c r="H324" s="432">
        <v>0</v>
      </c>
      <c r="I324" s="432">
        <v>0</v>
      </c>
      <c r="J324" s="364">
        <v>0</v>
      </c>
      <c r="K324" s="433">
        <f t="shared" si="179"/>
        <v>0</v>
      </c>
      <c r="L324" s="432">
        <v>0</v>
      </c>
      <c r="M324" s="432">
        <v>0</v>
      </c>
      <c r="N324" s="432">
        <v>0</v>
      </c>
      <c r="O324" s="434">
        <v>0</v>
      </c>
      <c r="P324" s="432">
        <f t="shared" si="182"/>
        <v>0</v>
      </c>
      <c r="Q324" s="432">
        <v>0</v>
      </c>
      <c r="R324" s="432">
        <v>0</v>
      </c>
      <c r="S324" s="435">
        <v>0</v>
      </c>
      <c r="T324" s="434">
        <v>0</v>
      </c>
      <c r="U324" s="432">
        <f t="shared" si="183"/>
        <v>0</v>
      </c>
      <c r="V324" s="432">
        <v>0</v>
      </c>
      <c r="W324" s="432">
        <v>0</v>
      </c>
      <c r="X324" s="435">
        <v>0</v>
      </c>
      <c r="Y324" s="434">
        <f>ROUND(0.775,2)</f>
        <v>0.78</v>
      </c>
      <c r="Z324" s="432">
        <f t="shared" si="184"/>
        <v>194</v>
      </c>
      <c r="AA324" s="432">
        <v>0</v>
      </c>
      <c r="AB324" s="432">
        <v>0</v>
      </c>
      <c r="AC324" s="435">
        <v>194</v>
      </c>
      <c r="AD324" s="12"/>
      <c r="AE324" s="13"/>
      <c r="AF324" s="13"/>
      <c r="AG324" s="13"/>
      <c r="AH324" s="13"/>
      <c r="AI324" s="13"/>
      <c r="AJ324" s="13"/>
      <c r="AK324" s="13"/>
      <c r="AL324" s="13"/>
      <c r="AM324" s="13"/>
      <c r="AN324" s="13"/>
      <c r="AO324" s="13"/>
      <c r="AP324" s="13"/>
      <c r="AQ324" s="13"/>
    </row>
    <row r="325" spans="1:43" s="11" customFormat="1" ht="29.45" customHeight="1" outlineLevel="1" x14ac:dyDescent="0.2">
      <c r="A325" s="422" t="s">
        <v>534</v>
      </c>
      <c r="B325" s="436" t="s">
        <v>294</v>
      </c>
      <c r="C325" s="332">
        <f t="shared" si="180"/>
        <v>0.84000000000000008</v>
      </c>
      <c r="D325" s="432">
        <f t="shared" si="178"/>
        <v>210</v>
      </c>
      <c r="E325" s="364">
        <v>0</v>
      </c>
      <c r="F325" s="433">
        <f t="shared" si="181"/>
        <v>0</v>
      </c>
      <c r="G325" s="432">
        <v>0</v>
      </c>
      <c r="H325" s="432">
        <v>0</v>
      </c>
      <c r="I325" s="432">
        <v>0</v>
      </c>
      <c r="J325" s="364">
        <v>0</v>
      </c>
      <c r="K325" s="433">
        <f t="shared" si="179"/>
        <v>0</v>
      </c>
      <c r="L325" s="432">
        <v>0</v>
      </c>
      <c r="M325" s="432">
        <v>0</v>
      </c>
      <c r="N325" s="432">
        <v>0</v>
      </c>
      <c r="O325" s="434">
        <v>0</v>
      </c>
      <c r="P325" s="432">
        <f t="shared" si="182"/>
        <v>0</v>
      </c>
      <c r="Q325" s="432">
        <v>0</v>
      </c>
      <c r="R325" s="432">
        <v>0</v>
      </c>
      <c r="S325" s="435">
        <v>0</v>
      </c>
      <c r="T325" s="434">
        <v>0</v>
      </c>
      <c r="U325" s="432">
        <f t="shared" si="183"/>
        <v>0</v>
      </c>
      <c r="V325" s="432">
        <v>0</v>
      </c>
      <c r="W325" s="432">
        <v>0</v>
      </c>
      <c r="X325" s="435">
        <v>0</v>
      </c>
      <c r="Y325" s="434">
        <v>0.84000000000000008</v>
      </c>
      <c r="Z325" s="432">
        <f t="shared" si="184"/>
        <v>210</v>
      </c>
      <c r="AA325" s="432">
        <v>0</v>
      </c>
      <c r="AB325" s="432">
        <v>0</v>
      </c>
      <c r="AC325" s="435">
        <v>210</v>
      </c>
      <c r="AD325" s="12"/>
      <c r="AE325" s="13"/>
      <c r="AF325" s="13"/>
      <c r="AG325" s="13"/>
      <c r="AH325" s="13"/>
      <c r="AI325" s="13"/>
      <c r="AJ325" s="13"/>
      <c r="AK325" s="13"/>
      <c r="AL325" s="13"/>
      <c r="AM325" s="13"/>
      <c r="AN325" s="13"/>
      <c r="AO325" s="13"/>
      <c r="AP325" s="13"/>
      <c r="AQ325" s="13"/>
    </row>
    <row r="326" spans="1:43" s="11" customFormat="1" ht="23.45" customHeight="1" outlineLevel="1" x14ac:dyDescent="0.2">
      <c r="A326" s="422" t="s">
        <v>535</v>
      </c>
      <c r="B326" s="436" t="s">
        <v>295</v>
      </c>
      <c r="C326" s="332">
        <f t="shared" si="180"/>
        <v>0.82000000000000006</v>
      </c>
      <c r="D326" s="432">
        <f t="shared" si="178"/>
        <v>205</v>
      </c>
      <c r="E326" s="364">
        <v>0</v>
      </c>
      <c r="F326" s="433">
        <f t="shared" si="181"/>
        <v>0</v>
      </c>
      <c r="G326" s="432">
        <v>0</v>
      </c>
      <c r="H326" s="432">
        <v>0</v>
      </c>
      <c r="I326" s="432">
        <v>0</v>
      </c>
      <c r="J326" s="364">
        <v>0</v>
      </c>
      <c r="K326" s="433">
        <f t="shared" si="179"/>
        <v>0</v>
      </c>
      <c r="L326" s="432">
        <v>0</v>
      </c>
      <c r="M326" s="432">
        <v>0</v>
      </c>
      <c r="N326" s="432">
        <v>0</v>
      </c>
      <c r="O326" s="434">
        <v>0</v>
      </c>
      <c r="P326" s="432">
        <f t="shared" si="182"/>
        <v>0</v>
      </c>
      <c r="Q326" s="432">
        <v>0</v>
      </c>
      <c r="R326" s="432">
        <v>0</v>
      </c>
      <c r="S326" s="435">
        <v>0</v>
      </c>
      <c r="T326" s="434">
        <v>0</v>
      </c>
      <c r="U326" s="432">
        <f t="shared" si="183"/>
        <v>0</v>
      </c>
      <c r="V326" s="432">
        <v>0</v>
      </c>
      <c r="W326" s="432">
        <v>0</v>
      </c>
      <c r="X326" s="435">
        <v>0</v>
      </c>
      <c r="Y326" s="434">
        <v>0.82000000000000006</v>
      </c>
      <c r="Z326" s="432">
        <f t="shared" si="184"/>
        <v>205</v>
      </c>
      <c r="AA326" s="432">
        <v>0</v>
      </c>
      <c r="AB326" s="432">
        <v>0</v>
      </c>
      <c r="AC326" s="435">
        <v>205</v>
      </c>
      <c r="AD326" s="12"/>
      <c r="AE326" s="13"/>
      <c r="AF326" s="13"/>
      <c r="AG326" s="13"/>
      <c r="AH326" s="13"/>
      <c r="AI326" s="13"/>
      <c r="AJ326" s="13"/>
      <c r="AK326" s="13"/>
      <c r="AL326" s="13"/>
      <c r="AM326" s="13"/>
      <c r="AN326" s="13"/>
      <c r="AO326" s="13"/>
      <c r="AP326" s="13"/>
      <c r="AQ326" s="13"/>
    </row>
    <row r="327" spans="1:43" s="11" customFormat="1" ht="24" customHeight="1" outlineLevel="1" x14ac:dyDescent="0.2">
      <c r="A327" s="422" t="s">
        <v>536</v>
      </c>
      <c r="B327" s="436" t="s">
        <v>296</v>
      </c>
      <c r="C327" s="332">
        <f t="shared" si="180"/>
        <v>1.71</v>
      </c>
      <c r="D327" s="432">
        <f t="shared" si="178"/>
        <v>426</v>
      </c>
      <c r="E327" s="364">
        <v>0</v>
      </c>
      <c r="F327" s="433">
        <f t="shared" si="181"/>
        <v>0</v>
      </c>
      <c r="G327" s="432">
        <v>0</v>
      </c>
      <c r="H327" s="432">
        <v>0</v>
      </c>
      <c r="I327" s="432">
        <v>0</v>
      </c>
      <c r="J327" s="364">
        <v>0</v>
      </c>
      <c r="K327" s="433">
        <f t="shared" si="179"/>
        <v>0</v>
      </c>
      <c r="L327" s="432">
        <v>0</v>
      </c>
      <c r="M327" s="432">
        <v>0</v>
      </c>
      <c r="N327" s="432">
        <v>0</v>
      </c>
      <c r="O327" s="434">
        <v>0</v>
      </c>
      <c r="P327" s="432">
        <f t="shared" si="182"/>
        <v>0</v>
      </c>
      <c r="Q327" s="432">
        <v>0</v>
      </c>
      <c r="R327" s="432">
        <v>0</v>
      </c>
      <c r="S327" s="435">
        <v>0</v>
      </c>
      <c r="T327" s="434">
        <v>0</v>
      </c>
      <c r="U327" s="432">
        <f t="shared" si="183"/>
        <v>0</v>
      </c>
      <c r="V327" s="432">
        <v>0</v>
      </c>
      <c r="W327" s="432">
        <v>0</v>
      </c>
      <c r="X327" s="435">
        <v>0</v>
      </c>
      <c r="Y327" s="434">
        <f>ROUND(1.705,2)</f>
        <v>1.71</v>
      </c>
      <c r="Z327" s="432">
        <f t="shared" si="184"/>
        <v>426</v>
      </c>
      <c r="AA327" s="432">
        <v>0</v>
      </c>
      <c r="AB327" s="432">
        <v>0</v>
      </c>
      <c r="AC327" s="435">
        <v>426</v>
      </c>
      <c r="AD327" s="12"/>
      <c r="AE327" s="13"/>
      <c r="AF327" s="13"/>
      <c r="AG327" s="13"/>
      <c r="AH327" s="13"/>
      <c r="AI327" s="13"/>
      <c r="AJ327" s="13"/>
      <c r="AK327" s="13"/>
      <c r="AL327" s="13"/>
      <c r="AM327" s="13"/>
      <c r="AN327" s="13"/>
      <c r="AO327" s="13"/>
      <c r="AP327" s="13"/>
      <c r="AQ327" s="13"/>
    </row>
    <row r="328" spans="1:43" s="11" customFormat="1" ht="22.15" customHeight="1" outlineLevel="1" x14ac:dyDescent="0.2">
      <c r="A328" s="422" t="s">
        <v>537</v>
      </c>
      <c r="B328" s="436" t="s">
        <v>297</v>
      </c>
      <c r="C328" s="332">
        <f t="shared" si="180"/>
        <v>0.72</v>
      </c>
      <c r="D328" s="432">
        <f t="shared" si="178"/>
        <v>179</v>
      </c>
      <c r="E328" s="364">
        <v>0</v>
      </c>
      <c r="F328" s="433">
        <f t="shared" si="181"/>
        <v>0</v>
      </c>
      <c r="G328" s="432">
        <v>0</v>
      </c>
      <c r="H328" s="432">
        <v>0</v>
      </c>
      <c r="I328" s="432">
        <v>0</v>
      </c>
      <c r="J328" s="364">
        <v>0</v>
      </c>
      <c r="K328" s="433">
        <f t="shared" si="179"/>
        <v>0</v>
      </c>
      <c r="L328" s="432">
        <v>0</v>
      </c>
      <c r="M328" s="432">
        <v>0</v>
      </c>
      <c r="N328" s="432">
        <v>0</v>
      </c>
      <c r="O328" s="434">
        <v>0</v>
      </c>
      <c r="P328" s="432">
        <f t="shared" si="182"/>
        <v>0</v>
      </c>
      <c r="Q328" s="432">
        <v>0</v>
      </c>
      <c r="R328" s="432">
        <v>0</v>
      </c>
      <c r="S328" s="435">
        <v>0</v>
      </c>
      <c r="T328" s="434">
        <v>0</v>
      </c>
      <c r="U328" s="432">
        <f t="shared" si="183"/>
        <v>0</v>
      </c>
      <c r="V328" s="432">
        <v>0</v>
      </c>
      <c r="W328" s="432">
        <v>0</v>
      </c>
      <c r="X328" s="435">
        <v>0</v>
      </c>
      <c r="Y328" s="434">
        <f>ROUND(0.715,2)</f>
        <v>0.72</v>
      </c>
      <c r="Z328" s="432">
        <f t="shared" si="184"/>
        <v>179</v>
      </c>
      <c r="AA328" s="432">
        <v>0</v>
      </c>
      <c r="AB328" s="432">
        <v>0</v>
      </c>
      <c r="AC328" s="435">
        <v>179</v>
      </c>
      <c r="AD328" s="12"/>
      <c r="AE328" s="13"/>
      <c r="AF328" s="13"/>
      <c r="AG328" s="13"/>
      <c r="AH328" s="13"/>
      <c r="AI328" s="13"/>
      <c r="AJ328" s="13"/>
      <c r="AK328" s="13"/>
      <c r="AL328" s="13"/>
      <c r="AM328" s="13"/>
      <c r="AN328" s="13"/>
      <c r="AO328" s="13"/>
      <c r="AP328" s="13"/>
      <c r="AQ328" s="13"/>
    </row>
    <row r="329" spans="1:43" s="11" customFormat="1" ht="21" customHeight="1" outlineLevel="1" x14ac:dyDescent="0.2">
      <c r="A329" s="422" t="s">
        <v>538</v>
      </c>
      <c r="B329" s="436" t="s">
        <v>298</v>
      </c>
      <c r="C329" s="332">
        <f t="shared" si="180"/>
        <v>3.48</v>
      </c>
      <c r="D329" s="432">
        <f t="shared" si="178"/>
        <v>869</v>
      </c>
      <c r="E329" s="364">
        <v>0</v>
      </c>
      <c r="F329" s="433">
        <f t="shared" si="181"/>
        <v>0</v>
      </c>
      <c r="G329" s="432">
        <v>0</v>
      </c>
      <c r="H329" s="432">
        <v>0</v>
      </c>
      <c r="I329" s="432">
        <v>0</v>
      </c>
      <c r="J329" s="364">
        <v>0</v>
      </c>
      <c r="K329" s="433">
        <f t="shared" si="179"/>
        <v>0</v>
      </c>
      <c r="L329" s="432">
        <v>0</v>
      </c>
      <c r="M329" s="432">
        <v>0</v>
      </c>
      <c r="N329" s="432">
        <v>0</v>
      </c>
      <c r="O329" s="434">
        <v>0</v>
      </c>
      <c r="P329" s="432">
        <f t="shared" si="182"/>
        <v>0</v>
      </c>
      <c r="Q329" s="432">
        <v>0</v>
      </c>
      <c r="R329" s="432">
        <v>0</v>
      </c>
      <c r="S329" s="435">
        <v>0</v>
      </c>
      <c r="T329" s="434">
        <v>0</v>
      </c>
      <c r="U329" s="432">
        <f t="shared" si="183"/>
        <v>0</v>
      </c>
      <c r="V329" s="432">
        <v>0</v>
      </c>
      <c r="W329" s="432">
        <v>0</v>
      </c>
      <c r="X329" s="435">
        <v>0</v>
      </c>
      <c r="Y329" s="434">
        <f>ROUND(3.475,2)</f>
        <v>3.48</v>
      </c>
      <c r="Z329" s="432">
        <f t="shared" si="184"/>
        <v>869</v>
      </c>
      <c r="AA329" s="432">
        <v>0</v>
      </c>
      <c r="AB329" s="432">
        <v>0</v>
      </c>
      <c r="AC329" s="435">
        <v>869</v>
      </c>
      <c r="AD329" s="12"/>
      <c r="AE329" s="13"/>
      <c r="AF329" s="13"/>
      <c r="AG329" s="13"/>
      <c r="AH329" s="13"/>
      <c r="AI329" s="13"/>
      <c r="AJ329" s="13"/>
      <c r="AK329" s="13"/>
      <c r="AL329" s="13"/>
      <c r="AM329" s="13"/>
      <c r="AN329" s="13"/>
      <c r="AO329" s="13"/>
      <c r="AP329" s="13"/>
      <c r="AQ329" s="13"/>
    </row>
    <row r="330" spans="1:43" s="11" customFormat="1" ht="22.9" customHeight="1" outlineLevel="1" x14ac:dyDescent="0.2">
      <c r="A330" s="422" t="s">
        <v>539</v>
      </c>
      <c r="B330" s="436" t="s">
        <v>299</v>
      </c>
      <c r="C330" s="332">
        <f t="shared" si="180"/>
        <v>1.51</v>
      </c>
      <c r="D330" s="432">
        <f t="shared" si="178"/>
        <v>378</v>
      </c>
      <c r="E330" s="364">
        <v>0</v>
      </c>
      <c r="F330" s="433">
        <f t="shared" si="181"/>
        <v>0</v>
      </c>
      <c r="G330" s="432">
        <v>0</v>
      </c>
      <c r="H330" s="432">
        <v>0</v>
      </c>
      <c r="I330" s="432">
        <v>0</v>
      </c>
      <c r="J330" s="364">
        <v>0</v>
      </c>
      <c r="K330" s="433">
        <f t="shared" si="179"/>
        <v>0</v>
      </c>
      <c r="L330" s="432">
        <v>0</v>
      </c>
      <c r="M330" s="432">
        <v>0</v>
      </c>
      <c r="N330" s="432">
        <v>0</v>
      </c>
      <c r="O330" s="434">
        <v>0</v>
      </c>
      <c r="P330" s="432">
        <f t="shared" si="182"/>
        <v>0</v>
      </c>
      <c r="Q330" s="432">
        <v>0</v>
      </c>
      <c r="R330" s="432">
        <v>0</v>
      </c>
      <c r="S330" s="435">
        <v>0</v>
      </c>
      <c r="T330" s="434">
        <v>0</v>
      </c>
      <c r="U330" s="432">
        <f t="shared" si="183"/>
        <v>0</v>
      </c>
      <c r="V330" s="432">
        <v>0</v>
      </c>
      <c r="W330" s="432">
        <v>0</v>
      </c>
      <c r="X330" s="435">
        <v>0</v>
      </c>
      <c r="Y330" s="434">
        <v>1.51</v>
      </c>
      <c r="Z330" s="432">
        <f t="shared" si="184"/>
        <v>378</v>
      </c>
      <c r="AA330" s="432">
        <v>0</v>
      </c>
      <c r="AB330" s="432">
        <v>0</v>
      </c>
      <c r="AC330" s="435">
        <v>378</v>
      </c>
      <c r="AD330" s="12"/>
      <c r="AE330" s="13"/>
      <c r="AF330" s="13"/>
      <c r="AG330" s="13"/>
      <c r="AH330" s="13"/>
      <c r="AI330" s="13"/>
      <c r="AJ330" s="13"/>
      <c r="AK330" s="13"/>
      <c r="AL330" s="13"/>
      <c r="AM330" s="13"/>
      <c r="AN330" s="13"/>
      <c r="AO330" s="13"/>
      <c r="AP330" s="13"/>
      <c r="AQ330" s="13"/>
    </row>
    <row r="331" spans="1:43" s="11" customFormat="1" ht="22.15" customHeight="1" outlineLevel="1" x14ac:dyDescent="0.2">
      <c r="A331" s="422" t="s">
        <v>540</v>
      </c>
      <c r="B331" s="436" t="s">
        <v>300</v>
      </c>
      <c r="C331" s="332">
        <f t="shared" si="180"/>
        <v>1.69</v>
      </c>
      <c r="D331" s="432">
        <f t="shared" si="178"/>
        <v>421</v>
      </c>
      <c r="E331" s="364">
        <v>0</v>
      </c>
      <c r="F331" s="433">
        <f t="shared" si="181"/>
        <v>0</v>
      </c>
      <c r="G331" s="432">
        <v>0</v>
      </c>
      <c r="H331" s="432">
        <v>0</v>
      </c>
      <c r="I331" s="432">
        <v>0</v>
      </c>
      <c r="J331" s="364">
        <v>0</v>
      </c>
      <c r="K331" s="433">
        <f t="shared" si="179"/>
        <v>0</v>
      </c>
      <c r="L331" s="432">
        <v>0</v>
      </c>
      <c r="M331" s="432">
        <v>0</v>
      </c>
      <c r="N331" s="432">
        <v>0</v>
      </c>
      <c r="O331" s="434">
        <v>0</v>
      </c>
      <c r="P331" s="432">
        <f t="shared" si="182"/>
        <v>0</v>
      </c>
      <c r="Q331" s="432">
        <v>0</v>
      </c>
      <c r="R331" s="432">
        <v>0</v>
      </c>
      <c r="S331" s="435">
        <v>0</v>
      </c>
      <c r="T331" s="434">
        <v>0</v>
      </c>
      <c r="U331" s="432">
        <f t="shared" si="183"/>
        <v>0</v>
      </c>
      <c r="V331" s="432">
        <v>0</v>
      </c>
      <c r="W331" s="432">
        <v>0</v>
      </c>
      <c r="X331" s="435">
        <v>0</v>
      </c>
      <c r="Y331" s="434">
        <f>ROUND(1.685,2)</f>
        <v>1.69</v>
      </c>
      <c r="Z331" s="432">
        <f t="shared" si="184"/>
        <v>421</v>
      </c>
      <c r="AA331" s="432">
        <v>0</v>
      </c>
      <c r="AB331" s="432">
        <v>0</v>
      </c>
      <c r="AC331" s="435">
        <v>421</v>
      </c>
      <c r="AD331" s="12"/>
      <c r="AE331" s="13"/>
      <c r="AF331" s="13"/>
      <c r="AG331" s="13"/>
      <c r="AH331" s="13"/>
      <c r="AI331" s="13"/>
      <c r="AJ331" s="13"/>
      <c r="AK331" s="13"/>
      <c r="AL331" s="13"/>
      <c r="AM331" s="13"/>
      <c r="AN331" s="13"/>
      <c r="AO331" s="13"/>
      <c r="AP331" s="13"/>
      <c r="AQ331" s="13"/>
    </row>
    <row r="332" spans="1:43" s="11" customFormat="1" ht="23.45" customHeight="1" outlineLevel="1" x14ac:dyDescent="0.2">
      <c r="A332" s="422" t="s">
        <v>541</v>
      </c>
      <c r="B332" s="436" t="s">
        <v>301</v>
      </c>
      <c r="C332" s="332">
        <f t="shared" si="180"/>
        <v>0.85999999999999988</v>
      </c>
      <c r="D332" s="432">
        <f t="shared" si="178"/>
        <v>215</v>
      </c>
      <c r="E332" s="364">
        <v>0</v>
      </c>
      <c r="F332" s="433">
        <f t="shared" si="181"/>
        <v>0</v>
      </c>
      <c r="G332" s="432">
        <v>0</v>
      </c>
      <c r="H332" s="432">
        <v>0</v>
      </c>
      <c r="I332" s="432">
        <v>0</v>
      </c>
      <c r="J332" s="364">
        <v>0</v>
      </c>
      <c r="K332" s="433">
        <f t="shared" si="179"/>
        <v>0</v>
      </c>
      <c r="L332" s="432">
        <v>0</v>
      </c>
      <c r="M332" s="432">
        <v>0</v>
      </c>
      <c r="N332" s="432">
        <v>0</v>
      </c>
      <c r="O332" s="434">
        <v>0</v>
      </c>
      <c r="P332" s="432">
        <f t="shared" si="182"/>
        <v>0</v>
      </c>
      <c r="Q332" s="432">
        <v>0</v>
      </c>
      <c r="R332" s="432">
        <v>0</v>
      </c>
      <c r="S332" s="435">
        <v>0</v>
      </c>
      <c r="T332" s="434">
        <v>0</v>
      </c>
      <c r="U332" s="432">
        <f t="shared" si="183"/>
        <v>0</v>
      </c>
      <c r="V332" s="432">
        <v>0</v>
      </c>
      <c r="W332" s="432">
        <v>0</v>
      </c>
      <c r="X332" s="435">
        <v>0</v>
      </c>
      <c r="Y332" s="434">
        <v>0.85999999999999988</v>
      </c>
      <c r="Z332" s="432">
        <f t="shared" si="184"/>
        <v>215</v>
      </c>
      <c r="AA332" s="432">
        <v>0</v>
      </c>
      <c r="AB332" s="432">
        <v>0</v>
      </c>
      <c r="AC332" s="435">
        <v>215</v>
      </c>
      <c r="AD332" s="12"/>
      <c r="AE332" s="13"/>
      <c r="AF332" s="13"/>
      <c r="AG332" s="13"/>
      <c r="AH332" s="13"/>
      <c r="AI332" s="13"/>
      <c r="AJ332" s="13"/>
      <c r="AK332" s="13"/>
      <c r="AL332" s="13"/>
      <c r="AM332" s="13"/>
      <c r="AN332" s="13"/>
      <c r="AO332" s="13"/>
      <c r="AP332" s="13"/>
      <c r="AQ332" s="13"/>
    </row>
    <row r="333" spans="1:43" s="11" customFormat="1" ht="23.45" customHeight="1" outlineLevel="1" x14ac:dyDescent="0.2">
      <c r="A333" s="422" t="s">
        <v>542</v>
      </c>
      <c r="B333" s="436" t="s">
        <v>302</v>
      </c>
      <c r="C333" s="332">
        <f t="shared" si="180"/>
        <v>2.29</v>
      </c>
      <c r="D333" s="432">
        <f t="shared" si="178"/>
        <v>573</v>
      </c>
      <c r="E333" s="364">
        <v>0</v>
      </c>
      <c r="F333" s="433">
        <f t="shared" si="181"/>
        <v>0</v>
      </c>
      <c r="G333" s="432">
        <v>0</v>
      </c>
      <c r="H333" s="432">
        <v>0</v>
      </c>
      <c r="I333" s="432">
        <v>0</v>
      </c>
      <c r="J333" s="364">
        <v>0</v>
      </c>
      <c r="K333" s="433">
        <f t="shared" si="179"/>
        <v>0</v>
      </c>
      <c r="L333" s="432">
        <v>0</v>
      </c>
      <c r="M333" s="432">
        <v>0</v>
      </c>
      <c r="N333" s="432">
        <v>0</v>
      </c>
      <c r="O333" s="434">
        <v>0</v>
      </c>
      <c r="P333" s="432">
        <f t="shared" si="182"/>
        <v>0</v>
      </c>
      <c r="Q333" s="432">
        <v>0</v>
      </c>
      <c r="R333" s="432">
        <v>0</v>
      </c>
      <c r="S333" s="435">
        <v>0</v>
      </c>
      <c r="T333" s="434">
        <v>0</v>
      </c>
      <c r="U333" s="432">
        <f t="shared" si="183"/>
        <v>0</v>
      </c>
      <c r="V333" s="432">
        <v>0</v>
      </c>
      <c r="W333" s="432">
        <v>0</v>
      </c>
      <c r="X333" s="435">
        <v>0</v>
      </c>
      <c r="Y333" s="434">
        <v>2.29</v>
      </c>
      <c r="Z333" s="432">
        <f t="shared" si="184"/>
        <v>573</v>
      </c>
      <c r="AA333" s="432">
        <v>0</v>
      </c>
      <c r="AB333" s="432">
        <v>0</v>
      </c>
      <c r="AC333" s="435">
        <v>573</v>
      </c>
      <c r="AD333" s="12"/>
      <c r="AE333" s="13"/>
      <c r="AF333" s="13"/>
      <c r="AG333" s="13"/>
      <c r="AH333" s="13"/>
      <c r="AI333" s="13"/>
      <c r="AJ333" s="13"/>
      <c r="AK333" s="13"/>
      <c r="AL333" s="13"/>
      <c r="AM333" s="13"/>
      <c r="AN333" s="13"/>
      <c r="AO333" s="13"/>
      <c r="AP333" s="13"/>
      <c r="AQ333" s="13"/>
    </row>
    <row r="334" spans="1:43" s="11" customFormat="1" ht="22.15" customHeight="1" outlineLevel="1" x14ac:dyDescent="0.2">
      <c r="A334" s="422" t="s">
        <v>543</v>
      </c>
      <c r="B334" s="436" t="s">
        <v>303</v>
      </c>
      <c r="C334" s="332">
        <f t="shared" si="180"/>
        <v>2.64</v>
      </c>
      <c r="D334" s="432">
        <f t="shared" si="178"/>
        <v>660</v>
      </c>
      <c r="E334" s="364">
        <v>0</v>
      </c>
      <c r="F334" s="433">
        <f t="shared" si="181"/>
        <v>0</v>
      </c>
      <c r="G334" s="432">
        <v>0</v>
      </c>
      <c r="H334" s="432">
        <v>0</v>
      </c>
      <c r="I334" s="432">
        <v>0</v>
      </c>
      <c r="J334" s="364">
        <v>0</v>
      </c>
      <c r="K334" s="433">
        <f t="shared" si="179"/>
        <v>0</v>
      </c>
      <c r="L334" s="432">
        <v>0</v>
      </c>
      <c r="M334" s="432">
        <v>0</v>
      </c>
      <c r="N334" s="432">
        <v>0</v>
      </c>
      <c r="O334" s="434">
        <v>0</v>
      </c>
      <c r="P334" s="432">
        <f t="shared" si="182"/>
        <v>0</v>
      </c>
      <c r="Q334" s="432">
        <v>0</v>
      </c>
      <c r="R334" s="432">
        <v>0</v>
      </c>
      <c r="S334" s="435">
        <v>0</v>
      </c>
      <c r="T334" s="434">
        <v>0</v>
      </c>
      <c r="U334" s="432">
        <f t="shared" si="183"/>
        <v>0</v>
      </c>
      <c r="V334" s="432">
        <v>0</v>
      </c>
      <c r="W334" s="432">
        <v>0</v>
      </c>
      <c r="X334" s="435">
        <v>0</v>
      </c>
      <c r="Y334" s="434">
        <v>2.64</v>
      </c>
      <c r="Z334" s="432">
        <f t="shared" si="184"/>
        <v>660</v>
      </c>
      <c r="AA334" s="432">
        <v>0</v>
      </c>
      <c r="AB334" s="432">
        <v>0</v>
      </c>
      <c r="AC334" s="435">
        <v>660</v>
      </c>
      <c r="AD334" s="12"/>
      <c r="AE334" s="13"/>
      <c r="AF334" s="13"/>
      <c r="AG334" s="13"/>
      <c r="AH334" s="13"/>
      <c r="AI334" s="13"/>
      <c r="AJ334" s="13"/>
      <c r="AK334" s="13"/>
      <c r="AL334" s="13"/>
      <c r="AM334" s="13"/>
      <c r="AN334" s="13"/>
      <c r="AO334" s="13"/>
      <c r="AP334" s="13"/>
      <c r="AQ334" s="13"/>
    </row>
    <row r="335" spans="1:43" s="11" customFormat="1" ht="25.15" customHeight="1" outlineLevel="1" x14ac:dyDescent="0.2">
      <c r="A335" s="422" t="s">
        <v>544</v>
      </c>
      <c r="B335" s="436" t="s">
        <v>304</v>
      </c>
      <c r="C335" s="332">
        <f t="shared" si="180"/>
        <v>2.3899999999999997</v>
      </c>
      <c r="D335" s="432">
        <f t="shared" si="178"/>
        <v>598</v>
      </c>
      <c r="E335" s="364">
        <v>0</v>
      </c>
      <c r="F335" s="433">
        <f t="shared" si="181"/>
        <v>0</v>
      </c>
      <c r="G335" s="432">
        <v>0</v>
      </c>
      <c r="H335" s="432">
        <v>0</v>
      </c>
      <c r="I335" s="432">
        <v>0</v>
      </c>
      <c r="J335" s="364">
        <v>0</v>
      </c>
      <c r="K335" s="433">
        <f t="shared" si="179"/>
        <v>0</v>
      </c>
      <c r="L335" s="432">
        <v>0</v>
      </c>
      <c r="M335" s="432">
        <v>0</v>
      </c>
      <c r="N335" s="432">
        <v>0</v>
      </c>
      <c r="O335" s="434">
        <v>0</v>
      </c>
      <c r="P335" s="432">
        <f t="shared" si="182"/>
        <v>0</v>
      </c>
      <c r="Q335" s="432">
        <v>0</v>
      </c>
      <c r="R335" s="432">
        <v>0</v>
      </c>
      <c r="S335" s="435">
        <v>0</v>
      </c>
      <c r="T335" s="434">
        <v>0</v>
      </c>
      <c r="U335" s="432">
        <f t="shared" si="183"/>
        <v>0</v>
      </c>
      <c r="V335" s="432">
        <v>0</v>
      </c>
      <c r="W335" s="432">
        <v>0</v>
      </c>
      <c r="X335" s="435">
        <v>0</v>
      </c>
      <c r="Y335" s="434">
        <v>2.3899999999999997</v>
      </c>
      <c r="Z335" s="432">
        <f t="shared" si="184"/>
        <v>598</v>
      </c>
      <c r="AA335" s="432">
        <v>0</v>
      </c>
      <c r="AB335" s="432">
        <v>0</v>
      </c>
      <c r="AC335" s="435">
        <v>598</v>
      </c>
      <c r="AD335" s="12"/>
      <c r="AE335" s="13"/>
      <c r="AF335" s="13"/>
      <c r="AG335" s="13"/>
      <c r="AH335" s="13"/>
      <c r="AI335" s="13"/>
      <c r="AJ335" s="13"/>
      <c r="AK335" s="13"/>
      <c r="AL335" s="13"/>
      <c r="AM335" s="13"/>
      <c r="AN335" s="13"/>
      <c r="AO335" s="13"/>
      <c r="AP335" s="13"/>
      <c r="AQ335" s="13"/>
    </row>
    <row r="336" spans="1:43" s="11" customFormat="1" ht="25.9" customHeight="1" outlineLevel="1" x14ac:dyDescent="0.2">
      <c r="A336" s="422" t="s">
        <v>545</v>
      </c>
      <c r="B336" s="436" t="s">
        <v>305</v>
      </c>
      <c r="C336" s="332">
        <f t="shared" si="180"/>
        <v>2.1800000000000002</v>
      </c>
      <c r="D336" s="432">
        <f t="shared" si="178"/>
        <v>545</v>
      </c>
      <c r="E336" s="364">
        <v>0</v>
      </c>
      <c r="F336" s="433">
        <f t="shared" si="181"/>
        <v>0</v>
      </c>
      <c r="G336" s="432">
        <v>0</v>
      </c>
      <c r="H336" s="432">
        <v>0</v>
      </c>
      <c r="I336" s="432">
        <v>0</v>
      </c>
      <c r="J336" s="364">
        <v>0</v>
      </c>
      <c r="K336" s="433">
        <f t="shared" si="179"/>
        <v>0</v>
      </c>
      <c r="L336" s="432">
        <v>0</v>
      </c>
      <c r="M336" s="432">
        <v>0</v>
      </c>
      <c r="N336" s="432">
        <v>0</v>
      </c>
      <c r="O336" s="434">
        <v>0</v>
      </c>
      <c r="P336" s="432">
        <f t="shared" si="182"/>
        <v>0</v>
      </c>
      <c r="Q336" s="432">
        <v>0</v>
      </c>
      <c r="R336" s="432">
        <v>0</v>
      </c>
      <c r="S336" s="435">
        <v>0</v>
      </c>
      <c r="T336" s="434">
        <v>0</v>
      </c>
      <c r="U336" s="432">
        <f t="shared" si="183"/>
        <v>0</v>
      </c>
      <c r="V336" s="432">
        <v>0</v>
      </c>
      <c r="W336" s="432">
        <v>0</v>
      </c>
      <c r="X336" s="435">
        <v>0</v>
      </c>
      <c r="Y336" s="434">
        <v>2.1800000000000002</v>
      </c>
      <c r="Z336" s="432">
        <f t="shared" si="184"/>
        <v>545</v>
      </c>
      <c r="AA336" s="432">
        <v>0</v>
      </c>
      <c r="AB336" s="432">
        <v>0</v>
      </c>
      <c r="AC336" s="435">
        <v>545</v>
      </c>
      <c r="AD336" s="12"/>
      <c r="AE336" s="13"/>
      <c r="AF336" s="13"/>
      <c r="AG336" s="13"/>
      <c r="AH336" s="13"/>
      <c r="AI336" s="13"/>
      <c r="AJ336" s="13"/>
      <c r="AK336" s="13"/>
      <c r="AL336" s="13"/>
      <c r="AM336" s="13"/>
      <c r="AN336" s="13"/>
      <c r="AO336" s="13"/>
      <c r="AP336" s="13"/>
      <c r="AQ336" s="13"/>
    </row>
    <row r="337" spans="1:43" s="11" customFormat="1" ht="28.15" customHeight="1" outlineLevel="1" x14ac:dyDescent="0.2">
      <c r="A337" s="422" t="s">
        <v>546</v>
      </c>
      <c r="B337" s="436" t="s">
        <v>306</v>
      </c>
      <c r="C337" s="332">
        <f t="shared" si="180"/>
        <v>1.94</v>
      </c>
      <c r="D337" s="432">
        <f t="shared" si="178"/>
        <v>485</v>
      </c>
      <c r="E337" s="364">
        <v>0</v>
      </c>
      <c r="F337" s="433">
        <f t="shared" si="181"/>
        <v>0</v>
      </c>
      <c r="G337" s="432">
        <v>0</v>
      </c>
      <c r="H337" s="432">
        <v>0</v>
      </c>
      <c r="I337" s="432">
        <v>0</v>
      </c>
      <c r="J337" s="364">
        <v>0</v>
      </c>
      <c r="K337" s="433">
        <f t="shared" si="179"/>
        <v>0</v>
      </c>
      <c r="L337" s="432">
        <v>0</v>
      </c>
      <c r="M337" s="432">
        <v>0</v>
      </c>
      <c r="N337" s="432">
        <v>0</v>
      </c>
      <c r="O337" s="434">
        <v>0</v>
      </c>
      <c r="P337" s="432">
        <f t="shared" si="182"/>
        <v>0</v>
      </c>
      <c r="Q337" s="432">
        <v>0</v>
      </c>
      <c r="R337" s="432">
        <v>0</v>
      </c>
      <c r="S337" s="435">
        <v>0</v>
      </c>
      <c r="T337" s="434">
        <v>0</v>
      </c>
      <c r="U337" s="432">
        <f t="shared" si="183"/>
        <v>0</v>
      </c>
      <c r="V337" s="432">
        <v>0</v>
      </c>
      <c r="W337" s="432">
        <v>0</v>
      </c>
      <c r="X337" s="435">
        <v>0</v>
      </c>
      <c r="Y337" s="434">
        <v>1.94</v>
      </c>
      <c r="Z337" s="432">
        <f t="shared" si="184"/>
        <v>485</v>
      </c>
      <c r="AA337" s="432">
        <v>0</v>
      </c>
      <c r="AB337" s="432">
        <v>0</v>
      </c>
      <c r="AC337" s="435">
        <v>485</v>
      </c>
      <c r="AD337" s="12"/>
      <c r="AE337" s="13"/>
      <c r="AF337" s="13"/>
      <c r="AG337" s="13"/>
      <c r="AH337" s="13"/>
      <c r="AI337" s="13"/>
      <c r="AJ337" s="13"/>
      <c r="AK337" s="13"/>
      <c r="AL337" s="13"/>
      <c r="AM337" s="13"/>
      <c r="AN337" s="13"/>
      <c r="AO337" s="13"/>
      <c r="AP337" s="13"/>
      <c r="AQ337" s="13"/>
    </row>
    <row r="338" spans="1:43" s="11" customFormat="1" ht="28.15" customHeight="1" outlineLevel="1" x14ac:dyDescent="0.2">
      <c r="A338" s="422" t="s">
        <v>547</v>
      </c>
      <c r="B338" s="436" t="s">
        <v>307</v>
      </c>
      <c r="C338" s="332">
        <f t="shared" si="180"/>
        <v>1.7999999999999998</v>
      </c>
      <c r="D338" s="432">
        <f t="shared" si="178"/>
        <v>450</v>
      </c>
      <c r="E338" s="364">
        <v>0</v>
      </c>
      <c r="F338" s="433">
        <f t="shared" si="181"/>
        <v>0</v>
      </c>
      <c r="G338" s="432">
        <v>0</v>
      </c>
      <c r="H338" s="432">
        <v>0</v>
      </c>
      <c r="I338" s="432">
        <v>0</v>
      </c>
      <c r="J338" s="364">
        <v>0</v>
      </c>
      <c r="K338" s="433">
        <f t="shared" si="179"/>
        <v>0</v>
      </c>
      <c r="L338" s="432">
        <v>0</v>
      </c>
      <c r="M338" s="432">
        <v>0</v>
      </c>
      <c r="N338" s="432">
        <v>0</v>
      </c>
      <c r="O338" s="434">
        <v>0</v>
      </c>
      <c r="P338" s="432">
        <f t="shared" si="182"/>
        <v>0</v>
      </c>
      <c r="Q338" s="432">
        <v>0</v>
      </c>
      <c r="R338" s="432">
        <v>0</v>
      </c>
      <c r="S338" s="435">
        <v>0</v>
      </c>
      <c r="T338" s="434">
        <v>0</v>
      </c>
      <c r="U338" s="432">
        <f t="shared" si="183"/>
        <v>0</v>
      </c>
      <c r="V338" s="432">
        <v>0</v>
      </c>
      <c r="W338" s="432">
        <v>0</v>
      </c>
      <c r="X338" s="435">
        <v>0</v>
      </c>
      <c r="Y338" s="434">
        <v>1.7999999999999998</v>
      </c>
      <c r="Z338" s="432">
        <f t="shared" si="184"/>
        <v>450</v>
      </c>
      <c r="AA338" s="432">
        <v>0</v>
      </c>
      <c r="AB338" s="432">
        <v>0</v>
      </c>
      <c r="AC338" s="435">
        <v>450</v>
      </c>
      <c r="AD338" s="12"/>
      <c r="AE338" s="13"/>
      <c r="AF338" s="13"/>
      <c r="AG338" s="13"/>
      <c r="AH338" s="13"/>
      <c r="AI338" s="13"/>
      <c r="AJ338" s="13"/>
      <c r="AK338" s="13"/>
      <c r="AL338" s="13"/>
      <c r="AM338" s="13"/>
      <c r="AN338" s="13"/>
      <c r="AO338" s="13"/>
      <c r="AP338" s="13"/>
      <c r="AQ338" s="13"/>
    </row>
    <row r="339" spans="1:43" s="11" customFormat="1" ht="24" customHeight="1" outlineLevel="1" x14ac:dyDescent="0.2">
      <c r="A339" s="422" t="s">
        <v>548</v>
      </c>
      <c r="B339" s="436" t="s">
        <v>308</v>
      </c>
      <c r="C339" s="332">
        <f t="shared" si="180"/>
        <v>1.36</v>
      </c>
      <c r="D339" s="432">
        <f t="shared" si="178"/>
        <v>340</v>
      </c>
      <c r="E339" s="364">
        <v>0</v>
      </c>
      <c r="F339" s="433">
        <f t="shared" si="181"/>
        <v>0</v>
      </c>
      <c r="G339" s="432">
        <v>0</v>
      </c>
      <c r="H339" s="432">
        <v>0</v>
      </c>
      <c r="I339" s="432">
        <v>0</v>
      </c>
      <c r="J339" s="364">
        <v>0</v>
      </c>
      <c r="K339" s="433">
        <f t="shared" si="179"/>
        <v>0</v>
      </c>
      <c r="L339" s="432">
        <v>0</v>
      </c>
      <c r="M339" s="432">
        <v>0</v>
      </c>
      <c r="N339" s="432">
        <v>0</v>
      </c>
      <c r="O339" s="434">
        <v>0</v>
      </c>
      <c r="P339" s="432">
        <f t="shared" si="182"/>
        <v>0</v>
      </c>
      <c r="Q339" s="432">
        <v>0</v>
      </c>
      <c r="R339" s="432">
        <v>0</v>
      </c>
      <c r="S339" s="435">
        <v>0</v>
      </c>
      <c r="T339" s="434">
        <v>0</v>
      </c>
      <c r="U339" s="432">
        <f t="shared" si="183"/>
        <v>0</v>
      </c>
      <c r="V339" s="432">
        <v>0</v>
      </c>
      <c r="W339" s="432">
        <v>0</v>
      </c>
      <c r="X339" s="435">
        <v>0</v>
      </c>
      <c r="Y339" s="434">
        <v>1.36</v>
      </c>
      <c r="Z339" s="432">
        <f t="shared" si="184"/>
        <v>340</v>
      </c>
      <c r="AA339" s="432">
        <v>0</v>
      </c>
      <c r="AB339" s="432">
        <v>0</v>
      </c>
      <c r="AC339" s="435">
        <v>340</v>
      </c>
      <c r="AD339" s="12"/>
      <c r="AE339" s="13"/>
      <c r="AF339" s="13"/>
      <c r="AG339" s="13"/>
      <c r="AH339" s="13"/>
      <c r="AI339" s="13"/>
      <c r="AJ339" s="13"/>
      <c r="AK339" s="13"/>
      <c r="AL339" s="13"/>
      <c r="AM339" s="13"/>
      <c r="AN339" s="13"/>
      <c r="AO339" s="13"/>
      <c r="AP339" s="13"/>
      <c r="AQ339" s="13"/>
    </row>
    <row r="340" spans="1:43" s="11" customFormat="1" ht="26.45" customHeight="1" outlineLevel="1" x14ac:dyDescent="0.2">
      <c r="A340" s="422" t="s">
        <v>549</v>
      </c>
      <c r="B340" s="436" t="s">
        <v>309</v>
      </c>
      <c r="C340" s="332">
        <f t="shared" si="180"/>
        <v>1.1499999999999999</v>
      </c>
      <c r="D340" s="432">
        <f t="shared" si="178"/>
        <v>286</v>
      </c>
      <c r="E340" s="364">
        <v>0</v>
      </c>
      <c r="F340" s="433">
        <f t="shared" si="181"/>
        <v>0</v>
      </c>
      <c r="G340" s="432">
        <v>0</v>
      </c>
      <c r="H340" s="432">
        <v>0</v>
      </c>
      <c r="I340" s="432">
        <v>0</v>
      </c>
      <c r="J340" s="364">
        <v>0</v>
      </c>
      <c r="K340" s="433">
        <f t="shared" si="179"/>
        <v>0</v>
      </c>
      <c r="L340" s="432">
        <v>0</v>
      </c>
      <c r="M340" s="432">
        <v>0</v>
      </c>
      <c r="N340" s="432">
        <v>0</v>
      </c>
      <c r="O340" s="434">
        <v>0</v>
      </c>
      <c r="P340" s="432">
        <f t="shared" si="182"/>
        <v>0</v>
      </c>
      <c r="Q340" s="432">
        <v>0</v>
      </c>
      <c r="R340" s="432">
        <v>0</v>
      </c>
      <c r="S340" s="435">
        <v>0</v>
      </c>
      <c r="T340" s="434">
        <v>0</v>
      </c>
      <c r="U340" s="432">
        <f t="shared" si="183"/>
        <v>0</v>
      </c>
      <c r="V340" s="432">
        <v>0</v>
      </c>
      <c r="W340" s="432">
        <v>0</v>
      </c>
      <c r="X340" s="435">
        <v>0</v>
      </c>
      <c r="Y340" s="434">
        <f>ROUND(1.145,2)</f>
        <v>1.1499999999999999</v>
      </c>
      <c r="Z340" s="432">
        <f t="shared" si="184"/>
        <v>286</v>
      </c>
      <c r="AA340" s="432">
        <v>0</v>
      </c>
      <c r="AB340" s="432">
        <v>0</v>
      </c>
      <c r="AC340" s="435">
        <v>286</v>
      </c>
      <c r="AD340" s="12"/>
      <c r="AE340" s="13"/>
      <c r="AF340" s="13"/>
      <c r="AG340" s="13"/>
      <c r="AH340" s="13"/>
      <c r="AI340" s="13"/>
      <c r="AJ340" s="13"/>
      <c r="AK340" s="13"/>
      <c r="AL340" s="13"/>
      <c r="AM340" s="13"/>
      <c r="AN340" s="13"/>
      <c r="AO340" s="13"/>
      <c r="AP340" s="13"/>
      <c r="AQ340" s="13"/>
    </row>
    <row r="341" spans="1:43" s="11" customFormat="1" ht="34.15" customHeight="1" outlineLevel="1" x14ac:dyDescent="0.2">
      <c r="A341" s="422" t="s">
        <v>550</v>
      </c>
      <c r="B341" s="436" t="s">
        <v>310</v>
      </c>
      <c r="C341" s="332">
        <f t="shared" si="180"/>
        <v>4.37</v>
      </c>
      <c r="D341" s="432">
        <f t="shared" si="178"/>
        <v>1091</v>
      </c>
      <c r="E341" s="364">
        <v>0</v>
      </c>
      <c r="F341" s="433">
        <f t="shared" si="181"/>
        <v>0</v>
      </c>
      <c r="G341" s="432">
        <v>0</v>
      </c>
      <c r="H341" s="432">
        <v>0</v>
      </c>
      <c r="I341" s="432">
        <v>0</v>
      </c>
      <c r="J341" s="364">
        <v>0</v>
      </c>
      <c r="K341" s="433">
        <f t="shared" si="179"/>
        <v>0</v>
      </c>
      <c r="L341" s="432">
        <v>0</v>
      </c>
      <c r="M341" s="432">
        <v>0</v>
      </c>
      <c r="N341" s="432">
        <v>0</v>
      </c>
      <c r="O341" s="434">
        <v>0</v>
      </c>
      <c r="P341" s="432">
        <f t="shared" si="182"/>
        <v>0</v>
      </c>
      <c r="Q341" s="432">
        <v>0</v>
      </c>
      <c r="R341" s="432">
        <v>0</v>
      </c>
      <c r="S341" s="435">
        <v>0</v>
      </c>
      <c r="T341" s="434">
        <v>0</v>
      </c>
      <c r="U341" s="432">
        <f t="shared" si="183"/>
        <v>0</v>
      </c>
      <c r="V341" s="432">
        <v>0</v>
      </c>
      <c r="W341" s="432">
        <v>0</v>
      </c>
      <c r="X341" s="435">
        <v>0</v>
      </c>
      <c r="Y341" s="434">
        <f>ROUND(4.365,2)</f>
        <v>4.37</v>
      </c>
      <c r="Z341" s="432">
        <f t="shared" si="184"/>
        <v>1091</v>
      </c>
      <c r="AA341" s="432">
        <v>0</v>
      </c>
      <c r="AB341" s="432">
        <v>0</v>
      </c>
      <c r="AC341" s="435">
        <v>1091</v>
      </c>
      <c r="AD341" s="12"/>
      <c r="AE341" s="13"/>
      <c r="AF341" s="13"/>
      <c r="AG341" s="13"/>
      <c r="AH341" s="13"/>
      <c r="AI341" s="13"/>
      <c r="AJ341" s="13"/>
      <c r="AK341" s="13"/>
      <c r="AL341" s="13"/>
      <c r="AM341" s="13"/>
      <c r="AN341" s="13"/>
      <c r="AO341" s="13"/>
      <c r="AP341" s="13"/>
      <c r="AQ341" s="13"/>
    </row>
    <row r="342" spans="1:43" s="11" customFormat="1" ht="28.9" customHeight="1" outlineLevel="1" x14ac:dyDescent="0.2">
      <c r="A342" s="422" t="s">
        <v>551</v>
      </c>
      <c r="B342" s="436" t="s">
        <v>311</v>
      </c>
      <c r="C342" s="332">
        <f t="shared" si="180"/>
        <v>1.29</v>
      </c>
      <c r="D342" s="432">
        <f t="shared" si="178"/>
        <v>323</v>
      </c>
      <c r="E342" s="364">
        <v>0</v>
      </c>
      <c r="F342" s="433">
        <f t="shared" si="181"/>
        <v>0</v>
      </c>
      <c r="G342" s="432">
        <v>0</v>
      </c>
      <c r="H342" s="432">
        <v>0</v>
      </c>
      <c r="I342" s="432">
        <v>0</v>
      </c>
      <c r="J342" s="364">
        <v>0</v>
      </c>
      <c r="K342" s="433">
        <f t="shared" si="179"/>
        <v>0</v>
      </c>
      <c r="L342" s="432">
        <v>0</v>
      </c>
      <c r="M342" s="432">
        <v>0</v>
      </c>
      <c r="N342" s="432">
        <v>0</v>
      </c>
      <c r="O342" s="434">
        <v>0</v>
      </c>
      <c r="P342" s="432">
        <f t="shared" si="182"/>
        <v>0</v>
      </c>
      <c r="Q342" s="432">
        <v>0</v>
      </c>
      <c r="R342" s="432">
        <v>0</v>
      </c>
      <c r="S342" s="435">
        <v>0</v>
      </c>
      <c r="T342" s="434">
        <v>0</v>
      </c>
      <c r="U342" s="432">
        <f t="shared" si="183"/>
        <v>0</v>
      </c>
      <c r="V342" s="432">
        <v>0</v>
      </c>
      <c r="W342" s="432">
        <v>0</v>
      </c>
      <c r="X342" s="435">
        <v>0</v>
      </c>
      <c r="Y342" s="434">
        <v>1.29</v>
      </c>
      <c r="Z342" s="432">
        <f t="shared" si="184"/>
        <v>323</v>
      </c>
      <c r="AA342" s="432">
        <v>0</v>
      </c>
      <c r="AB342" s="432">
        <v>0</v>
      </c>
      <c r="AC342" s="435">
        <v>323</v>
      </c>
      <c r="AD342" s="12"/>
      <c r="AE342" s="13"/>
      <c r="AF342" s="13"/>
      <c r="AG342" s="13"/>
      <c r="AH342" s="13"/>
      <c r="AI342" s="13"/>
      <c r="AJ342" s="13"/>
      <c r="AK342" s="13"/>
      <c r="AL342" s="13"/>
      <c r="AM342" s="13"/>
      <c r="AN342" s="13"/>
      <c r="AO342" s="13"/>
      <c r="AP342" s="13"/>
      <c r="AQ342" s="13"/>
    </row>
    <row r="343" spans="1:43" s="11" customFormat="1" ht="26.45" customHeight="1" outlineLevel="1" x14ac:dyDescent="0.2">
      <c r="A343" s="422" t="s">
        <v>552</v>
      </c>
      <c r="B343" s="436" t="s">
        <v>312</v>
      </c>
      <c r="C343" s="332">
        <f t="shared" si="180"/>
        <v>0.81</v>
      </c>
      <c r="D343" s="432">
        <f t="shared" si="178"/>
        <v>203</v>
      </c>
      <c r="E343" s="364">
        <v>0</v>
      </c>
      <c r="F343" s="433">
        <f t="shared" si="181"/>
        <v>0</v>
      </c>
      <c r="G343" s="432">
        <v>0</v>
      </c>
      <c r="H343" s="432">
        <v>0</v>
      </c>
      <c r="I343" s="432">
        <v>0</v>
      </c>
      <c r="J343" s="364">
        <v>0</v>
      </c>
      <c r="K343" s="433">
        <f t="shared" si="179"/>
        <v>0</v>
      </c>
      <c r="L343" s="432">
        <v>0</v>
      </c>
      <c r="M343" s="432">
        <v>0</v>
      </c>
      <c r="N343" s="432">
        <v>0</v>
      </c>
      <c r="O343" s="434">
        <v>0</v>
      </c>
      <c r="P343" s="432">
        <f t="shared" si="182"/>
        <v>0</v>
      </c>
      <c r="Q343" s="432">
        <v>0</v>
      </c>
      <c r="R343" s="432">
        <v>0</v>
      </c>
      <c r="S343" s="435">
        <v>0</v>
      </c>
      <c r="T343" s="434">
        <v>0</v>
      </c>
      <c r="U343" s="432">
        <f t="shared" si="183"/>
        <v>0</v>
      </c>
      <c r="V343" s="432">
        <v>0</v>
      </c>
      <c r="W343" s="432">
        <v>0</v>
      </c>
      <c r="X343" s="435">
        <v>0</v>
      </c>
      <c r="Y343" s="434">
        <v>0.81</v>
      </c>
      <c r="Z343" s="432">
        <f t="shared" si="184"/>
        <v>203</v>
      </c>
      <c r="AA343" s="432">
        <v>0</v>
      </c>
      <c r="AB343" s="432">
        <v>0</v>
      </c>
      <c r="AC343" s="435">
        <v>203</v>
      </c>
      <c r="AD343" s="12"/>
      <c r="AE343" s="13"/>
      <c r="AF343" s="13"/>
      <c r="AG343" s="13"/>
      <c r="AH343" s="13"/>
      <c r="AI343" s="13"/>
      <c r="AJ343" s="13"/>
      <c r="AK343" s="13"/>
      <c r="AL343" s="13"/>
      <c r="AM343" s="13"/>
      <c r="AN343" s="13"/>
      <c r="AO343" s="13"/>
      <c r="AP343" s="13"/>
      <c r="AQ343" s="13"/>
    </row>
    <row r="344" spans="1:43" s="11" customFormat="1" ht="24" customHeight="1" outlineLevel="1" x14ac:dyDescent="0.2">
      <c r="A344" s="422" t="s">
        <v>553</v>
      </c>
      <c r="B344" s="436" t="s">
        <v>313</v>
      </c>
      <c r="C344" s="332">
        <f t="shared" si="180"/>
        <v>0.67</v>
      </c>
      <c r="D344" s="432">
        <f t="shared" si="178"/>
        <v>168</v>
      </c>
      <c r="E344" s="364">
        <v>0</v>
      </c>
      <c r="F344" s="433">
        <f t="shared" si="181"/>
        <v>0</v>
      </c>
      <c r="G344" s="432">
        <v>0</v>
      </c>
      <c r="H344" s="432">
        <v>0</v>
      </c>
      <c r="I344" s="432">
        <v>0</v>
      </c>
      <c r="J344" s="364">
        <v>0</v>
      </c>
      <c r="K344" s="433">
        <f t="shared" si="179"/>
        <v>0</v>
      </c>
      <c r="L344" s="432">
        <v>0</v>
      </c>
      <c r="M344" s="432">
        <v>0</v>
      </c>
      <c r="N344" s="432">
        <v>0</v>
      </c>
      <c r="O344" s="434">
        <v>0</v>
      </c>
      <c r="P344" s="432">
        <f t="shared" si="182"/>
        <v>0</v>
      </c>
      <c r="Q344" s="432">
        <v>0</v>
      </c>
      <c r="R344" s="432">
        <v>0</v>
      </c>
      <c r="S344" s="435">
        <v>0</v>
      </c>
      <c r="T344" s="434">
        <v>0</v>
      </c>
      <c r="U344" s="432">
        <f t="shared" si="183"/>
        <v>0</v>
      </c>
      <c r="V344" s="432">
        <v>0</v>
      </c>
      <c r="W344" s="432">
        <v>0</v>
      </c>
      <c r="X344" s="435">
        <v>0</v>
      </c>
      <c r="Y344" s="434">
        <v>0.67</v>
      </c>
      <c r="Z344" s="432">
        <f t="shared" si="184"/>
        <v>168</v>
      </c>
      <c r="AA344" s="432">
        <v>0</v>
      </c>
      <c r="AB344" s="432">
        <v>0</v>
      </c>
      <c r="AC344" s="435">
        <v>168</v>
      </c>
      <c r="AD344" s="12"/>
      <c r="AE344" s="13"/>
      <c r="AF344" s="13"/>
      <c r="AG344" s="13"/>
      <c r="AH344" s="13"/>
      <c r="AI344" s="13"/>
      <c r="AJ344" s="13"/>
      <c r="AK344" s="13"/>
      <c r="AL344" s="13"/>
      <c r="AM344" s="13"/>
      <c r="AN344" s="13"/>
      <c r="AO344" s="13"/>
      <c r="AP344" s="13"/>
      <c r="AQ344" s="13"/>
    </row>
    <row r="345" spans="1:43" s="11" customFormat="1" ht="24" customHeight="1" outlineLevel="1" x14ac:dyDescent="0.2">
      <c r="A345" s="422" t="s">
        <v>554</v>
      </c>
      <c r="B345" s="436" t="s">
        <v>314</v>
      </c>
      <c r="C345" s="332">
        <f t="shared" si="180"/>
        <v>1.05</v>
      </c>
      <c r="D345" s="432">
        <f t="shared" si="178"/>
        <v>263</v>
      </c>
      <c r="E345" s="364">
        <v>0</v>
      </c>
      <c r="F345" s="433">
        <f t="shared" si="181"/>
        <v>0</v>
      </c>
      <c r="G345" s="432">
        <v>0</v>
      </c>
      <c r="H345" s="432">
        <v>0</v>
      </c>
      <c r="I345" s="432">
        <v>0</v>
      </c>
      <c r="J345" s="364">
        <v>0</v>
      </c>
      <c r="K345" s="433">
        <f t="shared" si="179"/>
        <v>0</v>
      </c>
      <c r="L345" s="432">
        <v>0</v>
      </c>
      <c r="M345" s="432">
        <v>0</v>
      </c>
      <c r="N345" s="432">
        <v>0</v>
      </c>
      <c r="O345" s="434">
        <v>0</v>
      </c>
      <c r="P345" s="432">
        <f t="shared" si="182"/>
        <v>0</v>
      </c>
      <c r="Q345" s="432">
        <v>0</v>
      </c>
      <c r="R345" s="432">
        <v>0</v>
      </c>
      <c r="S345" s="435">
        <v>0</v>
      </c>
      <c r="T345" s="434">
        <v>0</v>
      </c>
      <c r="U345" s="432">
        <f t="shared" si="183"/>
        <v>0</v>
      </c>
      <c r="V345" s="432">
        <v>0</v>
      </c>
      <c r="W345" s="432">
        <v>0</v>
      </c>
      <c r="X345" s="435">
        <v>0</v>
      </c>
      <c r="Y345" s="434">
        <v>1.05</v>
      </c>
      <c r="Z345" s="432">
        <f t="shared" si="184"/>
        <v>263</v>
      </c>
      <c r="AA345" s="432">
        <v>0</v>
      </c>
      <c r="AB345" s="432">
        <v>0</v>
      </c>
      <c r="AC345" s="435">
        <v>263</v>
      </c>
      <c r="AD345" s="12"/>
      <c r="AE345" s="13"/>
      <c r="AF345" s="13"/>
      <c r="AG345" s="13"/>
      <c r="AH345" s="13"/>
      <c r="AI345" s="13"/>
      <c r="AJ345" s="13"/>
      <c r="AK345" s="13"/>
      <c r="AL345" s="13"/>
      <c r="AM345" s="13"/>
      <c r="AN345" s="13"/>
      <c r="AO345" s="13"/>
      <c r="AP345" s="13"/>
      <c r="AQ345" s="13"/>
    </row>
    <row r="346" spans="1:43" s="11" customFormat="1" ht="37.9" customHeight="1" outlineLevel="1" x14ac:dyDescent="0.2">
      <c r="A346" s="422" t="s">
        <v>555</v>
      </c>
      <c r="B346" s="436" t="s">
        <v>445</v>
      </c>
      <c r="C346" s="332">
        <f t="shared" si="180"/>
        <v>1.52</v>
      </c>
      <c r="D346" s="432">
        <f t="shared" si="178"/>
        <v>379</v>
      </c>
      <c r="E346" s="364">
        <v>0</v>
      </c>
      <c r="F346" s="433">
        <f t="shared" si="181"/>
        <v>0</v>
      </c>
      <c r="G346" s="432">
        <v>0</v>
      </c>
      <c r="H346" s="432">
        <v>0</v>
      </c>
      <c r="I346" s="432">
        <v>0</v>
      </c>
      <c r="J346" s="364">
        <v>0</v>
      </c>
      <c r="K346" s="433">
        <f t="shared" si="179"/>
        <v>0</v>
      </c>
      <c r="L346" s="432">
        <v>0</v>
      </c>
      <c r="M346" s="432">
        <v>0</v>
      </c>
      <c r="N346" s="432">
        <v>0</v>
      </c>
      <c r="O346" s="434">
        <v>0</v>
      </c>
      <c r="P346" s="432">
        <f t="shared" si="182"/>
        <v>0</v>
      </c>
      <c r="Q346" s="432">
        <v>0</v>
      </c>
      <c r="R346" s="432">
        <v>0</v>
      </c>
      <c r="S346" s="435">
        <v>0</v>
      </c>
      <c r="T346" s="434">
        <v>0</v>
      </c>
      <c r="U346" s="432">
        <f t="shared" si="183"/>
        <v>0</v>
      </c>
      <c r="V346" s="432">
        <v>0</v>
      </c>
      <c r="W346" s="432">
        <v>0</v>
      </c>
      <c r="X346" s="435">
        <v>0</v>
      </c>
      <c r="Y346" s="434">
        <f>ROUND(1.515,2)</f>
        <v>1.52</v>
      </c>
      <c r="Z346" s="432">
        <f t="shared" si="184"/>
        <v>379</v>
      </c>
      <c r="AA346" s="432">
        <v>0</v>
      </c>
      <c r="AB346" s="432">
        <v>0</v>
      </c>
      <c r="AC346" s="435">
        <v>379</v>
      </c>
      <c r="AD346" s="12"/>
      <c r="AE346" s="13"/>
      <c r="AF346" s="13"/>
      <c r="AG346" s="13"/>
      <c r="AH346" s="13"/>
      <c r="AI346" s="13"/>
      <c r="AJ346" s="13"/>
      <c r="AK346" s="13"/>
      <c r="AL346" s="13"/>
      <c r="AM346" s="13"/>
      <c r="AN346" s="13"/>
      <c r="AO346" s="13"/>
      <c r="AP346" s="13"/>
      <c r="AQ346" s="13"/>
    </row>
    <row r="347" spans="1:43" s="11" customFormat="1" ht="29.45" customHeight="1" outlineLevel="1" x14ac:dyDescent="0.2">
      <c r="A347" s="422" t="s">
        <v>556</v>
      </c>
      <c r="B347" s="436" t="s">
        <v>315</v>
      </c>
      <c r="C347" s="332">
        <f t="shared" si="180"/>
        <v>1.55</v>
      </c>
      <c r="D347" s="432">
        <f t="shared" si="178"/>
        <v>388</v>
      </c>
      <c r="E347" s="364">
        <v>0</v>
      </c>
      <c r="F347" s="433">
        <f t="shared" si="181"/>
        <v>0</v>
      </c>
      <c r="G347" s="432">
        <v>0</v>
      </c>
      <c r="H347" s="432">
        <v>0</v>
      </c>
      <c r="I347" s="432">
        <v>0</v>
      </c>
      <c r="J347" s="364">
        <v>0</v>
      </c>
      <c r="K347" s="433">
        <f t="shared" si="179"/>
        <v>0</v>
      </c>
      <c r="L347" s="432">
        <v>0</v>
      </c>
      <c r="M347" s="432">
        <v>0</v>
      </c>
      <c r="N347" s="432">
        <v>0</v>
      </c>
      <c r="O347" s="434">
        <v>0</v>
      </c>
      <c r="P347" s="432">
        <f t="shared" si="182"/>
        <v>0</v>
      </c>
      <c r="Q347" s="432">
        <v>0</v>
      </c>
      <c r="R347" s="432">
        <v>0</v>
      </c>
      <c r="S347" s="435">
        <v>0</v>
      </c>
      <c r="T347" s="434">
        <v>0</v>
      </c>
      <c r="U347" s="432">
        <f t="shared" si="183"/>
        <v>0</v>
      </c>
      <c r="V347" s="432">
        <v>0</v>
      </c>
      <c r="W347" s="432">
        <v>0</v>
      </c>
      <c r="X347" s="435">
        <v>0</v>
      </c>
      <c r="Y347" s="434">
        <v>1.55</v>
      </c>
      <c r="Z347" s="432">
        <f t="shared" si="184"/>
        <v>388</v>
      </c>
      <c r="AA347" s="432">
        <v>0</v>
      </c>
      <c r="AB347" s="432">
        <v>0</v>
      </c>
      <c r="AC347" s="435">
        <v>388</v>
      </c>
      <c r="AD347" s="12"/>
      <c r="AE347" s="13"/>
      <c r="AF347" s="13"/>
      <c r="AG347" s="13"/>
      <c r="AH347" s="13"/>
      <c r="AI347" s="13"/>
      <c r="AJ347" s="13"/>
      <c r="AK347" s="13"/>
      <c r="AL347" s="13"/>
      <c r="AM347" s="13"/>
      <c r="AN347" s="13"/>
      <c r="AO347" s="13"/>
      <c r="AP347" s="13"/>
      <c r="AQ347" s="13"/>
    </row>
    <row r="348" spans="1:43" s="11" customFormat="1" ht="25.15" customHeight="1" outlineLevel="1" x14ac:dyDescent="0.2">
      <c r="A348" s="422" t="s">
        <v>557</v>
      </c>
      <c r="B348" s="436" t="s">
        <v>316</v>
      </c>
      <c r="C348" s="332">
        <f t="shared" si="180"/>
        <v>0.73</v>
      </c>
      <c r="D348" s="432">
        <f t="shared" si="178"/>
        <v>181</v>
      </c>
      <c r="E348" s="364">
        <v>0</v>
      </c>
      <c r="F348" s="433">
        <f t="shared" si="181"/>
        <v>0</v>
      </c>
      <c r="G348" s="432">
        <v>0</v>
      </c>
      <c r="H348" s="432">
        <v>0</v>
      </c>
      <c r="I348" s="432">
        <v>0</v>
      </c>
      <c r="J348" s="364">
        <v>0</v>
      </c>
      <c r="K348" s="433">
        <f t="shared" si="179"/>
        <v>0</v>
      </c>
      <c r="L348" s="432">
        <v>0</v>
      </c>
      <c r="M348" s="432">
        <v>0</v>
      </c>
      <c r="N348" s="432">
        <v>0</v>
      </c>
      <c r="O348" s="434">
        <v>0</v>
      </c>
      <c r="P348" s="432">
        <f t="shared" si="182"/>
        <v>0</v>
      </c>
      <c r="Q348" s="432">
        <v>0</v>
      </c>
      <c r="R348" s="432">
        <v>0</v>
      </c>
      <c r="S348" s="435">
        <v>0</v>
      </c>
      <c r="T348" s="434">
        <v>0</v>
      </c>
      <c r="U348" s="432">
        <f t="shared" si="183"/>
        <v>0</v>
      </c>
      <c r="V348" s="432">
        <v>0</v>
      </c>
      <c r="W348" s="432">
        <v>0</v>
      </c>
      <c r="X348" s="435">
        <v>0</v>
      </c>
      <c r="Y348" s="434">
        <f>ROUND(0.725,2)</f>
        <v>0.73</v>
      </c>
      <c r="Z348" s="432">
        <f t="shared" si="184"/>
        <v>181</v>
      </c>
      <c r="AA348" s="432">
        <v>0</v>
      </c>
      <c r="AB348" s="432">
        <v>0</v>
      </c>
      <c r="AC348" s="435">
        <v>181</v>
      </c>
      <c r="AD348" s="12"/>
      <c r="AE348" s="13"/>
      <c r="AF348" s="13"/>
      <c r="AG348" s="13"/>
      <c r="AH348" s="13"/>
      <c r="AI348" s="13"/>
      <c r="AJ348" s="13"/>
      <c r="AK348" s="13"/>
      <c r="AL348" s="13"/>
      <c r="AM348" s="13"/>
      <c r="AN348" s="13"/>
      <c r="AO348" s="13"/>
      <c r="AP348" s="13"/>
      <c r="AQ348" s="13"/>
    </row>
    <row r="349" spans="1:43" s="11" customFormat="1" ht="37.15" customHeight="1" outlineLevel="1" x14ac:dyDescent="0.2">
      <c r="A349" s="422" t="s">
        <v>558</v>
      </c>
      <c r="B349" s="436" t="s">
        <v>317</v>
      </c>
      <c r="C349" s="332">
        <f t="shared" si="180"/>
        <v>1.89</v>
      </c>
      <c r="D349" s="432">
        <f t="shared" si="178"/>
        <v>471</v>
      </c>
      <c r="E349" s="364">
        <v>0</v>
      </c>
      <c r="F349" s="433">
        <f t="shared" si="181"/>
        <v>0</v>
      </c>
      <c r="G349" s="432">
        <v>0</v>
      </c>
      <c r="H349" s="432">
        <v>0</v>
      </c>
      <c r="I349" s="432">
        <v>0</v>
      </c>
      <c r="J349" s="364">
        <v>0</v>
      </c>
      <c r="K349" s="433">
        <f t="shared" si="179"/>
        <v>0</v>
      </c>
      <c r="L349" s="432">
        <v>0</v>
      </c>
      <c r="M349" s="432">
        <v>0</v>
      </c>
      <c r="N349" s="432">
        <v>0</v>
      </c>
      <c r="O349" s="434">
        <v>0</v>
      </c>
      <c r="P349" s="432">
        <f t="shared" si="182"/>
        <v>0</v>
      </c>
      <c r="Q349" s="432">
        <v>0</v>
      </c>
      <c r="R349" s="432">
        <v>0</v>
      </c>
      <c r="S349" s="435">
        <v>0</v>
      </c>
      <c r="T349" s="434">
        <v>0</v>
      </c>
      <c r="U349" s="432">
        <f t="shared" si="183"/>
        <v>0</v>
      </c>
      <c r="V349" s="432">
        <v>0</v>
      </c>
      <c r="W349" s="432">
        <v>0</v>
      </c>
      <c r="X349" s="435">
        <v>0</v>
      </c>
      <c r="Y349" s="434">
        <f>ROUND(1.885,2)</f>
        <v>1.89</v>
      </c>
      <c r="Z349" s="432">
        <f t="shared" si="184"/>
        <v>471</v>
      </c>
      <c r="AA349" s="432">
        <v>0</v>
      </c>
      <c r="AB349" s="432">
        <v>0</v>
      </c>
      <c r="AC349" s="435">
        <v>471</v>
      </c>
      <c r="AD349" s="12"/>
      <c r="AE349" s="13"/>
      <c r="AF349" s="13"/>
      <c r="AG349" s="13"/>
      <c r="AH349" s="13"/>
      <c r="AI349" s="13"/>
      <c r="AJ349" s="13"/>
      <c r="AK349" s="13"/>
      <c r="AL349" s="13"/>
      <c r="AM349" s="13"/>
      <c r="AN349" s="13"/>
      <c r="AO349" s="13"/>
      <c r="AP349" s="13"/>
      <c r="AQ349" s="13"/>
    </row>
    <row r="350" spans="1:43" s="11" customFormat="1" ht="25.9" customHeight="1" outlineLevel="1" x14ac:dyDescent="0.2">
      <c r="A350" s="422" t="s">
        <v>559</v>
      </c>
      <c r="B350" s="436" t="s">
        <v>446</v>
      </c>
      <c r="C350" s="332">
        <f t="shared" si="180"/>
        <v>3</v>
      </c>
      <c r="D350" s="432">
        <f t="shared" si="178"/>
        <v>750</v>
      </c>
      <c r="E350" s="364">
        <v>0</v>
      </c>
      <c r="F350" s="433">
        <f t="shared" si="181"/>
        <v>0</v>
      </c>
      <c r="G350" s="432">
        <v>0</v>
      </c>
      <c r="H350" s="432">
        <v>0</v>
      </c>
      <c r="I350" s="432">
        <v>0</v>
      </c>
      <c r="J350" s="364">
        <v>0</v>
      </c>
      <c r="K350" s="433">
        <f t="shared" si="179"/>
        <v>0</v>
      </c>
      <c r="L350" s="432">
        <v>0</v>
      </c>
      <c r="M350" s="432">
        <v>0</v>
      </c>
      <c r="N350" s="432">
        <v>0</v>
      </c>
      <c r="O350" s="434">
        <v>0</v>
      </c>
      <c r="P350" s="432">
        <f t="shared" si="182"/>
        <v>0</v>
      </c>
      <c r="Q350" s="432">
        <v>0</v>
      </c>
      <c r="R350" s="432">
        <v>0</v>
      </c>
      <c r="S350" s="435">
        <v>0</v>
      </c>
      <c r="T350" s="434">
        <v>0</v>
      </c>
      <c r="U350" s="432">
        <f t="shared" si="183"/>
        <v>0</v>
      </c>
      <c r="V350" s="432">
        <v>0</v>
      </c>
      <c r="W350" s="432">
        <v>0</v>
      </c>
      <c r="X350" s="435">
        <v>0</v>
      </c>
      <c r="Y350" s="434">
        <v>3</v>
      </c>
      <c r="Z350" s="432">
        <f t="shared" si="184"/>
        <v>750</v>
      </c>
      <c r="AA350" s="432">
        <v>0</v>
      </c>
      <c r="AB350" s="432">
        <v>0</v>
      </c>
      <c r="AC350" s="435">
        <v>750</v>
      </c>
      <c r="AD350" s="12"/>
      <c r="AE350" s="13"/>
      <c r="AF350" s="13"/>
      <c r="AG350" s="13"/>
      <c r="AH350" s="13"/>
      <c r="AI350" s="13"/>
      <c r="AJ350" s="13"/>
      <c r="AK350" s="13"/>
      <c r="AL350" s="13"/>
      <c r="AM350" s="13"/>
      <c r="AN350" s="13"/>
      <c r="AO350" s="13"/>
      <c r="AP350" s="13"/>
      <c r="AQ350" s="13"/>
    </row>
    <row r="351" spans="1:43" s="11" customFormat="1" ht="29.45" customHeight="1" outlineLevel="1" x14ac:dyDescent="0.2">
      <c r="A351" s="422" t="s">
        <v>560</v>
      </c>
      <c r="B351" s="436" t="s">
        <v>447</v>
      </c>
      <c r="C351" s="332">
        <f t="shared" si="180"/>
        <v>2.75</v>
      </c>
      <c r="D351" s="432">
        <f t="shared" si="178"/>
        <v>688</v>
      </c>
      <c r="E351" s="364">
        <v>0</v>
      </c>
      <c r="F351" s="433">
        <f t="shared" si="181"/>
        <v>0</v>
      </c>
      <c r="G351" s="432">
        <v>0</v>
      </c>
      <c r="H351" s="432">
        <v>0</v>
      </c>
      <c r="I351" s="432">
        <v>0</v>
      </c>
      <c r="J351" s="364">
        <v>0</v>
      </c>
      <c r="K351" s="433">
        <f t="shared" si="179"/>
        <v>0</v>
      </c>
      <c r="L351" s="432">
        <v>0</v>
      </c>
      <c r="M351" s="432">
        <v>0</v>
      </c>
      <c r="N351" s="432">
        <v>0</v>
      </c>
      <c r="O351" s="434">
        <v>0</v>
      </c>
      <c r="P351" s="432">
        <f t="shared" si="182"/>
        <v>0</v>
      </c>
      <c r="Q351" s="432">
        <v>0</v>
      </c>
      <c r="R351" s="432">
        <v>0</v>
      </c>
      <c r="S351" s="435">
        <v>0</v>
      </c>
      <c r="T351" s="434">
        <v>0</v>
      </c>
      <c r="U351" s="432">
        <f t="shared" si="183"/>
        <v>0</v>
      </c>
      <c r="V351" s="432">
        <v>0</v>
      </c>
      <c r="W351" s="432">
        <v>0</v>
      </c>
      <c r="X351" s="435">
        <v>0</v>
      </c>
      <c r="Y351" s="434">
        <v>2.75</v>
      </c>
      <c r="Z351" s="432">
        <f t="shared" si="184"/>
        <v>688</v>
      </c>
      <c r="AA351" s="432">
        <v>0</v>
      </c>
      <c r="AB351" s="432">
        <v>0</v>
      </c>
      <c r="AC351" s="435">
        <v>688</v>
      </c>
      <c r="AD351" s="12"/>
      <c r="AE351" s="13"/>
      <c r="AF351" s="13"/>
      <c r="AG351" s="13"/>
      <c r="AH351" s="13"/>
      <c r="AI351" s="13"/>
      <c r="AJ351" s="13"/>
      <c r="AK351" s="13"/>
      <c r="AL351" s="13"/>
      <c r="AM351" s="13"/>
      <c r="AN351" s="13"/>
      <c r="AO351" s="13"/>
      <c r="AP351" s="13"/>
      <c r="AQ351" s="13"/>
    </row>
    <row r="352" spans="1:43" s="11" customFormat="1" ht="25.15" customHeight="1" outlineLevel="1" x14ac:dyDescent="0.2">
      <c r="A352" s="422" t="s">
        <v>561</v>
      </c>
      <c r="B352" s="436" t="s">
        <v>448</v>
      </c>
      <c r="C352" s="332">
        <f t="shared" si="180"/>
        <v>1.88</v>
      </c>
      <c r="D352" s="432">
        <f t="shared" si="178"/>
        <v>469</v>
      </c>
      <c r="E352" s="364">
        <v>0</v>
      </c>
      <c r="F352" s="433">
        <f t="shared" si="181"/>
        <v>0</v>
      </c>
      <c r="G352" s="432">
        <v>0</v>
      </c>
      <c r="H352" s="432">
        <v>0</v>
      </c>
      <c r="I352" s="432">
        <v>0</v>
      </c>
      <c r="J352" s="364">
        <v>0</v>
      </c>
      <c r="K352" s="433">
        <f t="shared" si="179"/>
        <v>0</v>
      </c>
      <c r="L352" s="432">
        <v>0</v>
      </c>
      <c r="M352" s="432">
        <v>0</v>
      </c>
      <c r="N352" s="432">
        <v>0</v>
      </c>
      <c r="O352" s="434">
        <v>0</v>
      </c>
      <c r="P352" s="432">
        <f t="shared" si="182"/>
        <v>0</v>
      </c>
      <c r="Q352" s="432">
        <v>0</v>
      </c>
      <c r="R352" s="432">
        <v>0</v>
      </c>
      <c r="S352" s="435">
        <v>0</v>
      </c>
      <c r="T352" s="434">
        <v>0</v>
      </c>
      <c r="U352" s="432">
        <f t="shared" si="183"/>
        <v>0</v>
      </c>
      <c r="V352" s="432">
        <v>0</v>
      </c>
      <c r="W352" s="432">
        <v>0</v>
      </c>
      <c r="X352" s="435">
        <v>0</v>
      </c>
      <c r="Y352" s="434">
        <f>ROUND(1.875,2)</f>
        <v>1.88</v>
      </c>
      <c r="Z352" s="432">
        <f t="shared" si="184"/>
        <v>469</v>
      </c>
      <c r="AA352" s="432">
        <v>0</v>
      </c>
      <c r="AB352" s="432">
        <v>0</v>
      </c>
      <c r="AC352" s="435">
        <v>469</v>
      </c>
      <c r="AD352" s="12"/>
      <c r="AE352" s="13"/>
      <c r="AF352" s="13"/>
      <c r="AG352" s="13"/>
      <c r="AH352" s="13"/>
      <c r="AI352" s="13"/>
      <c r="AJ352" s="13"/>
      <c r="AK352" s="13"/>
      <c r="AL352" s="13"/>
      <c r="AM352" s="13"/>
      <c r="AN352" s="13"/>
      <c r="AO352" s="13"/>
      <c r="AP352" s="13"/>
      <c r="AQ352" s="13"/>
    </row>
    <row r="353" spans="1:43" s="11" customFormat="1" ht="27" customHeight="1" outlineLevel="1" x14ac:dyDescent="0.2">
      <c r="A353" s="422" t="s">
        <v>562</v>
      </c>
      <c r="B353" s="436" t="s">
        <v>449</v>
      </c>
      <c r="C353" s="332">
        <f t="shared" si="180"/>
        <v>3.08</v>
      </c>
      <c r="D353" s="432">
        <f t="shared" si="178"/>
        <v>769</v>
      </c>
      <c r="E353" s="364">
        <v>0</v>
      </c>
      <c r="F353" s="433">
        <f t="shared" si="181"/>
        <v>0</v>
      </c>
      <c r="G353" s="432">
        <v>0</v>
      </c>
      <c r="H353" s="432">
        <v>0</v>
      </c>
      <c r="I353" s="432">
        <v>0</v>
      </c>
      <c r="J353" s="364">
        <v>0</v>
      </c>
      <c r="K353" s="433">
        <f t="shared" si="179"/>
        <v>0</v>
      </c>
      <c r="L353" s="432">
        <v>0</v>
      </c>
      <c r="M353" s="432">
        <v>0</v>
      </c>
      <c r="N353" s="432">
        <v>0</v>
      </c>
      <c r="O353" s="434">
        <v>0</v>
      </c>
      <c r="P353" s="432">
        <f t="shared" si="182"/>
        <v>0</v>
      </c>
      <c r="Q353" s="432">
        <v>0</v>
      </c>
      <c r="R353" s="432">
        <v>0</v>
      </c>
      <c r="S353" s="435">
        <v>0</v>
      </c>
      <c r="T353" s="434">
        <v>0</v>
      </c>
      <c r="U353" s="432">
        <f t="shared" si="183"/>
        <v>0</v>
      </c>
      <c r="V353" s="432">
        <v>0</v>
      </c>
      <c r="W353" s="432">
        <v>0</v>
      </c>
      <c r="X353" s="435">
        <v>0</v>
      </c>
      <c r="Y353" s="434">
        <f>ROUND(3.075,2)</f>
        <v>3.08</v>
      </c>
      <c r="Z353" s="432">
        <f t="shared" si="184"/>
        <v>769</v>
      </c>
      <c r="AA353" s="432">
        <v>0</v>
      </c>
      <c r="AB353" s="432">
        <v>0</v>
      </c>
      <c r="AC353" s="435">
        <v>769</v>
      </c>
      <c r="AD353" s="12"/>
      <c r="AE353" s="13"/>
      <c r="AF353" s="13"/>
      <c r="AG353" s="13"/>
      <c r="AH353" s="13"/>
      <c r="AI353" s="13"/>
      <c r="AJ353" s="13"/>
      <c r="AK353" s="13"/>
      <c r="AL353" s="13"/>
      <c r="AM353" s="13"/>
      <c r="AN353" s="13"/>
      <c r="AO353" s="13"/>
      <c r="AP353" s="13"/>
      <c r="AQ353" s="13"/>
    </row>
    <row r="354" spans="1:43" s="11" customFormat="1" ht="25.15" customHeight="1" outlineLevel="1" x14ac:dyDescent="0.2">
      <c r="A354" s="422" t="s">
        <v>563</v>
      </c>
      <c r="B354" s="436" t="s">
        <v>318</v>
      </c>
      <c r="C354" s="332">
        <f t="shared" si="180"/>
        <v>0.57999999999999996</v>
      </c>
      <c r="D354" s="432">
        <f t="shared" si="178"/>
        <v>144</v>
      </c>
      <c r="E354" s="364">
        <v>0</v>
      </c>
      <c r="F354" s="433">
        <f t="shared" si="181"/>
        <v>0</v>
      </c>
      <c r="G354" s="432">
        <v>0</v>
      </c>
      <c r="H354" s="432">
        <v>0</v>
      </c>
      <c r="I354" s="432">
        <v>0</v>
      </c>
      <c r="J354" s="364">
        <v>0</v>
      </c>
      <c r="K354" s="433">
        <f t="shared" si="179"/>
        <v>0</v>
      </c>
      <c r="L354" s="432">
        <v>0</v>
      </c>
      <c r="M354" s="432">
        <v>0</v>
      </c>
      <c r="N354" s="432">
        <v>0</v>
      </c>
      <c r="O354" s="434">
        <v>0</v>
      </c>
      <c r="P354" s="432">
        <f t="shared" si="182"/>
        <v>0</v>
      </c>
      <c r="Q354" s="432">
        <v>0</v>
      </c>
      <c r="R354" s="432">
        <v>0</v>
      </c>
      <c r="S354" s="435">
        <v>0</v>
      </c>
      <c r="T354" s="434">
        <v>0</v>
      </c>
      <c r="U354" s="432">
        <f t="shared" si="183"/>
        <v>0</v>
      </c>
      <c r="V354" s="432">
        <v>0</v>
      </c>
      <c r="W354" s="432">
        <v>0</v>
      </c>
      <c r="X354" s="435">
        <v>0</v>
      </c>
      <c r="Y354" s="434">
        <f>ROUND(0.575,2)</f>
        <v>0.57999999999999996</v>
      </c>
      <c r="Z354" s="432">
        <f t="shared" si="184"/>
        <v>144</v>
      </c>
      <c r="AA354" s="432">
        <v>0</v>
      </c>
      <c r="AB354" s="432">
        <v>0</v>
      </c>
      <c r="AC354" s="435">
        <v>144</v>
      </c>
      <c r="AD354" s="12"/>
      <c r="AE354" s="13"/>
      <c r="AF354" s="13"/>
      <c r="AG354" s="13"/>
      <c r="AH354" s="13"/>
      <c r="AI354" s="13"/>
      <c r="AJ354" s="13"/>
      <c r="AK354" s="13"/>
      <c r="AL354" s="13"/>
      <c r="AM354" s="13"/>
      <c r="AN354" s="13"/>
      <c r="AO354" s="13"/>
      <c r="AP354" s="13"/>
      <c r="AQ354" s="13"/>
    </row>
    <row r="355" spans="1:43" s="11" customFormat="1" ht="22.9" customHeight="1" outlineLevel="1" x14ac:dyDescent="0.2">
      <c r="A355" s="422" t="s">
        <v>564</v>
      </c>
      <c r="B355" s="436" t="s">
        <v>319</v>
      </c>
      <c r="C355" s="332">
        <f t="shared" si="180"/>
        <v>0.74</v>
      </c>
      <c r="D355" s="432">
        <f t="shared" si="178"/>
        <v>184</v>
      </c>
      <c r="E355" s="364">
        <v>0</v>
      </c>
      <c r="F355" s="433">
        <f t="shared" si="181"/>
        <v>0</v>
      </c>
      <c r="G355" s="432">
        <v>0</v>
      </c>
      <c r="H355" s="432">
        <v>0</v>
      </c>
      <c r="I355" s="432">
        <v>0</v>
      </c>
      <c r="J355" s="364">
        <v>0</v>
      </c>
      <c r="K355" s="433">
        <f t="shared" si="179"/>
        <v>0</v>
      </c>
      <c r="L355" s="432">
        <v>0</v>
      </c>
      <c r="M355" s="432">
        <v>0</v>
      </c>
      <c r="N355" s="432">
        <v>0</v>
      </c>
      <c r="O355" s="434">
        <v>0</v>
      </c>
      <c r="P355" s="432">
        <f t="shared" si="182"/>
        <v>0</v>
      </c>
      <c r="Q355" s="432">
        <v>0</v>
      </c>
      <c r="R355" s="432">
        <v>0</v>
      </c>
      <c r="S355" s="435">
        <v>0</v>
      </c>
      <c r="T355" s="434">
        <v>0</v>
      </c>
      <c r="U355" s="432">
        <f t="shared" si="183"/>
        <v>0</v>
      </c>
      <c r="V355" s="432">
        <v>0</v>
      </c>
      <c r="W355" s="432">
        <v>0</v>
      </c>
      <c r="X355" s="435">
        <v>0</v>
      </c>
      <c r="Y355" s="434">
        <f>ROUND(0.735,2)</f>
        <v>0.74</v>
      </c>
      <c r="Z355" s="432">
        <f t="shared" si="184"/>
        <v>184</v>
      </c>
      <c r="AA355" s="432">
        <v>0</v>
      </c>
      <c r="AB355" s="432">
        <v>0</v>
      </c>
      <c r="AC355" s="435">
        <v>184</v>
      </c>
      <c r="AD355" s="12"/>
      <c r="AE355" s="13"/>
      <c r="AF355" s="13"/>
      <c r="AG355" s="13"/>
      <c r="AH355" s="13"/>
      <c r="AI355" s="13"/>
      <c r="AJ355" s="13"/>
      <c r="AK355" s="13"/>
      <c r="AL355" s="13"/>
      <c r="AM355" s="13"/>
      <c r="AN355" s="13"/>
      <c r="AO355" s="13"/>
      <c r="AP355" s="13"/>
      <c r="AQ355" s="13"/>
    </row>
    <row r="356" spans="1:43" s="11" customFormat="1" ht="31.15" customHeight="1" outlineLevel="1" x14ac:dyDescent="0.2">
      <c r="A356" s="422" t="s">
        <v>565</v>
      </c>
      <c r="B356" s="436" t="s">
        <v>320</v>
      </c>
      <c r="C356" s="332">
        <f t="shared" si="180"/>
        <v>0.99</v>
      </c>
      <c r="D356" s="432">
        <f t="shared" si="178"/>
        <v>246</v>
      </c>
      <c r="E356" s="364">
        <v>0</v>
      </c>
      <c r="F356" s="433">
        <f t="shared" si="181"/>
        <v>0</v>
      </c>
      <c r="G356" s="432">
        <v>0</v>
      </c>
      <c r="H356" s="432">
        <v>0</v>
      </c>
      <c r="I356" s="432">
        <v>0</v>
      </c>
      <c r="J356" s="364">
        <v>0</v>
      </c>
      <c r="K356" s="433">
        <f t="shared" si="179"/>
        <v>0</v>
      </c>
      <c r="L356" s="432">
        <v>0</v>
      </c>
      <c r="M356" s="432">
        <v>0</v>
      </c>
      <c r="N356" s="432">
        <v>0</v>
      </c>
      <c r="O356" s="434">
        <v>0</v>
      </c>
      <c r="P356" s="432">
        <f t="shared" si="182"/>
        <v>0</v>
      </c>
      <c r="Q356" s="432">
        <v>0</v>
      </c>
      <c r="R356" s="432">
        <v>0</v>
      </c>
      <c r="S356" s="435">
        <v>0</v>
      </c>
      <c r="T356" s="434">
        <v>0</v>
      </c>
      <c r="U356" s="432">
        <f t="shared" si="183"/>
        <v>0</v>
      </c>
      <c r="V356" s="432">
        <v>0</v>
      </c>
      <c r="W356" s="432">
        <v>0</v>
      </c>
      <c r="X356" s="435">
        <v>0</v>
      </c>
      <c r="Y356" s="434">
        <f>ROUND(0.985,2)</f>
        <v>0.99</v>
      </c>
      <c r="Z356" s="432">
        <f t="shared" si="184"/>
        <v>246</v>
      </c>
      <c r="AA356" s="432">
        <v>0</v>
      </c>
      <c r="AB356" s="432">
        <v>0</v>
      </c>
      <c r="AC356" s="435">
        <v>246</v>
      </c>
      <c r="AD356" s="12"/>
      <c r="AE356" s="13"/>
      <c r="AF356" s="13"/>
      <c r="AG356" s="13"/>
      <c r="AH356" s="13"/>
      <c r="AI356" s="13"/>
      <c r="AJ356" s="13"/>
      <c r="AK356" s="13"/>
      <c r="AL356" s="13"/>
      <c r="AM356" s="13"/>
      <c r="AN356" s="13"/>
      <c r="AO356" s="13"/>
      <c r="AP356" s="13"/>
      <c r="AQ356" s="13"/>
    </row>
    <row r="357" spans="1:43" s="11" customFormat="1" ht="31.15" customHeight="1" outlineLevel="1" x14ac:dyDescent="0.2">
      <c r="A357" s="422" t="s">
        <v>566</v>
      </c>
      <c r="B357" s="436" t="s">
        <v>321</v>
      </c>
      <c r="C357" s="332">
        <f t="shared" si="180"/>
        <v>0.88</v>
      </c>
      <c r="D357" s="432">
        <f t="shared" si="178"/>
        <v>219</v>
      </c>
      <c r="E357" s="364">
        <v>0</v>
      </c>
      <c r="F357" s="433">
        <f t="shared" si="181"/>
        <v>0</v>
      </c>
      <c r="G357" s="432">
        <v>0</v>
      </c>
      <c r="H357" s="432">
        <v>0</v>
      </c>
      <c r="I357" s="432">
        <v>0</v>
      </c>
      <c r="J357" s="364">
        <v>0</v>
      </c>
      <c r="K357" s="433">
        <f t="shared" si="179"/>
        <v>0</v>
      </c>
      <c r="L357" s="432">
        <v>0</v>
      </c>
      <c r="M357" s="432">
        <v>0</v>
      </c>
      <c r="N357" s="432">
        <v>0</v>
      </c>
      <c r="O357" s="434">
        <v>0</v>
      </c>
      <c r="P357" s="432">
        <f t="shared" si="182"/>
        <v>0</v>
      </c>
      <c r="Q357" s="432">
        <v>0</v>
      </c>
      <c r="R357" s="432">
        <v>0</v>
      </c>
      <c r="S357" s="435">
        <v>0</v>
      </c>
      <c r="T357" s="434">
        <v>0</v>
      </c>
      <c r="U357" s="432">
        <f t="shared" si="183"/>
        <v>0</v>
      </c>
      <c r="V357" s="432">
        <v>0</v>
      </c>
      <c r="W357" s="432">
        <v>0</v>
      </c>
      <c r="X357" s="435">
        <v>0</v>
      </c>
      <c r="Y357" s="434">
        <f>ROUND(0.875,2)</f>
        <v>0.88</v>
      </c>
      <c r="Z357" s="432">
        <f t="shared" si="184"/>
        <v>219</v>
      </c>
      <c r="AA357" s="432">
        <v>0</v>
      </c>
      <c r="AB357" s="432">
        <v>0</v>
      </c>
      <c r="AC357" s="435">
        <v>219</v>
      </c>
      <c r="AD357" s="12"/>
      <c r="AE357" s="13"/>
      <c r="AF357" s="13"/>
      <c r="AG357" s="13"/>
      <c r="AH357" s="13"/>
      <c r="AI357" s="13"/>
      <c r="AJ357" s="13"/>
      <c r="AK357" s="13"/>
      <c r="AL357" s="13"/>
      <c r="AM357" s="13"/>
      <c r="AN357" s="13"/>
      <c r="AO357" s="13"/>
      <c r="AP357" s="13"/>
      <c r="AQ357" s="13"/>
    </row>
    <row r="358" spans="1:43" s="11" customFormat="1" ht="31.9" customHeight="1" outlineLevel="1" x14ac:dyDescent="0.2">
      <c r="A358" s="422" t="s">
        <v>567</v>
      </c>
      <c r="B358" s="436" t="s">
        <v>322</v>
      </c>
      <c r="C358" s="332">
        <f t="shared" si="180"/>
        <v>1.1200000000000001</v>
      </c>
      <c r="D358" s="432">
        <f t="shared" si="178"/>
        <v>280</v>
      </c>
      <c r="E358" s="364">
        <v>0</v>
      </c>
      <c r="F358" s="433">
        <f t="shared" si="181"/>
        <v>0</v>
      </c>
      <c r="G358" s="432">
        <v>0</v>
      </c>
      <c r="H358" s="432">
        <v>0</v>
      </c>
      <c r="I358" s="432">
        <v>0</v>
      </c>
      <c r="J358" s="364">
        <v>0</v>
      </c>
      <c r="K358" s="433">
        <f t="shared" si="179"/>
        <v>0</v>
      </c>
      <c r="L358" s="432">
        <v>0</v>
      </c>
      <c r="M358" s="432">
        <v>0</v>
      </c>
      <c r="N358" s="432">
        <v>0</v>
      </c>
      <c r="O358" s="434">
        <v>0</v>
      </c>
      <c r="P358" s="432">
        <f t="shared" si="182"/>
        <v>0</v>
      </c>
      <c r="Q358" s="432">
        <v>0</v>
      </c>
      <c r="R358" s="432">
        <v>0</v>
      </c>
      <c r="S358" s="435">
        <v>0</v>
      </c>
      <c r="T358" s="434">
        <v>0</v>
      </c>
      <c r="U358" s="432">
        <f t="shared" si="183"/>
        <v>0</v>
      </c>
      <c r="V358" s="432">
        <v>0</v>
      </c>
      <c r="W358" s="432">
        <v>0</v>
      </c>
      <c r="X358" s="435">
        <v>0</v>
      </c>
      <c r="Y358" s="434">
        <v>1.1200000000000001</v>
      </c>
      <c r="Z358" s="432">
        <f t="shared" si="184"/>
        <v>280</v>
      </c>
      <c r="AA358" s="432">
        <v>0</v>
      </c>
      <c r="AB358" s="432">
        <v>0</v>
      </c>
      <c r="AC358" s="435">
        <v>280</v>
      </c>
      <c r="AD358" s="12"/>
      <c r="AE358" s="13"/>
      <c r="AF358" s="13"/>
      <c r="AG358" s="13"/>
      <c r="AH358" s="13"/>
      <c r="AI358" s="13"/>
      <c r="AJ358" s="13"/>
      <c r="AK358" s="13"/>
      <c r="AL358" s="13"/>
      <c r="AM358" s="13"/>
      <c r="AN358" s="13"/>
      <c r="AO358" s="13"/>
      <c r="AP358" s="13"/>
      <c r="AQ358" s="13"/>
    </row>
    <row r="359" spans="1:43" s="11" customFormat="1" ht="33" customHeight="1" outlineLevel="1" x14ac:dyDescent="0.2">
      <c r="A359" s="422" t="s">
        <v>568</v>
      </c>
      <c r="B359" s="436" t="s">
        <v>323</v>
      </c>
      <c r="C359" s="332">
        <f t="shared" si="180"/>
        <v>1.03</v>
      </c>
      <c r="D359" s="432">
        <f t="shared" si="178"/>
        <v>258</v>
      </c>
      <c r="E359" s="364">
        <v>0</v>
      </c>
      <c r="F359" s="433">
        <f t="shared" si="181"/>
        <v>0</v>
      </c>
      <c r="G359" s="432">
        <v>0</v>
      </c>
      <c r="H359" s="432">
        <v>0</v>
      </c>
      <c r="I359" s="432">
        <v>0</v>
      </c>
      <c r="J359" s="364">
        <v>0</v>
      </c>
      <c r="K359" s="433">
        <f t="shared" si="179"/>
        <v>0</v>
      </c>
      <c r="L359" s="432">
        <v>0</v>
      </c>
      <c r="M359" s="432">
        <v>0</v>
      </c>
      <c r="N359" s="432">
        <v>0</v>
      </c>
      <c r="O359" s="434">
        <v>0</v>
      </c>
      <c r="P359" s="432">
        <f t="shared" si="182"/>
        <v>0</v>
      </c>
      <c r="Q359" s="432">
        <v>0</v>
      </c>
      <c r="R359" s="432">
        <v>0</v>
      </c>
      <c r="S359" s="435">
        <v>0</v>
      </c>
      <c r="T359" s="434">
        <v>0</v>
      </c>
      <c r="U359" s="432">
        <f t="shared" si="183"/>
        <v>0</v>
      </c>
      <c r="V359" s="432">
        <v>0</v>
      </c>
      <c r="W359" s="432">
        <v>0</v>
      </c>
      <c r="X359" s="435">
        <v>0</v>
      </c>
      <c r="Y359" s="434">
        <v>1.03</v>
      </c>
      <c r="Z359" s="432">
        <f t="shared" si="184"/>
        <v>258</v>
      </c>
      <c r="AA359" s="432">
        <v>0</v>
      </c>
      <c r="AB359" s="432">
        <v>0</v>
      </c>
      <c r="AC359" s="435">
        <v>258</v>
      </c>
      <c r="AD359" s="12"/>
      <c r="AE359" s="13"/>
      <c r="AF359" s="13"/>
      <c r="AG359" s="13"/>
      <c r="AH359" s="13"/>
      <c r="AI359" s="13"/>
      <c r="AJ359" s="13"/>
      <c r="AK359" s="13"/>
      <c r="AL359" s="13"/>
      <c r="AM359" s="13"/>
      <c r="AN359" s="13"/>
      <c r="AO359" s="13"/>
      <c r="AP359" s="13"/>
      <c r="AQ359" s="13"/>
    </row>
    <row r="360" spans="1:43" s="11" customFormat="1" ht="31.15" customHeight="1" outlineLevel="1" x14ac:dyDescent="0.2">
      <c r="A360" s="422" t="s">
        <v>569</v>
      </c>
      <c r="B360" s="436" t="s">
        <v>324</v>
      </c>
      <c r="C360" s="332">
        <f t="shared" si="180"/>
        <v>1.9100000000000001</v>
      </c>
      <c r="D360" s="432">
        <f t="shared" si="178"/>
        <v>478</v>
      </c>
      <c r="E360" s="364">
        <v>0</v>
      </c>
      <c r="F360" s="433">
        <f t="shared" si="181"/>
        <v>0</v>
      </c>
      <c r="G360" s="432">
        <v>0</v>
      </c>
      <c r="H360" s="432">
        <v>0</v>
      </c>
      <c r="I360" s="432">
        <v>0</v>
      </c>
      <c r="J360" s="364">
        <v>0</v>
      </c>
      <c r="K360" s="433">
        <f t="shared" si="179"/>
        <v>0</v>
      </c>
      <c r="L360" s="432">
        <v>0</v>
      </c>
      <c r="M360" s="432">
        <v>0</v>
      </c>
      <c r="N360" s="432">
        <v>0</v>
      </c>
      <c r="O360" s="434">
        <v>0</v>
      </c>
      <c r="P360" s="432">
        <f t="shared" si="182"/>
        <v>0</v>
      </c>
      <c r="Q360" s="432">
        <v>0</v>
      </c>
      <c r="R360" s="432">
        <v>0</v>
      </c>
      <c r="S360" s="435">
        <v>0</v>
      </c>
      <c r="T360" s="434">
        <v>0</v>
      </c>
      <c r="U360" s="432">
        <f t="shared" si="183"/>
        <v>0</v>
      </c>
      <c r="V360" s="432">
        <v>0</v>
      </c>
      <c r="W360" s="432">
        <v>0</v>
      </c>
      <c r="X360" s="435">
        <v>0</v>
      </c>
      <c r="Y360" s="434">
        <v>1.9100000000000001</v>
      </c>
      <c r="Z360" s="432">
        <f t="shared" si="184"/>
        <v>478</v>
      </c>
      <c r="AA360" s="432">
        <v>0</v>
      </c>
      <c r="AB360" s="432">
        <v>0</v>
      </c>
      <c r="AC360" s="435">
        <v>478</v>
      </c>
      <c r="AD360" s="12"/>
      <c r="AE360" s="13"/>
      <c r="AF360" s="13"/>
      <c r="AG360" s="13"/>
      <c r="AH360" s="13"/>
      <c r="AI360" s="13"/>
      <c r="AJ360" s="13"/>
      <c r="AK360" s="13"/>
      <c r="AL360" s="13"/>
      <c r="AM360" s="13"/>
      <c r="AN360" s="13"/>
      <c r="AO360" s="13"/>
      <c r="AP360" s="13"/>
      <c r="AQ360" s="13"/>
    </row>
    <row r="361" spans="1:43" s="11" customFormat="1" ht="31.15" customHeight="1" outlineLevel="1" x14ac:dyDescent="0.2">
      <c r="A361" s="422" t="s">
        <v>570</v>
      </c>
      <c r="B361" s="436" t="s">
        <v>325</v>
      </c>
      <c r="C361" s="332">
        <f t="shared" si="180"/>
        <v>0.99</v>
      </c>
      <c r="D361" s="432">
        <f t="shared" si="178"/>
        <v>246</v>
      </c>
      <c r="E361" s="364">
        <v>0</v>
      </c>
      <c r="F361" s="433">
        <f t="shared" si="181"/>
        <v>0</v>
      </c>
      <c r="G361" s="432">
        <v>0</v>
      </c>
      <c r="H361" s="432">
        <v>0</v>
      </c>
      <c r="I361" s="432">
        <v>0</v>
      </c>
      <c r="J361" s="364">
        <v>0</v>
      </c>
      <c r="K361" s="433">
        <f t="shared" si="179"/>
        <v>0</v>
      </c>
      <c r="L361" s="432">
        <v>0</v>
      </c>
      <c r="M361" s="432">
        <v>0</v>
      </c>
      <c r="N361" s="432">
        <v>0</v>
      </c>
      <c r="O361" s="434">
        <v>0</v>
      </c>
      <c r="P361" s="432">
        <f t="shared" si="182"/>
        <v>0</v>
      </c>
      <c r="Q361" s="432">
        <v>0</v>
      </c>
      <c r="R361" s="432">
        <v>0</v>
      </c>
      <c r="S361" s="435">
        <v>0</v>
      </c>
      <c r="T361" s="434">
        <v>0</v>
      </c>
      <c r="U361" s="432">
        <f t="shared" si="183"/>
        <v>0</v>
      </c>
      <c r="V361" s="432">
        <v>0</v>
      </c>
      <c r="W361" s="432">
        <v>0</v>
      </c>
      <c r="X361" s="435">
        <v>0</v>
      </c>
      <c r="Y361" s="434">
        <f>ROUND(0.985,2)</f>
        <v>0.99</v>
      </c>
      <c r="Z361" s="432">
        <f t="shared" si="184"/>
        <v>246</v>
      </c>
      <c r="AA361" s="432">
        <v>0</v>
      </c>
      <c r="AB361" s="432">
        <v>0</v>
      </c>
      <c r="AC361" s="435">
        <v>246</v>
      </c>
      <c r="AD361" s="12"/>
      <c r="AE361" s="13"/>
      <c r="AF361" s="13"/>
      <c r="AG361" s="13"/>
      <c r="AH361" s="13"/>
      <c r="AI361" s="13"/>
      <c r="AJ361" s="13"/>
      <c r="AK361" s="13"/>
      <c r="AL361" s="13"/>
      <c r="AM361" s="13"/>
      <c r="AN361" s="13"/>
      <c r="AO361" s="13"/>
      <c r="AP361" s="13"/>
      <c r="AQ361" s="13"/>
    </row>
    <row r="362" spans="1:43" s="11" customFormat="1" ht="30" customHeight="1" outlineLevel="1" x14ac:dyDescent="0.2">
      <c r="A362" s="422" t="s">
        <v>571</v>
      </c>
      <c r="B362" s="436" t="s">
        <v>326</v>
      </c>
      <c r="C362" s="332">
        <f t="shared" si="180"/>
        <v>0.83</v>
      </c>
      <c r="D362" s="432">
        <f t="shared" si="178"/>
        <v>206</v>
      </c>
      <c r="E362" s="364">
        <v>0</v>
      </c>
      <c r="F362" s="433">
        <f t="shared" si="181"/>
        <v>0</v>
      </c>
      <c r="G362" s="432">
        <v>0</v>
      </c>
      <c r="H362" s="432">
        <v>0</v>
      </c>
      <c r="I362" s="432">
        <v>0</v>
      </c>
      <c r="J362" s="364">
        <v>0</v>
      </c>
      <c r="K362" s="433">
        <f t="shared" si="179"/>
        <v>0</v>
      </c>
      <c r="L362" s="432">
        <v>0</v>
      </c>
      <c r="M362" s="432">
        <v>0</v>
      </c>
      <c r="N362" s="432">
        <v>0</v>
      </c>
      <c r="O362" s="434">
        <v>0</v>
      </c>
      <c r="P362" s="432">
        <f t="shared" si="182"/>
        <v>0</v>
      </c>
      <c r="Q362" s="432">
        <v>0</v>
      </c>
      <c r="R362" s="432">
        <v>0</v>
      </c>
      <c r="S362" s="435">
        <v>0</v>
      </c>
      <c r="T362" s="434">
        <v>0</v>
      </c>
      <c r="U362" s="432">
        <f t="shared" si="183"/>
        <v>0</v>
      </c>
      <c r="V362" s="432">
        <v>0</v>
      </c>
      <c r="W362" s="432">
        <v>0</v>
      </c>
      <c r="X362" s="435">
        <v>0</v>
      </c>
      <c r="Y362" s="434">
        <f>ROUND(0.825,2)</f>
        <v>0.83</v>
      </c>
      <c r="Z362" s="432">
        <f t="shared" si="184"/>
        <v>206</v>
      </c>
      <c r="AA362" s="432">
        <v>0</v>
      </c>
      <c r="AB362" s="432">
        <v>0</v>
      </c>
      <c r="AC362" s="435">
        <v>206</v>
      </c>
      <c r="AD362" s="12"/>
      <c r="AE362" s="13"/>
      <c r="AF362" s="13"/>
      <c r="AG362" s="13"/>
      <c r="AH362" s="13"/>
      <c r="AI362" s="13"/>
      <c r="AJ362" s="13"/>
      <c r="AK362" s="13"/>
      <c r="AL362" s="13"/>
      <c r="AM362" s="13"/>
      <c r="AN362" s="13"/>
      <c r="AO362" s="13"/>
      <c r="AP362" s="13"/>
      <c r="AQ362" s="13"/>
    </row>
    <row r="363" spans="1:43" s="11" customFormat="1" ht="22.15" customHeight="1" outlineLevel="1" x14ac:dyDescent="0.2">
      <c r="A363" s="422" t="s">
        <v>572</v>
      </c>
      <c r="B363" s="436" t="s">
        <v>327</v>
      </c>
      <c r="C363" s="332">
        <f t="shared" si="180"/>
        <v>0.85000000000000009</v>
      </c>
      <c r="D363" s="432">
        <f t="shared" si="178"/>
        <v>213</v>
      </c>
      <c r="E363" s="364">
        <v>0</v>
      </c>
      <c r="F363" s="433">
        <f t="shared" si="181"/>
        <v>0</v>
      </c>
      <c r="G363" s="432">
        <v>0</v>
      </c>
      <c r="H363" s="432">
        <v>0</v>
      </c>
      <c r="I363" s="432">
        <v>0</v>
      </c>
      <c r="J363" s="364">
        <v>0</v>
      </c>
      <c r="K363" s="433">
        <f t="shared" si="179"/>
        <v>0</v>
      </c>
      <c r="L363" s="432">
        <v>0</v>
      </c>
      <c r="M363" s="432">
        <v>0</v>
      </c>
      <c r="N363" s="432">
        <v>0</v>
      </c>
      <c r="O363" s="434">
        <v>0</v>
      </c>
      <c r="P363" s="432">
        <f t="shared" si="182"/>
        <v>0</v>
      </c>
      <c r="Q363" s="432">
        <v>0</v>
      </c>
      <c r="R363" s="432">
        <v>0</v>
      </c>
      <c r="S363" s="435">
        <v>0</v>
      </c>
      <c r="T363" s="434">
        <v>0</v>
      </c>
      <c r="U363" s="432">
        <f t="shared" si="183"/>
        <v>0</v>
      </c>
      <c r="V363" s="432">
        <v>0</v>
      </c>
      <c r="W363" s="432">
        <v>0</v>
      </c>
      <c r="X363" s="435">
        <v>0</v>
      </c>
      <c r="Y363" s="434">
        <v>0.85000000000000009</v>
      </c>
      <c r="Z363" s="432">
        <f t="shared" si="184"/>
        <v>213</v>
      </c>
      <c r="AA363" s="432">
        <v>0</v>
      </c>
      <c r="AB363" s="432">
        <v>0</v>
      </c>
      <c r="AC363" s="435">
        <v>213</v>
      </c>
      <c r="AD363" s="12"/>
      <c r="AE363" s="13"/>
      <c r="AF363" s="13"/>
      <c r="AG363" s="13"/>
      <c r="AH363" s="13"/>
      <c r="AI363" s="13"/>
      <c r="AJ363" s="13"/>
      <c r="AK363" s="13"/>
      <c r="AL363" s="13"/>
      <c r="AM363" s="13"/>
      <c r="AN363" s="13"/>
      <c r="AO363" s="13"/>
      <c r="AP363" s="13"/>
      <c r="AQ363" s="13"/>
    </row>
    <row r="364" spans="1:43" s="11" customFormat="1" ht="26.45" customHeight="1" outlineLevel="1" x14ac:dyDescent="0.2">
      <c r="A364" s="422" t="s">
        <v>573</v>
      </c>
      <c r="B364" s="436" t="s">
        <v>328</v>
      </c>
      <c r="C364" s="332">
        <f t="shared" si="180"/>
        <v>1.47</v>
      </c>
      <c r="D364" s="432">
        <f t="shared" si="178"/>
        <v>368</v>
      </c>
      <c r="E364" s="364">
        <v>0</v>
      </c>
      <c r="F364" s="433">
        <f t="shared" si="181"/>
        <v>0</v>
      </c>
      <c r="G364" s="432">
        <v>0</v>
      </c>
      <c r="H364" s="432">
        <v>0</v>
      </c>
      <c r="I364" s="432">
        <v>0</v>
      </c>
      <c r="J364" s="364">
        <v>0</v>
      </c>
      <c r="K364" s="433">
        <f t="shared" si="179"/>
        <v>0</v>
      </c>
      <c r="L364" s="432">
        <v>0</v>
      </c>
      <c r="M364" s="432">
        <v>0</v>
      </c>
      <c r="N364" s="432">
        <v>0</v>
      </c>
      <c r="O364" s="434">
        <v>0</v>
      </c>
      <c r="P364" s="432">
        <f t="shared" si="182"/>
        <v>0</v>
      </c>
      <c r="Q364" s="432">
        <v>0</v>
      </c>
      <c r="R364" s="432">
        <v>0</v>
      </c>
      <c r="S364" s="435">
        <v>0</v>
      </c>
      <c r="T364" s="434">
        <v>0</v>
      </c>
      <c r="U364" s="432">
        <f t="shared" si="183"/>
        <v>0</v>
      </c>
      <c r="V364" s="432">
        <v>0</v>
      </c>
      <c r="W364" s="432">
        <v>0</v>
      </c>
      <c r="X364" s="435">
        <v>0</v>
      </c>
      <c r="Y364" s="434">
        <v>1.47</v>
      </c>
      <c r="Z364" s="432">
        <f t="shared" si="184"/>
        <v>368</v>
      </c>
      <c r="AA364" s="432">
        <v>0</v>
      </c>
      <c r="AB364" s="432">
        <v>0</v>
      </c>
      <c r="AC364" s="435">
        <v>368</v>
      </c>
      <c r="AD364" s="12"/>
      <c r="AE364" s="13"/>
      <c r="AF364" s="13"/>
      <c r="AG364" s="13"/>
      <c r="AH364" s="13"/>
      <c r="AI364" s="13"/>
      <c r="AJ364" s="13"/>
      <c r="AK364" s="13"/>
      <c r="AL364" s="13"/>
      <c r="AM364" s="13"/>
      <c r="AN364" s="13"/>
      <c r="AO364" s="13"/>
      <c r="AP364" s="13"/>
      <c r="AQ364" s="13"/>
    </row>
    <row r="365" spans="1:43" s="11" customFormat="1" ht="25.9" customHeight="1" outlineLevel="1" x14ac:dyDescent="0.2">
      <c r="A365" s="422" t="s">
        <v>574</v>
      </c>
      <c r="B365" s="436" t="s">
        <v>329</v>
      </c>
      <c r="C365" s="332">
        <f t="shared" si="180"/>
        <v>1.82</v>
      </c>
      <c r="D365" s="432">
        <f t="shared" si="178"/>
        <v>454</v>
      </c>
      <c r="E365" s="364">
        <v>0</v>
      </c>
      <c r="F365" s="433">
        <f t="shared" si="181"/>
        <v>0</v>
      </c>
      <c r="G365" s="432">
        <v>0</v>
      </c>
      <c r="H365" s="432">
        <v>0</v>
      </c>
      <c r="I365" s="432">
        <v>0</v>
      </c>
      <c r="J365" s="364">
        <v>0</v>
      </c>
      <c r="K365" s="433">
        <f t="shared" si="179"/>
        <v>0</v>
      </c>
      <c r="L365" s="432">
        <v>0</v>
      </c>
      <c r="M365" s="432">
        <v>0</v>
      </c>
      <c r="N365" s="432">
        <v>0</v>
      </c>
      <c r="O365" s="434">
        <v>0</v>
      </c>
      <c r="P365" s="432">
        <f t="shared" si="182"/>
        <v>0</v>
      </c>
      <c r="Q365" s="432">
        <v>0</v>
      </c>
      <c r="R365" s="432">
        <v>0</v>
      </c>
      <c r="S365" s="435">
        <v>0</v>
      </c>
      <c r="T365" s="434">
        <v>0</v>
      </c>
      <c r="U365" s="432">
        <f t="shared" si="183"/>
        <v>0</v>
      </c>
      <c r="V365" s="432">
        <v>0</v>
      </c>
      <c r="W365" s="432">
        <v>0</v>
      </c>
      <c r="X365" s="435">
        <v>0</v>
      </c>
      <c r="Y365" s="434">
        <f>ROUND(1.815,2)</f>
        <v>1.82</v>
      </c>
      <c r="Z365" s="432">
        <f t="shared" si="184"/>
        <v>454</v>
      </c>
      <c r="AA365" s="432">
        <v>0</v>
      </c>
      <c r="AB365" s="432">
        <v>0</v>
      </c>
      <c r="AC365" s="435">
        <v>454</v>
      </c>
      <c r="AD365" s="12"/>
      <c r="AE365" s="13"/>
      <c r="AF365" s="13"/>
      <c r="AG365" s="13"/>
      <c r="AH365" s="13"/>
      <c r="AI365" s="13"/>
      <c r="AJ365" s="13"/>
      <c r="AK365" s="13"/>
      <c r="AL365" s="13"/>
      <c r="AM365" s="13"/>
      <c r="AN365" s="13"/>
      <c r="AO365" s="13"/>
      <c r="AP365" s="13"/>
      <c r="AQ365" s="13"/>
    </row>
    <row r="366" spans="1:43" s="11" customFormat="1" ht="24" customHeight="1" outlineLevel="1" x14ac:dyDescent="0.2">
      <c r="A366" s="422" t="s">
        <v>575</v>
      </c>
      <c r="B366" s="436" t="s">
        <v>330</v>
      </c>
      <c r="C366" s="332">
        <f t="shared" si="180"/>
        <v>1</v>
      </c>
      <c r="D366" s="432">
        <f t="shared" si="178"/>
        <v>250</v>
      </c>
      <c r="E366" s="364">
        <v>0</v>
      </c>
      <c r="F366" s="433">
        <f t="shared" si="181"/>
        <v>0</v>
      </c>
      <c r="G366" s="432">
        <v>0</v>
      </c>
      <c r="H366" s="432">
        <v>0</v>
      </c>
      <c r="I366" s="432">
        <v>0</v>
      </c>
      <c r="J366" s="364">
        <v>0</v>
      </c>
      <c r="K366" s="433">
        <f t="shared" si="179"/>
        <v>0</v>
      </c>
      <c r="L366" s="432">
        <v>0</v>
      </c>
      <c r="M366" s="432">
        <v>0</v>
      </c>
      <c r="N366" s="432">
        <v>0</v>
      </c>
      <c r="O366" s="434">
        <v>0</v>
      </c>
      <c r="P366" s="432">
        <f t="shared" si="182"/>
        <v>0</v>
      </c>
      <c r="Q366" s="432">
        <v>0</v>
      </c>
      <c r="R366" s="432">
        <v>0</v>
      </c>
      <c r="S366" s="435">
        <v>0</v>
      </c>
      <c r="T366" s="434">
        <v>0</v>
      </c>
      <c r="U366" s="432">
        <f t="shared" si="183"/>
        <v>0</v>
      </c>
      <c r="V366" s="432">
        <v>0</v>
      </c>
      <c r="W366" s="432">
        <v>0</v>
      </c>
      <c r="X366" s="435">
        <v>0</v>
      </c>
      <c r="Y366" s="434">
        <v>1</v>
      </c>
      <c r="Z366" s="432">
        <f t="shared" si="184"/>
        <v>250</v>
      </c>
      <c r="AA366" s="432">
        <v>0</v>
      </c>
      <c r="AB366" s="432">
        <v>0</v>
      </c>
      <c r="AC366" s="435">
        <v>250</v>
      </c>
      <c r="AD366" s="12"/>
      <c r="AE366" s="13"/>
      <c r="AF366" s="13"/>
      <c r="AG366" s="13"/>
      <c r="AH366" s="13"/>
      <c r="AI366" s="13"/>
      <c r="AJ366" s="13"/>
      <c r="AK366" s="13"/>
      <c r="AL366" s="13"/>
      <c r="AM366" s="13"/>
      <c r="AN366" s="13"/>
      <c r="AO366" s="13"/>
      <c r="AP366" s="13"/>
      <c r="AQ366" s="13"/>
    </row>
    <row r="367" spans="1:43" s="11" customFormat="1" ht="25.9" customHeight="1" outlineLevel="1" x14ac:dyDescent="0.2">
      <c r="A367" s="422" t="s">
        <v>576</v>
      </c>
      <c r="B367" s="436" t="s">
        <v>331</v>
      </c>
      <c r="C367" s="332">
        <f t="shared" si="180"/>
        <v>3.1</v>
      </c>
      <c r="D367" s="432">
        <f t="shared" si="178"/>
        <v>774</v>
      </c>
      <c r="E367" s="364">
        <v>0</v>
      </c>
      <c r="F367" s="433">
        <f t="shared" si="181"/>
        <v>0</v>
      </c>
      <c r="G367" s="432">
        <v>0</v>
      </c>
      <c r="H367" s="432">
        <v>0</v>
      </c>
      <c r="I367" s="432">
        <v>0</v>
      </c>
      <c r="J367" s="364">
        <v>0</v>
      </c>
      <c r="K367" s="433">
        <f t="shared" si="179"/>
        <v>0</v>
      </c>
      <c r="L367" s="432">
        <v>0</v>
      </c>
      <c r="M367" s="432">
        <v>0</v>
      </c>
      <c r="N367" s="432">
        <v>0</v>
      </c>
      <c r="O367" s="434">
        <v>0</v>
      </c>
      <c r="P367" s="432">
        <f t="shared" si="182"/>
        <v>0</v>
      </c>
      <c r="Q367" s="432">
        <v>0</v>
      </c>
      <c r="R367" s="432">
        <v>0</v>
      </c>
      <c r="S367" s="435">
        <v>0</v>
      </c>
      <c r="T367" s="434">
        <v>0</v>
      </c>
      <c r="U367" s="432">
        <f t="shared" si="183"/>
        <v>0</v>
      </c>
      <c r="V367" s="432">
        <v>0</v>
      </c>
      <c r="W367" s="432">
        <v>0</v>
      </c>
      <c r="X367" s="435">
        <v>0</v>
      </c>
      <c r="Y367" s="434">
        <f>ROUND(3.095,2)</f>
        <v>3.1</v>
      </c>
      <c r="Z367" s="432">
        <f t="shared" si="184"/>
        <v>774</v>
      </c>
      <c r="AA367" s="432">
        <v>0</v>
      </c>
      <c r="AB367" s="432">
        <v>0</v>
      </c>
      <c r="AC367" s="435">
        <v>774</v>
      </c>
      <c r="AD367" s="12"/>
      <c r="AE367" s="13"/>
      <c r="AF367" s="13"/>
      <c r="AG367" s="13"/>
      <c r="AH367" s="13"/>
      <c r="AI367" s="13"/>
      <c r="AJ367" s="13"/>
      <c r="AK367" s="13"/>
      <c r="AL367" s="13"/>
      <c r="AM367" s="13"/>
      <c r="AN367" s="13"/>
      <c r="AO367" s="13"/>
      <c r="AP367" s="13"/>
      <c r="AQ367" s="13"/>
    </row>
    <row r="368" spans="1:43" s="11" customFormat="1" ht="28.15" customHeight="1" outlineLevel="1" x14ac:dyDescent="0.2">
      <c r="A368" s="422" t="s">
        <v>577</v>
      </c>
      <c r="B368" s="436" t="s">
        <v>332</v>
      </c>
      <c r="C368" s="332">
        <f t="shared" si="180"/>
        <v>2.16</v>
      </c>
      <c r="D368" s="432">
        <f t="shared" si="178"/>
        <v>540</v>
      </c>
      <c r="E368" s="364">
        <v>0</v>
      </c>
      <c r="F368" s="433">
        <f t="shared" si="181"/>
        <v>0</v>
      </c>
      <c r="G368" s="432">
        <v>0</v>
      </c>
      <c r="H368" s="432">
        <v>0</v>
      </c>
      <c r="I368" s="432">
        <v>0</v>
      </c>
      <c r="J368" s="364">
        <v>0</v>
      </c>
      <c r="K368" s="433">
        <f t="shared" si="179"/>
        <v>0</v>
      </c>
      <c r="L368" s="432">
        <v>0</v>
      </c>
      <c r="M368" s="432">
        <v>0</v>
      </c>
      <c r="N368" s="432">
        <v>0</v>
      </c>
      <c r="O368" s="434">
        <v>0</v>
      </c>
      <c r="P368" s="432">
        <f t="shared" si="182"/>
        <v>0</v>
      </c>
      <c r="Q368" s="432">
        <v>0</v>
      </c>
      <c r="R368" s="432">
        <v>0</v>
      </c>
      <c r="S368" s="435">
        <v>0</v>
      </c>
      <c r="T368" s="434">
        <v>0</v>
      </c>
      <c r="U368" s="432">
        <f t="shared" si="183"/>
        <v>0</v>
      </c>
      <c r="V368" s="432">
        <v>0</v>
      </c>
      <c r="W368" s="432">
        <v>0</v>
      </c>
      <c r="X368" s="435">
        <v>0</v>
      </c>
      <c r="Y368" s="434">
        <v>2.16</v>
      </c>
      <c r="Z368" s="432">
        <f t="shared" si="184"/>
        <v>540</v>
      </c>
      <c r="AA368" s="432">
        <v>0</v>
      </c>
      <c r="AB368" s="432">
        <v>0</v>
      </c>
      <c r="AC368" s="435">
        <v>540</v>
      </c>
      <c r="AD368" s="12"/>
      <c r="AE368" s="13"/>
      <c r="AF368" s="13"/>
      <c r="AG368" s="13"/>
      <c r="AH368" s="13"/>
      <c r="AI368" s="13"/>
      <c r="AJ368" s="13"/>
      <c r="AK368" s="13"/>
      <c r="AL368" s="13"/>
      <c r="AM368" s="13"/>
      <c r="AN368" s="13"/>
      <c r="AO368" s="13"/>
      <c r="AP368" s="13"/>
      <c r="AQ368" s="13"/>
    </row>
    <row r="369" spans="1:43" s="11" customFormat="1" ht="31.9" customHeight="1" outlineLevel="1" x14ac:dyDescent="0.2">
      <c r="A369" s="422" t="s">
        <v>578</v>
      </c>
      <c r="B369" s="436" t="s">
        <v>333</v>
      </c>
      <c r="C369" s="332">
        <f t="shared" si="180"/>
        <v>1.9</v>
      </c>
      <c r="D369" s="432">
        <f t="shared" si="178"/>
        <v>475</v>
      </c>
      <c r="E369" s="364">
        <v>0</v>
      </c>
      <c r="F369" s="433">
        <f t="shared" si="181"/>
        <v>0</v>
      </c>
      <c r="G369" s="432">
        <v>0</v>
      </c>
      <c r="H369" s="432">
        <v>0</v>
      </c>
      <c r="I369" s="432">
        <v>0</v>
      </c>
      <c r="J369" s="364">
        <v>0</v>
      </c>
      <c r="K369" s="433">
        <f t="shared" si="179"/>
        <v>0</v>
      </c>
      <c r="L369" s="432">
        <v>0</v>
      </c>
      <c r="M369" s="432">
        <v>0</v>
      </c>
      <c r="N369" s="432">
        <v>0</v>
      </c>
      <c r="O369" s="434">
        <v>0</v>
      </c>
      <c r="P369" s="432">
        <f t="shared" si="182"/>
        <v>0</v>
      </c>
      <c r="Q369" s="432">
        <v>0</v>
      </c>
      <c r="R369" s="432">
        <v>0</v>
      </c>
      <c r="S369" s="435">
        <v>0</v>
      </c>
      <c r="T369" s="434">
        <v>0</v>
      </c>
      <c r="U369" s="432">
        <f t="shared" si="183"/>
        <v>0</v>
      </c>
      <c r="V369" s="432">
        <v>0</v>
      </c>
      <c r="W369" s="432">
        <v>0</v>
      </c>
      <c r="X369" s="435">
        <v>0</v>
      </c>
      <c r="Y369" s="434">
        <v>1.9</v>
      </c>
      <c r="Z369" s="432">
        <f t="shared" si="184"/>
        <v>475</v>
      </c>
      <c r="AA369" s="432">
        <v>0</v>
      </c>
      <c r="AB369" s="432">
        <v>0</v>
      </c>
      <c r="AC369" s="435">
        <v>475</v>
      </c>
      <c r="AD369" s="12"/>
      <c r="AE369" s="13"/>
      <c r="AF369" s="13"/>
      <c r="AG369" s="13"/>
      <c r="AH369" s="13"/>
      <c r="AI369" s="13"/>
      <c r="AJ369" s="13"/>
      <c r="AK369" s="13"/>
      <c r="AL369" s="13"/>
      <c r="AM369" s="13"/>
      <c r="AN369" s="13"/>
      <c r="AO369" s="13"/>
      <c r="AP369" s="13"/>
      <c r="AQ369" s="13"/>
    </row>
    <row r="370" spans="1:43" s="11" customFormat="1" ht="30" customHeight="1" outlineLevel="1" x14ac:dyDescent="0.2">
      <c r="A370" s="422" t="s">
        <v>579</v>
      </c>
      <c r="B370" s="436" t="s">
        <v>450</v>
      </c>
      <c r="C370" s="332">
        <f t="shared" si="180"/>
        <v>1.35</v>
      </c>
      <c r="D370" s="432">
        <f t="shared" si="178"/>
        <v>338</v>
      </c>
      <c r="E370" s="364">
        <v>0</v>
      </c>
      <c r="F370" s="433">
        <f t="shared" si="181"/>
        <v>0</v>
      </c>
      <c r="G370" s="432">
        <v>0</v>
      </c>
      <c r="H370" s="432">
        <v>0</v>
      </c>
      <c r="I370" s="432">
        <v>0</v>
      </c>
      <c r="J370" s="364">
        <v>0</v>
      </c>
      <c r="K370" s="433">
        <f t="shared" si="179"/>
        <v>0</v>
      </c>
      <c r="L370" s="432">
        <v>0</v>
      </c>
      <c r="M370" s="432">
        <v>0</v>
      </c>
      <c r="N370" s="432">
        <v>0</v>
      </c>
      <c r="O370" s="434">
        <v>0</v>
      </c>
      <c r="P370" s="432">
        <f t="shared" si="182"/>
        <v>0</v>
      </c>
      <c r="Q370" s="432">
        <v>0</v>
      </c>
      <c r="R370" s="432">
        <v>0</v>
      </c>
      <c r="S370" s="435">
        <v>0</v>
      </c>
      <c r="T370" s="434">
        <v>0</v>
      </c>
      <c r="U370" s="432">
        <f t="shared" si="183"/>
        <v>0</v>
      </c>
      <c r="V370" s="432">
        <v>0</v>
      </c>
      <c r="W370" s="432">
        <v>0</v>
      </c>
      <c r="X370" s="435">
        <v>0</v>
      </c>
      <c r="Y370" s="434">
        <v>1.35</v>
      </c>
      <c r="Z370" s="432">
        <f t="shared" si="184"/>
        <v>338</v>
      </c>
      <c r="AA370" s="432">
        <v>0</v>
      </c>
      <c r="AB370" s="432">
        <v>0</v>
      </c>
      <c r="AC370" s="435">
        <v>338</v>
      </c>
      <c r="AD370" s="12"/>
      <c r="AE370" s="13"/>
      <c r="AF370" s="13"/>
      <c r="AG370" s="13"/>
      <c r="AH370" s="13"/>
      <c r="AI370" s="13"/>
      <c r="AJ370" s="13"/>
      <c r="AK370" s="13"/>
      <c r="AL370" s="13"/>
      <c r="AM370" s="13"/>
      <c r="AN370" s="13"/>
      <c r="AO370" s="13"/>
      <c r="AP370" s="13"/>
      <c r="AQ370" s="13"/>
    </row>
    <row r="371" spans="1:43" s="11" customFormat="1" ht="33" customHeight="1" outlineLevel="1" x14ac:dyDescent="0.2">
      <c r="A371" s="422" t="s">
        <v>580</v>
      </c>
      <c r="B371" s="436" t="s">
        <v>334</v>
      </c>
      <c r="C371" s="332">
        <f t="shared" si="180"/>
        <v>1.48</v>
      </c>
      <c r="D371" s="432">
        <f t="shared" si="178"/>
        <v>369</v>
      </c>
      <c r="E371" s="364">
        <v>0</v>
      </c>
      <c r="F371" s="433">
        <f t="shared" si="181"/>
        <v>0</v>
      </c>
      <c r="G371" s="432">
        <v>0</v>
      </c>
      <c r="H371" s="432">
        <v>0</v>
      </c>
      <c r="I371" s="432">
        <v>0</v>
      </c>
      <c r="J371" s="364">
        <v>0</v>
      </c>
      <c r="K371" s="433">
        <f t="shared" si="179"/>
        <v>0</v>
      </c>
      <c r="L371" s="432">
        <v>0</v>
      </c>
      <c r="M371" s="432">
        <v>0</v>
      </c>
      <c r="N371" s="432">
        <v>0</v>
      </c>
      <c r="O371" s="434">
        <v>0</v>
      </c>
      <c r="P371" s="432">
        <f t="shared" si="182"/>
        <v>0</v>
      </c>
      <c r="Q371" s="432">
        <v>0</v>
      </c>
      <c r="R371" s="432">
        <v>0</v>
      </c>
      <c r="S371" s="435">
        <v>0</v>
      </c>
      <c r="T371" s="434">
        <v>0</v>
      </c>
      <c r="U371" s="432">
        <f t="shared" si="183"/>
        <v>0</v>
      </c>
      <c r="V371" s="432">
        <v>0</v>
      </c>
      <c r="W371" s="432">
        <v>0</v>
      </c>
      <c r="X371" s="435">
        <v>0</v>
      </c>
      <c r="Y371" s="434">
        <f>ROUND(1.475,2)</f>
        <v>1.48</v>
      </c>
      <c r="Z371" s="432">
        <f t="shared" si="184"/>
        <v>369</v>
      </c>
      <c r="AA371" s="432">
        <v>0</v>
      </c>
      <c r="AB371" s="432">
        <v>0</v>
      </c>
      <c r="AC371" s="435">
        <v>369</v>
      </c>
      <c r="AD371" s="12"/>
      <c r="AE371" s="13"/>
      <c r="AF371" s="13"/>
      <c r="AG371" s="13"/>
      <c r="AH371" s="13"/>
      <c r="AI371" s="13"/>
      <c r="AJ371" s="13"/>
      <c r="AK371" s="13"/>
      <c r="AL371" s="13"/>
      <c r="AM371" s="13"/>
      <c r="AN371" s="13"/>
      <c r="AO371" s="13"/>
      <c r="AP371" s="13"/>
      <c r="AQ371" s="13"/>
    </row>
    <row r="372" spans="1:43" s="11" customFormat="1" ht="34.9" customHeight="1" outlineLevel="1" x14ac:dyDescent="0.2">
      <c r="A372" s="422" t="s">
        <v>581</v>
      </c>
      <c r="B372" s="436" t="s">
        <v>451</v>
      </c>
      <c r="C372" s="332">
        <f t="shared" si="180"/>
        <v>0.65</v>
      </c>
      <c r="D372" s="432">
        <f t="shared" si="178"/>
        <v>163</v>
      </c>
      <c r="E372" s="364">
        <v>0</v>
      </c>
      <c r="F372" s="433">
        <f t="shared" si="181"/>
        <v>0</v>
      </c>
      <c r="G372" s="432">
        <v>0</v>
      </c>
      <c r="H372" s="432">
        <v>0</v>
      </c>
      <c r="I372" s="432">
        <v>0</v>
      </c>
      <c r="J372" s="364">
        <v>0</v>
      </c>
      <c r="K372" s="433">
        <f t="shared" si="179"/>
        <v>0</v>
      </c>
      <c r="L372" s="432">
        <v>0</v>
      </c>
      <c r="M372" s="432">
        <v>0</v>
      </c>
      <c r="N372" s="432">
        <v>0</v>
      </c>
      <c r="O372" s="434">
        <v>0</v>
      </c>
      <c r="P372" s="432">
        <f t="shared" si="182"/>
        <v>0</v>
      </c>
      <c r="Q372" s="432">
        <v>0</v>
      </c>
      <c r="R372" s="432">
        <v>0</v>
      </c>
      <c r="S372" s="435">
        <v>0</v>
      </c>
      <c r="T372" s="434">
        <v>0</v>
      </c>
      <c r="U372" s="432">
        <f t="shared" si="183"/>
        <v>0</v>
      </c>
      <c r="V372" s="432">
        <v>0</v>
      </c>
      <c r="W372" s="432">
        <v>0</v>
      </c>
      <c r="X372" s="435">
        <v>0</v>
      </c>
      <c r="Y372" s="434">
        <v>0.65</v>
      </c>
      <c r="Z372" s="432">
        <f t="shared" si="184"/>
        <v>163</v>
      </c>
      <c r="AA372" s="432">
        <v>0</v>
      </c>
      <c r="AB372" s="432">
        <v>0</v>
      </c>
      <c r="AC372" s="435">
        <v>163</v>
      </c>
      <c r="AD372" s="12"/>
      <c r="AE372" s="13"/>
      <c r="AF372" s="13"/>
      <c r="AG372" s="13"/>
      <c r="AH372" s="13"/>
      <c r="AI372" s="13"/>
      <c r="AJ372" s="13"/>
      <c r="AK372" s="13"/>
      <c r="AL372" s="13"/>
      <c r="AM372" s="13"/>
      <c r="AN372" s="13"/>
      <c r="AO372" s="13"/>
      <c r="AP372" s="13"/>
      <c r="AQ372" s="13"/>
    </row>
    <row r="373" spans="1:43" s="11" customFormat="1" ht="25.9" customHeight="1" outlineLevel="1" x14ac:dyDescent="0.2">
      <c r="A373" s="422" t="s">
        <v>582</v>
      </c>
      <c r="B373" s="436" t="s">
        <v>335</v>
      </c>
      <c r="C373" s="332">
        <f t="shared" si="180"/>
        <v>2.59</v>
      </c>
      <c r="D373" s="432">
        <f t="shared" si="178"/>
        <v>648</v>
      </c>
      <c r="E373" s="364">
        <v>0</v>
      </c>
      <c r="F373" s="433">
        <f t="shared" si="181"/>
        <v>0</v>
      </c>
      <c r="G373" s="432">
        <v>0</v>
      </c>
      <c r="H373" s="432">
        <v>0</v>
      </c>
      <c r="I373" s="432">
        <v>0</v>
      </c>
      <c r="J373" s="364">
        <v>0</v>
      </c>
      <c r="K373" s="433">
        <f t="shared" si="179"/>
        <v>0</v>
      </c>
      <c r="L373" s="432">
        <v>0</v>
      </c>
      <c r="M373" s="432">
        <v>0</v>
      </c>
      <c r="N373" s="432">
        <v>0</v>
      </c>
      <c r="O373" s="434">
        <v>0</v>
      </c>
      <c r="P373" s="432">
        <f t="shared" si="182"/>
        <v>0</v>
      </c>
      <c r="Q373" s="432">
        <v>0</v>
      </c>
      <c r="R373" s="432">
        <v>0</v>
      </c>
      <c r="S373" s="435">
        <v>0</v>
      </c>
      <c r="T373" s="434">
        <v>0</v>
      </c>
      <c r="U373" s="432">
        <f t="shared" si="183"/>
        <v>0</v>
      </c>
      <c r="V373" s="432">
        <v>0</v>
      </c>
      <c r="W373" s="432">
        <v>0</v>
      </c>
      <c r="X373" s="435">
        <v>0</v>
      </c>
      <c r="Y373" s="434">
        <v>2.59</v>
      </c>
      <c r="Z373" s="432">
        <f t="shared" si="184"/>
        <v>648</v>
      </c>
      <c r="AA373" s="432">
        <v>0</v>
      </c>
      <c r="AB373" s="432">
        <v>0</v>
      </c>
      <c r="AC373" s="435">
        <v>648</v>
      </c>
      <c r="AD373" s="12"/>
      <c r="AE373" s="13"/>
      <c r="AF373" s="13"/>
      <c r="AG373" s="13"/>
      <c r="AH373" s="13"/>
      <c r="AI373" s="13"/>
      <c r="AJ373" s="13"/>
      <c r="AK373" s="13"/>
      <c r="AL373" s="13"/>
      <c r="AM373" s="13"/>
      <c r="AN373" s="13"/>
      <c r="AO373" s="13"/>
      <c r="AP373" s="13"/>
      <c r="AQ373" s="13"/>
    </row>
    <row r="374" spans="1:43" s="11" customFormat="1" ht="24" customHeight="1" outlineLevel="1" x14ac:dyDescent="0.2">
      <c r="A374" s="422" t="s">
        <v>583</v>
      </c>
      <c r="B374" s="436" t="s">
        <v>336</v>
      </c>
      <c r="C374" s="332">
        <f t="shared" si="180"/>
        <v>1.8</v>
      </c>
      <c r="D374" s="432">
        <f t="shared" si="178"/>
        <v>449</v>
      </c>
      <c r="E374" s="364">
        <v>0</v>
      </c>
      <c r="F374" s="433">
        <f t="shared" si="181"/>
        <v>0</v>
      </c>
      <c r="G374" s="432">
        <v>0</v>
      </c>
      <c r="H374" s="432">
        <v>0</v>
      </c>
      <c r="I374" s="432">
        <v>0</v>
      </c>
      <c r="J374" s="364">
        <v>0</v>
      </c>
      <c r="K374" s="433">
        <f t="shared" si="179"/>
        <v>0</v>
      </c>
      <c r="L374" s="432">
        <v>0</v>
      </c>
      <c r="M374" s="432">
        <v>0</v>
      </c>
      <c r="N374" s="432">
        <v>0</v>
      </c>
      <c r="O374" s="434">
        <v>0</v>
      </c>
      <c r="P374" s="432">
        <f t="shared" si="182"/>
        <v>0</v>
      </c>
      <c r="Q374" s="432">
        <v>0</v>
      </c>
      <c r="R374" s="432">
        <v>0</v>
      </c>
      <c r="S374" s="435">
        <v>0</v>
      </c>
      <c r="T374" s="434">
        <v>0</v>
      </c>
      <c r="U374" s="432">
        <f t="shared" si="183"/>
        <v>0</v>
      </c>
      <c r="V374" s="432">
        <v>0</v>
      </c>
      <c r="W374" s="432">
        <v>0</v>
      </c>
      <c r="X374" s="435">
        <v>0</v>
      </c>
      <c r="Y374" s="434">
        <f>ROUND(1.795,2)</f>
        <v>1.8</v>
      </c>
      <c r="Z374" s="432">
        <f t="shared" si="184"/>
        <v>449</v>
      </c>
      <c r="AA374" s="432">
        <v>0</v>
      </c>
      <c r="AB374" s="432">
        <v>0</v>
      </c>
      <c r="AC374" s="435">
        <v>449</v>
      </c>
      <c r="AD374" s="12"/>
      <c r="AE374" s="13"/>
      <c r="AF374" s="13"/>
      <c r="AG374" s="13"/>
      <c r="AH374" s="13"/>
      <c r="AI374" s="13"/>
      <c r="AJ374" s="13"/>
      <c r="AK374" s="13"/>
      <c r="AL374" s="13"/>
      <c r="AM374" s="13"/>
      <c r="AN374" s="13"/>
      <c r="AO374" s="13"/>
      <c r="AP374" s="13"/>
      <c r="AQ374" s="13"/>
    </row>
    <row r="375" spans="1:43" s="11" customFormat="1" ht="22.9" customHeight="1" outlineLevel="1" x14ac:dyDescent="0.2">
      <c r="A375" s="422" t="s">
        <v>584</v>
      </c>
      <c r="B375" s="436" t="s">
        <v>452</v>
      </c>
      <c r="C375" s="332">
        <f t="shared" si="180"/>
        <v>0.5</v>
      </c>
      <c r="D375" s="432">
        <f t="shared" si="178"/>
        <v>125</v>
      </c>
      <c r="E375" s="364">
        <v>0</v>
      </c>
      <c r="F375" s="433">
        <f t="shared" si="181"/>
        <v>0</v>
      </c>
      <c r="G375" s="432">
        <v>0</v>
      </c>
      <c r="H375" s="432">
        <v>0</v>
      </c>
      <c r="I375" s="432">
        <v>0</v>
      </c>
      <c r="J375" s="364">
        <v>0</v>
      </c>
      <c r="K375" s="433">
        <f t="shared" si="179"/>
        <v>0</v>
      </c>
      <c r="L375" s="432">
        <v>0</v>
      </c>
      <c r="M375" s="432">
        <v>0</v>
      </c>
      <c r="N375" s="432">
        <v>0</v>
      </c>
      <c r="O375" s="434">
        <v>0</v>
      </c>
      <c r="P375" s="432">
        <f t="shared" si="182"/>
        <v>0</v>
      </c>
      <c r="Q375" s="432">
        <v>0</v>
      </c>
      <c r="R375" s="432">
        <v>0</v>
      </c>
      <c r="S375" s="435">
        <v>0</v>
      </c>
      <c r="T375" s="434">
        <v>0</v>
      </c>
      <c r="U375" s="432">
        <f t="shared" si="183"/>
        <v>0</v>
      </c>
      <c r="V375" s="432">
        <v>0</v>
      </c>
      <c r="W375" s="432">
        <v>0</v>
      </c>
      <c r="X375" s="435">
        <v>0</v>
      </c>
      <c r="Y375" s="434">
        <v>0.5</v>
      </c>
      <c r="Z375" s="432">
        <f t="shared" si="184"/>
        <v>125</v>
      </c>
      <c r="AA375" s="432">
        <v>0</v>
      </c>
      <c r="AB375" s="432">
        <v>0</v>
      </c>
      <c r="AC375" s="435">
        <v>125</v>
      </c>
      <c r="AD375" s="12"/>
      <c r="AE375" s="13"/>
      <c r="AF375" s="13"/>
      <c r="AG375" s="13"/>
      <c r="AH375" s="13"/>
      <c r="AI375" s="13"/>
      <c r="AJ375" s="13"/>
      <c r="AK375" s="13"/>
      <c r="AL375" s="13"/>
      <c r="AM375" s="13"/>
      <c r="AN375" s="13"/>
      <c r="AO375" s="13"/>
      <c r="AP375" s="13"/>
      <c r="AQ375" s="13"/>
    </row>
    <row r="376" spans="1:43" s="11" customFormat="1" ht="32.450000000000003" customHeight="1" outlineLevel="1" x14ac:dyDescent="0.2">
      <c r="A376" s="422" t="s">
        <v>585</v>
      </c>
      <c r="B376" s="436" t="s">
        <v>337</v>
      </c>
      <c r="C376" s="332">
        <f t="shared" si="180"/>
        <v>0.57000000000000006</v>
      </c>
      <c r="D376" s="432">
        <f t="shared" si="178"/>
        <v>143</v>
      </c>
      <c r="E376" s="364">
        <v>0</v>
      </c>
      <c r="F376" s="433">
        <f t="shared" si="181"/>
        <v>0</v>
      </c>
      <c r="G376" s="432">
        <v>0</v>
      </c>
      <c r="H376" s="432">
        <v>0</v>
      </c>
      <c r="I376" s="432">
        <v>0</v>
      </c>
      <c r="J376" s="364">
        <v>0</v>
      </c>
      <c r="K376" s="433">
        <f t="shared" si="179"/>
        <v>0</v>
      </c>
      <c r="L376" s="432">
        <v>0</v>
      </c>
      <c r="M376" s="432">
        <v>0</v>
      </c>
      <c r="N376" s="432">
        <v>0</v>
      </c>
      <c r="O376" s="434">
        <v>0</v>
      </c>
      <c r="P376" s="432">
        <f t="shared" si="182"/>
        <v>0</v>
      </c>
      <c r="Q376" s="432">
        <v>0</v>
      </c>
      <c r="R376" s="432">
        <v>0</v>
      </c>
      <c r="S376" s="435">
        <v>0</v>
      </c>
      <c r="T376" s="434">
        <v>0</v>
      </c>
      <c r="U376" s="432">
        <f t="shared" si="183"/>
        <v>0</v>
      </c>
      <c r="V376" s="432">
        <v>0</v>
      </c>
      <c r="W376" s="432">
        <v>0</v>
      </c>
      <c r="X376" s="435">
        <v>0</v>
      </c>
      <c r="Y376" s="434">
        <v>0.57000000000000006</v>
      </c>
      <c r="Z376" s="432">
        <f t="shared" si="184"/>
        <v>143</v>
      </c>
      <c r="AA376" s="432">
        <v>0</v>
      </c>
      <c r="AB376" s="432">
        <v>0</v>
      </c>
      <c r="AC376" s="435">
        <v>143</v>
      </c>
      <c r="AD376" s="12"/>
      <c r="AE376" s="13"/>
      <c r="AF376" s="13"/>
      <c r="AG376" s="13"/>
      <c r="AH376" s="13"/>
      <c r="AI376" s="13"/>
      <c r="AJ376" s="13"/>
      <c r="AK376" s="13"/>
      <c r="AL376" s="13"/>
      <c r="AM376" s="13"/>
      <c r="AN376" s="13"/>
      <c r="AO376" s="13"/>
      <c r="AP376" s="13"/>
      <c r="AQ376" s="13"/>
    </row>
    <row r="377" spans="1:43" s="11" customFormat="1" ht="28.9" customHeight="1" outlineLevel="1" x14ac:dyDescent="0.2">
      <c r="A377" s="422" t="s">
        <v>586</v>
      </c>
      <c r="B377" s="436" t="s">
        <v>338</v>
      </c>
      <c r="C377" s="332">
        <f t="shared" si="180"/>
        <v>4.74</v>
      </c>
      <c r="D377" s="432">
        <f t="shared" si="178"/>
        <v>1184</v>
      </c>
      <c r="E377" s="364">
        <v>0</v>
      </c>
      <c r="F377" s="433">
        <f t="shared" si="181"/>
        <v>0</v>
      </c>
      <c r="G377" s="432">
        <v>0</v>
      </c>
      <c r="H377" s="432">
        <v>0</v>
      </c>
      <c r="I377" s="432">
        <v>0</v>
      </c>
      <c r="J377" s="364">
        <v>0</v>
      </c>
      <c r="K377" s="433">
        <f t="shared" si="179"/>
        <v>0</v>
      </c>
      <c r="L377" s="432">
        <v>0</v>
      </c>
      <c r="M377" s="432">
        <v>0</v>
      </c>
      <c r="N377" s="432">
        <v>0</v>
      </c>
      <c r="O377" s="434">
        <v>0</v>
      </c>
      <c r="P377" s="432">
        <f t="shared" si="182"/>
        <v>0</v>
      </c>
      <c r="Q377" s="432">
        <v>0</v>
      </c>
      <c r="R377" s="432">
        <v>0</v>
      </c>
      <c r="S377" s="435">
        <v>0</v>
      </c>
      <c r="T377" s="434">
        <v>0</v>
      </c>
      <c r="U377" s="432">
        <f t="shared" si="183"/>
        <v>0</v>
      </c>
      <c r="V377" s="432">
        <v>0</v>
      </c>
      <c r="W377" s="432">
        <v>0</v>
      </c>
      <c r="X377" s="435">
        <v>0</v>
      </c>
      <c r="Y377" s="434">
        <f>ROUND(4.735,2)</f>
        <v>4.74</v>
      </c>
      <c r="Z377" s="432">
        <f t="shared" si="184"/>
        <v>1184</v>
      </c>
      <c r="AA377" s="432">
        <v>0</v>
      </c>
      <c r="AB377" s="432">
        <v>0</v>
      </c>
      <c r="AC377" s="435">
        <v>1184</v>
      </c>
      <c r="AD377" s="12"/>
      <c r="AE377" s="13"/>
      <c r="AF377" s="13"/>
      <c r="AG377" s="13"/>
      <c r="AH377" s="13"/>
      <c r="AI377" s="13"/>
      <c r="AJ377" s="13"/>
      <c r="AK377" s="13"/>
      <c r="AL377" s="13"/>
      <c r="AM377" s="13"/>
      <c r="AN377" s="13"/>
      <c r="AO377" s="13"/>
      <c r="AP377" s="13"/>
      <c r="AQ377" s="13"/>
    </row>
    <row r="378" spans="1:43" s="11" customFormat="1" ht="28.9" customHeight="1" outlineLevel="1" x14ac:dyDescent="0.2">
      <c r="A378" s="422" t="s">
        <v>587</v>
      </c>
      <c r="B378" s="436" t="s">
        <v>339</v>
      </c>
      <c r="C378" s="332">
        <f t="shared" si="180"/>
        <v>0.79</v>
      </c>
      <c r="D378" s="432">
        <f t="shared" si="178"/>
        <v>196</v>
      </c>
      <c r="E378" s="364">
        <v>0</v>
      </c>
      <c r="F378" s="433">
        <f t="shared" si="181"/>
        <v>0</v>
      </c>
      <c r="G378" s="432">
        <v>0</v>
      </c>
      <c r="H378" s="432">
        <v>0</v>
      </c>
      <c r="I378" s="432">
        <v>0</v>
      </c>
      <c r="J378" s="364">
        <v>0</v>
      </c>
      <c r="K378" s="433">
        <f t="shared" si="179"/>
        <v>0</v>
      </c>
      <c r="L378" s="432">
        <v>0</v>
      </c>
      <c r="M378" s="432">
        <v>0</v>
      </c>
      <c r="N378" s="432">
        <v>0</v>
      </c>
      <c r="O378" s="434">
        <v>0</v>
      </c>
      <c r="P378" s="432">
        <f t="shared" si="182"/>
        <v>0</v>
      </c>
      <c r="Q378" s="432">
        <v>0</v>
      </c>
      <c r="R378" s="432">
        <v>0</v>
      </c>
      <c r="S378" s="435">
        <v>0</v>
      </c>
      <c r="T378" s="434">
        <v>0</v>
      </c>
      <c r="U378" s="432">
        <f t="shared" si="183"/>
        <v>0</v>
      </c>
      <c r="V378" s="432">
        <v>0</v>
      </c>
      <c r="W378" s="432">
        <v>0</v>
      </c>
      <c r="X378" s="435">
        <v>0</v>
      </c>
      <c r="Y378" s="434">
        <f>ROUND(0.785,2)</f>
        <v>0.79</v>
      </c>
      <c r="Z378" s="432">
        <f t="shared" si="184"/>
        <v>196</v>
      </c>
      <c r="AA378" s="432">
        <v>0</v>
      </c>
      <c r="AB378" s="432">
        <v>0</v>
      </c>
      <c r="AC378" s="435">
        <v>196</v>
      </c>
      <c r="AD378" s="12"/>
      <c r="AE378" s="13"/>
      <c r="AF378" s="13"/>
      <c r="AG378" s="13"/>
      <c r="AH378" s="13"/>
      <c r="AI378" s="13"/>
      <c r="AJ378" s="13"/>
      <c r="AK378" s="13"/>
      <c r="AL378" s="13"/>
      <c r="AM378" s="13"/>
      <c r="AN378" s="13"/>
      <c r="AO378" s="13"/>
      <c r="AP378" s="13"/>
      <c r="AQ378" s="13"/>
    </row>
    <row r="379" spans="1:43" s="11" customFormat="1" ht="41.45" customHeight="1" outlineLevel="1" x14ac:dyDescent="0.2">
      <c r="A379" s="422" t="s">
        <v>588</v>
      </c>
      <c r="B379" s="436" t="s">
        <v>340</v>
      </c>
      <c r="C379" s="332">
        <f t="shared" si="180"/>
        <v>0.35000000000000003</v>
      </c>
      <c r="D379" s="432">
        <f t="shared" si="178"/>
        <v>88</v>
      </c>
      <c r="E379" s="364">
        <v>0</v>
      </c>
      <c r="F379" s="433">
        <f t="shared" si="181"/>
        <v>0</v>
      </c>
      <c r="G379" s="432">
        <v>0</v>
      </c>
      <c r="H379" s="432">
        <v>0</v>
      </c>
      <c r="I379" s="432">
        <v>0</v>
      </c>
      <c r="J379" s="364">
        <v>0</v>
      </c>
      <c r="K379" s="433">
        <f t="shared" si="179"/>
        <v>0</v>
      </c>
      <c r="L379" s="432">
        <v>0</v>
      </c>
      <c r="M379" s="432">
        <v>0</v>
      </c>
      <c r="N379" s="432">
        <v>0</v>
      </c>
      <c r="O379" s="434">
        <v>0</v>
      </c>
      <c r="P379" s="432">
        <f t="shared" si="182"/>
        <v>0</v>
      </c>
      <c r="Q379" s="432">
        <v>0</v>
      </c>
      <c r="R379" s="432">
        <v>0</v>
      </c>
      <c r="S379" s="435">
        <v>0</v>
      </c>
      <c r="T379" s="434">
        <v>0</v>
      </c>
      <c r="U379" s="432">
        <f t="shared" si="183"/>
        <v>0</v>
      </c>
      <c r="V379" s="432">
        <v>0</v>
      </c>
      <c r="W379" s="432">
        <v>0</v>
      </c>
      <c r="X379" s="435">
        <v>0</v>
      </c>
      <c r="Y379" s="434">
        <v>0.35000000000000003</v>
      </c>
      <c r="Z379" s="432">
        <f t="shared" si="184"/>
        <v>88</v>
      </c>
      <c r="AA379" s="432">
        <v>0</v>
      </c>
      <c r="AB379" s="432">
        <v>0</v>
      </c>
      <c r="AC379" s="435">
        <v>88</v>
      </c>
      <c r="AD379" s="12"/>
      <c r="AE379" s="13"/>
      <c r="AF379" s="13"/>
      <c r="AG379" s="13"/>
      <c r="AH379" s="13"/>
      <c r="AI379" s="13"/>
      <c r="AJ379" s="13"/>
      <c r="AK379" s="13"/>
      <c r="AL379" s="13"/>
      <c r="AM379" s="13"/>
      <c r="AN379" s="13"/>
      <c r="AO379" s="13"/>
      <c r="AP379" s="13"/>
      <c r="AQ379" s="13"/>
    </row>
    <row r="380" spans="1:43" s="11" customFormat="1" ht="21.6" customHeight="1" outlineLevel="1" x14ac:dyDescent="0.2">
      <c r="A380" s="422" t="s">
        <v>589</v>
      </c>
      <c r="B380" s="436" t="s">
        <v>341</v>
      </c>
      <c r="C380" s="332">
        <f t="shared" si="180"/>
        <v>0.35000000000000003</v>
      </c>
      <c r="D380" s="432">
        <f t="shared" si="178"/>
        <v>88</v>
      </c>
      <c r="E380" s="364">
        <v>0</v>
      </c>
      <c r="F380" s="433">
        <f t="shared" si="181"/>
        <v>0</v>
      </c>
      <c r="G380" s="432">
        <v>0</v>
      </c>
      <c r="H380" s="432">
        <v>0</v>
      </c>
      <c r="I380" s="432">
        <v>0</v>
      </c>
      <c r="J380" s="364">
        <v>0</v>
      </c>
      <c r="K380" s="433">
        <f t="shared" si="179"/>
        <v>0</v>
      </c>
      <c r="L380" s="432">
        <v>0</v>
      </c>
      <c r="M380" s="432">
        <v>0</v>
      </c>
      <c r="N380" s="432">
        <v>0</v>
      </c>
      <c r="O380" s="434">
        <v>0</v>
      </c>
      <c r="P380" s="432">
        <f t="shared" si="182"/>
        <v>0</v>
      </c>
      <c r="Q380" s="432">
        <v>0</v>
      </c>
      <c r="R380" s="432">
        <v>0</v>
      </c>
      <c r="S380" s="435">
        <v>0</v>
      </c>
      <c r="T380" s="434">
        <v>0</v>
      </c>
      <c r="U380" s="432">
        <f t="shared" si="183"/>
        <v>0</v>
      </c>
      <c r="V380" s="432">
        <v>0</v>
      </c>
      <c r="W380" s="432">
        <v>0</v>
      </c>
      <c r="X380" s="435">
        <v>0</v>
      </c>
      <c r="Y380" s="434">
        <v>0.35000000000000003</v>
      </c>
      <c r="Z380" s="432">
        <f t="shared" si="184"/>
        <v>88</v>
      </c>
      <c r="AA380" s="432">
        <v>0</v>
      </c>
      <c r="AB380" s="432">
        <v>0</v>
      </c>
      <c r="AC380" s="435">
        <v>88</v>
      </c>
      <c r="AD380" s="12"/>
      <c r="AE380" s="13"/>
      <c r="AF380" s="13"/>
      <c r="AG380" s="13"/>
      <c r="AH380" s="13"/>
      <c r="AI380" s="13"/>
      <c r="AJ380" s="13"/>
      <c r="AK380" s="13"/>
      <c r="AL380" s="13"/>
      <c r="AM380" s="13"/>
      <c r="AN380" s="13"/>
      <c r="AO380" s="13"/>
      <c r="AP380" s="13"/>
      <c r="AQ380" s="13"/>
    </row>
    <row r="381" spans="1:43" s="11" customFormat="1" ht="24" customHeight="1" outlineLevel="1" x14ac:dyDescent="0.2">
      <c r="A381" s="422" t="s">
        <v>590</v>
      </c>
      <c r="B381" s="436" t="s">
        <v>342</v>
      </c>
      <c r="C381" s="332">
        <f t="shared" si="180"/>
        <v>1.7799999999999998</v>
      </c>
      <c r="D381" s="432">
        <f t="shared" si="178"/>
        <v>444.99999999999994</v>
      </c>
      <c r="E381" s="364">
        <v>0</v>
      </c>
      <c r="F381" s="433">
        <f t="shared" si="181"/>
        <v>0</v>
      </c>
      <c r="G381" s="432">
        <v>0</v>
      </c>
      <c r="H381" s="432">
        <v>0</v>
      </c>
      <c r="I381" s="432">
        <v>0</v>
      </c>
      <c r="J381" s="364">
        <v>0</v>
      </c>
      <c r="K381" s="433">
        <f t="shared" si="179"/>
        <v>0</v>
      </c>
      <c r="L381" s="432">
        <v>0</v>
      </c>
      <c r="M381" s="432">
        <v>0</v>
      </c>
      <c r="N381" s="432">
        <v>0</v>
      </c>
      <c r="O381" s="434">
        <v>0</v>
      </c>
      <c r="P381" s="432">
        <f t="shared" si="182"/>
        <v>0</v>
      </c>
      <c r="Q381" s="432">
        <v>0</v>
      </c>
      <c r="R381" s="432">
        <v>0</v>
      </c>
      <c r="S381" s="435">
        <v>0</v>
      </c>
      <c r="T381" s="434">
        <v>0</v>
      </c>
      <c r="U381" s="432">
        <f t="shared" si="183"/>
        <v>0</v>
      </c>
      <c r="V381" s="432">
        <v>0</v>
      </c>
      <c r="W381" s="432">
        <v>0</v>
      </c>
      <c r="X381" s="435">
        <v>0</v>
      </c>
      <c r="Y381" s="434">
        <v>1.7799999999999998</v>
      </c>
      <c r="Z381" s="432">
        <f t="shared" si="184"/>
        <v>444.99999999999994</v>
      </c>
      <c r="AA381" s="432">
        <v>0</v>
      </c>
      <c r="AB381" s="432">
        <v>0</v>
      </c>
      <c r="AC381" s="435">
        <v>444.99999999999994</v>
      </c>
      <c r="AD381" s="12"/>
      <c r="AE381" s="13"/>
      <c r="AF381" s="13"/>
      <c r="AG381" s="13"/>
      <c r="AH381" s="13"/>
      <c r="AI381" s="13"/>
      <c r="AJ381" s="13"/>
      <c r="AK381" s="13"/>
      <c r="AL381" s="13"/>
      <c r="AM381" s="13"/>
      <c r="AN381" s="13"/>
      <c r="AO381" s="13"/>
      <c r="AP381" s="13"/>
      <c r="AQ381" s="13"/>
    </row>
    <row r="382" spans="1:43" s="11" customFormat="1" ht="46.9" customHeight="1" outlineLevel="1" x14ac:dyDescent="0.2">
      <c r="A382" s="422" t="s">
        <v>591</v>
      </c>
      <c r="B382" s="436" t="s">
        <v>343</v>
      </c>
      <c r="C382" s="332">
        <f t="shared" si="180"/>
        <v>0.35000000000000003</v>
      </c>
      <c r="D382" s="432">
        <f t="shared" si="178"/>
        <v>88</v>
      </c>
      <c r="E382" s="364">
        <v>0</v>
      </c>
      <c r="F382" s="433">
        <f t="shared" si="181"/>
        <v>0</v>
      </c>
      <c r="G382" s="432">
        <v>0</v>
      </c>
      <c r="H382" s="432">
        <v>0</v>
      </c>
      <c r="I382" s="432">
        <v>0</v>
      </c>
      <c r="J382" s="364">
        <v>0</v>
      </c>
      <c r="K382" s="433">
        <f t="shared" si="179"/>
        <v>0</v>
      </c>
      <c r="L382" s="432">
        <v>0</v>
      </c>
      <c r="M382" s="432">
        <v>0</v>
      </c>
      <c r="N382" s="432">
        <v>0</v>
      </c>
      <c r="O382" s="434">
        <v>0</v>
      </c>
      <c r="P382" s="432">
        <f t="shared" si="182"/>
        <v>0</v>
      </c>
      <c r="Q382" s="432">
        <v>0</v>
      </c>
      <c r="R382" s="432">
        <v>0</v>
      </c>
      <c r="S382" s="435">
        <v>0</v>
      </c>
      <c r="T382" s="434">
        <v>0</v>
      </c>
      <c r="U382" s="432">
        <f t="shared" si="183"/>
        <v>0</v>
      </c>
      <c r="V382" s="432">
        <v>0</v>
      </c>
      <c r="W382" s="432">
        <v>0</v>
      </c>
      <c r="X382" s="435">
        <v>0</v>
      </c>
      <c r="Y382" s="434">
        <v>0.35000000000000003</v>
      </c>
      <c r="Z382" s="432">
        <f t="shared" si="184"/>
        <v>88</v>
      </c>
      <c r="AA382" s="432">
        <v>0</v>
      </c>
      <c r="AB382" s="432">
        <v>0</v>
      </c>
      <c r="AC382" s="435">
        <v>88</v>
      </c>
      <c r="AD382" s="12"/>
      <c r="AE382" s="13"/>
      <c r="AF382" s="13"/>
      <c r="AG382" s="13"/>
      <c r="AH382" s="13"/>
      <c r="AI382" s="13"/>
      <c r="AJ382" s="13"/>
      <c r="AK382" s="13"/>
      <c r="AL382" s="13"/>
      <c r="AM382" s="13"/>
      <c r="AN382" s="13"/>
      <c r="AO382" s="13"/>
      <c r="AP382" s="13"/>
      <c r="AQ382" s="13"/>
    </row>
    <row r="383" spans="1:43" s="11" customFormat="1" ht="46.9" customHeight="1" outlineLevel="1" x14ac:dyDescent="0.2">
      <c r="A383" s="422" t="s">
        <v>592</v>
      </c>
      <c r="B383" s="436" t="s">
        <v>344</v>
      </c>
      <c r="C383" s="332">
        <f t="shared" si="180"/>
        <v>0.6</v>
      </c>
      <c r="D383" s="432">
        <f t="shared" si="178"/>
        <v>150</v>
      </c>
      <c r="E383" s="364">
        <v>0</v>
      </c>
      <c r="F383" s="433">
        <f t="shared" si="181"/>
        <v>0</v>
      </c>
      <c r="G383" s="432">
        <v>0</v>
      </c>
      <c r="H383" s="432">
        <v>0</v>
      </c>
      <c r="I383" s="432">
        <v>0</v>
      </c>
      <c r="J383" s="364">
        <v>0</v>
      </c>
      <c r="K383" s="433">
        <f t="shared" si="179"/>
        <v>0</v>
      </c>
      <c r="L383" s="432">
        <v>0</v>
      </c>
      <c r="M383" s="432">
        <v>0</v>
      </c>
      <c r="N383" s="432">
        <v>0</v>
      </c>
      <c r="O383" s="434">
        <v>0</v>
      </c>
      <c r="P383" s="432">
        <f t="shared" si="182"/>
        <v>0</v>
      </c>
      <c r="Q383" s="432">
        <v>0</v>
      </c>
      <c r="R383" s="432">
        <v>0</v>
      </c>
      <c r="S383" s="435">
        <v>0</v>
      </c>
      <c r="T383" s="434">
        <v>0</v>
      </c>
      <c r="U383" s="432">
        <f t="shared" si="183"/>
        <v>0</v>
      </c>
      <c r="V383" s="432">
        <v>0</v>
      </c>
      <c r="W383" s="432">
        <v>0</v>
      </c>
      <c r="X383" s="435">
        <v>0</v>
      </c>
      <c r="Y383" s="434">
        <v>0.6</v>
      </c>
      <c r="Z383" s="432">
        <f t="shared" si="184"/>
        <v>150</v>
      </c>
      <c r="AA383" s="432">
        <v>0</v>
      </c>
      <c r="AB383" s="432">
        <v>0</v>
      </c>
      <c r="AC383" s="435">
        <v>150</v>
      </c>
      <c r="AD383" s="12"/>
      <c r="AE383" s="13"/>
      <c r="AF383" s="13"/>
      <c r="AG383" s="13"/>
      <c r="AH383" s="13"/>
      <c r="AI383" s="13"/>
      <c r="AJ383" s="13"/>
      <c r="AK383" s="13"/>
      <c r="AL383" s="13"/>
      <c r="AM383" s="13"/>
      <c r="AN383" s="13"/>
      <c r="AO383" s="13"/>
      <c r="AP383" s="13"/>
      <c r="AQ383" s="13"/>
    </row>
    <row r="384" spans="1:43" s="11" customFormat="1" ht="46.9" customHeight="1" outlineLevel="1" x14ac:dyDescent="0.2">
      <c r="A384" s="422" t="s">
        <v>593</v>
      </c>
      <c r="B384" s="436" t="s">
        <v>345</v>
      </c>
      <c r="C384" s="332">
        <f t="shared" si="180"/>
        <v>1.43</v>
      </c>
      <c r="D384" s="432">
        <f t="shared" si="178"/>
        <v>356</v>
      </c>
      <c r="E384" s="364">
        <v>0</v>
      </c>
      <c r="F384" s="433">
        <f t="shared" si="181"/>
        <v>0</v>
      </c>
      <c r="G384" s="432">
        <v>0</v>
      </c>
      <c r="H384" s="432">
        <v>0</v>
      </c>
      <c r="I384" s="432">
        <v>0</v>
      </c>
      <c r="J384" s="364">
        <v>0</v>
      </c>
      <c r="K384" s="433">
        <f t="shared" si="179"/>
        <v>0</v>
      </c>
      <c r="L384" s="432">
        <v>0</v>
      </c>
      <c r="M384" s="432">
        <v>0</v>
      </c>
      <c r="N384" s="432">
        <v>0</v>
      </c>
      <c r="O384" s="434">
        <v>0</v>
      </c>
      <c r="P384" s="432">
        <f t="shared" si="182"/>
        <v>0</v>
      </c>
      <c r="Q384" s="432">
        <v>0</v>
      </c>
      <c r="R384" s="432">
        <v>0</v>
      </c>
      <c r="S384" s="435">
        <v>0</v>
      </c>
      <c r="T384" s="434">
        <v>0</v>
      </c>
      <c r="U384" s="432">
        <f t="shared" si="183"/>
        <v>0</v>
      </c>
      <c r="V384" s="432">
        <v>0</v>
      </c>
      <c r="W384" s="432">
        <v>0</v>
      </c>
      <c r="X384" s="435">
        <v>0</v>
      </c>
      <c r="Y384" s="434">
        <f>ROUND(1.425,2)</f>
        <v>1.43</v>
      </c>
      <c r="Z384" s="432">
        <f t="shared" si="184"/>
        <v>356</v>
      </c>
      <c r="AA384" s="432">
        <v>0</v>
      </c>
      <c r="AB384" s="432">
        <v>0</v>
      </c>
      <c r="AC384" s="435">
        <v>356</v>
      </c>
      <c r="AD384" s="12"/>
      <c r="AE384" s="13"/>
      <c r="AF384" s="13"/>
      <c r="AG384" s="13"/>
      <c r="AH384" s="13"/>
      <c r="AI384" s="13"/>
      <c r="AJ384" s="13"/>
      <c r="AK384" s="13"/>
      <c r="AL384" s="13"/>
      <c r="AM384" s="13"/>
      <c r="AN384" s="13"/>
      <c r="AO384" s="13"/>
      <c r="AP384" s="13"/>
      <c r="AQ384" s="13"/>
    </row>
    <row r="385" spans="1:43" s="11" customFormat="1" ht="26.45" customHeight="1" outlineLevel="1" x14ac:dyDescent="0.2">
      <c r="A385" s="422" t="s">
        <v>594</v>
      </c>
      <c r="B385" s="436" t="s">
        <v>346</v>
      </c>
      <c r="C385" s="332">
        <f t="shared" si="180"/>
        <v>0.56000000000000005</v>
      </c>
      <c r="D385" s="432">
        <f t="shared" si="178"/>
        <v>139</v>
      </c>
      <c r="E385" s="364">
        <v>0</v>
      </c>
      <c r="F385" s="433">
        <f t="shared" si="181"/>
        <v>0</v>
      </c>
      <c r="G385" s="432">
        <v>0</v>
      </c>
      <c r="H385" s="432">
        <v>0</v>
      </c>
      <c r="I385" s="432">
        <v>0</v>
      </c>
      <c r="J385" s="364">
        <v>0</v>
      </c>
      <c r="K385" s="433">
        <f t="shared" si="179"/>
        <v>0</v>
      </c>
      <c r="L385" s="432">
        <v>0</v>
      </c>
      <c r="M385" s="432">
        <v>0</v>
      </c>
      <c r="N385" s="432">
        <v>0</v>
      </c>
      <c r="O385" s="434">
        <v>0</v>
      </c>
      <c r="P385" s="432">
        <f t="shared" si="182"/>
        <v>0</v>
      </c>
      <c r="Q385" s="432">
        <v>0</v>
      </c>
      <c r="R385" s="432">
        <v>0</v>
      </c>
      <c r="S385" s="435">
        <v>0</v>
      </c>
      <c r="T385" s="434">
        <v>0</v>
      </c>
      <c r="U385" s="432">
        <f t="shared" si="183"/>
        <v>0</v>
      </c>
      <c r="V385" s="432">
        <v>0</v>
      </c>
      <c r="W385" s="432">
        <v>0</v>
      </c>
      <c r="X385" s="435">
        <v>0</v>
      </c>
      <c r="Y385" s="434">
        <f>ROUND(0.555,2)</f>
        <v>0.56000000000000005</v>
      </c>
      <c r="Z385" s="432">
        <f t="shared" si="184"/>
        <v>139</v>
      </c>
      <c r="AA385" s="432">
        <v>0</v>
      </c>
      <c r="AB385" s="432">
        <v>0</v>
      </c>
      <c r="AC385" s="435">
        <v>139</v>
      </c>
      <c r="AD385" s="12"/>
      <c r="AE385" s="13"/>
      <c r="AF385" s="13"/>
      <c r="AG385" s="13"/>
      <c r="AH385" s="13"/>
      <c r="AI385" s="13"/>
      <c r="AJ385" s="13"/>
      <c r="AK385" s="13"/>
      <c r="AL385" s="13"/>
      <c r="AM385" s="13"/>
      <c r="AN385" s="13"/>
      <c r="AO385" s="13"/>
      <c r="AP385" s="13"/>
      <c r="AQ385" s="13"/>
    </row>
    <row r="386" spans="1:43" s="11" customFormat="1" ht="24" customHeight="1" outlineLevel="1" x14ac:dyDescent="0.2">
      <c r="A386" s="422" t="s">
        <v>595</v>
      </c>
      <c r="B386" s="436" t="s">
        <v>462</v>
      </c>
      <c r="C386" s="332">
        <f t="shared" si="180"/>
        <v>1.5</v>
      </c>
      <c r="D386" s="432">
        <f t="shared" ref="D386:D451" si="185">F386+K386+P386+U386+Z386</f>
        <v>375</v>
      </c>
      <c r="E386" s="364">
        <v>0</v>
      </c>
      <c r="F386" s="433">
        <f t="shared" si="181"/>
        <v>0</v>
      </c>
      <c r="G386" s="432">
        <v>0</v>
      </c>
      <c r="H386" s="432">
        <v>0</v>
      </c>
      <c r="I386" s="432">
        <v>0</v>
      </c>
      <c r="J386" s="364">
        <v>0</v>
      </c>
      <c r="K386" s="433">
        <f t="shared" ref="K386:K451" si="186">SUM(L386:N386)</f>
        <v>0</v>
      </c>
      <c r="L386" s="432">
        <v>0</v>
      </c>
      <c r="M386" s="432">
        <v>0</v>
      </c>
      <c r="N386" s="432">
        <v>0</v>
      </c>
      <c r="O386" s="434">
        <v>0</v>
      </c>
      <c r="P386" s="432">
        <f t="shared" si="182"/>
        <v>0</v>
      </c>
      <c r="Q386" s="432">
        <v>0</v>
      </c>
      <c r="R386" s="432">
        <v>0</v>
      </c>
      <c r="S386" s="435">
        <v>0</v>
      </c>
      <c r="T386" s="434">
        <v>0</v>
      </c>
      <c r="U386" s="432">
        <f t="shared" si="183"/>
        <v>0</v>
      </c>
      <c r="V386" s="432">
        <v>0</v>
      </c>
      <c r="W386" s="432">
        <v>0</v>
      </c>
      <c r="X386" s="435">
        <v>0</v>
      </c>
      <c r="Y386" s="434">
        <v>1.5</v>
      </c>
      <c r="Z386" s="432">
        <f t="shared" si="184"/>
        <v>375</v>
      </c>
      <c r="AA386" s="432">
        <v>0</v>
      </c>
      <c r="AB386" s="432">
        <v>0</v>
      </c>
      <c r="AC386" s="435">
        <v>375</v>
      </c>
      <c r="AD386" s="12"/>
      <c r="AE386" s="13"/>
      <c r="AF386" s="13"/>
      <c r="AG386" s="13"/>
      <c r="AH386" s="13"/>
      <c r="AI386" s="13"/>
      <c r="AJ386" s="13"/>
      <c r="AK386" s="13"/>
      <c r="AL386" s="13"/>
      <c r="AM386" s="13"/>
      <c r="AN386" s="13"/>
      <c r="AO386" s="13"/>
      <c r="AP386" s="13"/>
      <c r="AQ386" s="13"/>
    </row>
    <row r="387" spans="1:43" s="11" customFormat="1" ht="23.45" customHeight="1" outlineLevel="1" x14ac:dyDescent="0.2">
      <c r="A387" s="422" t="s">
        <v>596</v>
      </c>
      <c r="B387" s="436" t="s">
        <v>347</v>
      </c>
      <c r="C387" s="332">
        <f t="shared" ref="C387:C414" si="187">E387+J387+O387+T387+Y387</f>
        <v>0.81</v>
      </c>
      <c r="D387" s="432">
        <f t="shared" si="185"/>
        <v>203</v>
      </c>
      <c r="E387" s="364">
        <v>0</v>
      </c>
      <c r="F387" s="433">
        <f t="shared" ref="F387:F452" si="188">G387+H387+I387</f>
        <v>0</v>
      </c>
      <c r="G387" s="432">
        <v>0</v>
      </c>
      <c r="H387" s="432">
        <v>0</v>
      </c>
      <c r="I387" s="432">
        <v>0</v>
      </c>
      <c r="J387" s="364">
        <v>0</v>
      </c>
      <c r="K387" s="433">
        <f t="shared" si="186"/>
        <v>0</v>
      </c>
      <c r="L387" s="432">
        <v>0</v>
      </c>
      <c r="M387" s="432">
        <v>0</v>
      </c>
      <c r="N387" s="432">
        <v>0</v>
      </c>
      <c r="O387" s="434">
        <v>0</v>
      </c>
      <c r="P387" s="432">
        <f t="shared" ref="P387:P452" si="189">Q387+R387+S387</f>
        <v>0</v>
      </c>
      <c r="Q387" s="432">
        <v>0</v>
      </c>
      <c r="R387" s="432">
        <v>0</v>
      </c>
      <c r="S387" s="435">
        <v>0</v>
      </c>
      <c r="T387" s="434">
        <v>0</v>
      </c>
      <c r="U387" s="432">
        <f t="shared" ref="U387:U452" si="190">V387+W387+X387</f>
        <v>0</v>
      </c>
      <c r="V387" s="432">
        <v>0</v>
      </c>
      <c r="W387" s="432">
        <v>0</v>
      </c>
      <c r="X387" s="435">
        <v>0</v>
      </c>
      <c r="Y387" s="434">
        <v>0.81</v>
      </c>
      <c r="Z387" s="432">
        <f t="shared" ref="Z387:Z452" si="191">AA387+AB387+AC387</f>
        <v>203</v>
      </c>
      <c r="AA387" s="432">
        <v>0</v>
      </c>
      <c r="AB387" s="432">
        <v>0</v>
      </c>
      <c r="AC387" s="435">
        <v>203</v>
      </c>
      <c r="AD387" s="12"/>
      <c r="AE387" s="13"/>
      <c r="AF387" s="13"/>
      <c r="AG387" s="13"/>
      <c r="AH387" s="13"/>
      <c r="AI387" s="13"/>
      <c r="AJ387" s="13"/>
      <c r="AK387" s="13"/>
      <c r="AL387" s="13"/>
      <c r="AM387" s="13"/>
      <c r="AN387" s="13"/>
      <c r="AO387" s="13"/>
      <c r="AP387" s="13"/>
      <c r="AQ387" s="13"/>
    </row>
    <row r="388" spans="1:43" s="11" customFormat="1" ht="27" customHeight="1" outlineLevel="1" x14ac:dyDescent="0.2">
      <c r="A388" s="385"/>
      <c r="B388" s="437" t="s">
        <v>466</v>
      </c>
      <c r="C388" s="438">
        <f>SUM(C389:C390)</f>
        <v>12.05</v>
      </c>
      <c r="D388" s="439">
        <f>SUM(D389:D390)</f>
        <v>3615</v>
      </c>
      <c r="E388" s="438">
        <f t="shared" ref="E388:O388" si="192">SUM(E389:E390)</f>
        <v>0</v>
      </c>
      <c r="F388" s="439">
        <f t="shared" si="192"/>
        <v>0</v>
      </c>
      <c r="G388" s="439">
        <f t="shared" si="192"/>
        <v>0</v>
      </c>
      <c r="H388" s="439">
        <f t="shared" si="192"/>
        <v>0</v>
      </c>
      <c r="I388" s="439">
        <f t="shared" si="192"/>
        <v>0</v>
      </c>
      <c r="J388" s="438">
        <f t="shared" si="192"/>
        <v>0</v>
      </c>
      <c r="K388" s="439">
        <f t="shared" si="186"/>
        <v>0</v>
      </c>
      <c r="L388" s="439">
        <f t="shared" si="192"/>
        <v>0</v>
      </c>
      <c r="M388" s="439">
        <f t="shared" si="192"/>
        <v>0</v>
      </c>
      <c r="N388" s="439">
        <f t="shared" si="192"/>
        <v>0</v>
      </c>
      <c r="O388" s="438">
        <f t="shared" si="192"/>
        <v>0</v>
      </c>
      <c r="P388" s="432">
        <f t="shared" si="189"/>
        <v>0</v>
      </c>
      <c r="Q388" s="439">
        <f>SUM(Q389:Q390)</f>
        <v>0</v>
      </c>
      <c r="R388" s="439">
        <f>SUM(R389:R390)</f>
        <v>0</v>
      </c>
      <c r="S388" s="439">
        <f>SUM(S389:S390)</f>
        <v>0</v>
      </c>
      <c r="T388" s="438">
        <f>SUM(T389:T390)</f>
        <v>12.05</v>
      </c>
      <c r="U388" s="432">
        <f t="shared" si="190"/>
        <v>3615</v>
      </c>
      <c r="V388" s="439">
        <f t="shared" ref="V388:AC388" si="193">SUM(V389:V390)</f>
        <v>0</v>
      </c>
      <c r="W388" s="439">
        <f t="shared" si="193"/>
        <v>0</v>
      </c>
      <c r="X388" s="439">
        <f t="shared" si="193"/>
        <v>3615</v>
      </c>
      <c r="Y388" s="438">
        <f t="shared" si="193"/>
        <v>0</v>
      </c>
      <c r="Z388" s="432">
        <f t="shared" si="193"/>
        <v>0</v>
      </c>
      <c r="AA388" s="440">
        <f t="shared" si="193"/>
        <v>0</v>
      </c>
      <c r="AB388" s="440">
        <f t="shared" si="193"/>
        <v>0</v>
      </c>
      <c r="AC388" s="439">
        <f t="shared" si="193"/>
        <v>0</v>
      </c>
      <c r="AD388" s="12"/>
      <c r="AE388" s="13"/>
      <c r="AF388" s="13"/>
      <c r="AG388" s="13"/>
      <c r="AH388" s="13"/>
      <c r="AI388" s="13"/>
      <c r="AJ388" s="13"/>
      <c r="AK388" s="13"/>
      <c r="AL388" s="13"/>
      <c r="AM388" s="13"/>
      <c r="AN388" s="13"/>
      <c r="AO388" s="13"/>
      <c r="AP388" s="13"/>
      <c r="AQ388" s="13"/>
    </row>
    <row r="389" spans="1:43" s="11" customFormat="1" ht="25.15" customHeight="1" outlineLevel="1" x14ac:dyDescent="0.2">
      <c r="A389" s="422" t="s">
        <v>597</v>
      </c>
      <c r="B389" s="436" t="s">
        <v>443</v>
      </c>
      <c r="C389" s="332">
        <f t="shared" si="187"/>
        <v>7</v>
      </c>
      <c r="D389" s="432">
        <f>F389+K389+P389+U389+Z389</f>
        <v>2100</v>
      </c>
      <c r="E389" s="364">
        <v>0</v>
      </c>
      <c r="F389" s="433">
        <f t="shared" si="188"/>
        <v>0</v>
      </c>
      <c r="G389" s="432">
        <v>0</v>
      </c>
      <c r="H389" s="432">
        <v>0</v>
      </c>
      <c r="I389" s="432">
        <v>0</v>
      </c>
      <c r="J389" s="364">
        <v>0</v>
      </c>
      <c r="K389" s="433">
        <f t="shared" si="186"/>
        <v>0</v>
      </c>
      <c r="L389" s="432">
        <v>0</v>
      </c>
      <c r="M389" s="432">
        <v>0</v>
      </c>
      <c r="N389" s="432">
        <v>0</v>
      </c>
      <c r="O389" s="434">
        <v>0</v>
      </c>
      <c r="P389" s="432">
        <f t="shared" si="189"/>
        <v>0</v>
      </c>
      <c r="Q389" s="432">
        <v>0</v>
      </c>
      <c r="R389" s="432">
        <v>0</v>
      </c>
      <c r="S389" s="435">
        <v>0</v>
      </c>
      <c r="T389" s="434">
        <v>7</v>
      </c>
      <c r="U389" s="432">
        <f t="shared" si="190"/>
        <v>2100</v>
      </c>
      <c r="V389" s="432">
        <v>0</v>
      </c>
      <c r="W389" s="432">
        <v>0</v>
      </c>
      <c r="X389" s="435">
        <v>2100</v>
      </c>
      <c r="Y389" s="434">
        <v>0</v>
      </c>
      <c r="Z389" s="432">
        <f t="shared" si="191"/>
        <v>0</v>
      </c>
      <c r="AA389" s="432">
        <v>0</v>
      </c>
      <c r="AB389" s="432">
        <v>0</v>
      </c>
      <c r="AC389" s="435">
        <v>0</v>
      </c>
      <c r="AD389" s="12"/>
      <c r="AE389" s="13"/>
      <c r="AF389" s="13"/>
      <c r="AG389" s="13"/>
      <c r="AH389" s="13"/>
      <c r="AI389" s="13"/>
      <c r="AJ389" s="13"/>
      <c r="AK389" s="13"/>
      <c r="AL389" s="13"/>
      <c r="AM389" s="13"/>
      <c r="AN389" s="13"/>
      <c r="AO389" s="13"/>
      <c r="AP389" s="13"/>
      <c r="AQ389" s="13"/>
    </row>
    <row r="390" spans="1:43" s="11" customFormat="1" ht="34.9" customHeight="1" outlineLevel="1" x14ac:dyDescent="0.2">
      <c r="A390" s="422" t="s">
        <v>598</v>
      </c>
      <c r="B390" s="436" t="s">
        <v>453</v>
      </c>
      <c r="C390" s="332">
        <f t="shared" si="187"/>
        <v>5.05</v>
      </c>
      <c r="D390" s="432">
        <f t="shared" si="185"/>
        <v>1515</v>
      </c>
      <c r="E390" s="364">
        <v>0</v>
      </c>
      <c r="F390" s="433">
        <f t="shared" si="188"/>
        <v>0</v>
      </c>
      <c r="G390" s="432">
        <v>0</v>
      </c>
      <c r="H390" s="432">
        <v>0</v>
      </c>
      <c r="I390" s="432">
        <v>0</v>
      </c>
      <c r="J390" s="364">
        <v>0</v>
      </c>
      <c r="K390" s="433">
        <f t="shared" si="186"/>
        <v>0</v>
      </c>
      <c r="L390" s="432">
        <v>0</v>
      </c>
      <c r="M390" s="432">
        <v>0</v>
      </c>
      <c r="N390" s="432">
        <v>0</v>
      </c>
      <c r="O390" s="434">
        <v>0</v>
      </c>
      <c r="P390" s="432">
        <f t="shared" si="189"/>
        <v>0</v>
      </c>
      <c r="Q390" s="432">
        <v>0</v>
      </c>
      <c r="R390" s="432">
        <v>0</v>
      </c>
      <c r="S390" s="435">
        <v>0</v>
      </c>
      <c r="T390" s="434">
        <v>5.05</v>
      </c>
      <c r="U390" s="432">
        <f t="shared" si="190"/>
        <v>1515</v>
      </c>
      <c r="V390" s="432">
        <v>0</v>
      </c>
      <c r="W390" s="432">
        <v>0</v>
      </c>
      <c r="X390" s="435">
        <v>1515</v>
      </c>
      <c r="Y390" s="434">
        <v>0</v>
      </c>
      <c r="Z390" s="432">
        <f t="shared" si="191"/>
        <v>0</v>
      </c>
      <c r="AA390" s="432">
        <v>0</v>
      </c>
      <c r="AB390" s="432">
        <v>0</v>
      </c>
      <c r="AC390" s="435">
        <v>0</v>
      </c>
      <c r="AD390" s="12"/>
      <c r="AE390" s="13"/>
      <c r="AF390" s="13"/>
      <c r="AG390" s="13"/>
      <c r="AH390" s="13"/>
      <c r="AI390" s="13"/>
      <c r="AJ390" s="13"/>
      <c r="AK390" s="13"/>
      <c r="AL390" s="13"/>
      <c r="AM390" s="13"/>
      <c r="AN390" s="13"/>
      <c r="AO390" s="13"/>
      <c r="AP390" s="13"/>
      <c r="AQ390" s="13"/>
    </row>
    <row r="391" spans="1:43" s="11" customFormat="1" ht="32.450000000000003" customHeight="1" outlineLevel="1" x14ac:dyDescent="0.2">
      <c r="A391" s="385"/>
      <c r="B391" s="437" t="s">
        <v>444</v>
      </c>
      <c r="C391" s="438">
        <f>SUM(C392:C416)</f>
        <v>71.970000000000027</v>
      </c>
      <c r="D391" s="439">
        <f t="shared" ref="D391:AC391" si="194">SUM(D392:D416)</f>
        <v>18174</v>
      </c>
      <c r="E391" s="438">
        <f t="shared" si="194"/>
        <v>14.67</v>
      </c>
      <c r="F391" s="439">
        <f t="shared" si="194"/>
        <v>3842</v>
      </c>
      <c r="G391" s="439">
        <f t="shared" si="194"/>
        <v>0</v>
      </c>
      <c r="H391" s="439">
        <f t="shared" si="194"/>
        <v>0</v>
      </c>
      <c r="I391" s="439">
        <f t="shared" si="194"/>
        <v>3842</v>
      </c>
      <c r="J391" s="438">
        <f t="shared" si="194"/>
        <v>0</v>
      </c>
      <c r="K391" s="439">
        <f t="shared" si="194"/>
        <v>0</v>
      </c>
      <c r="L391" s="439">
        <f t="shared" si="194"/>
        <v>0</v>
      </c>
      <c r="M391" s="439">
        <f t="shared" si="194"/>
        <v>0</v>
      </c>
      <c r="N391" s="439">
        <f t="shared" si="194"/>
        <v>0</v>
      </c>
      <c r="O391" s="438">
        <f t="shared" si="194"/>
        <v>0</v>
      </c>
      <c r="P391" s="439">
        <f t="shared" si="194"/>
        <v>0</v>
      </c>
      <c r="Q391" s="439">
        <f t="shared" si="194"/>
        <v>0</v>
      </c>
      <c r="R391" s="439">
        <f t="shared" si="194"/>
        <v>0</v>
      </c>
      <c r="S391" s="439">
        <f t="shared" si="194"/>
        <v>0</v>
      </c>
      <c r="T391" s="438">
        <f t="shared" si="194"/>
        <v>57.300000000000011</v>
      </c>
      <c r="U391" s="439">
        <f t="shared" si="194"/>
        <v>14332</v>
      </c>
      <c r="V391" s="439">
        <f t="shared" si="194"/>
        <v>0</v>
      </c>
      <c r="W391" s="439">
        <f t="shared" si="194"/>
        <v>0</v>
      </c>
      <c r="X391" s="439">
        <f t="shared" si="194"/>
        <v>14332</v>
      </c>
      <c r="Y391" s="438">
        <f t="shared" si="194"/>
        <v>0</v>
      </c>
      <c r="Z391" s="439">
        <f t="shared" si="194"/>
        <v>0</v>
      </c>
      <c r="AA391" s="439">
        <f t="shared" si="194"/>
        <v>0</v>
      </c>
      <c r="AB391" s="439">
        <f t="shared" si="194"/>
        <v>0</v>
      </c>
      <c r="AC391" s="439">
        <f t="shared" si="194"/>
        <v>0</v>
      </c>
      <c r="AD391" s="12"/>
      <c r="AE391" s="13"/>
      <c r="AF391" s="13"/>
      <c r="AG391" s="13"/>
      <c r="AH391" s="13"/>
      <c r="AI391" s="13"/>
      <c r="AJ391" s="13"/>
      <c r="AK391" s="13"/>
      <c r="AL391" s="13"/>
      <c r="AM391" s="13"/>
      <c r="AN391" s="13"/>
      <c r="AO391" s="13"/>
      <c r="AP391" s="13"/>
      <c r="AQ391" s="13"/>
    </row>
    <row r="392" spans="1:43" s="151" customFormat="1" ht="42.75" customHeight="1" outlineLevel="1" x14ac:dyDescent="0.2">
      <c r="A392" s="422" t="s">
        <v>599</v>
      </c>
      <c r="B392" s="436" t="s">
        <v>1198</v>
      </c>
      <c r="C392" s="332">
        <f t="shared" si="187"/>
        <v>8.24</v>
      </c>
      <c r="D392" s="365">
        <f t="shared" si="185"/>
        <v>1446</v>
      </c>
      <c r="E392" s="364">
        <v>8.24</v>
      </c>
      <c r="F392" s="383">
        <f t="shared" si="188"/>
        <v>1446</v>
      </c>
      <c r="G392" s="432">
        <v>0</v>
      </c>
      <c r="H392" s="432">
        <v>0</v>
      </c>
      <c r="I392" s="365">
        <v>1446</v>
      </c>
      <c r="J392" s="364">
        <v>0</v>
      </c>
      <c r="K392" s="433">
        <f t="shared" si="186"/>
        <v>0</v>
      </c>
      <c r="L392" s="432">
        <v>0</v>
      </c>
      <c r="M392" s="432">
        <v>0</v>
      </c>
      <c r="N392" s="432">
        <v>0</v>
      </c>
      <c r="O392" s="434">
        <v>0</v>
      </c>
      <c r="P392" s="432">
        <f t="shared" si="189"/>
        <v>0</v>
      </c>
      <c r="Q392" s="432">
        <v>0</v>
      </c>
      <c r="R392" s="432">
        <v>0</v>
      </c>
      <c r="S392" s="435">
        <v>0</v>
      </c>
      <c r="T392" s="434">
        <v>0</v>
      </c>
      <c r="U392" s="432">
        <f t="shared" si="190"/>
        <v>0</v>
      </c>
      <c r="V392" s="432">
        <v>0</v>
      </c>
      <c r="W392" s="432">
        <v>0</v>
      </c>
      <c r="X392" s="435">
        <v>0</v>
      </c>
      <c r="Y392" s="434">
        <v>0</v>
      </c>
      <c r="Z392" s="432">
        <f t="shared" si="191"/>
        <v>0</v>
      </c>
      <c r="AA392" s="432">
        <v>0</v>
      </c>
      <c r="AB392" s="432">
        <v>0</v>
      </c>
      <c r="AC392" s="435">
        <v>0</v>
      </c>
      <c r="AD392" s="149"/>
      <c r="AE392" s="150"/>
      <c r="AF392" s="150"/>
      <c r="AG392" s="150"/>
      <c r="AH392" s="150"/>
      <c r="AI392" s="150"/>
      <c r="AJ392" s="150"/>
      <c r="AK392" s="150"/>
      <c r="AL392" s="150"/>
      <c r="AM392" s="150"/>
      <c r="AN392" s="150"/>
      <c r="AO392" s="150"/>
      <c r="AP392" s="150"/>
      <c r="AQ392" s="150"/>
    </row>
    <row r="393" spans="1:43" s="11" customFormat="1" ht="44.45" customHeight="1" outlineLevel="1" x14ac:dyDescent="0.2">
      <c r="A393" s="422" t="s">
        <v>600</v>
      </c>
      <c r="B393" s="436" t="s">
        <v>348</v>
      </c>
      <c r="C393" s="332">
        <f t="shared" si="187"/>
        <v>4</v>
      </c>
      <c r="D393" s="432">
        <f t="shared" si="185"/>
        <v>1000</v>
      </c>
      <c r="E393" s="364">
        <v>0</v>
      </c>
      <c r="F393" s="433">
        <f t="shared" si="188"/>
        <v>0</v>
      </c>
      <c r="G393" s="432">
        <v>0</v>
      </c>
      <c r="H393" s="432">
        <v>0</v>
      </c>
      <c r="I393" s="432">
        <v>0</v>
      </c>
      <c r="J393" s="364">
        <v>0</v>
      </c>
      <c r="K393" s="433">
        <f t="shared" si="186"/>
        <v>0</v>
      </c>
      <c r="L393" s="432">
        <v>0</v>
      </c>
      <c r="M393" s="432">
        <v>0</v>
      </c>
      <c r="N393" s="432">
        <v>0</v>
      </c>
      <c r="O393" s="434">
        <v>0</v>
      </c>
      <c r="P393" s="432">
        <f t="shared" si="189"/>
        <v>0</v>
      </c>
      <c r="Q393" s="432">
        <v>0</v>
      </c>
      <c r="R393" s="432">
        <v>0</v>
      </c>
      <c r="S393" s="435">
        <v>0</v>
      </c>
      <c r="T393" s="434">
        <v>4</v>
      </c>
      <c r="U393" s="432">
        <f t="shared" si="190"/>
        <v>1000</v>
      </c>
      <c r="V393" s="432">
        <v>0</v>
      </c>
      <c r="W393" s="432">
        <v>0</v>
      </c>
      <c r="X393" s="435">
        <v>1000</v>
      </c>
      <c r="Y393" s="434">
        <v>0</v>
      </c>
      <c r="Z393" s="432">
        <f t="shared" si="191"/>
        <v>0</v>
      </c>
      <c r="AA393" s="432">
        <v>0</v>
      </c>
      <c r="AB393" s="432">
        <v>0</v>
      </c>
      <c r="AC393" s="435">
        <v>0</v>
      </c>
      <c r="AD393" s="12"/>
      <c r="AE393" s="13"/>
      <c r="AF393" s="13"/>
      <c r="AG393" s="13"/>
      <c r="AH393" s="13"/>
      <c r="AI393" s="13"/>
      <c r="AJ393" s="13"/>
      <c r="AK393" s="13"/>
      <c r="AL393" s="13"/>
      <c r="AM393" s="13"/>
      <c r="AN393" s="13"/>
      <c r="AO393" s="13"/>
      <c r="AP393" s="13"/>
      <c r="AQ393" s="13"/>
    </row>
    <row r="394" spans="1:43" s="11" customFormat="1" ht="31.9" customHeight="1" outlineLevel="1" x14ac:dyDescent="0.2">
      <c r="A394" s="422" t="s">
        <v>601</v>
      </c>
      <c r="B394" s="436" t="s">
        <v>349</v>
      </c>
      <c r="C394" s="332">
        <f t="shared" si="187"/>
        <v>4.1499999999999995</v>
      </c>
      <c r="D394" s="432">
        <f t="shared" si="185"/>
        <v>1038</v>
      </c>
      <c r="E394" s="364">
        <v>0</v>
      </c>
      <c r="F394" s="433">
        <f t="shared" si="188"/>
        <v>0</v>
      </c>
      <c r="G394" s="432">
        <v>0</v>
      </c>
      <c r="H394" s="432">
        <v>0</v>
      </c>
      <c r="I394" s="432">
        <v>0</v>
      </c>
      <c r="J394" s="364">
        <v>0</v>
      </c>
      <c r="K394" s="433">
        <f t="shared" si="186"/>
        <v>0</v>
      </c>
      <c r="L394" s="432">
        <v>0</v>
      </c>
      <c r="M394" s="432">
        <v>0</v>
      </c>
      <c r="N394" s="432">
        <v>0</v>
      </c>
      <c r="O394" s="434">
        <v>0</v>
      </c>
      <c r="P394" s="432">
        <f t="shared" si="189"/>
        <v>0</v>
      </c>
      <c r="Q394" s="432">
        <v>0</v>
      </c>
      <c r="R394" s="432">
        <v>0</v>
      </c>
      <c r="S394" s="435">
        <v>0</v>
      </c>
      <c r="T394" s="434">
        <v>4.1499999999999995</v>
      </c>
      <c r="U394" s="432">
        <f t="shared" si="190"/>
        <v>1038</v>
      </c>
      <c r="V394" s="432">
        <v>0</v>
      </c>
      <c r="W394" s="432">
        <v>0</v>
      </c>
      <c r="X394" s="435">
        <v>1038</v>
      </c>
      <c r="Y394" s="434">
        <v>0</v>
      </c>
      <c r="Z394" s="432">
        <f t="shared" si="191"/>
        <v>0</v>
      </c>
      <c r="AA394" s="432">
        <v>0</v>
      </c>
      <c r="AB394" s="432">
        <v>0</v>
      </c>
      <c r="AC394" s="435">
        <v>0</v>
      </c>
      <c r="AD394" s="12"/>
      <c r="AE394" s="13"/>
      <c r="AF394" s="13"/>
      <c r="AG394" s="13"/>
      <c r="AH394" s="13"/>
      <c r="AI394" s="13"/>
      <c r="AJ394" s="13"/>
      <c r="AK394" s="13"/>
      <c r="AL394" s="13"/>
      <c r="AM394" s="13"/>
      <c r="AN394" s="13"/>
      <c r="AO394" s="13"/>
      <c r="AP394" s="13"/>
      <c r="AQ394" s="13"/>
    </row>
    <row r="395" spans="1:43" s="11" customFormat="1" ht="24" customHeight="1" outlineLevel="1" x14ac:dyDescent="0.2">
      <c r="A395" s="422" t="s">
        <v>602</v>
      </c>
      <c r="B395" s="436" t="s">
        <v>350</v>
      </c>
      <c r="C395" s="332">
        <f t="shared" si="187"/>
        <v>3.8</v>
      </c>
      <c r="D395" s="432">
        <f t="shared" si="185"/>
        <v>950</v>
      </c>
      <c r="E395" s="364">
        <v>0</v>
      </c>
      <c r="F395" s="433">
        <f t="shared" si="188"/>
        <v>0</v>
      </c>
      <c r="G395" s="432">
        <v>0</v>
      </c>
      <c r="H395" s="432">
        <v>0</v>
      </c>
      <c r="I395" s="432">
        <v>0</v>
      </c>
      <c r="J395" s="364">
        <v>0</v>
      </c>
      <c r="K395" s="433">
        <f t="shared" si="186"/>
        <v>0</v>
      </c>
      <c r="L395" s="432">
        <v>0</v>
      </c>
      <c r="M395" s="432">
        <v>0</v>
      </c>
      <c r="N395" s="432">
        <v>0</v>
      </c>
      <c r="O395" s="434">
        <v>0</v>
      </c>
      <c r="P395" s="432">
        <f t="shared" si="189"/>
        <v>0</v>
      </c>
      <c r="Q395" s="432">
        <v>0</v>
      </c>
      <c r="R395" s="432">
        <v>0</v>
      </c>
      <c r="S395" s="435">
        <v>0</v>
      </c>
      <c r="T395" s="434">
        <v>3.8</v>
      </c>
      <c r="U395" s="432">
        <f t="shared" si="190"/>
        <v>950</v>
      </c>
      <c r="V395" s="432">
        <v>0</v>
      </c>
      <c r="W395" s="432">
        <v>0</v>
      </c>
      <c r="X395" s="435">
        <v>950</v>
      </c>
      <c r="Y395" s="434">
        <v>0</v>
      </c>
      <c r="Z395" s="432">
        <f t="shared" si="191"/>
        <v>0</v>
      </c>
      <c r="AA395" s="432">
        <v>0</v>
      </c>
      <c r="AB395" s="432">
        <v>0</v>
      </c>
      <c r="AC395" s="435">
        <v>0</v>
      </c>
      <c r="AD395" s="12"/>
      <c r="AE395" s="13"/>
      <c r="AF395" s="13"/>
      <c r="AG395" s="13"/>
      <c r="AH395" s="13"/>
      <c r="AI395" s="13"/>
      <c r="AJ395" s="13"/>
      <c r="AK395" s="13"/>
      <c r="AL395" s="13"/>
      <c r="AM395" s="13"/>
      <c r="AN395" s="13"/>
      <c r="AO395" s="13"/>
      <c r="AP395" s="13"/>
      <c r="AQ395" s="13"/>
    </row>
    <row r="396" spans="1:43" s="11" customFormat="1" ht="26.45" customHeight="1" outlineLevel="1" x14ac:dyDescent="0.2">
      <c r="A396" s="422" t="s">
        <v>603</v>
      </c>
      <c r="B396" s="436" t="s">
        <v>351</v>
      </c>
      <c r="C396" s="332">
        <f t="shared" si="187"/>
        <v>2.0499999999999998</v>
      </c>
      <c r="D396" s="432">
        <f t="shared" si="185"/>
        <v>513</v>
      </c>
      <c r="E396" s="364">
        <v>0</v>
      </c>
      <c r="F396" s="433">
        <f t="shared" si="188"/>
        <v>0</v>
      </c>
      <c r="G396" s="432">
        <v>0</v>
      </c>
      <c r="H396" s="432">
        <v>0</v>
      </c>
      <c r="I396" s="432">
        <v>0</v>
      </c>
      <c r="J396" s="364">
        <v>0</v>
      </c>
      <c r="K396" s="433">
        <f t="shared" si="186"/>
        <v>0</v>
      </c>
      <c r="L396" s="432">
        <v>0</v>
      </c>
      <c r="M396" s="432">
        <v>0</v>
      </c>
      <c r="N396" s="432">
        <v>0</v>
      </c>
      <c r="O396" s="434">
        <v>0</v>
      </c>
      <c r="P396" s="432">
        <f t="shared" si="189"/>
        <v>0</v>
      </c>
      <c r="Q396" s="432">
        <v>0</v>
      </c>
      <c r="R396" s="432">
        <v>0</v>
      </c>
      <c r="S396" s="435">
        <v>0</v>
      </c>
      <c r="T396" s="434">
        <v>2.0499999999999998</v>
      </c>
      <c r="U396" s="432">
        <f t="shared" si="190"/>
        <v>513</v>
      </c>
      <c r="V396" s="432">
        <v>0</v>
      </c>
      <c r="W396" s="432">
        <v>0</v>
      </c>
      <c r="X396" s="435">
        <v>513</v>
      </c>
      <c r="Y396" s="434">
        <v>0</v>
      </c>
      <c r="Z396" s="432">
        <f t="shared" si="191"/>
        <v>0</v>
      </c>
      <c r="AA396" s="432">
        <v>0</v>
      </c>
      <c r="AB396" s="432">
        <v>0</v>
      </c>
      <c r="AC396" s="435">
        <v>0</v>
      </c>
      <c r="AD396" s="12"/>
      <c r="AE396" s="13"/>
      <c r="AF396" s="13"/>
      <c r="AG396" s="13"/>
      <c r="AH396" s="13"/>
      <c r="AI396" s="13"/>
      <c r="AJ396" s="13"/>
      <c r="AK396" s="13"/>
      <c r="AL396" s="13"/>
      <c r="AM396" s="13"/>
      <c r="AN396" s="13"/>
      <c r="AO396" s="13"/>
      <c r="AP396" s="13"/>
      <c r="AQ396" s="13"/>
    </row>
    <row r="397" spans="1:43" s="11" customFormat="1" ht="27" customHeight="1" outlineLevel="1" x14ac:dyDescent="0.2">
      <c r="A397" s="422" t="s">
        <v>604</v>
      </c>
      <c r="B397" s="436" t="s">
        <v>845</v>
      </c>
      <c r="C397" s="332">
        <f t="shared" si="187"/>
        <v>2.9499999999999997</v>
      </c>
      <c r="D397" s="432">
        <f t="shared" si="185"/>
        <v>738</v>
      </c>
      <c r="E397" s="364">
        <v>0</v>
      </c>
      <c r="F397" s="433">
        <f t="shared" si="188"/>
        <v>0</v>
      </c>
      <c r="G397" s="432">
        <v>0</v>
      </c>
      <c r="H397" s="432">
        <v>0</v>
      </c>
      <c r="I397" s="432">
        <v>0</v>
      </c>
      <c r="J397" s="364">
        <v>0</v>
      </c>
      <c r="K397" s="433">
        <f t="shared" si="186"/>
        <v>0</v>
      </c>
      <c r="L397" s="432">
        <v>0</v>
      </c>
      <c r="M397" s="432">
        <v>0</v>
      </c>
      <c r="N397" s="432">
        <v>0</v>
      </c>
      <c r="O397" s="434">
        <v>0</v>
      </c>
      <c r="P397" s="432">
        <f t="shared" si="189"/>
        <v>0</v>
      </c>
      <c r="Q397" s="432">
        <v>0</v>
      </c>
      <c r="R397" s="432">
        <v>0</v>
      </c>
      <c r="S397" s="435">
        <v>0</v>
      </c>
      <c r="T397" s="434">
        <v>2.9499999999999997</v>
      </c>
      <c r="U397" s="432">
        <f t="shared" si="190"/>
        <v>738</v>
      </c>
      <c r="V397" s="432">
        <v>0</v>
      </c>
      <c r="W397" s="432">
        <v>0</v>
      </c>
      <c r="X397" s="435">
        <v>738</v>
      </c>
      <c r="Y397" s="434">
        <v>0</v>
      </c>
      <c r="Z397" s="432">
        <f t="shared" si="191"/>
        <v>0</v>
      </c>
      <c r="AA397" s="432">
        <v>0</v>
      </c>
      <c r="AB397" s="432">
        <v>0</v>
      </c>
      <c r="AC397" s="435">
        <v>0</v>
      </c>
      <c r="AD397" s="12"/>
      <c r="AE397" s="13"/>
      <c r="AF397" s="13"/>
      <c r="AG397" s="13"/>
      <c r="AH397" s="13"/>
      <c r="AI397" s="13"/>
      <c r="AJ397" s="13"/>
      <c r="AK397" s="13"/>
      <c r="AL397" s="13"/>
      <c r="AM397" s="13"/>
      <c r="AN397" s="13"/>
      <c r="AO397" s="13"/>
      <c r="AP397" s="13"/>
      <c r="AQ397" s="13"/>
    </row>
    <row r="398" spans="1:43" s="11" customFormat="1" ht="24" customHeight="1" outlineLevel="1" x14ac:dyDescent="0.2">
      <c r="A398" s="422" t="s">
        <v>605</v>
      </c>
      <c r="B398" s="436" t="s">
        <v>846</v>
      </c>
      <c r="C398" s="332">
        <f t="shared" si="187"/>
        <v>5.6499999999999995</v>
      </c>
      <c r="D398" s="432">
        <f t="shared" si="185"/>
        <v>1413</v>
      </c>
      <c r="E398" s="364">
        <v>0</v>
      </c>
      <c r="F398" s="433">
        <f t="shared" si="188"/>
        <v>0</v>
      </c>
      <c r="G398" s="432">
        <v>0</v>
      </c>
      <c r="H398" s="432">
        <v>0</v>
      </c>
      <c r="I398" s="432">
        <v>0</v>
      </c>
      <c r="J398" s="364">
        <v>0</v>
      </c>
      <c r="K398" s="433">
        <f t="shared" si="186"/>
        <v>0</v>
      </c>
      <c r="L398" s="432">
        <v>0</v>
      </c>
      <c r="M398" s="432">
        <v>0</v>
      </c>
      <c r="N398" s="432">
        <v>0</v>
      </c>
      <c r="O398" s="434">
        <v>0</v>
      </c>
      <c r="P398" s="432">
        <f t="shared" si="189"/>
        <v>0</v>
      </c>
      <c r="Q398" s="432">
        <v>0</v>
      </c>
      <c r="R398" s="432">
        <v>0</v>
      </c>
      <c r="S398" s="435">
        <v>0</v>
      </c>
      <c r="T398" s="434">
        <v>5.6499999999999995</v>
      </c>
      <c r="U398" s="432">
        <f t="shared" si="190"/>
        <v>1413</v>
      </c>
      <c r="V398" s="432">
        <v>0</v>
      </c>
      <c r="W398" s="432">
        <v>0</v>
      </c>
      <c r="X398" s="435">
        <v>1413</v>
      </c>
      <c r="Y398" s="434">
        <v>0</v>
      </c>
      <c r="Z398" s="432">
        <f t="shared" si="191"/>
        <v>0</v>
      </c>
      <c r="AA398" s="432">
        <v>0</v>
      </c>
      <c r="AB398" s="432">
        <v>0</v>
      </c>
      <c r="AC398" s="435">
        <v>0</v>
      </c>
      <c r="AD398" s="12"/>
      <c r="AE398" s="13"/>
      <c r="AF398" s="13"/>
      <c r="AG398" s="13"/>
      <c r="AH398" s="13"/>
      <c r="AI398" s="13"/>
      <c r="AJ398" s="13"/>
      <c r="AK398" s="13"/>
      <c r="AL398" s="13"/>
      <c r="AM398" s="13"/>
      <c r="AN398" s="13"/>
      <c r="AO398" s="13"/>
      <c r="AP398" s="13"/>
      <c r="AQ398" s="13"/>
    </row>
    <row r="399" spans="1:43" s="11" customFormat="1" ht="28.15" customHeight="1" outlineLevel="1" x14ac:dyDescent="0.2">
      <c r="A399" s="422" t="s">
        <v>606</v>
      </c>
      <c r="B399" s="436" t="s">
        <v>847</v>
      </c>
      <c r="C399" s="332">
        <f t="shared" si="187"/>
        <v>3.35</v>
      </c>
      <c r="D399" s="432">
        <f t="shared" si="185"/>
        <v>838</v>
      </c>
      <c r="E399" s="364">
        <v>0</v>
      </c>
      <c r="F399" s="433">
        <f t="shared" si="188"/>
        <v>0</v>
      </c>
      <c r="G399" s="432">
        <v>0</v>
      </c>
      <c r="H399" s="432">
        <v>0</v>
      </c>
      <c r="I399" s="432">
        <v>0</v>
      </c>
      <c r="J399" s="364">
        <v>0</v>
      </c>
      <c r="K399" s="433">
        <f t="shared" si="186"/>
        <v>0</v>
      </c>
      <c r="L399" s="432">
        <v>0</v>
      </c>
      <c r="M399" s="432">
        <v>0</v>
      </c>
      <c r="N399" s="432">
        <v>0</v>
      </c>
      <c r="O399" s="434">
        <v>0</v>
      </c>
      <c r="P399" s="432">
        <f t="shared" si="189"/>
        <v>0</v>
      </c>
      <c r="Q399" s="432">
        <v>0</v>
      </c>
      <c r="R399" s="432">
        <v>0</v>
      </c>
      <c r="S399" s="435">
        <v>0</v>
      </c>
      <c r="T399" s="434">
        <v>3.35</v>
      </c>
      <c r="U399" s="432">
        <f t="shared" si="190"/>
        <v>838</v>
      </c>
      <c r="V399" s="432">
        <v>0</v>
      </c>
      <c r="W399" s="432">
        <v>0</v>
      </c>
      <c r="X399" s="435">
        <v>838</v>
      </c>
      <c r="Y399" s="434">
        <v>0</v>
      </c>
      <c r="Z399" s="432">
        <f t="shared" si="191"/>
        <v>0</v>
      </c>
      <c r="AA399" s="432">
        <v>0</v>
      </c>
      <c r="AB399" s="432">
        <v>0</v>
      </c>
      <c r="AC399" s="435">
        <v>0</v>
      </c>
      <c r="AD399" s="12"/>
      <c r="AE399" s="13"/>
      <c r="AF399" s="13"/>
      <c r="AG399" s="13"/>
      <c r="AH399" s="13"/>
      <c r="AI399" s="13"/>
      <c r="AJ399" s="13"/>
      <c r="AK399" s="13"/>
      <c r="AL399" s="13"/>
      <c r="AM399" s="13"/>
      <c r="AN399" s="13"/>
      <c r="AO399" s="13"/>
      <c r="AP399" s="13"/>
      <c r="AQ399" s="13"/>
    </row>
    <row r="400" spans="1:43" s="11" customFormat="1" ht="23.45" customHeight="1" outlineLevel="1" x14ac:dyDescent="0.2">
      <c r="A400" s="422" t="s">
        <v>607</v>
      </c>
      <c r="B400" s="436" t="s">
        <v>352</v>
      </c>
      <c r="C400" s="332">
        <f t="shared" si="187"/>
        <v>2.9499999999999997</v>
      </c>
      <c r="D400" s="432">
        <f t="shared" si="185"/>
        <v>738</v>
      </c>
      <c r="E400" s="364">
        <v>0</v>
      </c>
      <c r="F400" s="433">
        <f t="shared" si="188"/>
        <v>0</v>
      </c>
      <c r="G400" s="432">
        <v>0</v>
      </c>
      <c r="H400" s="432">
        <v>0</v>
      </c>
      <c r="I400" s="432">
        <v>0</v>
      </c>
      <c r="J400" s="364">
        <v>0</v>
      </c>
      <c r="K400" s="433">
        <f t="shared" si="186"/>
        <v>0</v>
      </c>
      <c r="L400" s="432">
        <v>0</v>
      </c>
      <c r="M400" s="432">
        <v>0</v>
      </c>
      <c r="N400" s="432">
        <v>0</v>
      </c>
      <c r="O400" s="434">
        <v>0</v>
      </c>
      <c r="P400" s="432">
        <f t="shared" si="189"/>
        <v>0</v>
      </c>
      <c r="Q400" s="432">
        <v>0</v>
      </c>
      <c r="R400" s="432">
        <v>0</v>
      </c>
      <c r="S400" s="435">
        <v>0</v>
      </c>
      <c r="T400" s="434">
        <v>2.9499999999999997</v>
      </c>
      <c r="U400" s="432">
        <f t="shared" si="190"/>
        <v>738</v>
      </c>
      <c r="V400" s="432">
        <v>0</v>
      </c>
      <c r="W400" s="432">
        <v>0</v>
      </c>
      <c r="X400" s="435">
        <v>738</v>
      </c>
      <c r="Y400" s="434">
        <v>0</v>
      </c>
      <c r="Z400" s="432">
        <f t="shared" si="191"/>
        <v>0</v>
      </c>
      <c r="AA400" s="432">
        <v>0</v>
      </c>
      <c r="AB400" s="432">
        <v>0</v>
      </c>
      <c r="AC400" s="435">
        <v>0</v>
      </c>
      <c r="AD400" s="12"/>
      <c r="AE400" s="13"/>
      <c r="AF400" s="13"/>
      <c r="AG400" s="13"/>
      <c r="AH400" s="13"/>
      <c r="AI400" s="13"/>
      <c r="AJ400" s="13"/>
      <c r="AK400" s="13"/>
      <c r="AL400" s="13"/>
      <c r="AM400" s="13"/>
      <c r="AN400" s="13"/>
      <c r="AO400" s="13"/>
      <c r="AP400" s="13"/>
      <c r="AQ400" s="13"/>
    </row>
    <row r="401" spans="1:43" s="11" customFormat="1" ht="24" customHeight="1" outlineLevel="1" x14ac:dyDescent="0.2">
      <c r="A401" s="422" t="s">
        <v>608</v>
      </c>
      <c r="B401" s="436" t="s">
        <v>353</v>
      </c>
      <c r="C401" s="332">
        <f t="shared" si="187"/>
        <v>1.6</v>
      </c>
      <c r="D401" s="432">
        <f t="shared" si="185"/>
        <v>400</v>
      </c>
      <c r="E401" s="364">
        <v>0</v>
      </c>
      <c r="F401" s="433">
        <f t="shared" si="188"/>
        <v>0</v>
      </c>
      <c r="G401" s="432">
        <v>0</v>
      </c>
      <c r="H401" s="432">
        <v>0</v>
      </c>
      <c r="I401" s="432">
        <v>0</v>
      </c>
      <c r="J401" s="364">
        <v>0</v>
      </c>
      <c r="K401" s="433">
        <f t="shared" si="186"/>
        <v>0</v>
      </c>
      <c r="L401" s="432">
        <v>0</v>
      </c>
      <c r="M401" s="432">
        <v>0</v>
      </c>
      <c r="N401" s="432">
        <v>0</v>
      </c>
      <c r="O401" s="434">
        <v>0</v>
      </c>
      <c r="P401" s="432">
        <f t="shared" si="189"/>
        <v>0</v>
      </c>
      <c r="Q401" s="432">
        <v>0</v>
      </c>
      <c r="R401" s="432">
        <v>0</v>
      </c>
      <c r="S401" s="435">
        <v>0</v>
      </c>
      <c r="T401" s="434">
        <v>1.6</v>
      </c>
      <c r="U401" s="432">
        <f t="shared" si="190"/>
        <v>400</v>
      </c>
      <c r="V401" s="432">
        <v>0</v>
      </c>
      <c r="W401" s="432">
        <v>0</v>
      </c>
      <c r="X401" s="435">
        <v>400</v>
      </c>
      <c r="Y401" s="434">
        <v>0</v>
      </c>
      <c r="Z401" s="432">
        <f t="shared" si="191"/>
        <v>0</v>
      </c>
      <c r="AA401" s="432">
        <v>0</v>
      </c>
      <c r="AB401" s="432">
        <v>0</v>
      </c>
      <c r="AC401" s="435">
        <v>0</v>
      </c>
      <c r="AD401" s="12"/>
      <c r="AE401" s="13"/>
      <c r="AF401" s="13"/>
      <c r="AG401" s="13"/>
      <c r="AH401" s="13"/>
      <c r="AI401" s="13"/>
      <c r="AJ401" s="13"/>
      <c r="AK401" s="13"/>
      <c r="AL401" s="13"/>
      <c r="AM401" s="13"/>
      <c r="AN401" s="13"/>
      <c r="AO401" s="13"/>
      <c r="AP401" s="13"/>
      <c r="AQ401" s="13"/>
    </row>
    <row r="402" spans="1:43" s="11" customFormat="1" ht="22.9" customHeight="1" outlineLevel="1" x14ac:dyDescent="0.2">
      <c r="A402" s="422" t="s">
        <v>609</v>
      </c>
      <c r="B402" s="436" t="s">
        <v>354</v>
      </c>
      <c r="C402" s="332">
        <f t="shared" si="187"/>
        <v>1.6</v>
      </c>
      <c r="D402" s="432">
        <f t="shared" si="185"/>
        <v>400</v>
      </c>
      <c r="E402" s="364">
        <v>0</v>
      </c>
      <c r="F402" s="433">
        <f t="shared" si="188"/>
        <v>0</v>
      </c>
      <c r="G402" s="432">
        <v>0</v>
      </c>
      <c r="H402" s="432">
        <v>0</v>
      </c>
      <c r="I402" s="432">
        <v>0</v>
      </c>
      <c r="J402" s="364">
        <v>0</v>
      </c>
      <c r="K402" s="433">
        <f t="shared" si="186"/>
        <v>0</v>
      </c>
      <c r="L402" s="432">
        <v>0</v>
      </c>
      <c r="M402" s="432">
        <v>0</v>
      </c>
      <c r="N402" s="432">
        <v>0</v>
      </c>
      <c r="O402" s="434">
        <v>0</v>
      </c>
      <c r="P402" s="432">
        <f t="shared" si="189"/>
        <v>0</v>
      </c>
      <c r="Q402" s="432">
        <v>0</v>
      </c>
      <c r="R402" s="432">
        <v>0</v>
      </c>
      <c r="S402" s="435">
        <v>0</v>
      </c>
      <c r="T402" s="434">
        <v>1.6</v>
      </c>
      <c r="U402" s="432">
        <f t="shared" si="190"/>
        <v>400</v>
      </c>
      <c r="V402" s="432">
        <v>0</v>
      </c>
      <c r="W402" s="432">
        <v>0</v>
      </c>
      <c r="X402" s="435">
        <v>400</v>
      </c>
      <c r="Y402" s="434">
        <v>0</v>
      </c>
      <c r="Z402" s="432">
        <f t="shared" si="191"/>
        <v>0</v>
      </c>
      <c r="AA402" s="432">
        <v>0</v>
      </c>
      <c r="AB402" s="432">
        <v>0</v>
      </c>
      <c r="AC402" s="435">
        <v>0</v>
      </c>
      <c r="AD402" s="12"/>
      <c r="AE402" s="13"/>
      <c r="AF402" s="13"/>
      <c r="AG402" s="13"/>
      <c r="AH402" s="13"/>
      <c r="AI402" s="13"/>
      <c r="AJ402" s="13"/>
      <c r="AK402" s="13"/>
      <c r="AL402" s="13"/>
      <c r="AM402" s="13"/>
      <c r="AN402" s="13"/>
      <c r="AO402" s="13"/>
      <c r="AP402" s="13"/>
      <c r="AQ402" s="13"/>
    </row>
    <row r="403" spans="1:43" s="11" customFormat="1" ht="22.9" customHeight="1" outlineLevel="1" x14ac:dyDescent="0.2">
      <c r="A403" s="422" t="s">
        <v>610</v>
      </c>
      <c r="B403" s="436" t="s">
        <v>848</v>
      </c>
      <c r="C403" s="332">
        <f t="shared" si="187"/>
        <v>1.6</v>
      </c>
      <c r="D403" s="432">
        <f t="shared" si="185"/>
        <v>400</v>
      </c>
      <c r="E403" s="364">
        <v>0</v>
      </c>
      <c r="F403" s="433">
        <f t="shared" si="188"/>
        <v>0</v>
      </c>
      <c r="G403" s="432">
        <v>0</v>
      </c>
      <c r="H403" s="432">
        <v>0</v>
      </c>
      <c r="I403" s="432">
        <v>0</v>
      </c>
      <c r="J403" s="364">
        <v>0</v>
      </c>
      <c r="K403" s="433">
        <f t="shared" si="186"/>
        <v>0</v>
      </c>
      <c r="L403" s="432">
        <v>0</v>
      </c>
      <c r="M403" s="432">
        <v>0</v>
      </c>
      <c r="N403" s="432">
        <v>0</v>
      </c>
      <c r="O403" s="434">
        <v>0</v>
      </c>
      <c r="P403" s="432">
        <f t="shared" si="189"/>
        <v>0</v>
      </c>
      <c r="Q403" s="432">
        <v>0</v>
      </c>
      <c r="R403" s="432">
        <v>0</v>
      </c>
      <c r="S403" s="435">
        <v>0</v>
      </c>
      <c r="T403" s="434">
        <v>1.6</v>
      </c>
      <c r="U403" s="432">
        <f t="shared" si="190"/>
        <v>400</v>
      </c>
      <c r="V403" s="432">
        <v>0</v>
      </c>
      <c r="W403" s="432">
        <v>0</v>
      </c>
      <c r="X403" s="435">
        <v>400</v>
      </c>
      <c r="Y403" s="434">
        <v>0</v>
      </c>
      <c r="Z403" s="432">
        <f t="shared" si="191"/>
        <v>0</v>
      </c>
      <c r="AA403" s="432">
        <v>0</v>
      </c>
      <c r="AB403" s="432">
        <v>0</v>
      </c>
      <c r="AC403" s="435">
        <v>0</v>
      </c>
      <c r="AD403" s="12"/>
      <c r="AE403" s="13"/>
      <c r="AF403" s="13"/>
      <c r="AG403" s="13"/>
      <c r="AH403" s="13"/>
      <c r="AI403" s="13"/>
      <c r="AJ403" s="13"/>
      <c r="AK403" s="13"/>
      <c r="AL403" s="13"/>
      <c r="AM403" s="13"/>
      <c r="AN403" s="13"/>
      <c r="AO403" s="13"/>
      <c r="AP403" s="13"/>
      <c r="AQ403" s="13"/>
    </row>
    <row r="404" spans="1:43" s="11" customFormat="1" ht="22.15" customHeight="1" outlineLevel="1" x14ac:dyDescent="0.2">
      <c r="A404" s="422" t="s">
        <v>611</v>
      </c>
      <c r="B404" s="436" t="s">
        <v>355</v>
      </c>
      <c r="C404" s="332">
        <f t="shared" si="187"/>
        <v>1.75</v>
      </c>
      <c r="D404" s="432">
        <f t="shared" si="185"/>
        <v>438</v>
      </c>
      <c r="E404" s="364">
        <v>0</v>
      </c>
      <c r="F404" s="433">
        <f t="shared" si="188"/>
        <v>0</v>
      </c>
      <c r="G404" s="432">
        <v>0</v>
      </c>
      <c r="H404" s="432">
        <v>0</v>
      </c>
      <c r="I404" s="432">
        <v>0</v>
      </c>
      <c r="J404" s="364">
        <v>0</v>
      </c>
      <c r="K404" s="433">
        <f t="shared" si="186"/>
        <v>0</v>
      </c>
      <c r="L404" s="432">
        <v>0</v>
      </c>
      <c r="M404" s="432">
        <v>0</v>
      </c>
      <c r="N404" s="432">
        <v>0</v>
      </c>
      <c r="O404" s="434">
        <v>0</v>
      </c>
      <c r="P404" s="432">
        <f t="shared" si="189"/>
        <v>0</v>
      </c>
      <c r="Q404" s="432">
        <v>0</v>
      </c>
      <c r="R404" s="432">
        <v>0</v>
      </c>
      <c r="S404" s="435">
        <v>0</v>
      </c>
      <c r="T404" s="434">
        <v>1.75</v>
      </c>
      <c r="U404" s="432">
        <f t="shared" si="190"/>
        <v>438</v>
      </c>
      <c r="V404" s="432">
        <v>0</v>
      </c>
      <c r="W404" s="432">
        <v>0</v>
      </c>
      <c r="X404" s="435">
        <v>438</v>
      </c>
      <c r="Y404" s="434">
        <v>0</v>
      </c>
      <c r="Z404" s="432">
        <f t="shared" si="191"/>
        <v>0</v>
      </c>
      <c r="AA404" s="432">
        <v>0</v>
      </c>
      <c r="AB404" s="432">
        <v>0</v>
      </c>
      <c r="AC404" s="435">
        <v>0</v>
      </c>
      <c r="AD404" s="12"/>
      <c r="AE404" s="13"/>
      <c r="AF404" s="13"/>
      <c r="AG404" s="13"/>
      <c r="AH404" s="13"/>
      <c r="AI404" s="13"/>
      <c r="AJ404" s="13"/>
      <c r="AK404" s="13"/>
      <c r="AL404" s="13"/>
      <c r="AM404" s="13"/>
      <c r="AN404" s="13"/>
      <c r="AO404" s="13"/>
      <c r="AP404" s="13"/>
      <c r="AQ404" s="13"/>
    </row>
    <row r="405" spans="1:43" s="11" customFormat="1" ht="22.15" customHeight="1" outlineLevel="1" x14ac:dyDescent="0.2">
      <c r="A405" s="422" t="s">
        <v>612</v>
      </c>
      <c r="B405" s="436" t="s">
        <v>356</v>
      </c>
      <c r="C405" s="332">
        <f t="shared" si="187"/>
        <v>2.9499999999999997</v>
      </c>
      <c r="D405" s="432">
        <f t="shared" si="185"/>
        <v>738</v>
      </c>
      <c r="E405" s="364">
        <v>0</v>
      </c>
      <c r="F405" s="433">
        <f t="shared" si="188"/>
        <v>0</v>
      </c>
      <c r="G405" s="432">
        <v>0</v>
      </c>
      <c r="H405" s="432">
        <v>0</v>
      </c>
      <c r="I405" s="432">
        <v>0</v>
      </c>
      <c r="J405" s="364">
        <v>0</v>
      </c>
      <c r="K405" s="433">
        <f t="shared" si="186"/>
        <v>0</v>
      </c>
      <c r="L405" s="432">
        <v>0</v>
      </c>
      <c r="M405" s="432">
        <v>0</v>
      </c>
      <c r="N405" s="432">
        <v>0</v>
      </c>
      <c r="O405" s="434">
        <v>0</v>
      </c>
      <c r="P405" s="432">
        <f t="shared" si="189"/>
        <v>0</v>
      </c>
      <c r="Q405" s="432">
        <v>0</v>
      </c>
      <c r="R405" s="432">
        <v>0</v>
      </c>
      <c r="S405" s="435">
        <v>0</v>
      </c>
      <c r="T405" s="434">
        <v>2.9499999999999997</v>
      </c>
      <c r="U405" s="432">
        <f t="shared" si="190"/>
        <v>738</v>
      </c>
      <c r="V405" s="432">
        <v>0</v>
      </c>
      <c r="W405" s="432">
        <v>0</v>
      </c>
      <c r="X405" s="435">
        <v>738</v>
      </c>
      <c r="Y405" s="434">
        <v>0</v>
      </c>
      <c r="Z405" s="432">
        <f t="shared" si="191"/>
        <v>0</v>
      </c>
      <c r="AA405" s="432">
        <v>0</v>
      </c>
      <c r="AB405" s="432">
        <v>0</v>
      </c>
      <c r="AC405" s="435">
        <v>0</v>
      </c>
      <c r="AD405" s="12"/>
      <c r="AE405" s="13"/>
      <c r="AF405" s="13"/>
      <c r="AG405" s="13"/>
      <c r="AH405" s="13"/>
      <c r="AI405" s="13"/>
      <c r="AJ405" s="13"/>
      <c r="AK405" s="13"/>
      <c r="AL405" s="13"/>
      <c r="AM405" s="13"/>
      <c r="AN405" s="13"/>
      <c r="AO405" s="13"/>
      <c r="AP405" s="13"/>
      <c r="AQ405" s="13"/>
    </row>
    <row r="406" spans="1:43" s="11" customFormat="1" ht="22.15" customHeight="1" outlineLevel="1" x14ac:dyDescent="0.2">
      <c r="A406" s="422" t="s">
        <v>613</v>
      </c>
      <c r="B406" s="436" t="s">
        <v>357</v>
      </c>
      <c r="C406" s="332">
        <f t="shared" si="187"/>
        <v>1.05</v>
      </c>
      <c r="D406" s="432">
        <f t="shared" si="185"/>
        <v>263</v>
      </c>
      <c r="E406" s="364">
        <v>0</v>
      </c>
      <c r="F406" s="433">
        <f t="shared" si="188"/>
        <v>0</v>
      </c>
      <c r="G406" s="432">
        <v>0</v>
      </c>
      <c r="H406" s="432">
        <v>0</v>
      </c>
      <c r="I406" s="432">
        <v>0</v>
      </c>
      <c r="J406" s="364">
        <v>0</v>
      </c>
      <c r="K406" s="433">
        <f t="shared" si="186"/>
        <v>0</v>
      </c>
      <c r="L406" s="432">
        <v>0</v>
      </c>
      <c r="M406" s="432">
        <v>0</v>
      </c>
      <c r="N406" s="432">
        <v>0</v>
      </c>
      <c r="O406" s="434">
        <v>0</v>
      </c>
      <c r="P406" s="432">
        <f t="shared" si="189"/>
        <v>0</v>
      </c>
      <c r="Q406" s="432">
        <v>0</v>
      </c>
      <c r="R406" s="432">
        <v>0</v>
      </c>
      <c r="S406" s="435">
        <v>0</v>
      </c>
      <c r="T406" s="434">
        <v>1.05</v>
      </c>
      <c r="U406" s="432">
        <f t="shared" si="190"/>
        <v>263</v>
      </c>
      <c r="V406" s="432">
        <v>0</v>
      </c>
      <c r="W406" s="432">
        <v>0</v>
      </c>
      <c r="X406" s="435">
        <v>263</v>
      </c>
      <c r="Y406" s="434">
        <v>0</v>
      </c>
      <c r="Z406" s="432">
        <f t="shared" si="191"/>
        <v>0</v>
      </c>
      <c r="AA406" s="432">
        <v>0</v>
      </c>
      <c r="AB406" s="432">
        <v>0</v>
      </c>
      <c r="AC406" s="435">
        <v>0</v>
      </c>
      <c r="AD406" s="12"/>
      <c r="AE406" s="13"/>
      <c r="AF406" s="13"/>
      <c r="AG406" s="13"/>
      <c r="AH406" s="13"/>
      <c r="AI406" s="13"/>
      <c r="AJ406" s="13"/>
      <c r="AK406" s="13"/>
      <c r="AL406" s="13"/>
      <c r="AM406" s="13"/>
      <c r="AN406" s="13"/>
      <c r="AO406" s="13"/>
      <c r="AP406" s="13"/>
      <c r="AQ406" s="13"/>
    </row>
    <row r="407" spans="1:43" s="11" customFormat="1" ht="22.15" customHeight="1" outlineLevel="1" x14ac:dyDescent="0.2">
      <c r="A407" s="422" t="s">
        <v>614</v>
      </c>
      <c r="B407" s="436" t="s">
        <v>358</v>
      </c>
      <c r="C407" s="332">
        <f t="shared" si="187"/>
        <v>1.1000000000000001</v>
      </c>
      <c r="D407" s="432">
        <f t="shared" si="185"/>
        <v>275</v>
      </c>
      <c r="E407" s="364">
        <v>0</v>
      </c>
      <c r="F407" s="433">
        <f t="shared" si="188"/>
        <v>0</v>
      </c>
      <c r="G407" s="432">
        <v>0</v>
      </c>
      <c r="H407" s="432">
        <v>0</v>
      </c>
      <c r="I407" s="432">
        <v>0</v>
      </c>
      <c r="J407" s="364">
        <v>0</v>
      </c>
      <c r="K407" s="433">
        <f t="shared" si="186"/>
        <v>0</v>
      </c>
      <c r="L407" s="432">
        <v>0</v>
      </c>
      <c r="M407" s="432">
        <v>0</v>
      </c>
      <c r="N407" s="432">
        <v>0</v>
      </c>
      <c r="O407" s="434">
        <v>0</v>
      </c>
      <c r="P407" s="432">
        <f t="shared" si="189"/>
        <v>0</v>
      </c>
      <c r="Q407" s="432">
        <v>0</v>
      </c>
      <c r="R407" s="432">
        <v>0</v>
      </c>
      <c r="S407" s="435">
        <v>0</v>
      </c>
      <c r="T407" s="434">
        <v>1.1000000000000001</v>
      </c>
      <c r="U407" s="432">
        <f t="shared" si="190"/>
        <v>275</v>
      </c>
      <c r="V407" s="432">
        <v>0</v>
      </c>
      <c r="W407" s="432">
        <v>0</v>
      </c>
      <c r="X407" s="435">
        <v>275</v>
      </c>
      <c r="Y407" s="434">
        <v>0</v>
      </c>
      <c r="Z407" s="432">
        <f t="shared" si="191"/>
        <v>0</v>
      </c>
      <c r="AA407" s="432">
        <v>0</v>
      </c>
      <c r="AB407" s="432">
        <v>0</v>
      </c>
      <c r="AC407" s="435">
        <v>0</v>
      </c>
      <c r="AD407" s="12"/>
      <c r="AE407" s="13"/>
      <c r="AF407" s="13"/>
      <c r="AG407" s="13"/>
      <c r="AH407" s="13"/>
      <c r="AI407" s="13"/>
      <c r="AJ407" s="13"/>
      <c r="AK407" s="13"/>
      <c r="AL407" s="13"/>
      <c r="AM407" s="13"/>
      <c r="AN407" s="13"/>
      <c r="AO407" s="13"/>
      <c r="AP407" s="13"/>
      <c r="AQ407" s="13"/>
    </row>
    <row r="408" spans="1:43" s="11" customFormat="1" ht="22.9" customHeight="1" outlineLevel="1" x14ac:dyDescent="0.2">
      <c r="A408" s="422" t="s">
        <v>615</v>
      </c>
      <c r="B408" s="436" t="s">
        <v>359</v>
      </c>
      <c r="C408" s="332">
        <f t="shared" si="187"/>
        <v>1.1000000000000001</v>
      </c>
      <c r="D408" s="432">
        <f t="shared" si="185"/>
        <v>275</v>
      </c>
      <c r="E408" s="364">
        <v>0</v>
      </c>
      <c r="F408" s="433">
        <f t="shared" si="188"/>
        <v>0</v>
      </c>
      <c r="G408" s="432">
        <v>0</v>
      </c>
      <c r="H408" s="432">
        <v>0</v>
      </c>
      <c r="I408" s="432">
        <v>0</v>
      </c>
      <c r="J408" s="364">
        <v>0</v>
      </c>
      <c r="K408" s="433">
        <f t="shared" si="186"/>
        <v>0</v>
      </c>
      <c r="L408" s="432">
        <v>0</v>
      </c>
      <c r="M408" s="432">
        <v>0</v>
      </c>
      <c r="N408" s="432">
        <v>0</v>
      </c>
      <c r="O408" s="434">
        <v>0</v>
      </c>
      <c r="P408" s="432">
        <f t="shared" si="189"/>
        <v>0</v>
      </c>
      <c r="Q408" s="432">
        <v>0</v>
      </c>
      <c r="R408" s="432">
        <v>0</v>
      </c>
      <c r="S408" s="435">
        <v>0</v>
      </c>
      <c r="T408" s="434">
        <v>1.1000000000000001</v>
      </c>
      <c r="U408" s="432">
        <f t="shared" si="190"/>
        <v>275</v>
      </c>
      <c r="V408" s="432">
        <v>0</v>
      </c>
      <c r="W408" s="432">
        <v>0</v>
      </c>
      <c r="X408" s="435">
        <v>275</v>
      </c>
      <c r="Y408" s="434">
        <v>0</v>
      </c>
      <c r="Z408" s="432">
        <f t="shared" si="191"/>
        <v>0</v>
      </c>
      <c r="AA408" s="432">
        <v>0</v>
      </c>
      <c r="AB408" s="432">
        <v>0</v>
      </c>
      <c r="AC408" s="435">
        <v>0</v>
      </c>
      <c r="AD408" s="12"/>
      <c r="AE408" s="13"/>
      <c r="AF408" s="13"/>
      <c r="AG408" s="13"/>
      <c r="AH408" s="13"/>
      <c r="AI408" s="13"/>
      <c r="AJ408" s="13"/>
      <c r="AK408" s="13"/>
      <c r="AL408" s="13"/>
      <c r="AM408" s="13"/>
      <c r="AN408" s="13"/>
      <c r="AO408" s="13"/>
      <c r="AP408" s="13"/>
      <c r="AQ408" s="13"/>
    </row>
    <row r="409" spans="1:43" s="11" customFormat="1" ht="24.6" customHeight="1" outlineLevel="1" x14ac:dyDescent="0.2">
      <c r="A409" s="422" t="s">
        <v>616</v>
      </c>
      <c r="B409" s="436" t="s">
        <v>360</v>
      </c>
      <c r="C409" s="332">
        <f t="shared" si="187"/>
        <v>2.9499999999999997</v>
      </c>
      <c r="D409" s="432">
        <f t="shared" si="185"/>
        <v>738</v>
      </c>
      <c r="E409" s="364">
        <v>0</v>
      </c>
      <c r="F409" s="433">
        <f t="shared" si="188"/>
        <v>0</v>
      </c>
      <c r="G409" s="432">
        <v>0</v>
      </c>
      <c r="H409" s="432">
        <v>0</v>
      </c>
      <c r="I409" s="432">
        <v>0</v>
      </c>
      <c r="J409" s="364">
        <v>0</v>
      </c>
      <c r="K409" s="433">
        <f t="shared" si="186"/>
        <v>0</v>
      </c>
      <c r="L409" s="432">
        <v>0</v>
      </c>
      <c r="M409" s="432">
        <v>0</v>
      </c>
      <c r="N409" s="432">
        <v>0</v>
      </c>
      <c r="O409" s="434">
        <v>0</v>
      </c>
      <c r="P409" s="432">
        <f t="shared" si="189"/>
        <v>0</v>
      </c>
      <c r="Q409" s="432">
        <v>0</v>
      </c>
      <c r="R409" s="432">
        <v>0</v>
      </c>
      <c r="S409" s="435">
        <v>0</v>
      </c>
      <c r="T409" s="434">
        <v>2.9499999999999997</v>
      </c>
      <c r="U409" s="432">
        <f t="shared" si="190"/>
        <v>738</v>
      </c>
      <c r="V409" s="432">
        <v>0</v>
      </c>
      <c r="W409" s="432">
        <v>0</v>
      </c>
      <c r="X409" s="435">
        <v>738</v>
      </c>
      <c r="Y409" s="434">
        <v>0</v>
      </c>
      <c r="Z409" s="432">
        <f t="shared" si="191"/>
        <v>0</v>
      </c>
      <c r="AA409" s="432">
        <v>0</v>
      </c>
      <c r="AB409" s="432">
        <v>0</v>
      </c>
      <c r="AC409" s="435">
        <v>0</v>
      </c>
      <c r="AD409" s="12"/>
      <c r="AE409" s="13"/>
      <c r="AF409" s="13"/>
      <c r="AG409" s="13"/>
      <c r="AH409" s="13"/>
      <c r="AI409" s="13"/>
      <c r="AJ409" s="13"/>
      <c r="AK409" s="13"/>
      <c r="AL409" s="13"/>
      <c r="AM409" s="13"/>
      <c r="AN409" s="13"/>
      <c r="AO409" s="13"/>
      <c r="AP409" s="13"/>
      <c r="AQ409" s="13"/>
    </row>
    <row r="410" spans="1:43" s="11" customFormat="1" ht="23.45" customHeight="1" outlineLevel="1" x14ac:dyDescent="0.2">
      <c r="A410" s="422" t="s">
        <v>617</v>
      </c>
      <c r="B410" s="436" t="s">
        <v>361</v>
      </c>
      <c r="C410" s="332">
        <f t="shared" si="187"/>
        <v>2.9499999999999997</v>
      </c>
      <c r="D410" s="432">
        <f t="shared" si="185"/>
        <v>738</v>
      </c>
      <c r="E410" s="364">
        <v>0</v>
      </c>
      <c r="F410" s="433">
        <f t="shared" si="188"/>
        <v>0</v>
      </c>
      <c r="G410" s="432">
        <v>0</v>
      </c>
      <c r="H410" s="432">
        <v>0</v>
      </c>
      <c r="I410" s="432">
        <v>0</v>
      </c>
      <c r="J410" s="364">
        <v>0</v>
      </c>
      <c r="K410" s="433">
        <f t="shared" si="186"/>
        <v>0</v>
      </c>
      <c r="L410" s="432">
        <v>0</v>
      </c>
      <c r="M410" s="432">
        <v>0</v>
      </c>
      <c r="N410" s="432">
        <v>0</v>
      </c>
      <c r="O410" s="434">
        <v>0</v>
      </c>
      <c r="P410" s="432">
        <f t="shared" si="189"/>
        <v>0</v>
      </c>
      <c r="Q410" s="432">
        <v>0</v>
      </c>
      <c r="R410" s="432">
        <v>0</v>
      </c>
      <c r="S410" s="435">
        <v>0</v>
      </c>
      <c r="T410" s="434">
        <v>2.9499999999999997</v>
      </c>
      <c r="U410" s="432">
        <f t="shared" si="190"/>
        <v>738</v>
      </c>
      <c r="V410" s="432">
        <v>0</v>
      </c>
      <c r="W410" s="432">
        <v>0</v>
      </c>
      <c r="X410" s="435">
        <v>738</v>
      </c>
      <c r="Y410" s="434">
        <v>0</v>
      </c>
      <c r="Z410" s="432">
        <f t="shared" si="191"/>
        <v>0</v>
      </c>
      <c r="AA410" s="432">
        <v>0</v>
      </c>
      <c r="AB410" s="432">
        <v>0</v>
      </c>
      <c r="AC410" s="435">
        <v>0</v>
      </c>
      <c r="AD410" s="12"/>
      <c r="AE410" s="13"/>
      <c r="AF410" s="13"/>
      <c r="AG410" s="13"/>
      <c r="AH410" s="13"/>
      <c r="AI410" s="13"/>
      <c r="AJ410" s="13"/>
      <c r="AK410" s="13"/>
      <c r="AL410" s="13"/>
      <c r="AM410" s="13"/>
      <c r="AN410" s="13"/>
      <c r="AO410" s="13"/>
      <c r="AP410" s="13"/>
      <c r="AQ410" s="13"/>
    </row>
    <row r="411" spans="1:43" s="11" customFormat="1" ht="22.15" customHeight="1" outlineLevel="1" x14ac:dyDescent="0.2">
      <c r="A411" s="422" t="s">
        <v>618</v>
      </c>
      <c r="B411" s="436" t="s">
        <v>849</v>
      </c>
      <c r="C411" s="332">
        <f t="shared" si="187"/>
        <v>3.35</v>
      </c>
      <c r="D411" s="432">
        <f t="shared" si="185"/>
        <v>838</v>
      </c>
      <c r="E411" s="364">
        <v>0</v>
      </c>
      <c r="F411" s="433">
        <f t="shared" si="188"/>
        <v>0</v>
      </c>
      <c r="G411" s="432">
        <v>0</v>
      </c>
      <c r="H411" s="432">
        <v>0</v>
      </c>
      <c r="I411" s="432">
        <v>0</v>
      </c>
      <c r="J411" s="364">
        <v>0</v>
      </c>
      <c r="K411" s="433">
        <f t="shared" si="186"/>
        <v>0</v>
      </c>
      <c r="L411" s="432">
        <v>0</v>
      </c>
      <c r="M411" s="432">
        <v>0</v>
      </c>
      <c r="N411" s="432">
        <v>0</v>
      </c>
      <c r="O411" s="434">
        <v>0</v>
      </c>
      <c r="P411" s="432">
        <f t="shared" si="189"/>
        <v>0</v>
      </c>
      <c r="Q411" s="432">
        <v>0</v>
      </c>
      <c r="R411" s="432">
        <v>0</v>
      </c>
      <c r="S411" s="435">
        <v>0</v>
      </c>
      <c r="T411" s="434">
        <v>3.35</v>
      </c>
      <c r="U411" s="432">
        <f t="shared" si="190"/>
        <v>838</v>
      </c>
      <c r="V411" s="432">
        <v>0</v>
      </c>
      <c r="W411" s="432">
        <v>0</v>
      </c>
      <c r="X411" s="435">
        <v>838</v>
      </c>
      <c r="Y411" s="434">
        <v>0</v>
      </c>
      <c r="Z411" s="432">
        <f t="shared" si="191"/>
        <v>0</v>
      </c>
      <c r="AA411" s="432">
        <v>0</v>
      </c>
      <c r="AB411" s="432">
        <v>0</v>
      </c>
      <c r="AC411" s="435">
        <v>0</v>
      </c>
      <c r="AD411" s="12"/>
      <c r="AE411" s="13"/>
      <c r="AF411" s="13"/>
      <c r="AG411" s="13"/>
      <c r="AH411" s="13"/>
      <c r="AI411" s="13"/>
      <c r="AJ411" s="13"/>
      <c r="AK411" s="13"/>
      <c r="AL411" s="13"/>
      <c r="AM411" s="13"/>
      <c r="AN411" s="13"/>
      <c r="AO411" s="13"/>
      <c r="AP411" s="13"/>
      <c r="AQ411" s="13"/>
    </row>
    <row r="412" spans="1:43" s="11" customFormat="1" ht="22.15" customHeight="1" outlineLevel="1" x14ac:dyDescent="0.2">
      <c r="A412" s="422" t="s">
        <v>619</v>
      </c>
      <c r="B412" s="436" t="s">
        <v>362</v>
      </c>
      <c r="C412" s="332">
        <f t="shared" si="187"/>
        <v>3.9000000000000004</v>
      </c>
      <c r="D412" s="432">
        <f t="shared" si="185"/>
        <v>975.00000000000011</v>
      </c>
      <c r="E412" s="364">
        <v>0</v>
      </c>
      <c r="F412" s="433">
        <f t="shared" si="188"/>
        <v>0</v>
      </c>
      <c r="G412" s="432">
        <v>0</v>
      </c>
      <c r="H412" s="432">
        <v>0</v>
      </c>
      <c r="I412" s="432">
        <v>0</v>
      </c>
      <c r="J412" s="364">
        <v>0</v>
      </c>
      <c r="K412" s="433">
        <f t="shared" si="186"/>
        <v>0</v>
      </c>
      <c r="L412" s="432">
        <v>0</v>
      </c>
      <c r="M412" s="432">
        <v>0</v>
      </c>
      <c r="N412" s="432">
        <v>0</v>
      </c>
      <c r="O412" s="434">
        <v>0</v>
      </c>
      <c r="P412" s="432">
        <f t="shared" si="189"/>
        <v>0</v>
      </c>
      <c r="Q412" s="432">
        <v>0</v>
      </c>
      <c r="R412" s="432">
        <v>0</v>
      </c>
      <c r="S412" s="435">
        <v>0</v>
      </c>
      <c r="T412" s="434">
        <v>3.9000000000000004</v>
      </c>
      <c r="U412" s="432">
        <f t="shared" si="190"/>
        <v>975.00000000000011</v>
      </c>
      <c r="V412" s="432">
        <v>0</v>
      </c>
      <c r="W412" s="432">
        <v>0</v>
      </c>
      <c r="X412" s="435">
        <v>975.00000000000011</v>
      </c>
      <c r="Y412" s="434">
        <v>0</v>
      </c>
      <c r="Z412" s="432">
        <f t="shared" si="191"/>
        <v>0</v>
      </c>
      <c r="AA412" s="432">
        <v>0</v>
      </c>
      <c r="AB412" s="432">
        <v>0</v>
      </c>
      <c r="AC412" s="435">
        <v>0</v>
      </c>
      <c r="AD412" s="12"/>
      <c r="AE412" s="13"/>
      <c r="AF412" s="13"/>
      <c r="AG412" s="13"/>
      <c r="AH412" s="13"/>
      <c r="AI412" s="13"/>
      <c r="AJ412" s="13"/>
      <c r="AK412" s="13"/>
      <c r="AL412" s="13"/>
      <c r="AM412" s="13"/>
      <c r="AN412" s="13"/>
      <c r="AO412" s="13"/>
      <c r="AP412" s="13"/>
      <c r="AQ412" s="13"/>
    </row>
    <row r="413" spans="1:43" s="11" customFormat="1" ht="46.9" customHeight="1" outlineLevel="1" x14ac:dyDescent="0.2">
      <c r="A413" s="422" t="s">
        <v>620</v>
      </c>
      <c r="B413" s="436" t="s">
        <v>463</v>
      </c>
      <c r="C413" s="332">
        <f t="shared" si="187"/>
        <v>1.25</v>
      </c>
      <c r="D413" s="432">
        <f t="shared" si="185"/>
        <v>313</v>
      </c>
      <c r="E413" s="364">
        <v>0</v>
      </c>
      <c r="F413" s="433">
        <f t="shared" si="188"/>
        <v>0</v>
      </c>
      <c r="G413" s="432">
        <v>0</v>
      </c>
      <c r="H413" s="432">
        <v>0</v>
      </c>
      <c r="I413" s="432">
        <v>0</v>
      </c>
      <c r="J413" s="364">
        <v>0</v>
      </c>
      <c r="K413" s="433">
        <f t="shared" si="186"/>
        <v>0</v>
      </c>
      <c r="L413" s="432">
        <v>0</v>
      </c>
      <c r="M413" s="432">
        <v>0</v>
      </c>
      <c r="N413" s="432">
        <v>0</v>
      </c>
      <c r="O413" s="434">
        <v>0</v>
      </c>
      <c r="P413" s="432">
        <f t="shared" si="189"/>
        <v>0</v>
      </c>
      <c r="Q413" s="432">
        <v>0</v>
      </c>
      <c r="R413" s="432">
        <v>0</v>
      </c>
      <c r="S413" s="435">
        <v>0</v>
      </c>
      <c r="T413" s="434">
        <v>1.25</v>
      </c>
      <c r="U413" s="432">
        <f t="shared" si="190"/>
        <v>313</v>
      </c>
      <c r="V413" s="432">
        <v>0</v>
      </c>
      <c r="W413" s="432">
        <v>0</v>
      </c>
      <c r="X413" s="435">
        <v>313</v>
      </c>
      <c r="Y413" s="434">
        <v>0</v>
      </c>
      <c r="Z413" s="432">
        <f t="shared" si="191"/>
        <v>0</v>
      </c>
      <c r="AA413" s="432">
        <v>0</v>
      </c>
      <c r="AB413" s="432">
        <v>0</v>
      </c>
      <c r="AC413" s="435">
        <v>0</v>
      </c>
      <c r="AD413" s="12"/>
      <c r="AE413" s="13"/>
      <c r="AF413" s="13"/>
      <c r="AG413" s="13"/>
      <c r="AH413" s="13"/>
      <c r="AI413" s="13"/>
      <c r="AJ413" s="13"/>
      <c r="AK413" s="13"/>
      <c r="AL413" s="13"/>
      <c r="AM413" s="13"/>
      <c r="AN413" s="13"/>
      <c r="AO413" s="13"/>
      <c r="AP413" s="13"/>
      <c r="AQ413" s="13"/>
    </row>
    <row r="414" spans="1:43" s="11" customFormat="1" ht="46.9" customHeight="1" outlineLevel="1" x14ac:dyDescent="0.2">
      <c r="A414" s="422" t="s">
        <v>621</v>
      </c>
      <c r="B414" s="436" t="s">
        <v>464</v>
      </c>
      <c r="C414" s="332">
        <f t="shared" si="187"/>
        <v>1.25</v>
      </c>
      <c r="D414" s="432">
        <f t="shared" si="185"/>
        <v>313</v>
      </c>
      <c r="E414" s="364">
        <v>0</v>
      </c>
      <c r="F414" s="433">
        <f t="shared" si="188"/>
        <v>0</v>
      </c>
      <c r="G414" s="432">
        <v>0</v>
      </c>
      <c r="H414" s="432">
        <v>0</v>
      </c>
      <c r="I414" s="432">
        <v>0</v>
      </c>
      <c r="J414" s="364">
        <v>0</v>
      </c>
      <c r="K414" s="433">
        <f t="shared" si="186"/>
        <v>0</v>
      </c>
      <c r="L414" s="432">
        <v>0</v>
      </c>
      <c r="M414" s="432">
        <v>0</v>
      </c>
      <c r="N414" s="432">
        <v>0</v>
      </c>
      <c r="O414" s="434">
        <v>0</v>
      </c>
      <c r="P414" s="432">
        <f t="shared" si="189"/>
        <v>0</v>
      </c>
      <c r="Q414" s="432">
        <v>0</v>
      </c>
      <c r="R414" s="432">
        <v>0</v>
      </c>
      <c r="S414" s="435">
        <v>0</v>
      </c>
      <c r="T414" s="434">
        <v>1.25</v>
      </c>
      <c r="U414" s="432">
        <f t="shared" si="190"/>
        <v>313</v>
      </c>
      <c r="V414" s="432">
        <v>0</v>
      </c>
      <c r="W414" s="432">
        <v>0</v>
      </c>
      <c r="X414" s="435">
        <v>313</v>
      </c>
      <c r="Y414" s="434">
        <v>0</v>
      </c>
      <c r="Z414" s="432">
        <f t="shared" si="191"/>
        <v>0</v>
      </c>
      <c r="AA414" s="432">
        <v>0</v>
      </c>
      <c r="AB414" s="432">
        <v>0</v>
      </c>
      <c r="AC414" s="435">
        <v>0</v>
      </c>
      <c r="AD414" s="12"/>
      <c r="AE414" s="13"/>
      <c r="AF414" s="13"/>
      <c r="AG414" s="13"/>
      <c r="AH414" s="13"/>
      <c r="AI414" s="13"/>
      <c r="AJ414" s="13"/>
      <c r="AK414" s="13"/>
      <c r="AL414" s="13"/>
      <c r="AM414" s="13"/>
      <c r="AN414" s="13"/>
      <c r="AO414" s="13"/>
      <c r="AP414" s="13"/>
      <c r="AQ414" s="13"/>
    </row>
    <row r="415" spans="1:43" s="151" customFormat="1" ht="39.6" customHeight="1" outlineLevel="1" x14ac:dyDescent="0.2">
      <c r="A415" s="422" t="s">
        <v>1200</v>
      </c>
      <c r="B415" s="436" t="s">
        <v>1199</v>
      </c>
      <c r="C415" s="332">
        <f t="shared" ref="C415" si="195">E415+J415+O415+T415+Y415</f>
        <v>6.43</v>
      </c>
      <c r="D415" s="432">
        <f t="shared" ref="D415" si="196">F415+K415+P415+U415+Z415</f>
        <v>1129</v>
      </c>
      <c r="E415" s="364">
        <v>6.43</v>
      </c>
      <c r="F415" s="433">
        <f>G415+H415+I415</f>
        <v>1129</v>
      </c>
      <c r="G415" s="432">
        <v>0</v>
      </c>
      <c r="H415" s="432">
        <v>0</v>
      </c>
      <c r="I415" s="432">
        <v>1129</v>
      </c>
      <c r="J415" s="364">
        <v>0</v>
      </c>
      <c r="K415" s="433">
        <f t="shared" ref="K415" si="197">SUM(L415:N415)</f>
        <v>0</v>
      </c>
      <c r="L415" s="432">
        <v>0</v>
      </c>
      <c r="M415" s="432">
        <v>0</v>
      </c>
      <c r="N415" s="432">
        <v>0</v>
      </c>
      <c r="O415" s="434">
        <v>0</v>
      </c>
      <c r="P415" s="432">
        <f t="shared" ref="P415" si="198">Q415+R415+S415</f>
        <v>0</v>
      </c>
      <c r="Q415" s="432">
        <v>0</v>
      </c>
      <c r="R415" s="432">
        <v>0</v>
      </c>
      <c r="S415" s="435">
        <v>0</v>
      </c>
      <c r="T415" s="434">
        <v>0</v>
      </c>
      <c r="U415" s="432">
        <f t="shared" ref="U415" si="199">V415+W415+X415</f>
        <v>0</v>
      </c>
      <c r="V415" s="432">
        <v>0</v>
      </c>
      <c r="W415" s="432">
        <v>0</v>
      </c>
      <c r="X415" s="435">
        <v>0</v>
      </c>
      <c r="Y415" s="434">
        <v>0</v>
      </c>
      <c r="Z415" s="432">
        <f t="shared" ref="Z415" si="200">AA415+AB415+AC415</f>
        <v>0</v>
      </c>
      <c r="AA415" s="432">
        <v>0</v>
      </c>
      <c r="AB415" s="432">
        <v>0</v>
      </c>
      <c r="AC415" s="435">
        <v>0</v>
      </c>
      <c r="AD415" s="149"/>
      <c r="AE415" s="150"/>
      <c r="AF415" s="150"/>
      <c r="AG415" s="150"/>
      <c r="AH415" s="150"/>
      <c r="AI415" s="150"/>
      <c r="AJ415" s="150"/>
      <c r="AK415" s="150"/>
      <c r="AL415" s="150"/>
      <c r="AM415" s="150"/>
      <c r="AN415" s="150"/>
      <c r="AO415" s="150"/>
      <c r="AP415" s="150"/>
      <c r="AQ415" s="150"/>
    </row>
    <row r="416" spans="1:43" s="151" customFormat="1" ht="39.6" customHeight="1" outlineLevel="1" x14ac:dyDescent="0.2">
      <c r="A416" s="422" t="s">
        <v>1373</v>
      </c>
      <c r="B416" s="436" t="s">
        <v>1374</v>
      </c>
      <c r="C416" s="332">
        <f t="shared" ref="C416" si="201">E416+J416+O416+T416+Y416</f>
        <v>0</v>
      </c>
      <c r="D416" s="432">
        <f t="shared" ref="D416" si="202">F416+K416+P416+U416+Z416</f>
        <v>1267</v>
      </c>
      <c r="E416" s="364">
        <v>0</v>
      </c>
      <c r="F416" s="433">
        <f>G416+H416+I416</f>
        <v>1267</v>
      </c>
      <c r="G416" s="432">
        <v>0</v>
      </c>
      <c r="H416" s="432">
        <v>0</v>
      </c>
      <c r="I416" s="432">
        <v>1267</v>
      </c>
      <c r="J416" s="364">
        <v>0</v>
      </c>
      <c r="K416" s="433">
        <f t="shared" ref="K416" si="203">SUM(L416:N416)</f>
        <v>0</v>
      </c>
      <c r="L416" s="432">
        <v>0</v>
      </c>
      <c r="M416" s="432">
        <v>0</v>
      </c>
      <c r="N416" s="432">
        <v>0</v>
      </c>
      <c r="O416" s="434">
        <v>0</v>
      </c>
      <c r="P416" s="432">
        <f t="shared" ref="P416" si="204">Q416+R416+S416</f>
        <v>0</v>
      </c>
      <c r="Q416" s="432">
        <v>0</v>
      </c>
      <c r="R416" s="432">
        <v>0</v>
      </c>
      <c r="S416" s="435">
        <v>0</v>
      </c>
      <c r="T416" s="434">
        <v>0</v>
      </c>
      <c r="U416" s="432">
        <f t="shared" ref="U416" si="205">V416+W416+X416</f>
        <v>0</v>
      </c>
      <c r="V416" s="432">
        <v>0</v>
      </c>
      <c r="W416" s="432">
        <v>0</v>
      </c>
      <c r="X416" s="435">
        <v>0</v>
      </c>
      <c r="Y416" s="434">
        <v>0</v>
      </c>
      <c r="Z416" s="432">
        <f t="shared" ref="Z416" si="206">AA416+AB416+AC416</f>
        <v>0</v>
      </c>
      <c r="AA416" s="432">
        <v>0</v>
      </c>
      <c r="AB416" s="432">
        <v>0</v>
      </c>
      <c r="AC416" s="435">
        <v>0</v>
      </c>
      <c r="AD416" s="149"/>
      <c r="AE416" s="150"/>
      <c r="AF416" s="150"/>
      <c r="AG416" s="150"/>
      <c r="AH416" s="150"/>
      <c r="AI416" s="150"/>
      <c r="AJ416" s="150"/>
      <c r="AK416" s="150"/>
      <c r="AL416" s="150"/>
      <c r="AM416" s="150"/>
      <c r="AN416" s="150"/>
      <c r="AO416" s="150"/>
      <c r="AP416" s="150"/>
      <c r="AQ416" s="150"/>
    </row>
    <row r="417" spans="1:43" s="48" customFormat="1" ht="25.9" customHeight="1" x14ac:dyDescent="0.2">
      <c r="A417" s="385"/>
      <c r="B417" s="437" t="s">
        <v>461</v>
      </c>
      <c r="C417" s="438">
        <f t="shared" ref="C417:J417" si="207">SUM(C258,C391,C388)</f>
        <v>334.74000000000007</v>
      </c>
      <c r="D417" s="439">
        <f t="shared" si="207"/>
        <v>84422</v>
      </c>
      <c r="E417" s="438">
        <f t="shared" si="207"/>
        <v>14.67</v>
      </c>
      <c r="F417" s="439">
        <f>SUM(F258,F391,F388)</f>
        <v>3842</v>
      </c>
      <c r="G417" s="439">
        <f t="shared" si="207"/>
        <v>0</v>
      </c>
      <c r="H417" s="439">
        <f t="shared" si="207"/>
        <v>0</v>
      </c>
      <c r="I417" s="439">
        <f>SUM(I258,I391,I388)</f>
        <v>3842</v>
      </c>
      <c r="J417" s="438">
        <f t="shared" si="207"/>
        <v>0</v>
      </c>
      <c r="K417" s="439">
        <f t="shared" si="186"/>
        <v>0</v>
      </c>
      <c r="L417" s="439">
        <f>SUM(L258,L391,L388)</f>
        <v>0</v>
      </c>
      <c r="M417" s="439">
        <f>SUM(M258,M391,M388)</f>
        <v>0</v>
      </c>
      <c r="N417" s="439">
        <f>SUM(N258,N391,N388)</f>
        <v>0</v>
      </c>
      <c r="O417" s="438">
        <f>SUM(O258,O391,O388)</f>
        <v>0</v>
      </c>
      <c r="P417" s="439">
        <f t="shared" si="189"/>
        <v>0</v>
      </c>
      <c r="Q417" s="439">
        <f>SUM(Q258,Q391,Q388)</f>
        <v>0</v>
      </c>
      <c r="R417" s="439">
        <f>SUM(R258,R391,R388)</f>
        <v>0</v>
      </c>
      <c r="S417" s="439">
        <f>SUM(S258,S391,S388)</f>
        <v>0</v>
      </c>
      <c r="T417" s="438">
        <f>SUM(T258,T391,T388)</f>
        <v>184.53000000000003</v>
      </c>
      <c r="U417" s="439">
        <f t="shared" si="190"/>
        <v>46720</v>
      </c>
      <c r="V417" s="439">
        <f t="shared" ref="V417:AC417" si="208">SUM(V258,V391,V388)</f>
        <v>0</v>
      </c>
      <c r="W417" s="439">
        <f t="shared" si="208"/>
        <v>0</v>
      </c>
      <c r="X417" s="439">
        <f t="shared" si="208"/>
        <v>46720</v>
      </c>
      <c r="Y417" s="438">
        <f t="shared" si="208"/>
        <v>135.53999999999996</v>
      </c>
      <c r="Z417" s="439">
        <f t="shared" si="208"/>
        <v>33860</v>
      </c>
      <c r="AA417" s="440">
        <f t="shared" si="208"/>
        <v>0</v>
      </c>
      <c r="AB417" s="440">
        <f t="shared" si="208"/>
        <v>0</v>
      </c>
      <c r="AC417" s="439">
        <f t="shared" si="208"/>
        <v>33860</v>
      </c>
      <c r="AD417" s="131"/>
    </row>
    <row r="418" spans="1:43" s="11" customFormat="1" ht="24" customHeight="1" x14ac:dyDescent="0.2">
      <c r="A418" s="429" t="s">
        <v>468</v>
      </c>
      <c r="B418" s="441" t="s">
        <v>363</v>
      </c>
      <c r="C418" s="442"/>
      <c r="D418" s="432"/>
      <c r="E418" s="364"/>
      <c r="F418" s="433"/>
      <c r="G418" s="443"/>
      <c r="H418" s="443"/>
      <c r="I418" s="443"/>
      <c r="J418" s="388"/>
      <c r="K418" s="433">
        <f t="shared" si="186"/>
        <v>0</v>
      </c>
      <c r="L418" s="443"/>
      <c r="M418" s="443"/>
      <c r="N418" s="443"/>
      <c r="O418" s="442"/>
      <c r="P418" s="432"/>
      <c r="Q418" s="443"/>
      <c r="R418" s="443"/>
      <c r="S418" s="444"/>
      <c r="T418" s="442"/>
      <c r="U418" s="432"/>
      <c r="V418" s="443"/>
      <c r="W418" s="443"/>
      <c r="X418" s="444"/>
      <c r="Y418" s="442"/>
      <c r="Z418" s="432"/>
      <c r="AA418" s="432"/>
      <c r="AB418" s="432"/>
      <c r="AC418" s="444"/>
      <c r="AD418" s="12"/>
      <c r="AE418" s="13"/>
      <c r="AF418" s="13"/>
      <c r="AG418" s="13"/>
      <c r="AH418" s="13"/>
      <c r="AI418" s="13"/>
      <c r="AJ418" s="13"/>
      <c r="AK418" s="13"/>
      <c r="AL418" s="13"/>
      <c r="AM418" s="13"/>
      <c r="AN418" s="13"/>
      <c r="AO418" s="13"/>
      <c r="AP418" s="13"/>
      <c r="AQ418" s="13"/>
    </row>
    <row r="419" spans="1:43" s="11" customFormat="1" ht="34.15" customHeight="1" outlineLevel="1" x14ac:dyDescent="0.2">
      <c r="A419" s="385"/>
      <c r="B419" s="445" t="s">
        <v>458</v>
      </c>
      <c r="C419" s="424">
        <f>SUM(C420:C424)</f>
        <v>14.030000000000001</v>
      </c>
      <c r="D419" s="431">
        <f t="shared" ref="D419:AC419" si="209">SUM(D420:D424)</f>
        <v>4348</v>
      </c>
      <c r="E419" s="424">
        <f t="shared" si="209"/>
        <v>0</v>
      </c>
      <c r="F419" s="431">
        <f t="shared" si="209"/>
        <v>0</v>
      </c>
      <c r="G419" s="431">
        <f t="shared" si="209"/>
        <v>0</v>
      </c>
      <c r="H419" s="431">
        <f t="shared" si="209"/>
        <v>0</v>
      </c>
      <c r="I419" s="431">
        <f t="shared" si="209"/>
        <v>0</v>
      </c>
      <c r="J419" s="424">
        <f t="shared" si="209"/>
        <v>0</v>
      </c>
      <c r="K419" s="431">
        <f t="shared" si="186"/>
        <v>0</v>
      </c>
      <c r="L419" s="431">
        <f t="shared" si="209"/>
        <v>0</v>
      </c>
      <c r="M419" s="431">
        <f t="shared" si="209"/>
        <v>0</v>
      </c>
      <c r="N419" s="431">
        <f t="shared" si="209"/>
        <v>0</v>
      </c>
      <c r="O419" s="424">
        <f t="shared" si="209"/>
        <v>0</v>
      </c>
      <c r="P419" s="432">
        <f t="shared" si="189"/>
        <v>0</v>
      </c>
      <c r="Q419" s="431">
        <f t="shared" si="209"/>
        <v>0</v>
      </c>
      <c r="R419" s="431">
        <f t="shared" si="209"/>
        <v>0</v>
      </c>
      <c r="S419" s="431">
        <f t="shared" si="209"/>
        <v>0</v>
      </c>
      <c r="T419" s="424">
        <f t="shared" si="209"/>
        <v>14.030000000000001</v>
      </c>
      <c r="U419" s="432">
        <f t="shared" si="190"/>
        <v>4348</v>
      </c>
      <c r="V419" s="431">
        <f t="shared" si="209"/>
        <v>0</v>
      </c>
      <c r="W419" s="431">
        <f t="shared" si="209"/>
        <v>0</v>
      </c>
      <c r="X419" s="431">
        <f t="shared" si="209"/>
        <v>4348</v>
      </c>
      <c r="Y419" s="424">
        <f t="shared" si="209"/>
        <v>0</v>
      </c>
      <c r="Z419" s="432">
        <f t="shared" si="209"/>
        <v>0</v>
      </c>
      <c r="AA419" s="435">
        <f t="shared" si="209"/>
        <v>0</v>
      </c>
      <c r="AB419" s="435">
        <f t="shared" si="209"/>
        <v>0</v>
      </c>
      <c r="AC419" s="431">
        <f t="shared" si="209"/>
        <v>0</v>
      </c>
      <c r="AD419" s="12"/>
      <c r="AE419" s="13"/>
      <c r="AF419" s="13"/>
      <c r="AG419" s="13"/>
      <c r="AH419" s="13"/>
      <c r="AI419" s="13"/>
      <c r="AJ419" s="13"/>
      <c r="AK419" s="13"/>
      <c r="AL419" s="13"/>
      <c r="AM419" s="13"/>
      <c r="AN419" s="13"/>
      <c r="AO419" s="13"/>
      <c r="AP419" s="13"/>
      <c r="AQ419" s="13"/>
    </row>
    <row r="420" spans="1:43" s="11" customFormat="1" ht="27" customHeight="1" outlineLevel="1" x14ac:dyDescent="0.2">
      <c r="A420" s="422" t="s">
        <v>622</v>
      </c>
      <c r="B420" s="391" t="s">
        <v>365</v>
      </c>
      <c r="C420" s="332">
        <f t="shared" ref="C420:C485" si="210">E420+J420+O420+T420+Y420</f>
        <v>4.2300000000000004</v>
      </c>
      <c r="D420" s="432">
        <f t="shared" si="185"/>
        <v>1310</v>
      </c>
      <c r="E420" s="364">
        <v>0</v>
      </c>
      <c r="F420" s="433">
        <f t="shared" si="188"/>
        <v>0</v>
      </c>
      <c r="G420" s="432">
        <v>0</v>
      </c>
      <c r="H420" s="432">
        <v>0</v>
      </c>
      <c r="I420" s="432">
        <v>0</v>
      </c>
      <c r="J420" s="364">
        <v>0</v>
      </c>
      <c r="K420" s="433">
        <f t="shared" si="186"/>
        <v>0</v>
      </c>
      <c r="L420" s="432">
        <v>0</v>
      </c>
      <c r="M420" s="432">
        <v>0</v>
      </c>
      <c r="N420" s="432">
        <v>0</v>
      </c>
      <c r="O420" s="434">
        <v>0</v>
      </c>
      <c r="P420" s="432">
        <f t="shared" si="189"/>
        <v>0</v>
      </c>
      <c r="Q420" s="432">
        <v>0</v>
      </c>
      <c r="R420" s="432">
        <v>0</v>
      </c>
      <c r="S420" s="435">
        <v>0</v>
      </c>
      <c r="T420" s="434">
        <f>ROUND(4.225,2)</f>
        <v>4.2300000000000004</v>
      </c>
      <c r="U420" s="432">
        <f t="shared" si="190"/>
        <v>1310</v>
      </c>
      <c r="V420" s="432">
        <v>0</v>
      </c>
      <c r="W420" s="432">
        <v>0</v>
      </c>
      <c r="X420" s="435">
        <v>1310</v>
      </c>
      <c r="Y420" s="434">
        <v>0</v>
      </c>
      <c r="Z420" s="432">
        <f t="shared" si="191"/>
        <v>0</v>
      </c>
      <c r="AA420" s="432">
        <v>0</v>
      </c>
      <c r="AB420" s="432">
        <v>0</v>
      </c>
      <c r="AC420" s="435">
        <v>0</v>
      </c>
      <c r="AD420" s="12"/>
      <c r="AE420" s="13"/>
      <c r="AF420" s="13"/>
      <c r="AG420" s="13"/>
      <c r="AH420" s="13"/>
      <c r="AI420" s="13"/>
      <c r="AJ420" s="13"/>
      <c r="AK420" s="13"/>
      <c r="AL420" s="13"/>
      <c r="AM420" s="13"/>
      <c r="AN420" s="13"/>
      <c r="AO420" s="13"/>
      <c r="AP420" s="13"/>
      <c r="AQ420" s="13"/>
    </row>
    <row r="421" spans="1:43" s="11" customFormat="1" ht="37.9" customHeight="1" outlineLevel="1" x14ac:dyDescent="0.2">
      <c r="A421" s="422" t="s">
        <v>623</v>
      </c>
      <c r="B421" s="391" t="s">
        <v>366</v>
      </c>
      <c r="C421" s="332">
        <f t="shared" si="210"/>
        <v>1</v>
      </c>
      <c r="D421" s="432">
        <f t="shared" si="185"/>
        <v>310</v>
      </c>
      <c r="E421" s="364">
        <v>0</v>
      </c>
      <c r="F421" s="433">
        <f t="shared" si="188"/>
        <v>0</v>
      </c>
      <c r="G421" s="432">
        <v>0</v>
      </c>
      <c r="H421" s="432">
        <v>0</v>
      </c>
      <c r="I421" s="432">
        <v>0</v>
      </c>
      <c r="J421" s="364">
        <v>0</v>
      </c>
      <c r="K421" s="433">
        <f t="shared" si="186"/>
        <v>0</v>
      </c>
      <c r="L421" s="432">
        <v>0</v>
      </c>
      <c r="M421" s="432">
        <v>0</v>
      </c>
      <c r="N421" s="432">
        <v>0</v>
      </c>
      <c r="O421" s="434">
        <v>0</v>
      </c>
      <c r="P421" s="432">
        <f t="shared" si="189"/>
        <v>0</v>
      </c>
      <c r="Q421" s="432">
        <v>0</v>
      </c>
      <c r="R421" s="432">
        <v>0</v>
      </c>
      <c r="S421" s="435">
        <v>0</v>
      </c>
      <c r="T421" s="434">
        <v>1</v>
      </c>
      <c r="U421" s="432">
        <f t="shared" si="190"/>
        <v>310</v>
      </c>
      <c r="V421" s="432">
        <v>0</v>
      </c>
      <c r="W421" s="432">
        <v>0</v>
      </c>
      <c r="X421" s="435">
        <v>310</v>
      </c>
      <c r="Y421" s="434">
        <v>0</v>
      </c>
      <c r="Z421" s="432">
        <f t="shared" si="191"/>
        <v>0</v>
      </c>
      <c r="AA421" s="432">
        <v>0</v>
      </c>
      <c r="AB421" s="432">
        <v>0</v>
      </c>
      <c r="AC421" s="435">
        <v>0</v>
      </c>
      <c r="AD421" s="12"/>
      <c r="AE421" s="13"/>
      <c r="AF421" s="13"/>
      <c r="AG421" s="13"/>
      <c r="AH421" s="13"/>
      <c r="AI421" s="13"/>
      <c r="AJ421" s="13"/>
      <c r="AK421" s="13"/>
      <c r="AL421" s="13"/>
      <c r="AM421" s="13"/>
      <c r="AN421" s="13"/>
      <c r="AO421" s="13"/>
      <c r="AP421" s="13"/>
      <c r="AQ421" s="13"/>
    </row>
    <row r="422" spans="1:43" s="11" customFormat="1" ht="46.9" customHeight="1" outlineLevel="1" x14ac:dyDescent="0.2">
      <c r="A422" s="422" t="s">
        <v>624</v>
      </c>
      <c r="B422" s="391" t="s">
        <v>429</v>
      </c>
      <c r="C422" s="332">
        <f t="shared" si="210"/>
        <v>1</v>
      </c>
      <c r="D422" s="432">
        <f t="shared" si="185"/>
        <v>310</v>
      </c>
      <c r="E422" s="364">
        <v>0</v>
      </c>
      <c r="F422" s="433">
        <f t="shared" si="188"/>
        <v>0</v>
      </c>
      <c r="G422" s="432">
        <v>0</v>
      </c>
      <c r="H422" s="432">
        <v>0</v>
      </c>
      <c r="I422" s="432">
        <v>0</v>
      </c>
      <c r="J422" s="364">
        <v>0</v>
      </c>
      <c r="K422" s="433">
        <f t="shared" si="186"/>
        <v>0</v>
      </c>
      <c r="L422" s="432">
        <v>0</v>
      </c>
      <c r="M422" s="432">
        <v>0</v>
      </c>
      <c r="N422" s="432">
        <v>0</v>
      </c>
      <c r="O422" s="434">
        <v>0</v>
      </c>
      <c r="P422" s="432">
        <f t="shared" si="189"/>
        <v>0</v>
      </c>
      <c r="Q422" s="432">
        <v>0</v>
      </c>
      <c r="R422" s="432">
        <v>0</v>
      </c>
      <c r="S422" s="435">
        <v>0</v>
      </c>
      <c r="T422" s="434">
        <v>1</v>
      </c>
      <c r="U422" s="432">
        <f t="shared" si="190"/>
        <v>310</v>
      </c>
      <c r="V422" s="432">
        <v>0</v>
      </c>
      <c r="W422" s="432">
        <v>0</v>
      </c>
      <c r="X422" s="435">
        <v>310</v>
      </c>
      <c r="Y422" s="434">
        <v>0</v>
      </c>
      <c r="Z422" s="432">
        <f t="shared" si="191"/>
        <v>0</v>
      </c>
      <c r="AA422" s="432">
        <v>0</v>
      </c>
      <c r="AB422" s="432">
        <v>0</v>
      </c>
      <c r="AC422" s="435">
        <v>0</v>
      </c>
      <c r="AD422" s="12"/>
      <c r="AE422" s="13"/>
      <c r="AF422" s="13"/>
      <c r="AG422" s="13"/>
      <c r="AH422" s="13"/>
      <c r="AI422" s="13"/>
      <c r="AJ422" s="13"/>
      <c r="AK422" s="13"/>
      <c r="AL422" s="13"/>
      <c r="AM422" s="13"/>
      <c r="AN422" s="13"/>
      <c r="AO422" s="13"/>
      <c r="AP422" s="13"/>
      <c r="AQ422" s="13"/>
    </row>
    <row r="423" spans="1:43" s="11" customFormat="1" ht="28.15" customHeight="1" outlineLevel="1" x14ac:dyDescent="0.2">
      <c r="A423" s="422" t="s">
        <v>625</v>
      </c>
      <c r="B423" s="391" t="s">
        <v>430</v>
      </c>
      <c r="C423" s="332">
        <f t="shared" si="210"/>
        <v>3.3000000000000003</v>
      </c>
      <c r="D423" s="432">
        <f t="shared" si="185"/>
        <v>1023.0000000000001</v>
      </c>
      <c r="E423" s="364">
        <v>0</v>
      </c>
      <c r="F423" s="433">
        <f t="shared" si="188"/>
        <v>0</v>
      </c>
      <c r="G423" s="432">
        <v>0</v>
      </c>
      <c r="H423" s="432">
        <v>0</v>
      </c>
      <c r="I423" s="432">
        <v>0</v>
      </c>
      <c r="J423" s="364">
        <v>0</v>
      </c>
      <c r="K423" s="433">
        <f t="shared" si="186"/>
        <v>0</v>
      </c>
      <c r="L423" s="432">
        <v>0</v>
      </c>
      <c r="M423" s="432">
        <v>0</v>
      </c>
      <c r="N423" s="432">
        <v>0</v>
      </c>
      <c r="O423" s="434">
        <v>0</v>
      </c>
      <c r="P423" s="432">
        <f t="shared" si="189"/>
        <v>0</v>
      </c>
      <c r="Q423" s="432">
        <v>0</v>
      </c>
      <c r="R423" s="432">
        <v>0</v>
      </c>
      <c r="S423" s="435">
        <v>0</v>
      </c>
      <c r="T423" s="434">
        <v>3.3000000000000003</v>
      </c>
      <c r="U423" s="432">
        <f t="shared" si="190"/>
        <v>1023.0000000000001</v>
      </c>
      <c r="V423" s="432">
        <v>0</v>
      </c>
      <c r="W423" s="432">
        <v>0</v>
      </c>
      <c r="X423" s="435">
        <v>1023.0000000000001</v>
      </c>
      <c r="Y423" s="434">
        <v>0</v>
      </c>
      <c r="Z423" s="432">
        <f t="shared" si="191"/>
        <v>0</v>
      </c>
      <c r="AA423" s="432">
        <v>0</v>
      </c>
      <c r="AB423" s="432">
        <v>0</v>
      </c>
      <c r="AC423" s="435">
        <v>0</v>
      </c>
      <c r="AD423" s="12"/>
      <c r="AE423" s="13"/>
      <c r="AF423" s="13"/>
      <c r="AG423" s="13"/>
      <c r="AH423" s="13"/>
      <c r="AI423" s="13"/>
      <c r="AJ423" s="13"/>
      <c r="AK423" s="13"/>
      <c r="AL423" s="13"/>
      <c r="AM423" s="13"/>
      <c r="AN423" s="13"/>
      <c r="AO423" s="13"/>
      <c r="AP423" s="13"/>
      <c r="AQ423" s="13"/>
    </row>
    <row r="424" spans="1:43" s="11" customFormat="1" ht="28.15" customHeight="1" outlineLevel="1" x14ac:dyDescent="0.2">
      <c r="A424" s="422" t="s">
        <v>626</v>
      </c>
      <c r="B424" s="391" t="s">
        <v>460</v>
      </c>
      <c r="C424" s="332">
        <f t="shared" si="210"/>
        <v>4.5</v>
      </c>
      <c r="D424" s="432">
        <f t="shared" si="185"/>
        <v>1395</v>
      </c>
      <c r="E424" s="364">
        <v>0</v>
      </c>
      <c r="F424" s="433">
        <f t="shared" si="188"/>
        <v>0</v>
      </c>
      <c r="G424" s="432">
        <v>0</v>
      </c>
      <c r="H424" s="432">
        <v>0</v>
      </c>
      <c r="I424" s="432">
        <v>0</v>
      </c>
      <c r="J424" s="364">
        <v>0</v>
      </c>
      <c r="K424" s="433">
        <f t="shared" si="186"/>
        <v>0</v>
      </c>
      <c r="L424" s="432">
        <v>0</v>
      </c>
      <c r="M424" s="432">
        <v>0</v>
      </c>
      <c r="N424" s="432">
        <v>0</v>
      </c>
      <c r="O424" s="434">
        <v>0</v>
      </c>
      <c r="P424" s="432">
        <f t="shared" si="189"/>
        <v>0</v>
      </c>
      <c r="Q424" s="432">
        <v>0</v>
      </c>
      <c r="R424" s="432">
        <v>0</v>
      </c>
      <c r="S424" s="435">
        <v>0</v>
      </c>
      <c r="T424" s="434">
        <v>4.5</v>
      </c>
      <c r="U424" s="432">
        <f t="shared" si="190"/>
        <v>1395</v>
      </c>
      <c r="V424" s="432">
        <v>0</v>
      </c>
      <c r="W424" s="432">
        <v>0</v>
      </c>
      <c r="X424" s="435">
        <v>1395</v>
      </c>
      <c r="Y424" s="434">
        <v>0</v>
      </c>
      <c r="Z424" s="432">
        <f t="shared" si="191"/>
        <v>0</v>
      </c>
      <c r="AA424" s="432">
        <v>0</v>
      </c>
      <c r="AB424" s="432">
        <v>0</v>
      </c>
      <c r="AC424" s="435">
        <v>0</v>
      </c>
      <c r="AD424" s="12"/>
      <c r="AE424" s="13"/>
      <c r="AF424" s="13"/>
      <c r="AG424" s="13"/>
      <c r="AH424" s="13"/>
      <c r="AI424" s="13"/>
      <c r="AJ424" s="13"/>
      <c r="AK424" s="13"/>
      <c r="AL424" s="13"/>
      <c r="AM424" s="13"/>
      <c r="AN424" s="13"/>
      <c r="AO424" s="13"/>
      <c r="AP424" s="13"/>
      <c r="AQ424" s="13"/>
    </row>
    <row r="425" spans="1:43" s="11" customFormat="1" ht="28.9" customHeight="1" outlineLevel="1" x14ac:dyDescent="0.2">
      <c r="A425" s="422"/>
      <c r="B425" s="445" t="s">
        <v>457</v>
      </c>
      <c r="C425" s="424">
        <f>SUM(C426:C431)</f>
        <v>22.95</v>
      </c>
      <c r="D425" s="431">
        <f t="shared" ref="D425:AC425" si="211">SUM(D426:D431)</f>
        <v>7344</v>
      </c>
      <c r="E425" s="424">
        <f t="shared" si="211"/>
        <v>0</v>
      </c>
      <c r="F425" s="431">
        <f t="shared" si="211"/>
        <v>0</v>
      </c>
      <c r="G425" s="431">
        <f t="shared" si="211"/>
        <v>0</v>
      </c>
      <c r="H425" s="431">
        <f t="shared" si="211"/>
        <v>0</v>
      </c>
      <c r="I425" s="431">
        <f t="shared" si="211"/>
        <v>0</v>
      </c>
      <c r="J425" s="424">
        <f t="shared" si="211"/>
        <v>0</v>
      </c>
      <c r="K425" s="431">
        <f t="shared" si="186"/>
        <v>0</v>
      </c>
      <c r="L425" s="431">
        <f t="shared" si="211"/>
        <v>0</v>
      </c>
      <c r="M425" s="431">
        <f t="shared" si="211"/>
        <v>0</v>
      </c>
      <c r="N425" s="431">
        <f t="shared" si="211"/>
        <v>0</v>
      </c>
      <c r="O425" s="424">
        <f t="shared" si="211"/>
        <v>0</v>
      </c>
      <c r="P425" s="432">
        <f t="shared" si="189"/>
        <v>0</v>
      </c>
      <c r="Q425" s="431">
        <f>SUM(Q426:Q431)</f>
        <v>0</v>
      </c>
      <c r="R425" s="431">
        <f>SUM(R426:R431)</f>
        <v>0</v>
      </c>
      <c r="S425" s="431">
        <f t="shared" si="211"/>
        <v>0</v>
      </c>
      <c r="T425" s="424">
        <f t="shared" si="211"/>
        <v>22.95</v>
      </c>
      <c r="U425" s="432">
        <f t="shared" si="190"/>
        <v>7344</v>
      </c>
      <c r="V425" s="431">
        <f t="shared" si="211"/>
        <v>0</v>
      </c>
      <c r="W425" s="431">
        <f t="shared" si="211"/>
        <v>0</v>
      </c>
      <c r="X425" s="431">
        <f t="shared" si="211"/>
        <v>7344</v>
      </c>
      <c r="Y425" s="424">
        <f t="shared" si="211"/>
        <v>0</v>
      </c>
      <c r="Z425" s="432">
        <f t="shared" si="211"/>
        <v>0</v>
      </c>
      <c r="AA425" s="435">
        <f t="shared" si="211"/>
        <v>0</v>
      </c>
      <c r="AB425" s="435">
        <f t="shared" si="211"/>
        <v>0</v>
      </c>
      <c r="AC425" s="431">
        <f t="shared" si="211"/>
        <v>0</v>
      </c>
      <c r="AD425" s="12"/>
      <c r="AE425" s="13"/>
      <c r="AF425" s="13"/>
      <c r="AG425" s="13"/>
      <c r="AH425" s="13"/>
      <c r="AI425" s="13"/>
      <c r="AJ425" s="13"/>
      <c r="AK425" s="13"/>
      <c r="AL425" s="13"/>
      <c r="AM425" s="13"/>
      <c r="AN425" s="13"/>
      <c r="AO425" s="13"/>
      <c r="AP425" s="13"/>
      <c r="AQ425" s="13"/>
    </row>
    <row r="426" spans="1:43" s="11" customFormat="1" ht="27" customHeight="1" outlineLevel="1" x14ac:dyDescent="0.2">
      <c r="A426" s="422" t="s">
        <v>627</v>
      </c>
      <c r="B426" s="391" t="s">
        <v>456</v>
      </c>
      <c r="C426" s="332">
        <f t="shared" si="210"/>
        <v>2.15</v>
      </c>
      <c r="D426" s="432">
        <f t="shared" si="185"/>
        <v>688</v>
      </c>
      <c r="E426" s="364">
        <v>0</v>
      </c>
      <c r="F426" s="433">
        <f t="shared" si="188"/>
        <v>0</v>
      </c>
      <c r="G426" s="432">
        <v>0</v>
      </c>
      <c r="H426" s="432">
        <v>0</v>
      </c>
      <c r="I426" s="432">
        <v>0</v>
      </c>
      <c r="J426" s="364">
        <v>0</v>
      </c>
      <c r="K426" s="433">
        <f t="shared" si="186"/>
        <v>0</v>
      </c>
      <c r="L426" s="432">
        <v>0</v>
      </c>
      <c r="M426" s="432">
        <v>0</v>
      </c>
      <c r="N426" s="432">
        <v>0</v>
      </c>
      <c r="O426" s="434">
        <v>0</v>
      </c>
      <c r="P426" s="432">
        <f t="shared" ref="P426:P431" si="212">Q426+R426+S426</f>
        <v>0</v>
      </c>
      <c r="Q426" s="432">
        <v>0</v>
      </c>
      <c r="R426" s="432">
        <v>0</v>
      </c>
      <c r="S426" s="435">
        <v>0</v>
      </c>
      <c r="T426" s="434">
        <v>2.15</v>
      </c>
      <c r="U426" s="432">
        <f t="shared" si="190"/>
        <v>688</v>
      </c>
      <c r="V426" s="432">
        <v>0</v>
      </c>
      <c r="W426" s="432">
        <v>0</v>
      </c>
      <c r="X426" s="435">
        <v>688</v>
      </c>
      <c r="Y426" s="434">
        <v>0</v>
      </c>
      <c r="Z426" s="432">
        <f t="shared" si="191"/>
        <v>0</v>
      </c>
      <c r="AA426" s="432">
        <v>0</v>
      </c>
      <c r="AB426" s="432">
        <v>0</v>
      </c>
      <c r="AC426" s="435">
        <v>0</v>
      </c>
      <c r="AD426" s="12"/>
      <c r="AE426" s="13"/>
      <c r="AF426" s="13"/>
      <c r="AG426" s="13"/>
      <c r="AH426" s="13"/>
      <c r="AI426" s="13"/>
      <c r="AJ426" s="13"/>
      <c r="AK426" s="13"/>
      <c r="AL426" s="13"/>
      <c r="AM426" s="13"/>
      <c r="AN426" s="13"/>
      <c r="AO426" s="13"/>
      <c r="AP426" s="13"/>
      <c r="AQ426" s="13"/>
    </row>
    <row r="427" spans="1:43" s="11" customFormat="1" ht="22.15" customHeight="1" outlineLevel="1" x14ac:dyDescent="0.2">
      <c r="A427" s="422" t="s">
        <v>628</v>
      </c>
      <c r="B427" s="391" t="s">
        <v>367</v>
      </c>
      <c r="C427" s="332">
        <f t="shared" si="210"/>
        <v>7</v>
      </c>
      <c r="D427" s="432">
        <f t="shared" si="185"/>
        <v>2240</v>
      </c>
      <c r="E427" s="364">
        <v>0</v>
      </c>
      <c r="F427" s="433">
        <f t="shared" si="188"/>
        <v>0</v>
      </c>
      <c r="G427" s="432">
        <v>0</v>
      </c>
      <c r="H427" s="432">
        <v>0</v>
      </c>
      <c r="I427" s="432">
        <v>0</v>
      </c>
      <c r="J427" s="364">
        <v>0</v>
      </c>
      <c r="K427" s="433">
        <f t="shared" si="186"/>
        <v>0</v>
      </c>
      <c r="L427" s="432">
        <v>0</v>
      </c>
      <c r="M427" s="432">
        <v>0</v>
      </c>
      <c r="N427" s="432">
        <v>0</v>
      </c>
      <c r="O427" s="434">
        <v>0</v>
      </c>
      <c r="P427" s="432">
        <f t="shared" si="212"/>
        <v>0</v>
      </c>
      <c r="Q427" s="432">
        <v>0</v>
      </c>
      <c r="R427" s="432">
        <v>0</v>
      </c>
      <c r="S427" s="435">
        <v>0</v>
      </c>
      <c r="T427" s="434">
        <v>7</v>
      </c>
      <c r="U427" s="432">
        <f t="shared" si="190"/>
        <v>2240</v>
      </c>
      <c r="V427" s="432">
        <v>0</v>
      </c>
      <c r="W427" s="432">
        <v>0</v>
      </c>
      <c r="X427" s="435">
        <v>2240</v>
      </c>
      <c r="Y427" s="434">
        <v>0</v>
      </c>
      <c r="Z427" s="432">
        <f t="shared" si="191"/>
        <v>0</v>
      </c>
      <c r="AA427" s="432">
        <v>0</v>
      </c>
      <c r="AB427" s="432">
        <v>0</v>
      </c>
      <c r="AC427" s="435">
        <v>0</v>
      </c>
      <c r="AD427" s="12"/>
      <c r="AE427" s="13"/>
      <c r="AF427" s="13"/>
      <c r="AG427" s="13"/>
      <c r="AH427" s="13"/>
      <c r="AI427" s="13"/>
      <c r="AJ427" s="13"/>
      <c r="AK427" s="13"/>
      <c r="AL427" s="13"/>
      <c r="AM427" s="13"/>
      <c r="AN427" s="13"/>
      <c r="AO427" s="13"/>
      <c r="AP427" s="13"/>
      <c r="AQ427" s="13"/>
    </row>
    <row r="428" spans="1:43" s="11" customFormat="1" ht="26.45" customHeight="1" outlineLevel="1" x14ac:dyDescent="0.2">
      <c r="A428" s="422" t="s">
        <v>629</v>
      </c>
      <c r="B428" s="391" t="s">
        <v>368</v>
      </c>
      <c r="C428" s="332">
        <f t="shared" si="210"/>
        <v>3.75</v>
      </c>
      <c r="D428" s="432">
        <f t="shared" si="185"/>
        <v>1200</v>
      </c>
      <c r="E428" s="364">
        <v>0</v>
      </c>
      <c r="F428" s="433">
        <f t="shared" si="188"/>
        <v>0</v>
      </c>
      <c r="G428" s="432">
        <v>0</v>
      </c>
      <c r="H428" s="432">
        <v>0</v>
      </c>
      <c r="I428" s="432">
        <v>0</v>
      </c>
      <c r="J428" s="364">
        <v>0</v>
      </c>
      <c r="K428" s="433">
        <f t="shared" si="186"/>
        <v>0</v>
      </c>
      <c r="L428" s="432">
        <v>0</v>
      </c>
      <c r="M428" s="432">
        <v>0</v>
      </c>
      <c r="N428" s="432">
        <v>0</v>
      </c>
      <c r="O428" s="434">
        <v>0</v>
      </c>
      <c r="P428" s="432">
        <f t="shared" si="212"/>
        <v>0</v>
      </c>
      <c r="Q428" s="432">
        <v>0</v>
      </c>
      <c r="R428" s="432">
        <v>0</v>
      </c>
      <c r="S428" s="435">
        <v>0</v>
      </c>
      <c r="T428" s="434">
        <v>3.75</v>
      </c>
      <c r="U428" s="432">
        <f t="shared" si="190"/>
        <v>1200</v>
      </c>
      <c r="V428" s="432">
        <v>0</v>
      </c>
      <c r="W428" s="432">
        <v>0</v>
      </c>
      <c r="X428" s="435">
        <v>1200</v>
      </c>
      <c r="Y428" s="434">
        <v>0</v>
      </c>
      <c r="Z428" s="432">
        <f t="shared" si="191"/>
        <v>0</v>
      </c>
      <c r="AA428" s="432">
        <v>0</v>
      </c>
      <c r="AB428" s="432">
        <v>0</v>
      </c>
      <c r="AC428" s="435">
        <v>0</v>
      </c>
      <c r="AD428" s="12"/>
      <c r="AE428" s="13"/>
      <c r="AF428" s="13"/>
      <c r="AG428" s="13"/>
      <c r="AH428" s="13"/>
      <c r="AI428" s="13"/>
      <c r="AJ428" s="13"/>
      <c r="AK428" s="13"/>
      <c r="AL428" s="13"/>
      <c r="AM428" s="13"/>
      <c r="AN428" s="13"/>
      <c r="AO428" s="13"/>
      <c r="AP428" s="13"/>
      <c r="AQ428" s="13"/>
    </row>
    <row r="429" spans="1:43" s="11" customFormat="1" ht="36" customHeight="1" outlineLevel="1" x14ac:dyDescent="0.2">
      <c r="A429" s="422" t="s">
        <v>630</v>
      </c>
      <c r="B429" s="391" t="s">
        <v>369</v>
      </c>
      <c r="C429" s="332">
        <f t="shared" si="210"/>
        <v>4</v>
      </c>
      <c r="D429" s="432">
        <f t="shared" si="185"/>
        <v>1280</v>
      </c>
      <c r="E429" s="364">
        <v>0</v>
      </c>
      <c r="F429" s="433">
        <f t="shared" si="188"/>
        <v>0</v>
      </c>
      <c r="G429" s="432">
        <v>0</v>
      </c>
      <c r="H429" s="432">
        <v>0</v>
      </c>
      <c r="I429" s="432">
        <v>0</v>
      </c>
      <c r="J429" s="364">
        <v>0</v>
      </c>
      <c r="K429" s="433">
        <f t="shared" si="186"/>
        <v>0</v>
      </c>
      <c r="L429" s="432">
        <v>0</v>
      </c>
      <c r="M429" s="432">
        <v>0</v>
      </c>
      <c r="N429" s="432">
        <v>0</v>
      </c>
      <c r="O429" s="434">
        <v>0</v>
      </c>
      <c r="P429" s="432">
        <f t="shared" si="212"/>
        <v>0</v>
      </c>
      <c r="Q429" s="432">
        <v>0</v>
      </c>
      <c r="R429" s="432">
        <v>0</v>
      </c>
      <c r="S429" s="435">
        <v>0</v>
      </c>
      <c r="T429" s="434">
        <v>4</v>
      </c>
      <c r="U429" s="432">
        <f t="shared" si="190"/>
        <v>1280</v>
      </c>
      <c r="V429" s="432">
        <v>0</v>
      </c>
      <c r="W429" s="432">
        <v>0</v>
      </c>
      <c r="X429" s="435">
        <v>1280</v>
      </c>
      <c r="Y429" s="434">
        <v>0</v>
      </c>
      <c r="Z429" s="432">
        <f t="shared" si="191"/>
        <v>0</v>
      </c>
      <c r="AA429" s="432">
        <v>0</v>
      </c>
      <c r="AB429" s="432">
        <v>0</v>
      </c>
      <c r="AC429" s="435">
        <v>0</v>
      </c>
      <c r="AD429" s="12"/>
      <c r="AE429" s="13"/>
      <c r="AF429" s="13"/>
      <c r="AG429" s="13"/>
      <c r="AH429" s="13"/>
      <c r="AI429" s="13"/>
      <c r="AJ429" s="13"/>
      <c r="AK429" s="13"/>
      <c r="AL429" s="13"/>
      <c r="AM429" s="13"/>
      <c r="AN429" s="13"/>
      <c r="AO429" s="13"/>
      <c r="AP429" s="13"/>
      <c r="AQ429" s="13"/>
    </row>
    <row r="430" spans="1:43" s="11" customFormat="1" ht="24" customHeight="1" outlineLevel="1" x14ac:dyDescent="0.2">
      <c r="A430" s="422" t="s">
        <v>631</v>
      </c>
      <c r="B430" s="391" t="s">
        <v>370</v>
      </c>
      <c r="C430" s="332">
        <f t="shared" si="210"/>
        <v>3.55</v>
      </c>
      <c r="D430" s="432">
        <f t="shared" si="185"/>
        <v>1136</v>
      </c>
      <c r="E430" s="364">
        <v>0</v>
      </c>
      <c r="F430" s="433">
        <f t="shared" si="188"/>
        <v>0</v>
      </c>
      <c r="G430" s="432">
        <v>0</v>
      </c>
      <c r="H430" s="432">
        <v>0</v>
      </c>
      <c r="I430" s="432">
        <v>0</v>
      </c>
      <c r="J430" s="364">
        <v>0</v>
      </c>
      <c r="K430" s="433">
        <f t="shared" si="186"/>
        <v>0</v>
      </c>
      <c r="L430" s="432">
        <v>0</v>
      </c>
      <c r="M430" s="432">
        <v>0</v>
      </c>
      <c r="N430" s="432">
        <v>0</v>
      </c>
      <c r="O430" s="434">
        <v>0</v>
      </c>
      <c r="P430" s="432">
        <f t="shared" si="212"/>
        <v>0</v>
      </c>
      <c r="Q430" s="432">
        <v>0</v>
      </c>
      <c r="R430" s="432">
        <v>0</v>
      </c>
      <c r="S430" s="435">
        <v>0</v>
      </c>
      <c r="T430" s="434">
        <v>3.55</v>
      </c>
      <c r="U430" s="432">
        <f t="shared" si="190"/>
        <v>1136</v>
      </c>
      <c r="V430" s="432">
        <v>0</v>
      </c>
      <c r="W430" s="432">
        <v>0</v>
      </c>
      <c r="X430" s="435">
        <v>1136</v>
      </c>
      <c r="Y430" s="434">
        <v>0</v>
      </c>
      <c r="Z430" s="432">
        <f t="shared" si="191"/>
        <v>0</v>
      </c>
      <c r="AA430" s="432">
        <v>0</v>
      </c>
      <c r="AB430" s="432">
        <v>0</v>
      </c>
      <c r="AC430" s="435">
        <v>0</v>
      </c>
      <c r="AD430" s="12"/>
      <c r="AE430" s="13"/>
      <c r="AF430" s="13"/>
      <c r="AG430" s="13"/>
      <c r="AH430" s="13"/>
      <c r="AI430" s="13"/>
      <c r="AJ430" s="13"/>
      <c r="AK430" s="13"/>
      <c r="AL430" s="13"/>
      <c r="AM430" s="13"/>
      <c r="AN430" s="13"/>
      <c r="AO430" s="13"/>
      <c r="AP430" s="13"/>
      <c r="AQ430" s="13"/>
    </row>
    <row r="431" spans="1:43" s="11" customFormat="1" ht="23.45" customHeight="1" outlineLevel="1" x14ac:dyDescent="0.2">
      <c r="A431" s="422" t="s">
        <v>632</v>
      </c>
      <c r="B431" s="391" t="s">
        <v>371</v>
      </c>
      <c r="C431" s="332">
        <f t="shared" si="210"/>
        <v>2.5</v>
      </c>
      <c r="D431" s="432">
        <f t="shared" si="185"/>
        <v>800</v>
      </c>
      <c r="E431" s="364">
        <v>0</v>
      </c>
      <c r="F431" s="433">
        <f t="shared" si="188"/>
        <v>0</v>
      </c>
      <c r="G431" s="432">
        <v>0</v>
      </c>
      <c r="H431" s="432">
        <v>0</v>
      </c>
      <c r="I431" s="432">
        <v>0</v>
      </c>
      <c r="J431" s="364">
        <v>0</v>
      </c>
      <c r="K431" s="433">
        <f t="shared" si="186"/>
        <v>0</v>
      </c>
      <c r="L431" s="432">
        <v>0</v>
      </c>
      <c r="M431" s="432">
        <v>0</v>
      </c>
      <c r="N431" s="432">
        <v>0</v>
      </c>
      <c r="O431" s="434">
        <v>0</v>
      </c>
      <c r="P431" s="432">
        <f t="shared" si="212"/>
        <v>0</v>
      </c>
      <c r="Q431" s="432">
        <v>0</v>
      </c>
      <c r="R431" s="432">
        <v>0</v>
      </c>
      <c r="S431" s="435">
        <v>0</v>
      </c>
      <c r="T431" s="434">
        <v>2.5</v>
      </c>
      <c r="U431" s="432">
        <f t="shared" si="190"/>
        <v>800</v>
      </c>
      <c r="V431" s="432">
        <v>0</v>
      </c>
      <c r="W431" s="432">
        <v>0</v>
      </c>
      <c r="X431" s="435">
        <v>800</v>
      </c>
      <c r="Y431" s="434">
        <v>0</v>
      </c>
      <c r="Z431" s="432">
        <f t="shared" si="191"/>
        <v>0</v>
      </c>
      <c r="AA431" s="432">
        <v>0</v>
      </c>
      <c r="AB431" s="432">
        <v>0</v>
      </c>
      <c r="AC431" s="435">
        <v>0</v>
      </c>
      <c r="AD431" s="12"/>
      <c r="AE431" s="13"/>
      <c r="AF431" s="13"/>
      <c r="AG431" s="13"/>
      <c r="AH431" s="13"/>
      <c r="AI431" s="13"/>
      <c r="AJ431" s="13"/>
      <c r="AK431" s="13"/>
      <c r="AL431" s="13"/>
      <c r="AM431" s="13"/>
      <c r="AN431" s="13"/>
      <c r="AO431" s="13"/>
      <c r="AP431" s="13"/>
      <c r="AQ431" s="13"/>
    </row>
    <row r="432" spans="1:43" s="11" customFormat="1" ht="28.15" customHeight="1" outlineLevel="1" x14ac:dyDescent="0.2">
      <c r="A432" s="385"/>
      <c r="B432" s="437" t="s">
        <v>455</v>
      </c>
      <c r="C432" s="424">
        <f>SUM(C433:C482)</f>
        <v>81.280000000000015</v>
      </c>
      <c r="D432" s="431">
        <f t="shared" ref="D432:AC432" si="213">SUM(D433:D482)</f>
        <v>24367</v>
      </c>
      <c r="E432" s="424">
        <f t="shared" si="213"/>
        <v>0</v>
      </c>
      <c r="F432" s="431">
        <f t="shared" si="213"/>
        <v>0</v>
      </c>
      <c r="G432" s="431">
        <f t="shared" si="213"/>
        <v>0</v>
      </c>
      <c r="H432" s="431">
        <f t="shared" si="213"/>
        <v>0</v>
      </c>
      <c r="I432" s="431">
        <f t="shared" si="213"/>
        <v>0</v>
      </c>
      <c r="J432" s="424">
        <f t="shared" si="213"/>
        <v>0</v>
      </c>
      <c r="K432" s="431">
        <f t="shared" si="186"/>
        <v>0</v>
      </c>
      <c r="L432" s="431">
        <f t="shared" si="213"/>
        <v>0</v>
      </c>
      <c r="M432" s="431">
        <f t="shared" si="213"/>
        <v>0</v>
      </c>
      <c r="N432" s="431">
        <f t="shared" si="213"/>
        <v>0</v>
      </c>
      <c r="O432" s="424">
        <f t="shared" si="213"/>
        <v>0</v>
      </c>
      <c r="P432" s="432">
        <f t="shared" si="189"/>
        <v>0</v>
      </c>
      <c r="Q432" s="431">
        <f t="shared" si="213"/>
        <v>0</v>
      </c>
      <c r="R432" s="431">
        <f t="shared" si="213"/>
        <v>0</v>
      </c>
      <c r="S432" s="431">
        <v>0</v>
      </c>
      <c r="T432" s="424">
        <f t="shared" si="213"/>
        <v>81.280000000000015</v>
      </c>
      <c r="U432" s="432">
        <f t="shared" si="190"/>
        <v>24367</v>
      </c>
      <c r="V432" s="431">
        <f t="shared" si="213"/>
        <v>0</v>
      </c>
      <c r="W432" s="431">
        <f t="shared" si="213"/>
        <v>0</v>
      </c>
      <c r="X432" s="431">
        <f t="shared" si="213"/>
        <v>24367</v>
      </c>
      <c r="Y432" s="424">
        <f t="shared" si="213"/>
        <v>0</v>
      </c>
      <c r="Z432" s="432">
        <f t="shared" si="213"/>
        <v>0</v>
      </c>
      <c r="AA432" s="435">
        <f t="shared" si="213"/>
        <v>0</v>
      </c>
      <c r="AB432" s="435">
        <f t="shared" si="213"/>
        <v>0</v>
      </c>
      <c r="AC432" s="431">
        <f t="shared" si="213"/>
        <v>0</v>
      </c>
      <c r="AD432" s="12"/>
      <c r="AE432" s="13"/>
      <c r="AF432" s="13"/>
      <c r="AG432" s="13"/>
      <c r="AH432" s="13"/>
      <c r="AI432" s="13"/>
      <c r="AJ432" s="13"/>
      <c r="AK432" s="13"/>
      <c r="AL432" s="13"/>
      <c r="AM432" s="13"/>
      <c r="AN432" s="13"/>
      <c r="AO432" s="13"/>
      <c r="AP432" s="13"/>
      <c r="AQ432" s="13"/>
    </row>
    <row r="433" spans="1:43" s="11" customFormat="1" ht="33" customHeight="1" outlineLevel="1" x14ac:dyDescent="0.2">
      <c r="A433" s="422" t="s">
        <v>633</v>
      </c>
      <c r="B433" s="391" t="s">
        <v>364</v>
      </c>
      <c r="C433" s="332">
        <f t="shared" si="210"/>
        <v>4.66</v>
      </c>
      <c r="D433" s="432">
        <f t="shared" si="185"/>
        <v>1398</v>
      </c>
      <c r="E433" s="364">
        <v>0</v>
      </c>
      <c r="F433" s="433">
        <f t="shared" si="188"/>
        <v>0</v>
      </c>
      <c r="G433" s="432">
        <v>0</v>
      </c>
      <c r="H433" s="432">
        <v>0</v>
      </c>
      <c r="I433" s="432">
        <v>0</v>
      </c>
      <c r="J433" s="364">
        <v>0</v>
      </c>
      <c r="K433" s="433">
        <f t="shared" si="186"/>
        <v>0</v>
      </c>
      <c r="L433" s="432">
        <v>0</v>
      </c>
      <c r="M433" s="432">
        <v>0</v>
      </c>
      <c r="N433" s="432">
        <v>0</v>
      </c>
      <c r="O433" s="434">
        <v>0</v>
      </c>
      <c r="P433" s="432">
        <f t="shared" si="189"/>
        <v>0</v>
      </c>
      <c r="Q433" s="432">
        <v>0</v>
      </c>
      <c r="R433" s="432">
        <v>0</v>
      </c>
      <c r="S433" s="435">
        <v>0</v>
      </c>
      <c r="T433" s="434">
        <v>4.66</v>
      </c>
      <c r="U433" s="432">
        <f t="shared" si="190"/>
        <v>1398</v>
      </c>
      <c r="V433" s="432">
        <v>0</v>
      </c>
      <c r="W433" s="432">
        <v>0</v>
      </c>
      <c r="X433" s="435">
        <v>1398</v>
      </c>
      <c r="Y433" s="434">
        <v>0</v>
      </c>
      <c r="Z433" s="432">
        <f t="shared" si="191"/>
        <v>0</v>
      </c>
      <c r="AA433" s="432">
        <v>0</v>
      </c>
      <c r="AB433" s="432">
        <v>0</v>
      </c>
      <c r="AC433" s="435">
        <v>0</v>
      </c>
      <c r="AD433" s="12"/>
      <c r="AE433" s="13"/>
      <c r="AF433" s="13"/>
      <c r="AG433" s="13"/>
      <c r="AH433" s="13"/>
      <c r="AI433" s="13"/>
      <c r="AJ433" s="13"/>
      <c r="AK433" s="13"/>
      <c r="AL433" s="13"/>
      <c r="AM433" s="13"/>
      <c r="AN433" s="13"/>
      <c r="AO433" s="13"/>
      <c r="AP433" s="13"/>
      <c r="AQ433" s="13"/>
    </row>
    <row r="434" spans="1:43" s="11" customFormat="1" ht="36" customHeight="1" outlineLevel="1" x14ac:dyDescent="0.2">
      <c r="A434" s="422" t="s">
        <v>634</v>
      </c>
      <c r="B434" s="391" t="s">
        <v>373</v>
      </c>
      <c r="C434" s="332">
        <f t="shared" si="210"/>
        <v>1.35</v>
      </c>
      <c r="D434" s="432">
        <f t="shared" si="185"/>
        <v>405</v>
      </c>
      <c r="E434" s="364">
        <v>0</v>
      </c>
      <c r="F434" s="433">
        <f t="shared" si="188"/>
        <v>0</v>
      </c>
      <c r="G434" s="432">
        <v>0</v>
      </c>
      <c r="H434" s="432">
        <v>0</v>
      </c>
      <c r="I434" s="432">
        <v>0</v>
      </c>
      <c r="J434" s="364">
        <v>0</v>
      </c>
      <c r="K434" s="433">
        <f t="shared" si="186"/>
        <v>0</v>
      </c>
      <c r="L434" s="432">
        <v>0</v>
      </c>
      <c r="M434" s="432">
        <v>0</v>
      </c>
      <c r="N434" s="432">
        <v>0</v>
      </c>
      <c r="O434" s="434">
        <v>0</v>
      </c>
      <c r="P434" s="432">
        <f t="shared" si="189"/>
        <v>0</v>
      </c>
      <c r="Q434" s="432">
        <v>0</v>
      </c>
      <c r="R434" s="432">
        <v>0</v>
      </c>
      <c r="S434" s="435">
        <v>0</v>
      </c>
      <c r="T434" s="434">
        <v>1.35</v>
      </c>
      <c r="U434" s="432">
        <f t="shared" si="190"/>
        <v>405</v>
      </c>
      <c r="V434" s="432">
        <v>0</v>
      </c>
      <c r="W434" s="432">
        <v>0</v>
      </c>
      <c r="X434" s="435">
        <v>405</v>
      </c>
      <c r="Y434" s="434">
        <v>0</v>
      </c>
      <c r="Z434" s="432">
        <f t="shared" si="191"/>
        <v>0</v>
      </c>
      <c r="AA434" s="432">
        <v>0</v>
      </c>
      <c r="AB434" s="432">
        <v>0</v>
      </c>
      <c r="AC434" s="435">
        <v>0</v>
      </c>
      <c r="AD434" s="12"/>
      <c r="AE434" s="13"/>
      <c r="AF434" s="13"/>
      <c r="AG434" s="13"/>
      <c r="AH434" s="13"/>
      <c r="AI434" s="13"/>
      <c r="AJ434" s="13"/>
      <c r="AK434" s="13"/>
      <c r="AL434" s="13"/>
      <c r="AM434" s="13"/>
      <c r="AN434" s="13"/>
      <c r="AO434" s="13"/>
      <c r="AP434" s="13"/>
      <c r="AQ434" s="13"/>
    </row>
    <row r="435" spans="1:43" s="11" customFormat="1" ht="36" customHeight="1" outlineLevel="1" x14ac:dyDescent="0.2">
      <c r="A435" s="422" t="s">
        <v>635</v>
      </c>
      <c r="B435" s="391" t="s">
        <v>374</v>
      </c>
      <c r="C435" s="332">
        <f t="shared" si="210"/>
        <v>0.4</v>
      </c>
      <c r="D435" s="432">
        <f t="shared" si="185"/>
        <v>120</v>
      </c>
      <c r="E435" s="364">
        <v>0</v>
      </c>
      <c r="F435" s="433">
        <f t="shared" si="188"/>
        <v>0</v>
      </c>
      <c r="G435" s="432">
        <v>0</v>
      </c>
      <c r="H435" s="432">
        <v>0</v>
      </c>
      <c r="I435" s="432">
        <v>0</v>
      </c>
      <c r="J435" s="364">
        <v>0</v>
      </c>
      <c r="K435" s="433">
        <f t="shared" si="186"/>
        <v>0</v>
      </c>
      <c r="L435" s="432">
        <v>0</v>
      </c>
      <c r="M435" s="432">
        <v>0</v>
      </c>
      <c r="N435" s="432">
        <v>0</v>
      </c>
      <c r="O435" s="434">
        <v>0</v>
      </c>
      <c r="P435" s="432">
        <f t="shared" si="189"/>
        <v>0</v>
      </c>
      <c r="Q435" s="432">
        <v>0</v>
      </c>
      <c r="R435" s="432">
        <v>0</v>
      </c>
      <c r="S435" s="435">
        <v>0</v>
      </c>
      <c r="T435" s="434">
        <v>0.4</v>
      </c>
      <c r="U435" s="432">
        <f t="shared" si="190"/>
        <v>120</v>
      </c>
      <c r="V435" s="432">
        <v>0</v>
      </c>
      <c r="W435" s="432">
        <v>0</v>
      </c>
      <c r="X435" s="435">
        <v>120</v>
      </c>
      <c r="Y435" s="434">
        <v>0</v>
      </c>
      <c r="Z435" s="432">
        <f t="shared" si="191"/>
        <v>0</v>
      </c>
      <c r="AA435" s="432">
        <v>0</v>
      </c>
      <c r="AB435" s="432">
        <v>0</v>
      </c>
      <c r="AC435" s="435">
        <v>0</v>
      </c>
      <c r="AD435" s="12"/>
      <c r="AE435" s="13"/>
      <c r="AF435" s="13"/>
      <c r="AG435" s="13"/>
      <c r="AH435" s="13"/>
      <c r="AI435" s="13"/>
      <c r="AJ435" s="13"/>
      <c r="AK435" s="13"/>
      <c r="AL435" s="13"/>
      <c r="AM435" s="13"/>
      <c r="AN435" s="13"/>
      <c r="AO435" s="13"/>
      <c r="AP435" s="13"/>
      <c r="AQ435" s="13"/>
    </row>
    <row r="436" spans="1:43" s="11" customFormat="1" ht="35.450000000000003" customHeight="1" outlineLevel="1" x14ac:dyDescent="0.2">
      <c r="A436" s="422" t="s">
        <v>636</v>
      </c>
      <c r="B436" s="436" t="s">
        <v>375</v>
      </c>
      <c r="C436" s="332">
        <f t="shared" si="210"/>
        <v>0.56000000000000005</v>
      </c>
      <c r="D436" s="432">
        <f t="shared" si="185"/>
        <v>168.00000000000003</v>
      </c>
      <c r="E436" s="364">
        <v>0</v>
      </c>
      <c r="F436" s="433">
        <f t="shared" si="188"/>
        <v>0</v>
      </c>
      <c r="G436" s="432">
        <v>0</v>
      </c>
      <c r="H436" s="432">
        <v>0</v>
      </c>
      <c r="I436" s="432">
        <v>0</v>
      </c>
      <c r="J436" s="364">
        <v>0</v>
      </c>
      <c r="K436" s="433">
        <f t="shared" si="186"/>
        <v>0</v>
      </c>
      <c r="L436" s="432">
        <v>0</v>
      </c>
      <c r="M436" s="432">
        <v>0</v>
      </c>
      <c r="N436" s="432">
        <v>0</v>
      </c>
      <c r="O436" s="434">
        <v>0</v>
      </c>
      <c r="P436" s="432">
        <f t="shared" si="189"/>
        <v>0</v>
      </c>
      <c r="Q436" s="432">
        <v>0</v>
      </c>
      <c r="R436" s="432">
        <v>0</v>
      </c>
      <c r="S436" s="435">
        <v>0</v>
      </c>
      <c r="T436" s="434">
        <v>0.56000000000000005</v>
      </c>
      <c r="U436" s="432">
        <f t="shared" si="190"/>
        <v>168.00000000000003</v>
      </c>
      <c r="V436" s="432">
        <v>0</v>
      </c>
      <c r="W436" s="432">
        <v>0</v>
      </c>
      <c r="X436" s="435">
        <v>168.00000000000003</v>
      </c>
      <c r="Y436" s="434">
        <v>0</v>
      </c>
      <c r="Z436" s="432">
        <f t="shared" si="191"/>
        <v>0</v>
      </c>
      <c r="AA436" s="432">
        <v>0</v>
      </c>
      <c r="AB436" s="432">
        <v>0</v>
      </c>
      <c r="AC436" s="435">
        <v>0</v>
      </c>
      <c r="AD436" s="12"/>
      <c r="AE436" s="13"/>
      <c r="AF436" s="13"/>
      <c r="AG436" s="13"/>
      <c r="AH436" s="13"/>
      <c r="AI436" s="13"/>
      <c r="AJ436" s="13"/>
      <c r="AK436" s="13"/>
      <c r="AL436" s="13"/>
      <c r="AM436" s="13"/>
      <c r="AN436" s="13"/>
      <c r="AO436" s="13"/>
      <c r="AP436" s="13"/>
      <c r="AQ436" s="13"/>
    </row>
    <row r="437" spans="1:43" s="11" customFormat="1" ht="28.15" customHeight="1" outlineLevel="1" x14ac:dyDescent="0.2">
      <c r="A437" s="422" t="s">
        <v>637</v>
      </c>
      <c r="B437" s="436" t="s">
        <v>454</v>
      </c>
      <c r="C437" s="332">
        <f t="shared" si="210"/>
        <v>1.45</v>
      </c>
      <c r="D437" s="432">
        <f t="shared" si="185"/>
        <v>435</v>
      </c>
      <c r="E437" s="364">
        <v>0</v>
      </c>
      <c r="F437" s="433">
        <f t="shared" si="188"/>
        <v>0</v>
      </c>
      <c r="G437" s="432">
        <v>0</v>
      </c>
      <c r="H437" s="432">
        <v>0</v>
      </c>
      <c r="I437" s="432">
        <v>0</v>
      </c>
      <c r="J437" s="364">
        <v>0</v>
      </c>
      <c r="K437" s="433">
        <f t="shared" si="186"/>
        <v>0</v>
      </c>
      <c r="L437" s="432">
        <v>0</v>
      </c>
      <c r="M437" s="432">
        <v>0</v>
      </c>
      <c r="N437" s="432">
        <v>0</v>
      </c>
      <c r="O437" s="434">
        <v>0</v>
      </c>
      <c r="P437" s="432">
        <f t="shared" si="189"/>
        <v>0</v>
      </c>
      <c r="Q437" s="432">
        <v>0</v>
      </c>
      <c r="R437" s="432">
        <v>0</v>
      </c>
      <c r="S437" s="435">
        <v>0</v>
      </c>
      <c r="T437" s="434">
        <v>1.45</v>
      </c>
      <c r="U437" s="432">
        <f t="shared" si="190"/>
        <v>435</v>
      </c>
      <c r="V437" s="432">
        <v>0</v>
      </c>
      <c r="W437" s="432">
        <v>0</v>
      </c>
      <c r="X437" s="435">
        <v>435</v>
      </c>
      <c r="Y437" s="434">
        <v>0</v>
      </c>
      <c r="Z437" s="432">
        <f t="shared" si="191"/>
        <v>0</v>
      </c>
      <c r="AA437" s="432">
        <v>0</v>
      </c>
      <c r="AB437" s="432">
        <v>0</v>
      </c>
      <c r="AC437" s="435">
        <v>0</v>
      </c>
      <c r="AD437" s="12"/>
      <c r="AE437" s="13"/>
      <c r="AF437" s="13"/>
      <c r="AG437" s="13"/>
      <c r="AH437" s="13"/>
      <c r="AI437" s="13"/>
      <c r="AJ437" s="13"/>
      <c r="AK437" s="13"/>
      <c r="AL437" s="13"/>
      <c r="AM437" s="13"/>
      <c r="AN437" s="13"/>
      <c r="AO437" s="13"/>
      <c r="AP437" s="13"/>
      <c r="AQ437" s="13"/>
    </row>
    <row r="438" spans="1:43" s="11" customFormat="1" ht="26.45" customHeight="1" outlineLevel="1" x14ac:dyDescent="0.2">
      <c r="A438" s="422" t="s">
        <v>638</v>
      </c>
      <c r="B438" s="436" t="s">
        <v>377</v>
      </c>
      <c r="C438" s="332">
        <f t="shared" si="210"/>
        <v>4.62</v>
      </c>
      <c r="D438" s="432">
        <f t="shared" si="185"/>
        <v>1386</v>
      </c>
      <c r="E438" s="364">
        <v>0</v>
      </c>
      <c r="F438" s="433">
        <f t="shared" si="188"/>
        <v>0</v>
      </c>
      <c r="G438" s="432">
        <v>0</v>
      </c>
      <c r="H438" s="432">
        <v>0</v>
      </c>
      <c r="I438" s="432">
        <v>0</v>
      </c>
      <c r="J438" s="364">
        <v>0</v>
      </c>
      <c r="K438" s="433">
        <f t="shared" si="186"/>
        <v>0</v>
      </c>
      <c r="L438" s="432">
        <v>0</v>
      </c>
      <c r="M438" s="432">
        <v>0</v>
      </c>
      <c r="N438" s="432">
        <v>0</v>
      </c>
      <c r="O438" s="434">
        <v>0</v>
      </c>
      <c r="P438" s="432">
        <f t="shared" si="189"/>
        <v>0</v>
      </c>
      <c r="Q438" s="432">
        <v>0</v>
      </c>
      <c r="R438" s="432">
        <v>0</v>
      </c>
      <c r="S438" s="435">
        <v>0</v>
      </c>
      <c r="T438" s="434">
        <v>4.62</v>
      </c>
      <c r="U438" s="432">
        <f t="shared" si="190"/>
        <v>1386</v>
      </c>
      <c r="V438" s="432">
        <v>0</v>
      </c>
      <c r="W438" s="432">
        <v>0</v>
      </c>
      <c r="X438" s="435">
        <v>1386</v>
      </c>
      <c r="Y438" s="434">
        <v>0</v>
      </c>
      <c r="Z438" s="432">
        <f t="shared" si="191"/>
        <v>0</v>
      </c>
      <c r="AA438" s="432">
        <v>0</v>
      </c>
      <c r="AB438" s="432">
        <v>0</v>
      </c>
      <c r="AC438" s="435">
        <v>0</v>
      </c>
      <c r="AD438" s="12"/>
      <c r="AE438" s="13"/>
      <c r="AF438" s="13"/>
      <c r="AG438" s="13"/>
      <c r="AH438" s="13"/>
      <c r="AI438" s="13"/>
      <c r="AJ438" s="13"/>
      <c r="AK438" s="13"/>
      <c r="AL438" s="13"/>
      <c r="AM438" s="13"/>
      <c r="AN438" s="13"/>
      <c r="AO438" s="13"/>
      <c r="AP438" s="13"/>
      <c r="AQ438" s="13"/>
    </row>
    <row r="439" spans="1:43" s="11" customFormat="1" ht="25.9" customHeight="1" outlineLevel="1" x14ac:dyDescent="0.2">
      <c r="A439" s="422" t="s">
        <v>639</v>
      </c>
      <c r="B439" s="436" t="s">
        <v>378</v>
      </c>
      <c r="C439" s="332">
        <f t="shared" si="210"/>
        <v>1.23</v>
      </c>
      <c r="D439" s="432">
        <f t="shared" si="185"/>
        <v>369</v>
      </c>
      <c r="E439" s="364">
        <v>0</v>
      </c>
      <c r="F439" s="433">
        <f t="shared" si="188"/>
        <v>0</v>
      </c>
      <c r="G439" s="432">
        <v>0</v>
      </c>
      <c r="H439" s="432">
        <v>0</v>
      </c>
      <c r="I439" s="432">
        <v>0</v>
      </c>
      <c r="J439" s="364">
        <v>0</v>
      </c>
      <c r="K439" s="433">
        <f t="shared" si="186"/>
        <v>0</v>
      </c>
      <c r="L439" s="432">
        <v>0</v>
      </c>
      <c r="M439" s="432">
        <v>0</v>
      </c>
      <c r="N439" s="432">
        <v>0</v>
      </c>
      <c r="O439" s="434">
        <v>0</v>
      </c>
      <c r="P439" s="432">
        <f t="shared" si="189"/>
        <v>0</v>
      </c>
      <c r="Q439" s="432">
        <v>0</v>
      </c>
      <c r="R439" s="432">
        <v>0</v>
      </c>
      <c r="S439" s="435">
        <v>0</v>
      </c>
      <c r="T439" s="434">
        <v>1.23</v>
      </c>
      <c r="U439" s="432">
        <f t="shared" si="190"/>
        <v>369</v>
      </c>
      <c r="V439" s="432">
        <v>0</v>
      </c>
      <c r="W439" s="432">
        <v>0</v>
      </c>
      <c r="X439" s="435">
        <v>369</v>
      </c>
      <c r="Y439" s="434">
        <v>0</v>
      </c>
      <c r="Z439" s="432">
        <f t="shared" si="191"/>
        <v>0</v>
      </c>
      <c r="AA439" s="432">
        <v>0</v>
      </c>
      <c r="AB439" s="432">
        <v>0</v>
      </c>
      <c r="AC439" s="435">
        <v>0</v>
      </c>
      <c r="AD439" s="12"/>
      <c r="AE439" s="13"/>
      <c r="AF439" s="13"/>
      <c r="AG439" s="13"/>
      <c r="AH439" s="13"/>
      <c r="AI439" s="13"/>
      <c r="AJ439" s="13"/>
      <c r="AK439" s="13"/>
      <c r="AL439" s="13"/>
      <c r="AM439" s="13"/>
      <c r="AN439" s="13"/>
      <c r="AO439" s="13"/>
      <c r="AP439" s="13"/>
      <c r="AQ439" s="13"/>
    </row>
    <row r="440" spans="1:43" s="11" customFormat="1" ht="31.15" customHeight="1" outlineLevel="1" x14ac:dyDescent="0.2">
      <c r="A440" s="422" t="s">
        <v>640</v>
      </c>
      <c r="B440" s="436" t="s">
        <v>379</v>
      </c>
      <c r="C440" s="332">
        <f t="shared" si="210"/>
        <v>1.9300000000000002</v>
      </c>
      <c r="D440" s="432">
        <f t="shared" si="185"/>
        <v>579</v>
      </c>
      <c r="E440" s="364">
        <v>0</v>
      </c>
      <c r="F440" s="433">
        <f t="shared" si="188"/>
        <v>0</v>
      </c>
      <c r="G440" s="432">
        <v>0</v>
      </c>
      <c r="H440" s="432">
        <v>0</v>
      </c>
      <c r="I440" s="432">
        <v>0</v>
      </c>
      <c r="J440" s="364">
        <v>0</v>
      </c>
      <c r="K440" s="433">
        <f t="shared" si="186"/>
        <v>0</v>
      </c>
      <c r="L440" s="432">
        <v>0</v>
      </c>
      <c r="M440" s="432">
        <v>0</v>
      </c>
      <c r="N440" s="432">
        <v>0</v>
      </c>
      <c r="O440" s="434">
        <v>0</v>
      </c>
      <c r="P440" s="432">
        <f t="shared" si="189"/>
        <v>0</v>
      </c>
      <c r="Q440" s="432">
        <v>0</v>
      </c>
      <c r="R440" s="432">
        <v>0</v>
      </c>
      <c r="S440" s="435">
        <v>0</v>
      </c>
      <c r="T440" s="434">
        <v>1.9300000000000002</v>
      </c>
      <c r="U440" s="432">
        <f t="shared" si="190"/>
        <v>579</v>
      </c>
      <c r="V440" s="432">
        <v>0</v>
      </c>
      <c r="W440" s="432">
        <v>0</v>
      </c>
      <c r="X440" s="435">
        <v>579</v>
      </c>
      <c r="Y440" s="434">
        <v>0</v>
      </c>
      <c r="Z440" s="432">
        <f t="shared" si="191"/>
        <v>0</v>
      </c>
      <c r="AA440" s="432">
        <v>0</v>
      </c>
      <c r="AB440" s="432">
        <v>0</v>
      </c>
      <c r="AC440" s="435">
        <v>0</v>
      </c>
      <c r="AD440" s="12"/>
      <c r="AE440" s="13"/>
      <c r="AF440" s="13"/>
      <c r="AG440" s="13"/>
      <c r="AH440" s="13"/>
      <c r="AI440" s="13"/>
      <c r="AJ440" s="13"/>
      <c r="AK440" s="13"/>
      <c r="AL440" s="13"/>
      <c r="AM440" s="13"/>
      <c r="AN440" s="13"/>
      <c r="AO440" s="13"/>
      <c r="AP440" s="13"/>
      <c r="AQ440" s="13"/>
    </row>
    <row r="441" spans="1:43" s="11" customFormat="1" ht="37.9" customHeight="1" outlineLevel="1" x14ac:dyDescent="0.2">
      <c r="A441" s="422" t="s">
        <v>641</v>
      </c>
      <c r="B441" s="436" t="s">
        <v>465</v>
      </c>
      <c r="C441" s="332">
        <f t="shared" si="210"/>
        <v>1.82</v>
      </c>
      <c r="D441" s="432">
        <f t="shared" si="185"/>
        <v>545</v>
      </c>
      <c r="E441" s="364">
        <v>0</v>
      </c>
      <c r="F441" s="433">
        <f t="shared" si="188"/>
        <v>0</v>
      </c>
      <c r="G441" s="432">
        <v>0</v>
      </c>
      <c r="H441" s="432">
        <v>0</v>
      </c>
      <c r="I441" s="432">
        <v>0</v>
      </c>
      <c r="J441" s="364">
        <v>0</v>
      </c>
      <c r="K441" s="433">
        <f t="shared" si="186"/>
        <v>0</v>
      </c>
      <c r="L441" s="432">
        <v>0</v>
      </c>
      <c r="M441" s="432">
        <v>0</v>
      </c>
      <c r="N441" s="432">
        <v>0</v>
      </c>
      <c r="O441" s="434">
        <v>0</v>
      </c>
      <c r="P441" s="432">
        <f t="shared" si="189"/>
        <v>0</v>
      </c>
      <c r="Q441" s="432">
        <v>0</v>
      </c>
      <c r="R441" s="432">
        <v>0</v>
      </c>
      <c r="S441" s="435">
        <v>0</v>
      </c>
      <c r="T441" s="434">
        <v>1.82</v>
      </c>
      <c r="U441" s="432">
        <f t="shared" si="190"/>
        <v>545</v>
      </c>
      <c r="V441" s="432">
        <v>0</v>
      </c>
      <c r="W441" s="432">
        <v>0</v>
      </c>
      <c r="X441" s="435">
        <v>545</v>
      </c>
      <c r="Y441" s="434">
        <v>0</v>
      </c>
      <c r="Z441" s="432">
        <f t="shared" si="191"/>
        <v>0</v>
      </c>
      <c r="AA441" s="432">
        <v>0</v>
      </c>
      <c r="AB441" s="432">
        <v>0</v>
      </c>
      <c r="AC441" s="435">
        <v>0</v>
      </c>
      <c r="AD441" s="12"/>
      <c r="AE441" s="13"/>
      <c r="AF441" s="13"/>
      <c r="AG441" s="13"/>
      <c r="AH441" s="13"/>
      <c r="AI441" s="13"/>
      <c r="AJ441" s="13"/>
      <c r="AK441" s="13"/>
      <c r="AL441" s="13"/>
      <c r="AM441" s="13"/>
      <c r="AN441" s="13"/>
      <c r="AO441" s="13"/>
      <c r="AP441" s="13"/>
      <c r="AQ441" s="13"/>
    </row>
    <row r="442" spans="1:43" s="11" customFormat="1" ht="25.15" customHeight="1" outlineLevel="1" x14ac:dyDescent="0.2">
      <c r="A442" s="422" t="s">
        <v>642</v>
      </c>
      <c r="B442" s="436" t="s">
        <v>380</v>
      </c>
      <c r="C442" s="332">
        <f t="shared" si="210"/>
        <v>1.6900000000000002</v>
      </c>
      <c r="D442" s="432">
        <f t="shared" si="185"/>
        <v>507.00000000000006</v>
      </c>
      <c r="E442" s="364">
        <v>0</v>
      </c>
      <c r="F442" s="433">
        <f t="shared" si="188"/>
        <v>0</v>
      </c>
      <c r="G442" s="432">
        <v>0</v>
      </c>
      <c r="H442" s="432">
        <v>0</v>
      </c>
      <c r="I442" s="432">
        <v>0</v>
      </c>
      <c r="J442" s="364">
        <v>0</v>
      </c>
      <c r="K442" s="433">
        <f t="shared" si="186"/>
        <v>0</v>
      </c>
      <c r="L442" s="432">
        <v>0</v>
      </c>
      <c r="M442" s="432">
        <v>0</v>
      </c>
      <c r="N442" s="432">
        <v>0</v>
      </c>
      <c r="O442" s="434">
        <v>0</v>
      </c>
      <c r="P442" s="432">
        <f t="shared" si="189"/>
        <v>0</v>
      </c>
      <c r="Q442" s="432">
        <v>0</v>
      </c>
      <c r="R442" s="432">
        <v>0</v>
      </c>
      <c r="S442" s="435">
        <v>0</v>
      </c>
      <c r="T442" s="434">
        <v>1.6900000000000002</v>
      </c>
      <c r="U442" s="432">
        <f t="shared" si="190"/>
        <v>507.00000000000006</v>
      </c>
      <c r="V442" s="432">
        <v>0</v>
      </c>
      <c r="W442" s="432">
        <v>0</v>
      </c>
      <c r="X442" s="435">
        <v>507.00000000000006</v>
      </c>
      <c r="Y442" s="434">
        <v>0</v>
      </c>
      <c r="Z442" s="432">
        <f t="shared" si="191"/>
        <v>0</v>
      </c>
      <c r="AA442" s="432">
        <v>0</v>
      </c>
      <c r="AB442" s="432">
        <v>0</v>
      </c>
      <c r="AC442" s="435">
        <v>0</v>
      </c>
      <c r="AD442" s="12"/>
      <c r="AE442" s="13"/>
      <c r="AF442" s="13"/>
      <c r="AG442" s="13"/>
      <c r="AH442" s="13"/>
      <c r="AI442" s="13"/>
      <c r="AJ442" s="13"/>
      <c r="AK442" s="13"/>
      <c r="AL442" s="13"/>
      <c r="AM442" s="13"/>
      <c r="AN442" s="13"/>
      <c r="AO442" s="13"/>
      <c r="AP442" s="13"/>
      <c r="AQ442" s="13"/>
    </row>
    <row r="443" spans="1:43" s="11" customFormat="1" ht="28.15" customHeight="1" outlineLevel="1" x14ac:dyDescent="0.2">
      <c r="A443" s="422" t="s">
        <v>643</v>
      </c>
      <c r="B443" s="436" t="s">
        <v>381</v>
      </c>
      <c r="C443" s="332">
        <f t="shared" si="210"/>
        <v>1.1000000000000001</v>
      </c>
      <c r="D443" s="432">
        <f t="shared" si="185"/>
        <v>330</v>
      </c>
      <c r="E443" s="364">
        <v>0</v>
      </c>
      <c r="F443" s="433">
        <f t="shared" si="188"/>
        <v>0</v>
      </c>
      <c r="G443" s="432">
        <v>0</v>
      </c>
      <c r="H443" s="432">
        <v>0</v>
      </c>
      <c r="I443" s="432">
        <v>0</v>
      </c>
      <c r="J443" s="364">
        <v>0</v>
      </c>
      <c r="K443" s="433">
        <f t="shared" si="186"/>
        <v>0</v>
      </c>
      <c r="L443" s="432">
        <v>0</v>
      </c>
      <c r="M443" s="432">
        <v>0</v>
      </c>
      <c r="N443" s="432">
        <v>0</v>
      </c>
      <c r="O443" s="434">
        <v>0</v>
      </c>
      <c r="P443" s="432">
        <f t="shared" si="189"/>
        <v>0</v>
      </c>
      <c r="Q443" s="432">
        <v>0</v>
      </c>
      <c r="R443" s="432">
        <v>0</v>
      </c>
      <c r="S443" s="435">
        <v>0</v>
      </c>
      <c r="T443" s="434">
        <v>1.1000000000000001</v>
      </c>
      <c r="U443" s="432">
        <f t="shared" si="190"/>
        <v>330</v>
      </c>
      <c r="V443" s="432">
        <v>0</v>
      </c>
      <c r="W443" s="432">
        <v>0</v>
      </c>
      <c r="X443" s="435">
        <v>330</v>
      </c>
      <c r="Y443" s="434">
        <v>0</v>
      </c>
      <c r="Z443" s="432">
        <f t="shared" si="191"/>
        <v>0</v>
      </c>
      <c r="AA443" s="432">
        <v>0</v>
      </c>
      <c r="AB443" s="432">
        <v>0</v>
      </c>
      <c r="AC443" s="435">
        <v>0</v>
      </c>
      <c r="AD443" s="12"/>
      <c r="AE443" s="13"/>
      <c r="AF443" s="13"/>
      <c r="AG443" s="13"/>
      <c r="AH443" s="13"/>
      <c r="AI443" s="13"/>
      <c r="AJ443" s="13"/>
      <c r="AK443" s="13"/>
      <c r="AL443" s="13"/>
      <c r="AM443" s="13"/>
      <c r="AN443" s="13"/>
      <c r="AO443" s="13"/>
      <c r="AP443" s="13"/>
      <c r="AQ443" s="13"/>
    </row>
    <row r="444" spans="1:43" s="11" customFormat="1" ht="24" customHeight="1" outlineLevel="1" x14ac:dyDescent="0.2">
      <c r="A444" s="422" t="s">
        <v>644</v>
      </c>
      <c r="B444" s="436" t="s">
        <v>382</v>
      </c>
      <c r="C444" s="332">
        <f t="shared" si="210"/>
        <v>0.35000000000000003</v>
      </c>
      <c r="D444" s="432">
        <f t="shared" si="185"/>
        <v>105.00000000000001</v>
      </c>
      <c r="E444" s="364">
        <v>0</v>
      </c>
      <c r="F444" s="433">
        <f t="shared" si="188"/>
        <v>0</v>
      </c>
      <c r="G444" s="432">
        <v>0</v>
      </c>
      <c r="H444" s="432">
        <v>0</v>
      </c>
      <c r="I444" s="432">
        <v>0</v>
      </c>
      <c r="J444" s="364">
        <v>0</v>
      </c>
      <c r="K444" s="433">
        <f t="shared" si="186"/>
        <v>0</v>
      </c>
      <c r="L444" s="432">
        <v>0</v>
      </c>
      <c r="M444" s="432">
        <v>0</v>
      </c>
      <c r="N444" s="432">
        <v>0</v>
      </c>
      <c r="O444" s="434">
        <v>0</v>
      </c>
      <c r="P444" s="432">
        <f t="shared" si="189"/>
        <v>0</v>
      </c>
      <c r="Q444" s="432">
        <v>0</v>
      </c>
      <c r="R444" s="432">
        <v>0</v>
      </c>
      <c r="S444" s="435">
        <v>0</v>
      </c>
      <c r="T444" s="434">
        <v>0.35000000000000003</v>
      </c>
      <c r="U444" s="432">
        <f t="shared" si="190"/>
        <v>105.00000000000001</v>
      </c>
      <c r="V444" s="432">
        <v>0</v>
      </c>
      <c r="W444" s="432">
        <v>0</v>
      </c>
      <c r="X444" s="435">
        <v>105.00000000000001</v>
      </c>
      <c r="Y444" s="434">
        <v>0</v>
      </c>
      <c r="Z444" s="432">
        <f t="shared" si="191"/>
        <v>0</v>
      </c>
      <c r="AA444" s="432">
        <v>0</v>
      </c>
      <c r="AB444" s="432">
        <v>0</v>
      </c>
      <c r="AC444" s="435">
        <v>0</v>
      </c>
      <c r="AD444" s="12"/>
      <c r="AE444" s="13"/>
      <c r="AF444" s="13"/>
      <c r="AG444" s="13"/>
      <c r="AH444" s="13"/>
      <c r="AI444" s="13"/>
      <c r="AJ444" s="13"/>
      <c r="AK444" s="13"/>
      <c r="AL444" s="13"/>
      <c r="AM444" s="13"/>
      <c r="AN444" s="13"/>
      <c r="AO444" s="13"/>
      <c r="AP444" s="13"/>
      <c r="AQ444" s="13"/>
    </row>
    <row r="445" spans="1:43" s="11" customFormat="1" ht="25.15" customHeight="1" outlineLevel="1" x14ac:dyDescent="0.2">
      <c r="A445" s="422" t="s">
        <v>645</v>
      </c>
      <c r="B445" s="436" t="s">
        <v>383</v>
      </c>
      <c r="C445" s="332">
        <f t="shared" si="210"/>
        <v>3.87</v>
      </c>
      <c r="D445" s="432">
        <f t="shared" si="185"/>
        <v>1161</v>
      </c>
      <c r="E445" s="364">
        <v>0</v>
      </c>
      <c r="F445" s="433">
        <f t="shared" si="188"/>
        <v>0</v>
      </c>
      <c r="G445" s="432">
        <v>0</v>
      </c>
      <c r="H445" s="432">
        <v>0</v>
      </c>
      <c r="I445" s="432">
        <v>0</v>
      </c>
      <c r="J445" s="364">
        <v>0</v>
      </c>
      <c r="K445" s="433">
        <f t="shared" si="186"/>
        <v>0</v>
      </c>
      <c r="L445" s="432">
        <v>0</v>
      </c>
      <c r="M445" s="432">
        <v>0</v>
      </c>
      <c r="N445" s="432">
        <v>0</v>
      </c>
      <c r="O445" s="434">
        <v>0</v>
      </c>
      <c r="P445" s="432">
        <f t="shared" si="189"/>
        <v>0</v>
      </c>
      <c r="Q445" s="432">
        <v>0</v>
      </c>
      <c r="R445" s="432">
        <v>0</v>
      </c>
      <c r="S445" s="435">
        <v>0</v>
      </c>
      <c r="T445" s="434">
        <v>3.87</v>
      </c>
      <c r="U445" s="432">
        <f t="shared" si="190"/>
        <v>1161</v>
      </c>
      <c r="V445" s="432">
        <v>0</v>
      </c>
      <c r="W445" s="432">
        <v>0</v>
      </c>
      <c r="X445" s="435">
        <v>1161</v>
      </c>
      <c r="Y445" s="434">
        <v>0</v>
      </c>
      <c r="Z445" s="432">
        <f t="shared" si="191"/>
        <v>0</v>
      </c>
      <c r="AA445" s="432">
        <v>0</v>
      </c>
      <c r="AB445" s="432">
        <v>0</v>
      </c>
      <c r="AC445" s="435">
        <v>0</v>
      </c>
      <c r="AD445" s="12"/>
      <c r="AE445" s="13"/>
      <c r="AF445" s="13"/>
      <c r="AG445" s="13"/>
      <c r="AH445" s="13"/>
      <c r="AI445" s="13"/>
      <c r="AJ445" s="13"/>
      <c r="AK445" s="13"/>
      <c r="AL445" s="13"/>
      <c r="AM445" s="13"/>
      <c r="AN445" s="13"/>
      <c r="AO445" s="13"/>
      <c r="AP445" s="13"/>
      <c r="AQ445" s="13"/>
    </row>
    <row r="446" spans="1:43" s="11" customFormat="1" ht="21" customHeight="1" outlineLevel="1" x14ac:dyDescent="0.2">
      <c r="A446" s="422" t="s">
        <v>646</v>
      </c>
      <c r="B446" s="436" t="s">
        <v>384</v>
      </c>
      <c r="C446" s="332">
        <f t="shared" si="210"/>
        <v>1.61</v>
      </c>
      <c r="D446" s="432">
        <f t="shared" si="185"/>
        <v>482</v>
      </c>
      <c r="E446" s="364">
        <v>0</v>
      </c>
      <c r="F446" s="433">
        <f t="shared" si="188"/>
        <v>0</v>
      </c>
      <c r="G446" s="432">
        <v>0</v>
      </c>
      <c r="H446" s="432">
        <v>0</v>
      </c>
      <c r="I446" s="432">
        <v>0</v>
      </c>
      <c r="J446" s="364">
        <v>0</v>
      </c>
      <c r="K446" s="433">
        <f t="shared" si="186"/>
        <v>0</v>
      </c>
      <c r="L446" s="432">
        <v>0</v>
      </c>
      <c r="M446" s="432">
        <v>0</v>
      </c>
      <c r="N446" s="432">
        <v>0</v>
      </c>
      <c r="O446" s="434">
        <v>0</v>
      </c>
      <c r="P446" s="432">
        <f t="shared" si="189"/>
        <v>0</v>
      </c>
      <c r="Q446" s="432">
        <v>0</v>
      </c>
      <c r="R446" s="432">
        <v>0</v>
      </c>
      <c r="S446" s="435">
        <v>0</v>
      </c>
      <c r="T446" s="434">
        <v>1.61</v>
      </c>
      <c r="U446" s="432">
        <f t="shared" si="190"/>
        <v>482</v>
      </c>
      <c r="V446" s="432">
        <v>0</v>
      </c>
      <c r="W446" s="432">
        <v>0</v>
      </c>
      <c r="X446" s="435">
        <v>482</v>
      </c>
      <c r="Y446" s="434">
        <v>0</v>
      </c>
      <c r="Z446" s="432">
        <f t="shared" si="191"/>
        <v>0</v>
      </c>
      <c r="AA446" s="432">
        <v>0</v>
      </c>
      <c r="AB446" s="432">
        <v>0</v>
      </c>
      <c r="AC446" s="435">
        <v>0</v>
      </c>
      <c r="AD446" s="12"/>
      <c r="AE446" s="13"/>
      <c r="AF446" s="13"/>
      <c r="AG446" s="13"/>
      <c r="AH446" s="13"/>
      <c r="AI446" s="13"/>
      <c r="AJ446" s="13"/>
      <c r="AK446" s="13"/>
      <c r="AL446" s="13"/>
      <c r="AM446" s="13"/>
      <c r="AN446" s="13"/>
      <c r="AO446" s="13"/>
      <c r="AP446" s="13"/>
      <c r="AQ446" s="13"/>
    </row>
    <row r="447" spans="1:43" s="11" customFormat="1" ht="25.15" customHeight="1" outlineLevel="1" x14ac:dyDescent="0.2">
      <c r="A447" s="422" t="s">
        <v>647</v>
      </c>
      <c r="B447" s="436" t="s">
        <v>387</v>
      </c>
      <c r="C447" s="332">
        <f t="shared" si="210"/>
        <v>3.05</v>
      </c>
      <c r="D447" s="432">
        <f t="shared" si="185"/>
        <v>915</v>
      </c>
      <c r="E447" s="364">
        <v>0</v>
      </c>
      <c r="F447" s="433">
        <f t="shared" si="188"/>
        <v>0</v>
      </c>
      <c r="G447" s="432">
        <v>0</v>
      </c>
      <c r="H447" s="432">
        <v>0</v>
      </c>
      <c r="I447" s="432">
        <v>0</v>
      </c>
      <c r="J447" s="364">
        <v>0</v>
      </c>
      <c r="K447" s="433">
        <f t="shared" si="186"/>
        <v>0</v>
      </c>
      <c r="L447" s="432">
        <v>0</v>
      </c>
      <c r="M447" s="432">
        <v>0</v>
      </c>
      <c r="N447" s="432">
        <v>0</v>
      </c>
      <c r="O447" s="434">
        <v>0</v>
      </c>
      <c r="P447" s="432">
        <f t="shared" si="189"/>
        <v>0</v>
      </c>
      <c r="Q447" s="432">
        <v>0</v>
      </c>
      <c r="R447" s="432">
        <v>0</v>
      </c>
      <c r="S447" s="435">
        <v>0</v>
      </c>
      <c r="T447" s="434">
        <v>3.05</v>
      </c>
      <c r="U447" s="432">
        <f t="shared" si="190"/>
        <v>915</v>
      </c>
      <c r="V447" s="432">
        <v>0</v>
      </c>
      <c r="W447" s="432">
        <v>0</v>
      </c>
      <c r="X447" s="435">
        <v>915</v>
      </c>
      <c r="Y447" s="434">
        <v>0</v>
      </c>
      <c r="Z447" s="432">
        <f t="shared" si="191"/>
        <v>0</v>
      </c>
      <c r="AA447" s="432">
        <v>0</v>
      </c>
      <c r="AB447" s="432">
        <v>0</v>
      </c>
      <c r="AC447" s="435">
        <v>0</v>
      </c>
      <c r="AD447" s="12"/>
      <c r="AE447" s="13"/>
      <c r="AF447" s="13"/>
      <c r="AG447" s="13"/>
      <c r="AH447" s="13"/>
      <c r="AI447" s="13"/>
      <c r="AJ447" s="13"/>
      <c r="AK447" s="13"/>
      <c r="AL447" s="13"/>
      <c r="AM447" s="13"/>
      <c r="AN447" s="13"/>
      <c r="AO447" s="13"/>
      <c r="AP447" s="13"/>
      <c r="AQ447" s="13"/>
    </row>
    <row r="448" spans="1:43" s="11" customFormat="1" ht="25.15" customHeight="1" outlineLevel="1" x14ac:dyDescent="0.2">
      <c r="A448" s="422" t="s">
        <v>648</v>
      </c>
      <c r="B448" s="436" t="s">
        <v>389</v>
      </c>
      <c r="C448" s="332">
        <f t="shared" si="210"/>
        <v>1.5</v>
      </c>
      <c r="D448" s="432">
        <f t="shared" si="185"/>
        <v>450</v>
      </c>
      <c r="E448" s="364">
        <v>0</v>
      </c>
      <c r="F448" s="433">
        <f t="shared" si="188"/>
        <v>0</v>
      </c>
      <c r="G448" s="432">
        <v>0</v>
      </c>
      <c r="H448" s="432">
        <v>0</v>
      </c>
      <c r="I448" s="432">
        <v>0</v>
      </c>
      <c r="J448" s="364">
        <v>0</v>
      </c>
      <c r="K448" s="433">
        <f t="shared" si="186"/>
        <v>0</v>
      </c>
      <c r="L448" s="432">
        <v>0</v>
      </c>
      <c r="M448" s="432">
        <v>0</v>
      </c>
      <c r="N448" s="432">
        <v>0</v>
      </c>
      <c r="O448" s="434">
        <v>0</v>
      </c>
      <c r="P448" s="432">
        <f t="shared" si="189"/>
        <v>0</v>
      </c>
      <c r="Q448" s="432">
        <v>0</v>
      </c>
      <c r="R448" s="432">
        <v>0</v>
      </c>
      <c r="S448" s="435">
        <v>0</v>
      </c>
      <c r="T448" s="434">
        <v>1.5</v>
      </c>
      <c r="U448" s="432">
        <f t="shared" si="190"/>
        <v>450</v>
      </c>
      <c r="V448" s="432">
        <v>0</v>
      </c>
      <c r="W448" s="432">
        <v>0</v>
      </c>
      <c r="X448" s="435">
        <v>450</v>
      </c>
      <c r="Y448" s="434">
        <v>0</v>
      </c>
      <c r="Z448" s="432">
        <f t="shared" si="191"/>
        <v>0</v>
      </c>
      <c r="AA448" s="432">
        <v>0</v>
      </c>
      <c r="AB448" s="432">
        <v>0</v>
      </c>
      <c r="AC448" s="435">
        <v>0</v>
      </c>
      <c r="AD448" s="12"/>
      <c r="AE448" s="13"/>
      <c r="AF448" s="13"/>
      <c r="AG448" s="13"/>
      <c r="AH448" s="13"/>
      <c r="AI448" s="13"/>
      <c r="AJ448" s="13"/>
      <c r="AK448" s="13"/>
      <c r="AL448" s="13"/>
      <c r="AM448" s="13"/>
      <c r="AN448" s="13"/>
      <c r="AO448" s="13"/>
      <c r="AP448" s="13"/>
      <c r="AQ448" s="13"/>
    </row>
    <row r="449" spans="1:43" s="11" customFormat="1" ht="23.45" customHeight="1" outlineLevel="1" x14ac:dyDescent="0.2">
      <c r="A449" s="422" t="s">
        <v>649</v>
      </c>
      <c r="B449" s="436" t="s">
        <v>390</v>
      </c>
      <c r="C449" s="332">
        <f t="shared" si="210"/>
        <v>2.6100000000000003</v>
      </c>
      <c r="D449" s="432">
        <f t="shared" si="185"/>
        <v>783.00000000000011</v>
      </c>
      <c r="E449" s="364">
        <v>0</v>
      </c>
      <c r="F449" s="433">
        <f t="shared" si="188"/>
        <v>0</v>
      </c>
      <c r="G449" s="432">
        <v>0</v>
      </c>
      <c r="H449" s="432">
        <v>0</v>
      </c>
      <c r="I449" s="432">
        <v>0</v>
      </c>
      <c r="J449" s="364">
        <v>0</v>
      </c>
      <c r="K449" s="433">
        <f t="shared" si="186"/>
        <v>0</v>
      </c>
      <c r="L449" s="432">
        <v>0</v>
      </c>
      <c r="M449" s="432">
        <v>0</v>
      </c>
      <c r="N449" s="432">
        <v>0</v>
      </c>
      <c r="O449" s="434">
        <v>0</v>
      </c>
      <c r="P449" s="432">
        <f t="shared" si="189"/>
        <v>0</v>
      </c>
      <c r="Q449" s="432">
        <v>0</v>
      </c>
      <c r="R449" s="432">
        <v>0</v>
      </c>
      <c r="S449" s="435">
        <v>0</v>
      </c>
      <c r="T449" s="434">
        <v>2.6100000000000003</v>
      </c>
      <c r="U449" s="432">
        <f t="shared" si="190"/>
        <v>783.00000000000011</v>
      </c>
      <c r="V449" s="432">
        <v>0</v>
      </c>
      <c r="W449" s="432">
        <v>0</v>
      </c>
      <c r="X449" s="435">
        <v>783.00000000000011</v>
      </c>
      <c r="Y449" s="434">
        <v>0</v>
      </c>
      <c r="Z449" s="432">
        <f t="shared" si="191"/>
        <v>0</v>
      </c>
      <c r="AA449" s="432">
        <v>0</v>
      </c>
      <c r="AB449" s="432">
        <v>0</v>
      </c>
      <c r="AC449" s="435">
        <v>0</v>
      </c>
      <c r="AD449" s="12"/>
      <c r="AE449" s="13"/>
      <c r="AF449" s="13"/>
      <c r="AG449" s="13"/>
      <c r="AH449" s="13"/>
      <c r="AI449" s="13"/>
      <c r="AJ449" s="13"/>
      <c r="AK449" s="13"/>
      <c r="AL449" s="13"/>
      <c r="AM449" s="13"/>
      <c r="AN449" s="13"/>
      <c r="AO449" s="13"/>
      <c r="AP449" s="13"/>
      <c r="AQ449" s="13"/>
    </row>
    <row r="450" spans="1:43" s="11" customFormat="1" ht="22.9" customHeight="1" outlineLevel="1" x14ac:dyDescent="0.2">
      <c r="A450" s="422" t="s">
        <v>650</v>
      </c>
      <c r="B450" s="436" t="s">
        <v>391</v>
      </c>
      <c r="C450" s="332">
        <f t="shared" si="210"/>
        <v>1.34</v>
      </c>
      <c r="D450" s="432">
        <f t="shared" si="185"/>
        <v>402</v>
      </c>
      <c r="E450" s="364">
        <v>0</v>
      </c>
      <c r="F450" s="433">
        <f t="shared" si="188"/>
        <v>0</v>
      </c>
      <c r="G450" s="432">
        <v>0</v>
      </c>
      <c r="H450" s="432">
        <v>0</v>
      </c>
      <c r="I450" s="432">
        <v>0</v>
      </c>
      <c r="J450" s="364">
        <v>0</v>
      </c>
      <c r="K450" s="433">
        <f t="shared" si="186"/>
        <v>0</v>
      </c>
      <c r="L450" s="432">
        <v>0</v>
      </c>
      <c r="M450" s="432">
        <v>0</v>
      </c>
      <c r="N450" s="432">
        <v>0</v>
      </c>
      <c r="O450" s="434">
        <v>0</v>
      </c>
      <c r="P450" s="432">
        <f t="shared" si="189"/>
        <v>0</v>
      </c>
      <c r="Q450" s="432">
        <v>0</v>
      </c>
      <c r="R450" s="432">
        <v>0</v>
      </c>
      <c r="S450" s="435">
        <v>0</v>
      </c>
      <c r="T450" s="434">
        <v>1.34</v>
      </c>
      <c r="U450" s="432">
        <f t="shared" si="190"/>
        <v>402</v>
      </c>
      <c r="V450" s="432">
        <v>0</v>
      </c>
      <c r="W450" s="432">
        <v>0</v>
      </c>
      <c r="X450" s="435">
        <v>402</v>
      </c>
      <c r="Y450" s="434">
        <v>0</v>
      </c>
      <c r="Z450" s="432">
        <f t="shared" si="191"/>
        <v>0</v>
      </c>
      <c r="AA450" s="432">
        <v>0</v>
      </c>
      <c r="AB450" s="432">
        <v>0</v>
      </c>
      <c r="AC450" s="435">
        <v>0</v>
      </c>
      <c r="AD450" s="12"/>
      <c r="AE450" s="13"/>
      <c r="AF450" s="13"/>
      <c r="AG450" s="13"/>
      <c r="AH450" s="13"/>
      <c r="AI450" s="13"/>
      <c r="AJ450" s="13"/>
      <c r="AK450" s="13"/>
      <c r="AL450" s="13"/>
      <c r="AM450" s="13"/>
      <c r="AN450" s="13"/>
      <c r="AO450" s="13"/>
      <c r="AP450" s="13"/>
      <c r="AQ450" s="13"/>
    </row>
    <row r="451" spans="1:43" s="11" customFormat="1" ht="33" customHeight="1" outlineLevel="1" x14ac:dyDescent="0.2">
      <c r="A451" s="422" t="s">
        <v>651</v>
      </c>
      <c r="B451" s="436" t="s">
        <v>392</v>
      </c>
      <c r="C451" s="332">
        <f t="shared" si="210"/>
        <v>0.61</v>
      </c>
      <c r="D451" s="432">
        <f t="shared" si="185"/>
        <v>182</v>
      </c>
      <c r="E451" s="364">
        <v>0</v>
      </c>
      <c r="F451" s="433">
        <f t="shared" si="188"/>
        <v>0</v>
      </c>
      <c r="G451" s="432">
        <v>0</v>
      </c>
      <c r="H451" s="432">
        <v>0</v>
      </c>
      <c r="I451" s="432">
        <v>0</v>
      </c>
      <c r="J451" s="364">
        <v>0</v>
      </c>
      <c r="K451" s="433">
        <f t="shared" si="186"/>
        <v>0</v>
      </c>
      <c r="L451" s="432">
        <v>0</v>
      </c>
      <c r="M451" s="432">
        <v>0</v>
      </c>
      <c r="N451" s="432">
        <v>0</v>
      </c>
      <c r="O451" s="434">
        <v>0</v>
      </c>
      <c r="P451" s="432">
        <f t="shared" si="189"/>
        <v>0</v>
      </c>
      <c r="Q451" s="432">
        <v>0</v>
      </c>
      <c r="R451" s="432">
        <v>0</v>
      </c>
      <c r="S451" s="435">
        <v>0</v>
      </c>
      <c r="T451" s="434">
        <v>0.61</v>
      </c>
      <c r="U451" s="432">
        <f t="shared" si="190"/>
        <v>182</v>
      </c>
      <c r="V451" s="432">
        <v>0</v>
      </c>
      <c r="W451" s="432">
        <v>0</v>
      </c>
      <c r="X451" s="435">
        <v>182</v>
      </c>
      <c r="Y451" s="434">
        <v>0</v>
      </c>
      <c r="Z451" s="432">
        <f t="shared" si="191"/>
        <v>0</v>
      </c>
      <c r="AA451" s="432">
        <v>0</v>
      </c>
      <c r="AB451" s="432">
        <v>0</v>
      </c>
      <c r="AC451" s="435">
        <v>0</v>
      </c>
      <c r="AD451" s="12"/>
      <c r="AE451" s="13"/>
      <c r="AF451" s="13"/>
      <c r="AG451" s="13"/>
      <c r="AH451" s="13"/>
      <c r="AI451" s="13"/>
      <c r="AJ451" s="13"/>
      <c r="AK451" s="13"/>
      <c r="AL451" s="13"/>
      <c r="AM451" s="13"/>
      <c r="AN451" s="13"/>
      <c r="AO451" s="13"/>
      <c r="AP451" s="13"/>
      <c r="AQ451" s="13"/>
    </row>
    <row r="452" spans="1:43" s="11" customFormat="1" ht="33" customHeight="1" outlineLevel="1" x14ac:dyDescent="0.2">
      <c r="A452" s="422" t="s">
        <v>652</v>
      </c>
      <c r="B452" s="436" t="s">
        <v>393</v>
      </c>
      <c r="C452" s="332">
        <f t="shared" si="210"/>
        <v>0.44</v>
      </c>
      <c r="D452" s="432">
        <f t="shared" ref="D452:D504" si="214">F452+K452+P452+U452+Z452</f>
        <v>131</v>
      </c>
      <c r="E452" s="364">
        <v>0</v>
      </c>
      <c r="F452" s="433">
        <f t="shared" si="188"/>
        <v>0</v>
      </c>
      <c r="G452" s="432">
        <v>0</v>
      </c>
      <c r="H452" s="432">
        <v>0</v>
      </c>
      <c r="I452" s="432">
        <v>0</v>
      </c>
      <c r="J452" s="364">
        <v>0</v>
      </c>
      <c r="K452" s="433">
        <f t="shared" ref="K452:K504" si="215">SUM(L452:N452)</f>
        <v>0</v>
      </c>
      <c r="L452" s="432">
        <v>0</v>
      </c>
      <c r="M452" s="432">
        <v>0</v>
      </c>
      <c r="N452" s="432">
        <v>0</v>
      </c>
      <c r="O452" s="434">
        <v>0</v>
      </c>
      <c r="P452" s="432">
        <f t="shared" si="189"/>
        <v>0</v>
      </c>
      <c r="Q452" s="432">
        <v>0</v>
      </c>
      <c r="R452" s="432">
        <v>0</v>
      </c>
      <c r="S452" s="435">
        <v>0</v>
      </c>
      <c r="T452" s="434">
        <v>0.44</v>
      </c>
      <c r="U452" s="432">
        <f t="shared" si="190"/>
        <v>131</v>
      </c>
      <c r="V452" s="432">
        <v>0</v>
      </c>
      <c r="W452" s="432">
        <v>0</v>
      </c>
      <c r="X452" s="435">
        <v>131</v>
      </c>
      <c r="Y452" s="434">
        <v>0</v>
      </c>
      <c r="Z452" s="432">
        <f t="shared" si="191"/>
        <v>0</v>
      </c>
      <c r="AA452" s="432">
        <v>0</v>
      </c>
      <c r="AB452" s="432">
        <v>0</v>
      </c>
      <c r="AC452" s="435">
        <v>0</v>
      </c>
      <c r="AD452" s="12"/>
      <c r="AE452" s="13"/>
      <c r="AF452" s="13"/>
      <c r="AG452" s="13"/>
      <c r="AH452" s="13"/>
      <c r="AI452" s="13"/>
      <c r="AJ452" s="13"/>
      <c r="AK452" s="13"/>
      <c r="AL452" s="13"/>
      <c r="AM452" s="13"/>
      <c r="AN452" s="13"/>
      <c r="AO452" s="13"/>
      <c r="AP452" s="13"/>
      <c r="AQ452" s="13"/>
    </row>
    <row r="453" spans="1:43" s="11" customFormat="1" ht="31.9" customHeight="1" outlineLevel="1" x14ac:dyDescent="0.2">
      <c r="A453" s="422" t="s">
        <v>653</v>
      </c>
      <c r="B453" s="436" t="s">
        <v>394</v>
      </c>
      <c r="C453" s="332">
        <f t="shared" si="210"/>
        <v>0.4</v>
      </c>
      <c r="D453" s="432">
        <f t="shared" si="214"/>
        <v>119</v>
      </c>
      <c r="E453" s="364">
        <v>0</v>
      </c>
      <c r="F453" s="433">
        <f t="shared" ref="F453:F504" si="216">G453+H453+I453</f>
        <v>0</v>
      </c>
      <c r="G453" s="432">
        <v>0</v>
      </c>
      <c r="H453" s="432">
        <v>0</v>
      </c>
      <c r="I453" s="432">
        <v>0</v>
      </c>
      <c r="J453" s="364">
        <v>0</v>
      </c>
      <c r="K453" s="433">
        <f t="shared" si="215"/>
        <v>0</v>
      </c>
      <c r="L453" s="432">
        <v>0</v>
      </c>
      <c r="M453" s="432">
        <v>0</v>
      </c>
      <c r="N453" s="432">
        <v>0</v>
      </c>
      <c r="O453" s="434">
        <v>0</v>
      </c>
      <c r="P453" s="432">
        <f t="shared" ref="P453:P504" si="217">Q453+R453+S453</f>
        <v>0</v>
      </c>
      <c r="Q453" s="432">
        <v>0</v>
      </c>
      <c r="R453" s="432">
        <v>0</v>
      </c>
      <c r="S453" s="435">
        <v>0</v>
      </c>
      <c r="T453" s="434">
        <v>0.4</v>
      </c>
      <c r="U453" s="432">
        <f t="shared" ref="U453:U504" si="218">V453+W453+X453</f>
        <v>119</v>
      </c>
      <c r="V453" s="432">
        <v>0</v>
      </c>
      <c r="W453" s="432">
        <v>0</v>
      </c>
      <c r="X453" s="435">
        <v>119</v>
      </c>
      <c r="Y453" s="434">
        <v>0</v>
      </c>
      <c r="Z453" s="432">
        <f t="shared" ref="Z453:Z504" si="219">AA453+AB453+AC453</f>
        <v>0</v>
      </c>
      <c r="AA453" s="432">
        <v>0</v>
      </c>
      <c r="AB453" s="432">
        <v>0</v>
      </c>
      <c r="AC453" s="435">
        <v>0</v>
      </c>
      <c r="AD453" s="12"/>
      <c r="AE453" s="13"/>
      <c r="AF453" s="13"/>
      <c r="AG453" s="13"/>
      <c r="AH453" s="13"/>
      <c r="AI453" s="13"/>
      <c r="AJ453" s="13"/>
      <c r="AK453" s="13"/>
      <c r="AL453" s="13"/>
      <c r="AM453" s="13"/>
      <c r="AN453" s="13"/>
      <c r="AO453" s="13"/>
      <c r="AP453" s="13"/>
      <c r="AQ453" s="13"/>
    </row>
    <row r="454" spans="1:43" s="11" customFormat="1" ht="30" customHeight="1" outlineLevel="1" x14ac:dyDescent="0.2">
      <c r="A454" s="422" t="s">
        <v>654</v>
      </c>
      <c r="B454" s="436" t="s">
        <v>395</v>
      </c>
      <c r="C454" s="332">
        <f t="shared" si="210"/>
        <v>0.71</v>
      </c>
      <c r="D454" s="432">
        <f t="shared" si="214"/>
        <v>212</v>
      </c>
      <c r="E454" s="364">
        <v>0</v>
      </c>
      <c r="F454" s="433">
        <f t="shared" si="216"/>
        <v>0</v>
      </c>
      <c r="G454" s="432">
        <v>0</v>
      </c>
      <c r="H454" s="432">
        <v>0</v>
      </c>
      <c r="I454" s="432">
        <v>0</v>
      </c>
      <c r="J454" s="364">
        <v>0</v>
      </c>
      <c r="K454" s="433">
        <f t="shared" si="215"/>
        <v>0</v>
      </c>
      <c r="L454" s="432">
        <v>0</v>
      </c>
      <c r="M454" s="432">
        <v>0</v>
      </c>
      <c r="N454" s="432">
        <v>0</v>
      </c>
      <c r="O454" s="434">
        <v>0</v>
      </c>
      <c r="P454" s="432">
        <f t="shared" si="217"/>
        <v>0</v>
      </c>
      <c r="Q454" s="432">
        <v>0</v>
      </c>
      <c r="R454" s="432">
        <v>0</v>
      </c>
      <c r="S454" s="435">
        <v>0</v>
      </c>
      <c r="T454" s="434">
        <v>0.71</v>
      </c>
      <c r="U454" s="432">
        <f t="shared" si="218"/>
        <v>212</v>
      </c>
      <c r="V454" s="432">
        <v>0</v>
      </c>
      <c r="W454" s="432">
        <v>0</v>
      </c>
      <c r="X454" s="435">
        <v>212</v>
      </c>
      <c r="Y454" s="434">
        <v>0</v>
      </c>
      <c r="Z454" s="432">
        <f t="shared" si="219"/>
        <v>0</v>
      </c>
      <c r="AA454" s="432">
        <v>0</v>
      </c>
      <c r="AB454" s="432">
        <v>0</v>
      </c>
      <c r="AC454" s="435">
        <v>0</v>
      </c>
      <c r="AD454" s="12"/>
      <c r="AE454" s="13"/>
      <c r="AF454" s="13"/>
      <c r="AG454" s="13"/>
      <c r="AH454" s="13"/>
      <c r="AI454" s="13"/>
      <c r="AJ454" s="13"/>
      <c r="AK454" s="13"/>
      <c r="AL454" s="13"/>
      <c r="AM454" s="13"/>
      <c r="AN454" s="13"/>
      <c r="AO454" s="13"/>
      <c r="AP454" s="13"/>
      <c r="AQ454" s="13"/>
    </row>
    <row r="455" spans="1:43" s="11" customFormat="1" ht="26.45" customHeight="1" outlineLevel="1" x14ac:dyDescent="0.2">
      <c r="A455" s="422" t="s">
        <v>655</v>
      </c>
      <c r="B455" s="436" t="s">
        <v>396</v>
      </c>
      <c r="C455" s="332">
        <f t="shared" si="210"/>
        <v>1.2</v>
      </c>
      <c r="D455" s="432">
        <f t="shared" si="214"/>
        <v>360</v>
      </c>
      <c r="E455" s="364">
        <v>0</v>
      </c>
      <c r="F455" s="433">
        <f t="shared" si="216"/>
        <v>0</v>
      </c>
      <c r="G455" s="432">
        <v>0</v>
      </c>
      <c r="H455" s="432">
        <v>0</v>
      </c>
      <c r="I455" s="432">
        <v>0</v>
      </c>
      <c r="J455" s="364">
        <v>0</v>
      </c>
      <c r="K455" s="433">
        <f t="shared" si="215"/>
        <v>0</v>
      </c>
      <c r="L455" s="432">
        <v>0</v>
      </c>
      <c r="M455" s="432">
        <v>0</v>
      </c>
      <c r="N455" s="432">
        <v>0</v>
      </c>
      <c r="O455" s="434">
        <v>0</v>
      </c>
      <c r="P455" s="432">
        <f t="shared" si="217"/>
        <v>0</v>
      </c>
      <c r="Q455" s="432">
        <v>0</v>
      </c>
      <c r="R455" s="432">
        <v>0</v>
      </c>
      <c r="S455" s="435">
        <v>0</v>
      </c>
      <c r="T455" s="434">
        <v>1.2</v>
      </c>
      <c r="U455" s="432">
        <f t="shared" si="218"/>
        <v>360</v>
      </c>
      <c r="V455" s="432">
        <v>0</v>
      </c>
      <c r="W455" s="432">
        <v>0</v>
      </c>
      <c r="X455" s="435">
        <v>360</v>
      </c>
      <c r="Y455" s="434">
        <v>0</v>
      </c>
      <c r="Z455" s="432">
        <f t="shared" si="219"/>
        <v>0</v>
      </c>
      <c r="AA455" s="432">
        <v>0</v>
      </c>
      <c r="AB455" s="432">
        <v>0</v>
      </c>
      <c r="AC455" s="435">
        <v>0</v>
      </c>
      <c r="AD455" s="12"/>
      <c r="AE455" s="13"/>
      <c r="AF455" s="13"/>
      <c r="AG455" s="13"/>
      <c r="AH455" s="13"/>
      <c r="AI455" s="13"/>
      <c r="AJ455" s="13"/>
      <c r="AK455" s="13"/>
      <c r="AL455" s="13"/>
      <c r="AM455" s="13"/>
      <c r="AN455" s="13"/>
      <c r="AO455" s="13"/>
      <c r="AP455" s="13"/>
      <c r="AQ455" s="13"/>
    </row>
    <row r="456" spans="1:43" s="11" customFormat="1" ht="27" customHeight="1" outlineLevel="1" x14ac:dyDescent="0.2">
      <c r="A456" s="422" t="s">
        <v>656</v>
      </c>
      <c r="B456" s="436" t="s">
        <v>397</v>
      </c>
      <c r="C456" s="332">
        <f t="shared" si="210"/>
        <v>1.24</v>
      </c>
      <c r="D456" s="432">
        <f t="shared" si="214"/>
        <v>372</v>
      </c>
      <c r="E456" s="364">
        <v>0</v>
      </c>
      <c r="F456" s="433">
        <f t="shared" si="216"/>
        <v>0</v>
      </c>
      <c r="G456" s="432">
        <v>0</v>
      </c>
      <c r="H456" s="432">
        <v>0</v>
      </c>
      <c r="I456" s="432">
        <v>0</v>
      </c>
      <c r="J456" s="364">
        <v>0</v>
      </c>
      <c r="K456" s="433">
        <f t="shared" si="215"/>
        <v>0</v>
      </c>
      <c r="L456" s="432">
        <v>0</v>
      </c>
      <c r="M456" s="432">
        <v>0</v>
      </c>
      <c r="N456" s="432">
        <v>0</v>
      </c>
      <c r="O456" s="434">
        <v>0</v>
      </c>
      <c r="P456" s="432">
        <f t="shared" si="217"/>
        <v>0</v>
      </c>
      <c r="Q456" s="432">
        <v>0</v>
      </c>
      <c r="R456" s="432">
        <v>0</v>
      </c>
      <c r="S456" s="435">
        <v>0</v>
      </c>
      <c r="T456" s="434">
        <v>1.24</v>
      </c>
      <c r="U456" s="432">
        <f t="shared" si="218"/>
        <v>372</v>
      </c>
      <c r="V456" s="432">
        <v>0</v>
      </c>
      <c r="W456" s="432">
        <v>0</v>
      </c>
      <c r="X456" s="435">
        <v>372</v>
      </c>
      <c r="Y456" s="434">
        <v>0</v>
      </c>
      <c r="Z456" s="432">
        <f t="shared" si="219"/>
        <v>0</v>
      </c>
      <c r="AA456" s="432">
        <v>0</v>
      </c>
      <c r="AB456" s="432">
        <v>0</v>
      </c>
      <c r="AC456" s="435">
        <v>0</v>
      </c>
      <c r="AD456" s="12"/>
      <c r="AE456" s="13"/>
      <c r="AF456" s="13"/>
      <c r="AG456" s="13"/>
      <c r="AH456" s="13"/>
      <c r="AI456" s="13"/>
      <c r="AJ456" s="13"/>
      <c r="AK456" s="13"/>
      <c r="AL456" s="13"/>
      <c r="AM456" s="13"/>
      <c r="AN456" s="13"/>
      <c r="AO456" s="13"/>
      <c r="AP456" s="13"/>
      <c r="AQ456" s="13"/>
    </row>
    <row r="457" spans="1:43" s="11" customFormat="1" ht="35.450000000000003" customHeight="1" outlineLevel="1" x14ac:dyDescent="0.2">
      <c r="A457" s="422" t="s">
        <v>657</v>
      </c>
      <c r="B457" s="436" t="s">
        <v>398</v>
      </c>
      <c r="C457" s="332">
        <f t="shared" si="210"/>
        <v>1.19</v>
      </c>
      <c r="D457" s="432">
        <f t="shared" si="214"/>
        <v>357</v>
      </c>
      <c r="E457" s="364">
        <v>0</v>
      </c>
      <c r="F457" s="433">
        <f t="shared" si="216"/>
        <v>0</v>
      </c>
      <c r="G457" s="432">
        <v>0</v>
      </c>
      <c r="H457" s="432">
        <v>0</v>
      </c>
      <c r="I457" s="432">
        <v>0</v>
      </c>
      <c r="J457" s="364">
        <v>0</v>
      </c>
      <c r="K457" s="433">
        <f t="shared" si="215"/>
        <v>0</v>
      </c>
      <c r="L457" s="432">
        <v>0</v>
      </c>
      <c r="M457" s="432">
        <v>0</v>
      </c>
      <c r="N457" s="432">
        <v>0</v>
      </c>
      <c r="O457" s="434">
        <v>0</v>
      </c>
      <c r="P457" s="432">
        <f t="shared" si="217"/>
        <v>0</v>
      </c>
      <c r="Q457" s="432">
        <v>0</v>
      </c>
      <c r="R457" s="432">
        <v>0</v>
      </c>
      <c r="S457" s="435">
        <v>0</v>
      </c>
      <c r="T457" s="434">
        <v>1.19</v>
      </c>
      <c r="U457" s="432">
        <f t="shared" si="218"/>
        <v>357</v>
      </c>
      <c r="V457" s="432">
        <v>0</v>
      </c>
      <c r="W457" s="432">
        <v>0</v>
      </c>
      <c r="X457" s="435">
        <v>357</v>
      </c>
      <c r="Y457" s="434">
        <v>0</v>
      </c>
      <c r="Z457" s="432">
        <f t="shared" si="219"/>
        <v>0</v>
      </c>
      <c r="AA457" s="432">
        <v>0</v>
      </c>
      <c r="AB457" s="432">
        <v>0</v>
      </c>
      <c r="AC457" s="435">
        <v>0</v>
      </c>
      <c r="AD457" s="12"/>
      <c r="AE457" s="13"/>
      <c r="AF457" s="13"/>
      <c r="AG457" s="13"/>
      <c r="AH457" s="13"/>
      <c r="AI457" s="13"/>
      <c r="AJ457" s="13"/>
      <c r="AK457" s="13"/>
      <c r="AL457" s="13"/>
      <c r="AM457" s="13"/>
      <c r="AN457" s="13"/>
      <c r="AO457" s="13"/>
      <c r="AP457" s="13"/>
      <c r="AQ457" s="13"/>
    </row>
    <row r="458" spans="1:43" s="11" customFormat="1" ht="23.45" customHeight="1" outlineLevel="1" x14ac:dyDescent="0.2">
      <c r="A458" s="422" t="s">
        <v>658</v>
      </c>
      <c r="B458" s="436" t="s">
        <v>399</v>
      </c>
      <c r="C458" s="332">
        <f t="shared" si="210"/>
        <v>3.03</v>
      </c>
      <c r="D458" s="432">
        <f t="shared" si="214"/>
        <v>908.99999999999989</v>
      </c>
      <c r="E458" s="364">
        <v>0</v>
      </c>
      <c r="F458" s="433">
        <f t="shared" si="216"/>
        <v>0</v>
      </c>
      <c r="G458" s="432">
        <v>0</v>
      </c>
      <c r="H458" s="432">
        <v>0</v>
      </c>
      <c r="I458" s="432">
        <v>0</v>
      </c>
      <c r="J458" s="364">
        <v>0</v>
      </c>
      <c r="K458" s="433">
        <f t="shared" si="215"/>
        <v>0</v>
      </c>
      <c r="L458" s="432">
        <v>0</v>
      </c>
      <c r="M458" s="432">
        <v>0</v>
      </c>
      <c r="N458" s="432">
        <v>0</v>
      </c>
      <c r="O458" s="434">
        <v>0</v>
      </c>
      <c r="P458" s="432">
        <f t="shared" si="217"/>
        <v>0</v>
      </c>
      <c r="Q458" s="432">
        <v>0</v>
      </c>
      <c r="R458" s="432">
        <v>0</v>
      </c>
      <c r="S458" s="435">
        <v>0</v>
      </c>
      <c r="T458" s="434">
        <v>3.03</v>
      </c>
      <c r="U458" s="432">
        <f t="shared" si="218"/>
        <v>908.99999999999989</v>
      </c>
      <c r="V458" s="432">
        <v>0</v>
      </c>
      <c r="W458" s="432">
        <v>0</v>
      </c>
      <c r="X458" s="435">
        <v>908.99999999999989</v>
      </c>
      <c r="Y458" s="434">
        <v>0</v>
      </c>
      <c r="Z458" s="432">
        <f t="shared" si="219"/>
        <v>0</v>
      </c>
      <c r="AA458" s="432">
        <v>0</v>
      </c>
      <c r="AB458" s="432">
        <v>0</v>
      </c>
      <c r="AC458" s="435">
        <v>0</v>
      </c>
      <c r="AD458" s="12"/>
      <c r="AE458" s="13"/>
      <c r="AF458" s="13"/>
      <c r="AG458" s="13"/>
      <c r="AH458" s="13"/>
      <c r="AI458" s="13"/>
      <c r="AJ458" s="13"/>
      <c r="AK458" s="13"/>
      <c r="AL458" s="13"/>
      <c r="AM458" s="13"/>
      <c r="AN458" s="13"/>
      <c r="AO458" s="13"/>
      <c r="AP458" s="13"/>
      <c r="AQ458" s="13"/>
    </row>
    <row r="459" spans="1:43" s="11" customFormat="1" ht="29.45" customHeight="1" outlineLevel="1" x14ac:dyDescent="0.2">
      <c r="A459" s="422" t="s">
        <v>659</v>
      </c>
      <c r="B459" s="436" t="s">
        <v>400</v>
      </c>
      <c r="C459" s="332">
        <f t="shared" si="210"/>
        <v>3.16</v>
      </c>
      <c r="D459" s="432">
        <f t="shared" si="214"/>
        <v>947</v>
      </c>
      <c r="E459" s="364">
        <v>0</v>
      </c>
      <c r="F459" s="433">
        <f t="shared" si="216"/>
        <v>0</v>
      </c>
      <c r="G459" s="432">
        <v>0</v>
      </c>
      <c r="H459" s="432">
        <v>0</v>
      </c>
      <c r="I459" s="432">
        <v>0</v>
      </c>
      <c r="J459" s="364">
        <v>0</v>
      </c>
      <c r="K459" s="433">
        <f t="shared" si="215"/>
        <v>0</v>
      </c>
      <c r="L459" s="432">
        <v>0</v>
      </c>
      <c r="M459" s="432">
        <v>0</v>
      </c>
      <c r="N459" s="432">
        <v>0</v>
      </c>
      <c r="O459" s="434">
        <v>0</v>
      </c>
      <c r="P459" s="432">
        <f t="shared" si="217"/>
        <v>0</v>
      </c>
      <c r="Q459" s="432">
        <v>0</v>
      </c>
      <c r="R459" s="432">
        <v>0</v>
      </c>
      <c r="S459" s="435">
        <v>0</v>
      </c>
      <c r="T459" s="434">
        <v>3.16</v>
      </c>
      <c r="U459" s="432">
        <f t="shared" si="218"/>
        <v>947</v>
      </c>
      <c r="V459" s="432">
        <v>0</v>
      </c>
      <c r="W459" s="432">
        <v>0</v>
      </c>
      <c r="X459" s="435">
        <v>947</v>
      </c>
      <c r="Y459" s="434">
        <v>0</v>
      </c>
      <c r="Z459" s="432">
        <f t="shared" si="219"/>
        <v>0</v>
      </c>
      <c r="AA459" s="432">
        <v>0</v>
      </c>
      <c r="AB459" s="432">
        <v>0</v>
      </c>
      <c r="AC459" s="435">
        <v>0</v>
      </c>
      <c r="AD459" s="12"/>
      <c r="AE459" s="13"/>
      <c r="AF459" s="13"/>
      <c r="AG459" s="13"/>
      <c r="AH459" s="13"/>
      <c r="AI459" s="13"/>
      <c r="AJ459" s="13"/>
      <c r="AK459" s="13"/>
      <c r="AL459" s="13"/>
      <c r="AM459" s="13"/>
      <c r="AN459" s="13"/>
      <c r="AO459" s="13"/>
      <c r="AP459" s="13"/>
      <c r="AQ459" s="13"/>
    </row>
    <row r="460" spans="1:43" s="11" customFormat="1" ht="27" customHeight="1" outlineLevel="1" x14ac:dyDescent="0.2">
      <c r="A460" s="422" t="s">
        <v>660</v>
      </c>
      <c r="B460" s="436" t="s">
        <v>401</v>
      </c>
      <c r="C460" s="332">
        <f t="shared" si="210"/>
        <v>1.79</v>
      </c>
      <c r="D460" s="432">
        <f t="shared" si="214"/>
        <v>536</v>
      </c>
      <c r="E460" s="364">
        <v>0</v>
      </c>
      <c r="F460" s="433">
        <f t="shared" si="216"/>
        <v>0</v>
      </c>
      <c r="G460" s="432">
        <v>0</v>
      </c>
      <c r="H460" s="432">
        <v>0</v>
      </c>
      <c r="I460" s="432">
        <v>0</v>
      </c>
      <c r="J460" s="364">
        <v>0</v>
      </c>
      <c r="K460" s="433">
        <f t="shared" si="215"/>
        <v>0</v>
      </c>
      <c r="L460" s="432">
        <v>0</v>
      </c>
      <c r="M460" s="432">
        <v>0</v>
      </c>
      <c r="N460" s="432">
        <v>0</v>
      </c>
      <c r="O460" s="434">
        <v>0</v>
      </c>
      <c r="P460" s="432">
        <f t="shared" si="217"/>
        <v>0</v>
      </c>
      <c r="Q460" s="432">
        <v>0</v>
      </c>
      <c r="R460" s="432">
        <v>0</v>
      </c>
      <c r="S460" s="435">
        <v>0</v>
      </c>
      <c r="T460" s="434">
        <v>1.79</v>
      </c>
      <c r="U460" s="432">
        <f t="shared" si="218"/>
        <v>536</v>
      </c>
      <c r="V460" s="432">
        <v>0</v>
      </c>
      <c r="W460" s="432">
        <v>0</v>
      </c>
      <c r="X460" s="435">
        <v>536</v>
      </c>
      <c r="Y460" s="434">
        <v>0</v>
      </c>
      <c r="Z460" s="432">
        <f t="shared" si="219"/>
        <v>0</v>
      </c>
      <c r="AA460" s="432">
        <v>0</v>
      </c>
      <c r="AB460" s="432">
        <v>0</v>
      </c>
      <c r="AC460" s="435">
        <v>0</v>
      </c>
      <c r="AD460" s="12"/>
      <c r="AE460" s="13"/>
      <c r="AF460" s="13"/>
      <c r="AG460" s="13"/>
      <c r="AH460" s="13"/>
      <c r="AI460" s="13"/>
      <c r="AJ460" s="13"/>
      <c r="AK460" s="13"/>
      <c r="AL460" s="13"/>
      <c r="AM460" s="13"/>
      <c r="AN460" s="13"/>
      <c r="AO460" s="13"/>
      <c r="AP460" s="13"/>
      <c r="AQ460" s="13"/>
    </row>
    <row r="461" spans="1:43" s="11" customFormat="1" ht="28.15" customHeight="1" outlineLevel="1" x14ac:dyDescent="0.2">
      <c r="A461" s="422" t="s">
        <v>661</v>
      </c>
      <c r="B461" s="436" t="s">
        <v>402</v>
      </c>
      <c r="C461" s="332">
        <f t="shared" si="210"/>
        <v>0.82</v>
      </c>
      <c r="D461" s="432">
        <f t="shared" si="214"/>
        <v>245</v>
      </c>
      <c r="E461" s="364">
        <v>0</v>
      </c>
      <c r="F461" s="433">
        <f t="shared" si="216"/>
        <v>0</v>
      </c>
      <c r="G461" s="432">
        <v>0</v>
      </c>
      <c r="H461" s="432">
        <v>0</v>
      </c>
      <c r="I461" s="432">
        <v>0</v>
      </c>
      <c r="J461" s="364">
        <v>0</v>
      </c>
      <c r="K461" s="433">
        <f t="shared" si="215"/>
        <v>0</v>
      </c>
      <c r="L461" s="432">
        <v>0</v>
      </c>
      <c r="M461" s="432">
        <v>0</v>
      </c>
      <c r="N461" s="432">
        <v>0</v>
      </c>
      <c r="O461" s="434">
        <v>0</v>
      </c>
      <c r="P461" s="432">
        <f t="shared" si="217"/>
        <v>0</v>
      </c>
      <c r="Q461" s="432">
        <v>0</v>
      </c>
      <c r="R461" s="432">
        <v>0</v>
      </c>
      <c r="S461" s="435">
        <v>0</v>
      </c>
      <c r="T461" s="434">
        <v>0.82</v>
      </c>
      <c r="U461" s="432">
        <f t="shared" si="218"/>
        <v>245</v>
      </c>
      <c r="V461" s="432">
        <v>0</v>
      </c>
      <c r="W461" s="432">
        <v>0</v>
      </c>
      <c r="X461" s="435">
        <v>245</v>
      </c>
      <c r="Y461" s="434">
        <v>0</v>
      </c>
      <c r="Z461" s="432">
        <f t="shared" si="219"/>
        <v>0</v>
      </c>
      <c r="AA461" s="432">
        <v>0</v>
      </c>
      <c r="AB461" s="432">
        <v>0</v>
      </c>
      <c r="AC461" s="435">
        <v>0</v>
      </c>
      <c r="AD461" s="12"/>
      <c r="AE461" s="13"/>
      <c r="AF461" s="13"/>
      <c r="AG461" s="13"/>
      <c r="AH461" s="13"/>
      <c r="AI461" s="13"/>
      <c r="AJ461" s="13"/>
      <c r="AK461" s="13"/>
      <c r="AL461" s="13"/>
      <c r="AM461" s="13"/>
      <c r="AN461" s="13"/>
      <c r="AO461" s="13"/>
      <c r="AP461" s="13"/>
      <c r="AQ461" s="13"/>
    </row>
    <row r="462" spans="1:43" s="11" customFormat="1" ht="25.15" customHeight="1" outlineLevel="1" x14ac:dyDescent="0.2">
      <c r="A462" s="422" t="s">
        <v>662</v>
      </c>
      <c r="B462" s="436" t="s">
        <v>403</v>
      </c>
      <c r="C462" s="332">
        <f t="shared" si="210"/>
        <v>0.75</v>
      </c>
      <c r="D462" s="432">
        <f t="shared" si="214"/>
        <v>225</v>
      </c>
      <c r="E462" s="364">
        <v>0</v>
      </c>
      <c r="F462" s="433">
        <f t="shared" si="216"/>
        <v>0</v>
      </c>
      <c r="G462" s="432">
        <v>0</v>
      </c>
      <c r="H462" s="432">
        <v>0</v>
      </c>
      <c r="I462" s="432">
        <v>0</v>
      </c>
      <c r="J462" s="364">
        <v>0</v>
      </c>
      <c r="K462" s="433">
        <f t="shared" si="215"/>
        <v>0</v>
      </c>
      <c r="L462" s="432">
        <v>0</v>
      </c>
      <c r="M462" s="432">
        <v>0</v>
      </c>
      <c r="N462" s="432">
        <v>0</v>
      </c>
      <c r="O462" s="434">
        <v>0</v>
      </c>
      <c r="P462" s="432">
        <f t="shared" si="217"/>
        <v>0</v>
      </c>
      <c r="Q462" s="432">
        <v>0</v>
      </c>
      <c r="R462" s="432">
        <v>0</v>
      </c>
      <c r="S462" s="435">
        <v>0</v>
      </c>
      <c r="T462" s="434">
        <v>0.75</v>
      </c>
      <c r="U462" s="432">
        <f t="shared" si="218"/>
        <v>225</v>
      </c>
      <c r="V462" s="432">
        <v>0</v>
      </c>
      <c r="W462" s="432">
        <v>0</v>
      </c>
      <c r="X462" s="435">
        <v>225</v>
      </c>
      <c r="Y462" s="434">
        <v>0</v>
      </c>
      <c r="Z462" s="432">
        <f t="shared" si="219"/>
        <v>0</v>
      </c>
      <c r="AA462" s="432">
        <v>0</v>
      </c>
      <c r="AB462" s="432">
        <v>0</v>
      </c>
      <c r="AC462" s="435">
        <v>0</v>
      </c>
      <c r="AD462" s="12"/>
      <c r="AE462" s="13"/>
      <c r="AF462" s="13"/>
      <c r="AG462" s="13"/>
      <c r="AH462" s="13"/>
      <c r="AI462" s="13"/>
      <c r="AJ462" s="13"/>
      <c r="AK462" s="13"/>
      <c r="AL462" s="13"/>
      <c r="AM462" s="13"/>
      <c r="AN462" s="13"/>
      <c r="AO462" s="13"/>
      <c r="AP462" s="13"/>
      <c r="AQ462" s="13"/>
    </row>
    <row r="463" spans="1:43" s="11" customFormat="1" ht="28.9" customHeight="1" outlineLevel="1" x14ac:dyDescent="0.2">
      <c r="A463" s="422" t="s">
        <v>663</v>
      </c>
      <c r="B463" s="436" t="s">
        <v>404</v>
      </c>
      <c r="C463" s="332">
        <f t="shared" si="210"/>
        <v>1.06</v>
      </c>
      <c r="D463" s="432">
        <f t="shared" si="214"/>
        <v>318</v>
      </c>
      <c r="E463" s="364">
        <v>0</v>
      </c>
      <c r="F463" s="433">
        <f t="shared" si="216"/>
        <v>0</v>
      </c>
      <c r="G463" s="432">
        <v>0</v>
      </c>
      <c r="H463" s="432">
        <v>0</v>
      </c>
      <c r="I463" s="432">
        <v>0</v>
      </c>
      <c r="J463" s="364">
        <v>0</v>
      </c>
      <c r="K463" s="433">
        <f t="shared" si="215"/>
        <v>0</v>
      </c>
      <c r="L463" s="432">
        <v>0</v>
      </c>
      <c r="M463" s="432">
        <v>0</v>
      </c>
      <c r="N463" s="432">
        <v>0</v>
      </c>
      <c r="O463" s="434">
        <v>0</v>
      </c>
      <c r="P463" s="432">
        <f t="shared" si="217"/>
        <v>0</v>
      </c>
      <c r="Q463" s="432">
        <v>0</v>
      </c>
      <c r="R463" s="432">
        <v>0</v>
      </c>
      <c r="S463" s="435">
        <v>0</v>
      </c>
      <c r="T463" s="434">
        <v>1.06</v>
      </c>
      <c r="U463" s="432">
        <f t="shared" si="218"/>
        <v>318</v>
      </c>
      <c r="V463" s="432">
        <v>0</v>
      </c>
      <c r="W463" s="432">
        <v>0</v>
      </c>
      <c r="X463" s="435">
        <v>318</v>
      </c>
      <c r="Y463" s="434">
        <v>0</v>
      </c>
      <c r="Z463" s="432">
        <f t="shared" si="219"/>
        <v>0</v>
      </c>
      <c r="AA463" s="432">
        <v>0</v>
      </c>
      <c r="AB463" s="432">
        <v>0</v>
      </c>
      <c r="AC463" s="435">
        <v>0</v>
      </c>
      <c r="AD463" s="12"/>
      <c r="AE463" s="13"/>
      <c r="AF463" s="13"/>
      <c r="AG463" s="13"/>
      <c r="AH463" s="13"/>
      <c r="AI463" s="13"/>
      <c r="AJ463" s="13"/>
      <c r="AK463" s="13"/>
      <c r="AL463" s="13"/>
      <c r="AM463" s="13"/>
      <c r="AN463" s="13"/>
      <c r="AO463" s="13"/>
      <c r="AP463" s="13"/>
      <c r="AQ463" s="13"/>
    </row>
    <row r="464" spans="1:43" s="11" customFormat="1" ht="26.45" customHeight="1" outlineLevel="1" x14ac:dyDescent="0.2">
      <c r="A464" s="422" t="s">
        <v>664</v>
      </c>
      <c r="B464" s="436" t="s">
        <v>405</v>
      </c>
      <c r="C464" s="332">
        <f t="shared" si="210"/>
        <v>3.68</v>
      </c>
      <c r="D464" s="432">
        <f t="shared" si="214"/>
        <v>1103</v>
      </c>
      <c r="E464" s="364">
        <v>0</v>
      </c>
      <c r="F464" s="433">
        <f t="shared" si="216"/>
        <v>0</v>
      </c>
      <c r="G464" s="432">
        <v>0</v>
      </c>
      <c r="H464" s="432">
        <v>0</v>
      </c>
      <c r="I464" s="432">
        <v>0</v>
      </c>
      <c r="J464" s="364">
        <v>0</v>
      </c>
      <c r="K464" s="433">
        <f t="shared" si="215"/>
        <v>0</v>
      </c>
      <c r="L464" s="432">
        <v>0</v>
      </c>
      <c r="M464" s="432">
        <v>0</v>
      </c>
      <c r="N464" s="432">
        <v>0</v>
      </c>
      <c r="O464" s="434">
        <v>0</v>
      </c>
      <c r="P464" s="432">
        <f t="shared" si="217"/>
        <v>0</v>
      </c>
      <c r="Q464" s="432">
        <v>0</v>
      </c>
      <c r="R464" s="432">
        <v>0</v>
      </c>
      <c r="S464" s="435">
        <v>0</v>
      </c>
      <c r="T464" s="434">
        <v>3.68</v>
      </c>
      <c r="U464" s="432">
        <f t="shared" si="218"/>
        <v>1103</v>
      </c>
      <c r="V464" s="432">
        <v>0</v>
      </c>
      <c r="W464" s="432">
        <v>0</v>
      </c>
      <c r="X464" s="435">
        <v>1103</v>
      </c>
      <c r="Y464" s="434">
        <v>0</v>
      </c>
      <c r="Z464" s="432">
        <f t="shared" si="219"/>
        <v>0</v>
      </c>
      <c r="AA464" s="432">
        <v>0</v>
      </c>
      <c r="AB464" s="432">
        <v>0</v>
      </c>
      <c r="AC464" s="435">
        <v>0</v>
      </c>
      <c r="AD464" s="12"/>
      <c r="AE464" s="13"/>
      <c r="AF464" s="13"/>
      <c r="AG464" s="13"/>
      <c r="AH464" s="13"/>
      <c r="AI464" s="13"/>
      <c r="AJ464" s="13"/>
      <c r="AK464" s="13"/>
      <c r="AL464" s="13"/>
      <c r="AM464" s="13"/>
      <c r="AN464" s="13"/>
      <c r="AO464" s="13"/>
      <c r="AP464" s="13"/>
      <c r="AQ464" s="13"/>
    </row>
    <row r="465" spans="1:43" s="11" customFormat="1" ht="25.9" customHeight="1" outlineLevel="1" x14ac:dyDescent="0.2">
      <c r="A465" s="422" t="s">
        <v>665</v>
      </c>
      <c r="B465" s="436" t="s">
        <v>413</v>
      </c>
      <c r="C465" s="332">
        <f t="shared" si="210"/>
        <v>1.59</v>
      </c>
      <c r="D465" s="432">
        <f t="shared" si="214"/>
        <v>477</v>
      </c>
      <c r="E465" s="364">
        <v>0</v>
      </c>
      <c r="F465" s="433">
        <f t="shared" si="216"/>
        <v>0</v>
      </c>
      <c r="G465" s="432">
        <v>0</v>
      </c>
      <c r="H465" s="432">
        <v>0</v>
      </c>
      <c r="I465" s="432">
        <v>0</v>
      </c>
      <c r="J465" s="364">
        <v>0</v>
      </c>
      <c r="K465" s="433">
        <f t="shared" si="215"/>
        <v>0</v>
      </c>
      <c r="L465" s="432">
        <v>0</v>
      </c>
      <c r="M465" s="432">
        <v>0</v>
      </c>
      <c r="N465" s="432">
        <v>0</v>
      </c>
      <c r="O465" s="434">
        <v>0</v>
      </c>
      <c r="P465" s="432">
        <f t="shared" si="217"/>
        <v>0</v>
      </c>
      <c r="Q465" s="432">
        <v>0</v>
      </c>
      <c r="R465" s="432">
        <v>0</v>
      </c>
      <c r="S465" s="435">
        <v>0</v>
      </c>
      <c r="T465" s="434">
        <v>1.59</v>
      </c>
      <c r="U465" s="432">
        <f t="shared" si="218"/>
        <v>477</v>
      </c>
      <c r="V465" s="432">
        <v>0</v>
      </c>
      <c r="W465" s="432">
        <v>0</v>
      </c>
      <c r="X465" s="435">
        <v>477</v>
      </c>
      <c r="Y465" s="434">
        <v>0</v>
      </c>
      <c r="Z465" s="432">
        <f t="shared" si="219"/>
        <v>0</v>
      </c>
      <c r="AA465" s="432">
        <v>0</v>
      </c>
      <c r="AB465" s="432">
        <v>0</v>
      </c>
      <c r="AC465" s="435">
        <v>0</v>
      </c>
      <c r="AD465" s="12"/>
      <c r="AE465" s="13"/>
      <c r="AF465" s="13"/>
      <c r="AG465" s="13"/>
      <c r="AH465" s="13"/>
      <c r="AI465" s="13"/>
      <c r="AJ465" s="13"/>
      <c r="AK465" s="13"/>
      <c r="AL465" s="13"/>
      <c r="AM465" s="13"/>
      <c r="AN465" s="13"/>
      <c r="AO465" s="13"/>
      <c r="AP465" s="13"/>
      <c r="AQ465" s="13"/>
    </row>
    <row r="466" spans="1:43" s="11" customFormat="1" ht="28.9" customHeight="1" outlineLevel="1" x14ac:dyDescent="0.2">
      <c r="A466" s="422" t="s">
        <v>666</v>
      </c>
      <c r="B466" s="436" t="s">
        <v>414</v>
      </c>
      <c r="C466" s="332">
        <f t="shared" si="210"/>
        <v>1.39</v>
      </c>
      <c r="D466" s="432">
        <f t="shared" si="214"/>
        <v>416</v>
      </c>
      <c r="E466" s="364">
        <v>0</v>
      </c>
      <c r="F466" s="433">
        <f t="shared" si="216"/>
        <v>0</v>
      </c>
      <c r="G466" s="432">
        <v>0</v>
      </c>
      <c r="H466" s="432">
        <v>0</v>
      </c>
      <c r="I466" s="432">
        <v>0</v>
      </c>
      <c r="J466" s="364">
        <v>0</v>
      </c>
      <c r="K466" s="433">
        <f t="shared" si="215"/>
        <v>0</v>
      </c>
      <c r="L466" s="432">
        <v>0</v>
      </c>
      <c r="M466" s="432">
        <v>0</v>
      </c>
      <c r="N466" s="432">
        <v>0</v>
      </c>
      <c r="O466" s="434">
        <v>0</v>
      </c>
      <c r="P466" s="432">
        <f t="shared" si="217"/>
        <v>0</v>
      </c>
      <c r="Q466" s="432">
        <v>0</v>
      </c>
      <c r="R466" s="432">
        <v>0</v>
      </c>
      <c r="S466" s="435">
        <v>0</v>
      </c>
      <c r="T466" s="434">
        <v>1.39</v>
      </c>
      <c r="U466" s="432">
        <f t="shared" si="218"/>
        <v>416</v>
      </c>
      <c r="V466" s="432">
        <v>0</v>
      </c>
      <c r="W466" s="432">
        <v>0</v>
      </c>
      <c r="X466" s="435">
        <v>416</v>
      </c>
      <c r="Y466" s="434">
        <v>0</v>
      </c>
      <c r="Z466" s="432">
        <f t="shared" si="219"/>
        <v>0</v>
      </c>
      <c r="AA466" s="432">
        <v>0</v>
      </c>
      <c r="AB466" s="432">
        <v>0</v>
      </c>
      <c r="AC466" s="435">
        <v>0</v>
      </c>
      <c r="AD466" s="12"/>
      <c r="AE466" s="13"/>
      <c r="AF466" s="13"/>
      <c r="AG466" s="13"/>
      <c r="AH466" s="13"/>
      <c r="AI466" s="13"/>
      <c r="AJ466" s="13"/>
      <c r="AK466" s="13"/>
      <c r="AL466" s="13"/>
      <c r="AM466" s="13"/>
      <c r="AN466" s="13"/>
      <c r="AO466" s="13"/>
      <c r="AP466" s="13"/>
      <c r="AQ466" s="13"/>
    </row>
    <row r="467" spans="1:43" s="11" customFormat="1" ht="26.45" customHeight="1" outlineLevel="1" x14ac:dyDescent="0.2">
      <c r="A467" s="422" t="s">
        <v>667</v>
      </c>
      <c r="B467" s="436" t="s">
        <v>415</v>
      </c>
      <c r="C467" s="332">
        <f t="shared" si="210"/>
        <v>1.9</v>
      </c>
      <c r="D467" s="432">
        <f t="shared" si="214"/>
        <v>570</v>
      </c>
      <c r="E467" s="364">
        <v>0</v>
      </c>
      <c r="F467" s="433">
        <f t="shared" si="216"/>
        <v>0</v>
      </c>
      <c r="G467" s="432">
        <v>0</v>
      </c>
      <c r="H467" s="432">
        <v>0</v>
      </c>
      <c r="I467" s="432">
        <v>0</v>
      </c>
      <c r="J467" s="364">
        <v>0</v>
      </c>
      <c r="K467" s="433">
        <f t="shared" si="215"/>
        <v>0</v>
      </c>
      <c r="L467" s="432">
        <v>0</v>
      </c>
      <c r="M467" s="432">
        <v>0</v>
      </c>
      <c r="N467" s="432">
        <v>0</v>
      </c>
      <c r="O467" s="434">
        <v>0</v>
      </c>
      <c r="P467" s="432">
        <f t="shared" si="217"/>
        <v>0</v>
      </c>
      <c r="Q467" s="432">
        <v>0</v>
      </c>
      <c r="R467" s="432">
        <v>0</v>
      </c>
      <c r="S467" s="435">
        <v>0</v>
      </c>
      <c r="T467" s="434">
        <v>1.9</v>
      </c>
      <c r="U467" s="432">
        <f t="shared" si="218"/>
        <v>570</v>
      </c>
      <c r="V467" s="432">
        <v>0</v>
      </c>
      <c r="W467" s="432">
        <v>0</v>
      </c>
      <c r="X467" s="435">
        <v>570</v>
      </c>
      <c r="Y467" s="434">
        <v>0</v>
      </c>
      <c r="Z467" s="432">
        <f t="shared" si="219"/>
        <v>0</v>
      </c>
      <c r="AA467" s="432">
        <v>0</v>
      </c>
      <c r="AB467" s="432">
        <v>0</v>
      </c>
      <c r="AC467" s="435">
        <v>0</v>
      </c>
      <c r="AD467" s="12"/>
      <c r="AE467" s="13"/>
      <c r="AF467" s="13"/>
      <c r="AG467" s="13"/>
      <c r="AH467" s="13"/>
      <c r="AI467" s="13"/>
      <c r="AJ467" s="13"/>
      <c r="AK467" s="13"/>
      <c r="AL467" s="13"/>
      <c r="AM467" s="13"/>
      <c r="AN467" s="13"/>
      <c r="AO467" s="13"/>
      <c r="AP467" s="13"/>
      <c r="AQ467" s="13"/>
    </row>
    <row r="468" spans="1:43" s="11" customFormat="1" ht="33" customHeight="1" outlineLevel="1" x14ac:dyDescent="0.2">
      <c r="A468" s="422" t="s">
        <v>668</v>
      </c>
      <c r="B468" s="436" t="s">
        <v>416</v>
      </c>
      <c r="C468" s="332">
        <f t="shared" si="210"/>
        <v>0.95</v>
      </c>
      <c r="D468" s="432">
        <f t="shared" si="214"/>
        <v>285</v>
      </c>
      <c r="E468" s="364">
        <v>0</v>
      </c>
      <c r="F468" s="433">
        <f t="shared" si="216"/>
        <v>0</v>
      </c>
      <c r="G468" s="432">
        <v>0</v>
      </c>
      <c r="H468" s="432">
        <v>0</v>
      </c>
      <c r="I468" s="432">
        <v>0</v>
      </c>
      <c r="J468" s="364">
        <v>0</v>
      </c>
      <c r="K468" s="433">
        <f t="shared" si="215"/>
        <v>0</v>
      </c>
      <c r="L468" s="432">
        <v>0</v>
      </c>
      <c r="M468" s="432">
        <v>0</v>
      </c>
      <c r="N468" s="432">
        <v>0</v>
      </c>
      <c r="O468" s="434">
        <v>0</v>
      </c>
      <c r="P468" s="432">
        <f t="shared" si="217"/>
        <v>0</v>
      </c>
      <c r="Q468" s="432">
        <v>0</v>
      </c>
      <c r="R468" s="432">
        <v>0</v>
      </c>
      <c r="S468" s="435">
        <v>0</v>
      </c>
      <c r="T468" s="434">
        <v>0.95</v>
      </c>
      <c r="U468" s="432">
        <f t="shared" si="218"/>
        <v>285</v>
      </c>
      <c r="V468" s="432">
        <v>0</v>
      </c>
      <c r="W468" s="432">
        <v>0</v>
      </c>
      <c r="X468" s="435">
        <v>285</v>
      </c>
      <c r="Y468" s="434">
        <v>0</v>
      </c>
      <c r="Z468" s="432">
        <f t="shared" si="219"/>
        <v>0</v>
      </c>
      <c r="AA468" s="432">
        <v>0</v>
      </c>
      <c r="AB468" s="432">
        <v>0</v>
      </c>
      <c r="AC468" s="435">
        <v>0</v>
      </c>
      <c r="AD468" s="12"/>
      <c r="AE468" s="13"/>
      <c r="AF468" s="13"/>
      <c r="AG468" s="13"/>
      <c r="AH468" s="13"/>
      <c r="AI468" s="13"/>
      <c r="AJ468" s="13"/>
      <c r="AK468" s="13"/>
      <c r="AL468" s="13"/>
      <c r="AM468" s="13"/>
      <c r="AN468" s="13"/>
      <c r="AO468" s="13"/>
      <c r="AP468" s="13"/>
      <c r="AQ468" s="13"/>
    </row>
    <row r="469" spans="1:43" s="11" customFormat="1" ht="32.450000000000003" customHeight="1" outlineLevel="1" x14ac:dyDescent="0.2">
      <c r="A469" s="422" t="s">
        <v>669</v>
      </c>
      <c r="B469" s="436" t="s">
        <v>417</v>
      </c>
      <c r="C469" s="332">
        <f t="shared" si="210"/>
        <v>1.85</v>
      </c>
      <c r="D469" s="432">
        <f t="shared" si="214"/>
        <v>555</v>
      </c>
      <c r="E469" s="364">
        <v>0</v>
      </c>
      <c r="F469" s="433">
        <f t="shared" si="216"/>
        <v>0</v>
      </c>
      <c r="G469" s="432">
        <v>0</v>
      </c>
      <c r="H469" s="432">
        <v>0</v>
      </c>
      <c r="I469" s="432">
        <v>0</v>
      </c>
      <c r="J469" s="364">
        <v>0</v>
      </c>
      <c r="K469" s="433">
        <f t="shared" si="215"/>
        <v>0</v>
      </c>
      <c r="L469" s="432">
        <v>0</v>
      </c>
      <c r="M469" s="432">
        <v>0</v>
      </c>
      <c r="N469" s="432">
        <v>0</v>
      </c>
      <c r="O469" s="434">
        <v>0</v>
      </c>
      <c r="P469" s="432">
        <f t="shared" si="217"/>
        <v>0</v>
      </c>
      <c r="Q469" s="432">
        <v>0</v>
      </c>
      <c r="R469" s="432">
        <v>0</v>
      </c>
      <c r="S469" s="435">
        <v>0</v>
      </c>
      <c r="T469" s="434">
        <v>1.85</v>
      </c>
      <c r="U469" s="432">
        <f t="shared" si="218"/>
        <v>555</v>
      </c>
      <c r="V469" s="432">
        <v>0</v>
      </c>
      <c r="W469" s="432">
        <v>0</v>
      </c>
      <c r="X469" s="435">
        <v>555</v>
      </c>
      <c r="Y469" s="434">
        <v>0</v>
      </c>
      <c r="Z469" s="432">
        <f t="shared" si="219"/>
        <v>0</v>
      </c>
      <c r="AA469" s="432">
        <v>0</v>
      </c>
      <c r="AB469" s="432">
        <v>0</v>
      </c>
      <c r="AC469" s="435">
        <v>0</v>
      </c>
      <c r="AD469" s="12"/>
      <c r="AE469" s="13"/>
      <c r="AF469" s="13"/>
      <c r="AG469" s="13"/>
      <c r="AH469" s="13"/>
      <c r="AI469" s="13"/>
      <c r="AJ469" s="13"/>
      <c r="AK469" s="13"/>
      <c r="AL469" s="13"/>
      <c r="AM469" s="13"/>
      <c r="AN469" s="13"/>
      <c r="AO469" s="13"/>
      <c r="AP469" s="13"/>
      <c r="AQ469" s="13"/>
    </row>
    <row r="470" spans="1:43" s="11" customFormat="1" ht="30.6" customHeight="1" outlineLevel="1" x14ac:dyDescent="0.2">
      <c r="A470" s="422" t="s">
        <v>670</v>
      </c>
      <c r="B470" s="436" t="s">
        <v>418</v>
      </c>
      <c r="C470" s="332">
        <f t="shared" si="210"/>
        <v>0.89999999999999991</v>
      </c>
      <c r="D470" s="432">
        <f t="shared" si="214"/>
        <v>270</v>
      </c>
      <c r="E470" s="364">
        <v>0</v>
      </c>
      <c r="F470" s="433">
        <f t="shared" si="216"/>
        <v>0</v>
      </c>
      <c r="G470" s="432">
        <v>0</v>
      </c>
      <c r="H470" s="432">
        <v>0</v>
      </c>
      <c r="I470" s="432">
        <v>0</v>
      </c>
      <c r="J470" s="364">
        <v>0</v>
      </c>
      <c r="K470" s="433">
        <f t="shared" si="215"/>
        <v>0</v>
      </c>
      <c r="L470" s="432">
        <v>0</v>
      </c>
      <c r="M470" s="432">
        <v>0</v>
      </c>
      <c r="N470" s="432">
        <v>0</v>
      </c>
      <c r="O470" s="434">
        <v>0</v>
      </c>
      <c r="P470" s="432">
        <f t="shared" si="217"/>
        <v>0</v>
      </c>
      <c r="Q470" s="432">
        <v>0</v>
      </c>
      <c r="R470" s="432">
        <v>0</v>
      </c>
      <c r="S470" s="435">
        <v>0</v>
      </c>
      <c r="T470" s="434">
        <v>0.89999999999999991</v>
      </c>
      <c r="U470" s="432">
        <f t="shared" si="218"/>
        <v>270</v>
      </c>
      <c r="V470" s="432">
        <v>0</v>
      </c>
      <c r="W470" s="432">
        <v>0</v>
      </c>
      <c r="X470" s="435">
        <v>270</v>
      </c>
      <c r="Y470" s="434">
        <v>0</v>
      </c>
      <c r="Z470" s="432">
        <f t="shared" si="219"/>
        <v>0</v>
      </c>
      <c r="AA470" s="432">
        <v>0</v>
      </c>
      <c r="AB470" s="432">
        <v>0</v>
      </c>
      <c r="AC470" s="435">
        <v>0</v>
      </c>
      <c r="AD470" s="12"/>
      <c r="AE470" s="13"/>
      <c r="AF470" s="13"/>
      <c r="AG470" s="13"/>
      <c r="AH470" s="13"/>
      <c r="AI470" s="13"/>
      <c r="AJ470" s="13"/>
      <c r="AK470" s="13"/>
      <c r="AL470" s="13"/>
      <c r="AM470" s="13"/>
      <c r="AN470" s="13"/>
      <c r="AO470" s="13"/>
      <c r="AP470" s="13"/>
      <c r="AQ470" s="13"/>
    </row>
    <row r="471" spans="1:43" s="11" customFormat="1" ht="22.15" customHeight="1" outlineLevel="1" x14ac:dyDescent="0.2">
      <c r="A471" s="422" t="s">
        <v>671</v>
      </c>
      <c r="B471" s="436" t="s">
        <v>419</v>
      </c>
      <c r="C471" s="332">
        <f t="shared" si="210"/>
        <v>1.7999999999999998</v>
      </c>
      <c r="D471" s="432">
        <f t="shared" si="214"/>
        <v>540</v>
      </c>
      <c r="E471" s="364">
        <v>0</v>
      </c>
      <c r="F471" s="433">
        <f t="shared" si="216"/>
        <v>0</v>
      </c>
      <c r="G471" s="432">
        <v>0</v>
      </c>
      <c r="H471" s="432">
        <v>0</v>
      </c>
      <c r="I471" s="432">
        <v>0</v>
      </c>
      <c r="J471" s="364">
        <v>0</v>
      </c>
      <c r="K471" s="433">
        <f t="shared" si="215"/>
        <v>0</v>
      </c>
      <c r="L471" s="432">
        <v>0</v>
      </c>
      <c r="M471" s="432">
        <v>0</v>
      </c>
      <c r="N471" s="432">
        <v>0</v>
      </c>
      <c r="O471" s="434">
        <v>0</v>
      </c>
      <c r="P471" s="432">
        <f t="shared" si="217"/>
        <v>0</v>
      </c>
      <c r="Q471" s="432">
        <v>0</v>
      </c>
      <c r="R471" s="432">
        <v>0</v>
      </c>
      <c r="S471" s="435">
        <v>0</v>
      </c>
      <c r="T471" s="434">
        <v>1.7999999999999998</v>
      </c>
      <c r="U471" s="432">
        <f t="shared" si="218"/>
        <v>540</v>
      </c>
      <c r="V471" s="432">
        <v>0</v>
      </c>
      <c r="W471" s="432">
        <v>0</v>
      </c>
      <c r="X471" s="435">
        <v>540</v>
      </c>
      <c r="Y471" s="434">
        <v>0</v>
      </c>
      <c r="Z471" s="432">
        <f t="shared" si="219"/>
        <v>0</v>
      </c>
      <c r="AA471" s="432">
        <v>0</v>
      </c>
      <c r="AB471" s="432">
        <v>0</v>
      </c>
      <c r="AC471" s="435">
        <v>0</v>
      </c>
      <c r="AD471" s="12"/>
      <c r="AE471" s="13"/>
      <c r="AF471" s="13"/>
      <c r="AG471" s="13"/>
      <c r="AH471" s="13"/>
      <c r="AI471" s="13"/>
      <c r="AJ471" s="13"/>
      <c r="AK471" s="13"/>
      <c r="AL471" s="13"/>
      <c r="AM471" s="13"/>
      <c r="AN471" s="13"/>
      <c r="AO471" s="13"/>
      <c r="AP471" s="13"/>
      <c r="AQ471" s="13"/>
    </row>
    <row r="472" spans="1:43" s="11" customFormat="1" ht="22.15" customHeight="1" outlineLevel="1" x14ac:dyDescent="0.2">
      <c r="A472" s="422" t="s">
        <v>672</v>
      </c>
      <c r="B472" s="436" t="s">
        <v>420</v>
      </c>
      <c r="C472" s="332">
        <f t="shared" si="210"/>
        <v>1.28</v>
      </c>
      <c r="D472" s="432">
        <f t="shared" si="214"/>
        <v>383</v>
      </c>
      <c r="E472" s="364">
        <v>0</v>
      </c>
      <c r="F472" s="433">
        <f t="shared" si="216"/>
        <v>0</v>
      </c>
      <c r="G472" s="432">
        <v>0</v>
      </c>
      <c r="H472" s="432">
        <v>0</v>
      </c>
      <c r="I472" s="432">
        <v>0</v>
      </c>
      <c r="J472" s="364">
        <v>0</v>
      </c>
      <c r="K472" s="433">
        <f t="shared" si="215"/>
        <v>0</v>
      </c>
      <c r="L472" s="432">
        <v>0</v>
      </c>
      <c r="M472" s="432">
        <v>0</v>
      </c>
      <c r="N472" s="432">
        <v>0</v>
      </c>
      <c r="O472" s="434">
        <v>0</v>
      </c>
      <c r="P472" s="432">
        <f t="shared" si="217"/>
        <v>0</v>
      </c>
      <c r="Q472" s="432">
        <v>0</v>
      </c>
      <c r="R472" s="432">
        <v>0</v>
      </c>
      <c r="S472" s="435">
        <v>0</v>
      </c>
      <c r="T472" s="434">
        <v>1.28</v>
      </c>
      <c r="U472" s="432">
        <f t="shared" si="218"/>
        <v>383</v>
      </c>
      <c r="V472" s="432">
        <v>0</v>
      </c>
      <c r="W472" s="432">
        <v>0</v>
      </c>
      <c r="X472" s="435">
        <v>383</v>
      </c>
      <c r="Y472" s="434">
        <v>0</v>
      </c>
      <c r="Z472" s="432">
        <f t="shared" si="219"/>
        <v>0</v>
      </c>
      <c r="AA472" s="432">
        <v>0</v>
      </c>
      <c r="AB472" s="432">
        <v>0</v>
      </c>
      <c r="AC472" s="435">
        <v>0</v>
      </c>
      <c r="AD472" s="12"/>
      <c r="AE472" s="13"/>
      <c r="AF472" s="13"/>
      <c r="AG472" s="13"/>
      <c r="AH472" s="13"/>
      <c r="AI472" s="13"/>
      <c r="AJ472" s="13"/>
      <c r="AK472" s="13"/>
      <c r="AL472" s="13"/>
      <c r="AM472" s="13"/>
      <c r="AN472" s="13"/>
      <c r="AO472" s="13"/>
      <c r="AP472" s="13"/>
      <c r="AQ472" s="13"/>
    </row>
    <row r="473" spans="1:43" s="11" customFormat="1" ht="19.899999999999999" customHeight="1" outlineLevel="1" x14ac:dyDescent="0.2">
      <c r="A473" s="422" t="s">
        <v>673</v>
      </c>
      <c r="B473" s="436" t="s">
        <v>421</v>
      </c>
      <c r="C473" s="332">
        <f t="shared" si="210"/>
        <v>1.0900000000000001</v>
      </c>
      <c r="D473" s="432">
        <f t="shared" si="214"/>
        <v>326</v>
      </c>
      <c r="E473" s="364">
        <v>0</v>
      </c>
      <c r="F473" s="433">
        <f t="shared" si="216"/>
        <v>0</v>
      </c>
      <c r="G473" s="432">
        <v>0</v>
      </c>
      <c r="H473" s="432">
        <v>0</v>
      </c>
      <c r="I473" s="432">
        <v>0</v>
      </c>
      <c r="J473" s="364">
        <v>0</v>
      </c>
      <c r="K473" s="433">
        <f t="shared" si="215"/>
        <v>0</v>
      </c>
      <c r="L473" s="432">
        <v>0</v>
      </c>
      <c r="M473" s="432">
        <v>0</v>
      </c>
      <c r="N473" s="432">
        <v>0</v>
      </c>
      <c r="O473" s="434">
        <v>0</v>
      </c>
      <c r="P473" s="432">
        <f t="shared" si="217"/>
        <v>0</v>
      </c>
      <c r="Q473" s="432">
        <v>0</v>
      </c>
      <c r="R473" s="432">
        <v>0</v>
      </c>
      <c r="S473" s="435">
        <v>0</v>
      </c>
      <c r="T473" s="434">
        <v>1.0900000000000001</v>
      </c>
      <c r="U473" s="432">
        <f t="shared" si="218"/>
        <v>326</v>
      </c>
      <c r="V473" s="432">
        <v>0</v>
      </c>
      <c r="W473" s="432">
        <v>0</v>
      </c>
      <c r="X473" s="435">
        <v>326</v>
      </c>
      <c r="Y473" s="434">
        <v>0</v>
      </c>
      <c r="Z473" s="432">
        <f t="shared" si="219"/>
        <v>0</v>
      </c>
      <c r="AA473" s="432">
        <v>0</v>
      </c>
      <c r="AB473" s="432">
        <v>0</v>
      </c>
      <c r="AC473" s="435">
        <v>0</v>
      </c>
      <c r="AD473" s="12"/>
      <c r="AE473" s="13"/>
      <c r="AF473" s="13"/>
      <c r="AG473" s="13"/>
      <c r="AH473" s="13"/>
      <c r="AI473" s="13"/>
      <c r="AJ473" s="13"/>
      <c r="AK473" s="13"/>
      <c r="AL473" s="13"/>
      <c r="AM473" s="13"/>
      <c r="AN473" s="13"/>
      <c r="AO473" s="13"/>
      <c r="AP473" s="13"/>
      <c r="AQ473" s="13"/>
    </row>
    <row r="474" spans="1:43" s="11" customFormat="1" ht="25.15" customHeight="1" outlineLevel="1" x14ac:dyDescent="0.2">
      <c r="A474" s="422" t="s">
        <v>674</v>
      </c>
      <c r="B474" s="436" t="s">
        <v>422</v>
      </c>
      <c r="C474" s="332">
        <f t="shared" si="210"/>
        <v>0.82</v>
      </c>
      <c r="D474" s="432">
        <f t="shared" si="214"/>
        <v>245</v>
      </c>
      <c r="E474" s="364">
        <v>0</v>
      </c>
      <c r="F474" s="433">
        <f t="shared" si="216"/>
        <v>0</v>
      </c>
      <c r="G474" s="432">
        <v>0</v>
      </c>
      <c r="H474" s="432">
        <v>0</v>
      </c>
      <c r="I474" s="432">
        <v>0</v>
      </c>
      <c r="J474" s="364">
        <v>0</v>
      </c>
      <c r="K474" s="433">
        <f t="shared" si="215"/>
        <v>0</v>
      </c>
      <c r="L474" s="432">
        <v>0</v>
      </c>
      <c r="M474" s="432">
        <v>0</v>
      </c>
      <c r="N474" s="432">
        <v>0</v>
      </c>
      <c r="O474" s="434">
        <v>0</v>
      </c>
      <c r="P474" s="432">
        <f t="shared" si="217"/>
        <v>0</v>
      </c>
      <c r="Q474" s="432">
        <v>0</v>
      </c>
      <c r="R474" s="432">
        <v>0</v>
      </c>
      <c r="S474" s="435">
        <v>0</v>
      </c>
      <c r="T474" s="434">
        <v>0.82</v>
      </c>
      <c r="U474" s="432">
        <f t="shared" si="218"/>
        <v>245</v>
      </c>
      <c r="V474" s="432">
        <v>0</v>
      </c>
      <c r="W474" s="432">
        <v>0</v>
      </c>
      <c r="X474" s="435">
        <v>245</v>
      </c>
      <c r="Y474" s="434">
        <v>0</v>
      </c>
      <c r="Z474" s="432">
        <f t="shared" si="219"/>
        <v>0</v>
      </c>
      <c r="AA474" s="432">
        <v>0</v>
      </c>
      <c r="AB474" s="432">
        <v>0</v>
      </c>
      <c r="AC474" s="435">
        <v>0</v>
      </c>
      <c r="AD474" s="12"/>
      <c r="AE474" s="13"/>
      <c r="AF474" s="13"/>
      <c r="AG474" s="13"/>
      <c r="AH474" s="13"/>
      <c r="AI474" s="13"/>
      <c r="AJ474" s="13"/>
      <c r="AK474" s="13"/>
      <c r="AL474" s="13"/>
      <c r="AM474" s="13"/>
      <c r="AN474" s="13"/>
      <c r="AO474" s="13"/>
      <c r="AP474" s="13"/>
      <c r="AQ474" s="13"/>
    </row>
    <row r="475" spans="1:43" s="11" customFormat="1" ht="36" customHeight="1" outlineLevel="1" x14ac:dyDescent="0.2">
      <c r="A475" s="422" t="s">
        <v>675</v>
      </c>
      <c r="B475" s="436" t="s">
        <v>423</v>
      </c>
      <c r="C475" s="332">
        <f t="shared" si="210"/>
        <v>0.59</v>
      </c>
      <c r="D475" s="432">
        <f t="shared" si="214"/>
        <v>176</v>
      </c>
      <c r="E475" s="364">
        <v>0</v>
      </c>
      <c r="F475" s="433">
        <f t="shared" si="216"/>
        <v>0</v>
      </c>
      <c r="G475" s="432">
        <v>0</v>
      </c>
      <c r="H475" s="432">
        <v>0</v>
      </c>
      <c r="I475" s="432">
        <v>0</v>
      </c>
      <c r="J475" s="364">
        <v>0</v>
      </c>
      <c r="K475" s="433">
        <f t="shared" si="215"/>
        <v>0</v>
      </c>
      <c r="L475" s="432">
        <v>0</v>
      </c>
      <c r="M475" s="432">
        <v>0</v>
      </c>
      <c r="N475" s="432">
        <v>0</v>
      </c>
      <c r="O475" s="434">
        <v>0</v>
      </c>
      <c r="P475" s="432">
        <f t="shared" si="217"/>
        <v>0</v>
      </c>
      <c r="Q475" s="432">
        <v>0</v>
      </c>
      <c r="R475" s="432">
        <v>0</v>
      </c>
      <c r="S475" s="435">
        <v>0</v>
      </c>
      <c r="T475" s="434">
        <v>0.59</v>
      </c>
      <c r="U475" s="432">
        <f t="shared" si="218"/>
        <v>176</v>
      </c>
      <c r="V475" s="432">
        <v>0</v>
      </c>
      <c r="W475" s="432">
        <v>0</v>
      </c>
      <c r="X475" s="435">
        <v>176</v>
      </c>
      <c r="Y475" s="434">
        <v>0</v>
      </c>
      <c r="Z475" s="432">
        <f t="shared" si="219"/>
        <v>0</v>
      </c>
      <c r="AA475" s="432">
        <v>0</v>
      </c>
      <c r="AB475" s="432">
        <v>0</v>
      </c>
      <c r="AC475" s="435">
        <v>0</v>
      </c>
      <c r="AD475" s="12"/>
      <c r="AE475" s="13"/>
      <c r="AF475" s="13"/>
      <c r="AG475" s="13"/>
      <c r="AH475" s="13"/>
      <c r="AI475" s="13"/>
      <c r="AJ475" s="13"/>
      <c r="AK475" s="13"/>
      <c r="AL475" s="13"/>
      <c r="AM475" s="13"/>
      <c r="AN475" s="13"/>
      <c r="AO475" s="13"/>
      <c r="AP475" s="13"/>
      <c r="AQ475" s="13"/>
    </row>
    <row r="476" spans="1:43" s="11" customFormat="1" ht="21.6" customHeight="1" outlineLevel="1" x14ac:dyDescent="0.2">
      <c r="A476" s="422" t="s">
        <v>676</v>
      </c>
      <c r="B476" s="436" t="s">
        <v>424</v>
      </c>
      <c r="C476" s="332">
        <f t="shared" si="210"/>
        <v>2.1800000000000002</v>
      </c>
      <c r="D476" s="432">
        <f t="shared" si="214"/>
        <v>653</v>
      </c>
      <c r="E476" s="364">
        <v>0</v>
      </c>
      <c r="F476" s="433">
        <f t="shared" si="216"/>
        <v>0</v>
      </c>
      <c r="G476" s="432">
        <v>0</v>
      </c>
      <c r="H476" s="432">
        <v>0</v>
      </c>
      <c r="I476" s="432">
        <v>0</v>
      </c>
      <c r="J476" s="364">
        <v>0</v>
      </c>
      <c r="K476" s="433">
        <f t="shared" si="215"/>
        <v>0</v>
      </c>
      <c r="L476" s="432">
        <v>0</v>
      </c>
      <c r="M476" s="432">
        <v>0</v>
      </c>
      <c r="N476" s="432">
        <v>0</v>
      </c>
      <c r="O476" s="434">
        <v>0</v>
      </c>
      <c r="P476" s="432">
        <f t="shared" si="217"/>
        <v>0</v>
      </c>
      <c r="Q476" s="432">
        <v>0</v>
      </c>
      <c r="R476" s="432">
        <v>0</v>
      </c>
      <c r="S476" s="435">
        <v>0</v>
      </c>
      <c r="T476" s="434">
        <v>2.1800000000000002</v>
      </c>
      <c r="U476" s="432">
        <f t="shared" si="218"/>
        <v>653</v>
      </c>
      <c r="V476" s="432">
        <v>0</v>
      </c>
      <c r="W476" s="432">
        <v>0</v>
      </c>
      <c r="X476" s="435">
        <v>653</v>
      </c>
      <c r="Y476" s="434">
        <v>0</v>
      </c>
      <c r="Z476" s="432">
        <f t="shared" si="219"/>
        <v>0</v>
      </c>
      <c r="AA476" s="432">
        <v>0</v>
      </c>
      <c r="AB476" s="432">
        <v>0</v>
      </c>
      <c r="AC476" s="435">
        <v>0</v>
      </c>
      <c r="AD476" s="12"/>
      <c r="AE476" s="13"/>
      <c r="AF476" s="13"/>
      <c r="AG476" s="13"/>
      <c r="AH476" s="13"/>
      <c r="AI476" s="13"/>
      <c r="AJ476" s="13"/>
      <c r="AK476" s="13"/>
      <c r="AL476" s="13"/>
      <c r="AM476" s="13"/>
      <c r="AN476" s="13"/>
      <c r="AO476" s="13"/>
      <c r="AP476" s="13"/>
      <c r="AQ476" s="13"/>
    </row>
    <row r="477" spans="1:43" s="11" customFormat="1" ht="22.9" customHeight="1" outlineLevel="1" x14ac:dyDescent="0.2">
      <c r="A477" s="422" t="s">
        <v>677</v>
      </c>
      <c r="B477" s="436" t="s">
        <v>425</v>
      </c>
      <c r="C477" s="332">
        <f t="shared" si="210"/>
        <v>1.92</v>
      </c>
      <c r="D477" s="432">
        <f t="shared" si="214"/>
        <v>576</v>
      </c>
      <c r="E477" s="364">
        <v>0</v>
      </c>
      <c r="F477" s="433">
        <f t="shared" si="216"/>
        <v>0</v>
      </c>
      <c r="G477" s="432">
        <v>0</v>
      </c>
      <c r="H477" s="432">
        <v>0</v>
      </c>
      <c r="I477" s="432">
        <v>0</v>
      </c>
      <c r="J477" s="364">
        <v>0</v>
      </c>
      <c r="K477" s="433">
        <f t="shared" si="215"/>
        <v>0</v>
      </c>
      <c r="L477" s="432">
        <v>0</v>
      </c>
      <c r="M477" s="432">
        <v>0</v>
      </c>
      <c r="N477" s="432">
        <v>0</v>
      </c>
      <c r="O477" s="434">
        <v>0</v>
      </c>
      <c r="P477" s="432">
        <f t="shared" si="217"/>
        <v>0</v>
      </c>
      <c r="Q477" s="432">
        <v>0</v>
      </c>
      <c r="R477" s="432">
        <v>0</v>
      </c>
      <c r="S477" s="435">
        <v>0</v>
      </c>
      <c r="T477" s="434">
        <v>1.92</v>
      </c>
      <c r="U477" s="432">
        <f t="shared" si="218"/>
        <v>576</v>
      </c>
      <c r="V477" s="432">
        <v>0</v>
      </c>
      <c r="W477" s="432">
        <v>0</v>
      </c>
      <c r="X477" s="435">
        <v>576</v>
      </c>
      <c r="Y477" s="434">
        <v>0</v>
      </c>
      <c r="Z477" s="432">
        <f t="shared" si="219"/>
        <v>0</v>
      </c>
      <c r="AA477" s="432">
        <v>0</v>
      </c>
      <c r="AB477" s="432">
        <v>0</v>
      </c>
      <c r="AC477" s="435">
        <v>0</v>
      </c>
      <c r="AD477" s="12"/>
      <c r="AE477" s="13"/>
      <c r="AF477" s="13"/>
      <c r="AG477" s="13"/>
      <c r="AH477" s="13"/>
      <c r="AI477" s="13"/>
      <c r="AJ477" s="13"/>
      <c r="AK477" s="13"/>
      <c r="AL477" s="13"/>
      <c r="AM477" s="13"/>
      <c r="AN477" s="13"/>
      <c r="AO477" s="13"/>
      <c r="AP477" s="13"/>
      <c r="AQ477" s="13"/>
    </row>
    <row r="478" spans="1:43" s="11" customFormat="1" ht="24" customHeight="1" outlineLevel="1" x14ac:dyDescent="0.2">
      <c r="A478" s="422" t="s">
        <v>678</v>
      </c>
      <c r="B478" s="436" t="s">
        <v>426</v>
      </c>
      <c r="C478" s="332">
        <f t="shared" si="210"/>
        <v>1.45</v>
      </c>
      <c r="D478" s="432">
        <f t="shared" si="214"/>
        <v>435</v>
      </c>
      <c r="E478" s="364">
        <v>0</v>
      </c>
      <c r="F478" s="433">
        <f t="shared" si="216"/>
        <v>0</v>
      </c>
      <c r="G478" s="432">
        <v>0</v>
      </c>
      <c r="H478" s="432">
        <v>0</v>
      </c>
      <c r="I478" s="432">
        <v>0</v>
      </c>
      <c r="J478" s="364">
        <v>0</v>
      </c>
      <c r="K478" s="433">
        <f t="shared" si="215"/>
        <v>0</v>
      </c>
      <c r="L478" s="432">
        <v>0</v>
      </c>
      <c r="M478" s="432">
        <v>0</v>
      </c>
      <c r="N478" s="432">
        <v>0</v>
      </c>
      <c r="O478" s="434">
        <v>0</v>
      </c>
      <c r="P478" s="432">
        <f t="shared" si="217"/>
        <v>0</v>
      </c>
      <c r="Q478" s="432">
        <v>0</v>
      </c>
      <c r="R478" s="432">
        <v>0</v>
      </c>
      <c r="S478" s="435">
        <v>0</v>
      </c>
      <c r="T478" s="434">
        <v>1.45</v>
      </c>
      <c r="U478" s="432">
        <f t="shared" si="218"/>
        <v>435</v>
      </c>
      <c r="V478" s="432">
        <v>0</v>
      </c>
      <c r="W478" s="432">
        <v>0</v>
      </c>
      <c r="X478" s="435">
        <v>435</v>
      </c>
      <c r="Y478" s="434">
        <v>0</v>
      </c>
      <c r="Z478" s="432">
        <f t="shared" si="219"/>
        <v>0</v>
      </c>
      <c r="AA478" s="432">
        <v>0</v>
      </c>
      <c r="AB478" s="432">
        <v>0</v>
      </c>
      <c r="AC478" s="435">
        <v>0</v>
      </c>
      <c r="AD478" s="12"/>
      <c r="AE478" s="13"/>
      <c r="AF478" s="13"/>
      <c r="AG478" s="13"/>
      <c r="AH478" s="13"/>
      <c r="AI478" s="13"/>
      <c r="AJ478" s="13"/>
      <c r="AK478" s="13"/>
      <c r="AL478" s="13"/>
      <c r="AM478" s="13"/>
      <c r="AN478" s="13"/>
      <c r="AO478" s="13"/>
      <c r="AP478" s="13"/>
      <c r="AQ478" s="13"/>
    </row>
    <row r="479" spans="1:43" s="11" customFormat="1" ht="26.45" customHeight="1" outlineLevel="1" x14ac:dyDescent="0.2">
      <c r="A479" s="422" t="s">
        <v>679</v>
      </c>
      <c r="B479" s="436" t="s">
        <v>427</v>
      </c>
      <c r="C479" s="332">
        <f t="shared" si="210"/>
        <v>0.66</v>
      </c>
      <c r="D479" s="432">
        <f t="shared" si="214"/>
        <v>197</v>
      </c>
      <c r="E479" s="364">
        <v>0</v>
      </c>
      <c r="F479" s="433">
        <f t="shared" si="216"/>
        <v>0</v>
      </c>
      <c r="G479" s="432">
        <v>0</v>
      </c>
      <c r="H479" s="432">
        <v>0</v>
      </c>
      <c r="I479" s="432">
        <v>0</v>
      </c>
      <c r="J479" s="364">
        <v>0</v>
      </c>
      <c r="K479" s="433">
        <f t="shared" si="215"/>
        <v>0</v>
      </c>
      <c r="L479" s="432">
        <v>0</v>
      </c>
      <c r="M479" s="432">
        <v>0</v>
      </c>
      <c r="N479" s="432">
        <v>0</v>
      </c>
      <c r="O479" s="434">
        <v>0</v>
      </c>
      <c r="P479" s="432">
        <f t="shared" si="217"/>
        <v>0</v>
      </c>
      <c r="Q479" s="432">
        <v>0</v>
      </c>
      <c r="R479" s="432">
        <v>0</v>
      </c>
      <c r="S479" s="435">
        <v>0</v>
      </c>
      <c r="T479" s="434">
        <v>0.66</v>
      </c>
      <c r="U479" s="432">
        <f t="shared" si="218"/>
        <v>197</v>
      </c>
      <c r="V479" s="432">
        <v>0</v>
      </c>
      <c r="W479" s="432">
        <v>0</v>
      </c>
      <c r="X479" s="435">
        <v>197</v>
      </c>
      <c r="Y479" s="434">
        <v>0</v>
      </c>
      <c r="Z479" s="432">
        <f t="shared" si="219"/>
        <v>0</v>
      </c>
      <c r="AA479" s="432">
        <v>0</v>
      </c>
      <c r="AB479" s="432">
        <v>0</v>
      </c>
      <c r="AC479" s="435">
        <v>0</v>
      </c>
      <c r="AD479" s="12"/>
      <c r="AE479" s="13"/>
      <c r="AF479" s="13"/>
      <c r="AG479" s="13"/>
      <c r="AH479" s="13"/>
      <c r="AI479" s="13"/>
      <c r="AJ479" s="13"/>
      <c r="AK479" s="13"/>
      <c r="AL479" s="13"/>
      <c r="AM479" s="13"/>
      <c r="AN479" s="13"/>
      <c r="AO479" s="13"/>
      <c r="AP479" s="13"/>
      <c r="AQ479" s="13"/>
    </row>
    <row r="480" spans="1:43" s="11" customFormat="1" ht="28.9" customHeight="1" outlineLevel="1" x14ac:dyDescent="0.2">
      <c r="A480" s="422" t="s">
        <v>680</v>
      </c>
      <c r="B480" s="436" t="s">
        <v>428</v>
      </c>
      <c r="C480" s="332">
        <f t="shared" si="210"/>
        <v>1.02</v>
      </c>
      <c r="D480" s="432">
        <f t="shared" si="214"/>
        <v>306</v>
      </c>
      <c r="E480" s="364">
        <v>0</v>
      </c>
      <c r="F480" s="433">
        <f t="shared" si="216"/>
        <v>0</v>
      </c>
      <c r="G480" s="432">
        <v>0</v>
      </c>
      <c r="H480" s="432">
        <v>0</v>
      </c>
      <c r="I480" s="432">
        <v>0</v>
      </c>
      <c r="J480" s="364">
        <v>0</v>
      </c>
      <c r="K480" s="433">
        <f t="shared" si="215"/>
        <v>0</v>
      </c>
      <c r="L480" s="432">
        <v>0</v>
      </c>
      <c r="M480" s="432">
        <v>0</v>
      </c>
      <c r="N480" s="432">
        <v>0</v>
      </c>
      <c r="O480" s="434">
        <v>0</v>
      </c>
      <c r="P480" s="432">
        <f t="shared" si="217"/>
        <v>0</v>
      </c>
      <c r="Q480" s="432">
        <v>0</v>
      </c>
      <c r="R480" s="432">
        <v>0</v>
      </c>
      <c r="S480" s="435">
        <v>0</v>
      </c>
      <c r="T480" s="434">
        <v>1.02</v>
      </c>
      <c r="U480" s="432">
        <f t="shared" si="218"/>
        <v>306</v>
      </c>
      <c r="V480" s="432">
        <v>0</v>
      </c>
      <c r="W480" s="432">
        <v>0</v>
      </c>
      <c r="X480" s="435">
        <v>306</v>
      </c>
      <c r="Y480" s="434">
        <v>0</v>
      </c>
      <c r="Z480" s="432">
        <f t="shared" si="219"/>
        <v>0</v>
      </c>
      <c r="AA480" s="432">
        <v>0</v>
      </c>
      <c r="AB480" s="432">
        <v>0</v>
      </c>
      <c r="AC480" s="435">
        <v>0</v>
      </c>
      <c r="AD480" s="12"/>
      <c r="AE480" s="13"/>
      <c r="AF480" s="13"/>
      <c r="AG480" s="13"/>
      <c r="AH480" s="13"/>
      <c r="AI480" s="13"/>
      <c r="AJ480" s="13"/>
      <c r="AK480" s="13"/>
      <c r="AL480" s="13"/>
      <c r="AM480" s="13"/>
      <c r="AN480" s="13"/>
      <c r="AO480" s="13"/>
      <c r="AP480" s="13"/>
      <c r="AQ480" s="13"/>
    </row>
    <row r="481" spans="1:43" s="11" customFormat="1" ht="28.9" customHeight="1" outlineLevel="1" x14ac:dyDescent="0.2">
      <c r="A481" s="422" t="s">
        <v>681</v>
      </c>
      <c r="B481" s="436" t="s">
        <v>431</v>
      </c>
      <c r="C481" s="332">
        <f t="shared" si="210"/>
        <v>2.8000000000000003</v>
      </c>
      <c r="D481" s="432">
        <f t="shared" si="214"/>
        <v>840.00000000000011</v>
      </c>
      <c r="E481" s="364">
        <v>0</v>
      </c>
      <c r="F481" s="433">
        <f t="shared" si="216"/>
        <v>0</v>
      </c>
      <c r="G481" s="432">
        <v>0</v>
      </c>
      <c r="H481" s="432">
        <v>0</v>
      </c>
      <c r="I481" s="432">
        <v>0</v>
      </c>
      <c r="J481" s="364">
        <v>0</v>
      </c>
      <c r="K481" s="433">
        <f t="shared" si="215"/>
        <v>0</v>
      </c>
      <c r="L481" s="432">
        <v>0</v>
      </c>
      <c r="M481" s="432">
        <v>0</v>
      </c>
      <c r="N481" s="432">
        <v>0</v>
      </c>
      <c r="O481" s="434">
        <v>0</v>
      </c>
      <c r="P481" s="432">
        <f t="shared" si="217"/>
        <v>0</v>
      </c>
      <c r="Q481" s="432">
        <v>0</v>
      </c>
      <c r="R481" s="432">
        <v>0</v>
      </c>
      <c r="S481" s="435">
        <v>0</v>
      </c>
      <c r="T481" s="434">
        <v>2.8000000000000003</v>
      </c>
      <c r="U481" s="432">
        <f t="shared" si="218"/>
        <v>840.00000000000011</v>
      </c>
      <c r="V481" s="432">
        <v>0</v>
      </c>
      <c r="W481" s="432">
        <v>0</v>
      </c>
      <c r="X481" s="435">
        <v>840.00000000000011</v>
      </c>
      <c r="Y481" s="434">
        <v>0</v>
      </c>
      <c r="Z481" s="432">
        <f t="shared" si="219"/>
        <v>0</v>
      </c>
      <c r="AA481" s="432">
        <v>0</v>
      </c>
      <c r="AB481" s="432">
        <v>0</v>
      </c>
      <c r="AC481" s="435">
        <v>0</v>
      </c>
      <c r="AD481" s="12"/>
      <c r="AE481" s="13"/>
      <c r="AF481" s="13"/>
      <c r="AG481" s="13"/>
      <c r="AH481" s="13"/>
      <c r="AI481" s="13"/>
      <c r="AJ481" s="13"/>
      <c r="AK481" s="13"/>
      <c r="AL481" s="13"/>
      <c r="AM481" s="13"/>
      <c r="AN481" s="13"/>
      <c r="AO481" s="13"/>
      <c r="AP481" s="13"/>
      <c r="AQ481" s="13"/>
    </row>
    <row r="482" spans="1:43" s="11" customFormat="1" ht="28.15" customHeight="1" outlineLevel="1" x14ac:dyDescent="0.2">
      <c r="A482" s="422" t="s">
        <v>682</v>
      </c>
      <c r="B482" s="436" t="s">
        <v>432</v>
      </c>
      <c r="C482" s="332">
        <f t="shared" si="210"/>
        <v>1.87</v>
      </c>
      <c r="D482" s="432">
        <f t="shared" si="214"/>
        <v>561</v>
      </c>
      <c r="E482" s="364">
        <v>0</v>
      </c>
      <c r="F482" s="433">
        <f t="shared" si="216"/>
        <v>0</v>
      </c>
      <c r="G482" s="432">
        <v>0</v>
      </c>
      <c r="H482" s="432">
        <v>0</v>
      </c>
      <c r="I482" s="432">
        <v>0</v>
      </c>
      <c r="J482" s="364">
        <v>0</v>
      </c>
      <c r="K482" s="433">
        <f t="shared" si="215"/>
        <v>0</v>
      </c>
      <c r="L482" s="432">
        <v>0</v>
      </c>
      <c r="M482" s="432">
        <v>0</v>
      </c>
      <c r="N482" s="432">
        <v>0</v>
      </c>
      <c r="O482" s="434">
        <v>0</v>
      </c>
      <c r="P482" s="432">
        <f t="shared" si="217"/>
        <v>0</v>
      </c>
      <c r="Q482" s="432">
        <v>0</v>
      </c>
      <c r="R482" s="432">
        <v>0</v>
      </c>
      <c r="S482" s="435">
        <v>0</v>
      </c>
      <c r="T482" s="434">
        <v>1.87</v>
      </c>
      <c r="U482" s="432">
        <f t="shared" si="218"/>
        <v>561</v>
      </c>
      <c r="V482" s="432">
        <v>0</v>
      </c>
      <c r="W482" s="432">
        <v>0</v>
      </c>
      <c r="X482" s="435">
        <v>561</v>
      </c>
      <c r="Y482" s="434">
        <v>0</v>
      </c>
      <c r="Z482" s="432">
        <f t="shared" si="219"/>
        <v>0</v>
      </c>
      <c r="AA482" s="432">
        <v>0</v>
      </c>
      <c r="AB482" s="432">
        <v>0</v>
      </c>
      <c r="AC482" s="435">
        <v>0</v>
      </c>
      <c r="AD482" s="12"/>
      <c r="AE482" s="13"/>
      <c r="AF482" s="13"/>
      <c r="AG482" s="13"/>
      <c r="AH482" s="13"/>
      <c r="AI482" s="13"/>
      <c r="AJ482" s="13"/>
      <c r="AK482" s="13"/>
      <c r="AL482" s="13"/>
      <c r="AM482" s="13"/>
      <c r="AN482" s="13"/>
      <c r="AO482" s="13"/>
      <c r="AP482" s="13"/>
      <c r="AQ482" s="13"/>
    </row>
    <row r="483" spans="1:43" s="11" customFormat="1" ht="34.15" customHeight="1" outlineLevel="1" x14ac:dyDescent="0.2">
      <c r="A483" s="385"/>
      <c r="B483" s="437" t="s">
        <v>459</v>
      </c>
      <c r="C483" s="438">
        <f>SUM(C484:C502)</f>
        <v>52.359999999999992</v>
      </c>
      <c r="D483" s="439">
        <f t="shared" ref="D483:AC483" si="220">SUM(D484:D502)</f>
        <v>13085</v>
      </c>
      <c r="E483" s="438">
        <f t="shared" si="220"/>
        <v>0</v>
      </c>
      <c r="F483" s="439">
        <f t="shared" si="220"/>
        <v>0</v>
      </c>
      <c r="G483" s="439">
        <f t="shared" si="220"/>
        <v>0</v>
      </c>
      <c r="H483" s="439">
        <f t="shared" si="220"/>
        <v>0</v>
      </c>
      <c r="I483" s="439">
        <f t="shared" si="220"/>
        <v>0</v>
      </c>
      <c r="J483" s="438">
        <f t="shared" si="220"/>
        <v>0</v>
      </c>
      <c r="K483" s="439">
        <f t="shared" si="215"/>
        <v>0</v>
      </c>
      <c r="L483" s="439">
        <f t="shared" si="220"/>
        <v>0</v>
      </c>
      <c r="M483" s="439">
        <f t="shared" si="220"/>
        <v>0</v>
      </c>
      <c r="N483" s="439">
        <f t="shared" si="220"/>
        <v>0</v>
      </c>
      <c r="O483" s="438">
        <f t="shared" si="220"/>
        <v>0</v>
      </c>
      <c r="P483" s="432">
        <f t="shared" si="217"/>
        <v>0</v>
      </c>
      <c r="Q483" s="439">
        <f t="shared" si="220"/>
        <v>0</v>
      </c>
      <c r="R483" s="439">
        <f t="shared" si="220"/>
        <v>0</v>
      </c>
      <c r="S483" s="439">
        <f t="shared" si="220"/>
        <v>0</v>
      </c>
      <c r="T483" s="438">
        <f t="shared" si="220"/>
        <v>16.729999999999997</v>
      </c>
      <c r="U483" s="432">
        <f t="shared" si="218"/>
        <v>4182</v>
      </c>
      <c r="V483" s="439">
        <f t="shared" si="220"/>
        <v>0</v>
      </c>
      <c r="W483" s="439">
        <f t="shared" si="220"/>
        <v>0</v>
      </c>
      <c r="X483" s="439">
        <f t="shared" si="220"/>
        <v>4182</v>
      </c>
      <c r="Y483" s="438">
        <f t="shared" si="220"/>
        <v>35.629999999999995</v>
      </c>
      <c r="Z483" s="432">
        <f t="shared" si="220"/>
        <v>8903</v>
      </c>
      <c r="AA483" s="440">
        <f t="shared" si="220"/>
        <v>0</v>
      </c>
      <c r="AB483" s="440">
        <f t="shared" si="220"/>
        <v>0</v>
      </c>
      <c r="AC483" s="439">
        <f t="shared" si="220"/>
        <v>8903</v>
      </c>
      <c r="AD483" s="12"/>
      <c r="AE483" s="13"/>
      <c r="AF483" s="13"/>
      <c r="AG483" s="13"/>
      <c r="AH483" s="13"/>
      <c r="AI483" s="13"/>
      <c r="AJ483" s="13"/>
      <c r="AK483" s="13"/>
      <c r="AL483" s="13"/>
      <c r="AM483" s="13"/>
      <c r="AN483" s="13"/>
      <c r="AO483" s="13"/>
      <c r="AP483" s="13"/>
      <c r="AQ483" s="13"/>
    </row>
    <row r="484" spans="1:43" s="11" customFormat="1" ht="25.9" customHeight="1" outlineLevel="1" x14ac:dyDescent="0.2">
      <c r="A484" s="422" t="s">
        <v>683</v>
      </c>
      <c r="B484" s="436" t="s">
        <v>433</v>
      </c>
      <c r="C484" s="332">
        <f t="shared" si="210"/>
        <v>4.04</v>
      </c>
      <c r="D484" s="432">
        <f t="shared" si="214"/>
        <v>1010</v>
      </c>
      <c r="E484" s="364">
        <v>0</v>
      </c>
      <c r="F484" s="433">
        <f t="shared" si="216"/>
        <v>0</v>
      </c>
      <c r="G484" s="432">
        <v>0</v>
      </c>
      <c r="H484" s="432">
        <v>0</v>
      </c>
      <c r="I484" s="432">
        <v>0</v>
      </c>
      <c r="J484" s="364">
        <v>0</v>
      </c>
      <c r="K484" s="433">
        <f t="shared" si="215"/>
        <v>0</v>
      </c>
      <c r="L484" s="432">
        <v>0</v>
      </c>
      <c r="M484" s="432">
        <v>0</v>
      </c>
      <c r="N484" s="432">
        <v>0</v>
      </c>
      <c r="O484" s="434">
        <v>0</v>
      </c>
      <c r="P484" s="432">
        <f t="shared" si="217"/>
        <v>0</v>
      </c>
      <c r="Q484" s="432">
        <v>0</v>
      </c>
      <c r="R484" s="432">
        <v>0</v>
      </c>
      <c r="S484" s="435">
        <v>0</v>
      </c>
      <c r="T484" s="434">
        <v>4.04</v>
      </c>
      <c r="U484" s="432">
        <f t="shared" si="218"/>
        <v>1010</v>
      </c>
      <c r="V484" s="432">
        <v>0</v>
      </c>
      <c r="W484" s="432">
        <v>0</v>
      </c>
      <c r="X484" s="435">
        <v>1010</v>
      </c>
      <c r="Y484" s="434">
        <v>0</v>
      </c>
      <c r="Z484" s="432">
        <f t="shared" si="219"/>
        <v>0</v>
      </c>
      <c r="AA484" s="432">
        <v>0</v>
      </c>
      <c r="AB484" s="432">
        <v>0</v>
      </c>
      <c r="AC484" s="435">
        <v>0</v>
      </c>
      <c r="AD484" s="12"/>
      <c r="AE484" s="13"/>
      <c r="AF484" s="13"/>
      <c r="AG484" s="13"/>
      <c r="AH484" s="13"/>
      <c r="AI484" s="13"/>
      <c r="AJ484" s="13"/>
      <c r="AK484" s="13"/>
      <c r="AL484" s="13"/>
      <c r="AM484" s="13"/>
      <c r="AN484" s="13"/>
      <c r="AO484" s="13"/>
      <c r="AP484" s="13"/>
      <c r="AQ484" s="13"/>
    </row>
    <row r="485" spans="1:43" s="11" customFormat="1" ht="25.15" customHeight="1" outlineLevel="1" x14ac:dyDescent="0.2">
      <c r="A485" s="422" t="s">
        <v>684</v>
      </c>
      <c r="B485" s="436" t="s">
        <v>434</v>
      </c>
      <c r="C485" s="332">
        <f t="shared" si="210"/>
        <v>4.09</v>
      </c>
      <c r="D485" s="432">
        <f t="shared" si="214"/>
        <v>1023</v>
      </c>
      <c r="E485" s="364">
        <v>0</v>
      </c>
      <c r="F485" s="433">
        <f t="shared" si="216"/>
        <v>0</v>
      </c>
      <c r="G485" s="432">
        <v>0</v>
      </c>
      <c r="H485" s="432">
        <v>0</v>
      </c>
      <c r="I485" s="432">
        <v>0</v>
      </c>
      <c r="J485" s="364">
        <v>0</v>
      </c>
      <c r="K485" s="433">
        <f t="shared" si="215"/>
        <v>0</v>
      </c>
      <c r="L485" s="432">
        <v>0</v>
      </c>
      <c r="M485" s="432">
        <v>0</v>
      </c>
      <c r="N485" s="432">
        <v>0</v>
      </c>
      <c r="O485" s="434">
        <v>0</v>
      </c>
      <c r="P485" s="432">
        <f t="shared" si="217"/>
        <v>0</v>
      </c>
      <c r="Q485" s="432">
        <v>0</v>
      </c>
      <c r="R485" s="432">
        <v>0</v>
      </c>
      <c r="S485" s="435">
        <v>0</v>
      </c>
      <c r="T485" s="434">
        <v>4.09</v>
      </c>
      <c r="U485" s="432">
        <f t="shared" si="218"/>
        <v>1023</v>
      </c>
      <c r="V485" s="432">
        <v>0</v>
      </c>
      <c r="W485" s="432">
        <v>0</v>
      </c>
      <c r="X485" s="435">
        <v>1023</v>
      </c>
      <c r="Y485" s="434">
        <v>0</v>
      </c>
      <c r="Z485" s="432">
        <f t="shared" si="219"/>
        <v>0</v>
      </c>
      <c r="AA485" s="432">
        <v>0</v>
      </c>
      <c r="AB485" s="432">
        <v>0</v>
      </c>
      <c r="AC485" s="435">
        <v>0</v>
      </c>
      <c r="AD485" s="12"/>
      <c r="AE485" s="13"/>
      <c r="AF485" s="13"/>
      <c r="AG485" s="13"/>
      <c r="AH485" s="13"/>
      <c r="AI485" s="13"/>
      <c r="AJ485" s="13"/>
      <c r="AK485" s="13"/>
      <c r="AL485" s="13"/>
      <c r="AM485" s="13"/>
      <c r="AN485" s="13"/>
      <c r="AO485" s="13"/>
      <c r="AP485" s="13"/>
      <c r="AQ485" s="13"/>
    </row>
    <row r="486" spans="1:43" s="11" customFormat="1" ht="25.9" customHeight="1" outlineLevel="1" x14ac:dyDescent="0.2">
      <c r="A486" s="422" t="s">
        <v>685</v>
      </c>
      <c r="B486" s="436" t="s">
        <v>435</v>
      </c>
      <c r="C486" s="332">
        <f t="shared" ref="C486:C504" si="221">E486+J486+O486+T486+Y486</f>
        <v>0.74</v>
      </c>
      <c r="D486" s="432">
        <f t="shared" si="214"/>
        <v>185</v>
      </c>
      <c r="E486" s="364">
        <v>0</v>
      </c>
      <c r="F486" s="433">
        <f t="shared" si="216"/>
        <v>0</v>
      </c>
      <c r="G486" s="432">
        <v>0</v>
      </c>
      <c r="H486" s="432">
        <v>0</v>
      </c>
      <c r="I486" s="432">
        <v>0</v>
      </c>
      <c r="J486" s="364">
        <v>0</v>
      </c>
      <c r="K486" s="433">
        <f t="shared" si="215"/>
        <v>0</v>
      </c>
      <c r="L486" s="432">
        <v>0</v>
      </c>
      <c r="M486" s="432">
        <v>0</v>
      </c>
      <c r="N486" s="432">
        <v>0</v>
      </c>
      <c r="O486" s="434">
        <v>0</v>
      </c>
      <c r="P486" s="432">
        <f t="shared" si="217"/>
        <v>0</v>
      </c>
      <c r="Q486" s="432">
        <v>0</v>
      </c>
      <c r="R486" s="432">
        <v>0</v>
      </c>
      <c r="S486" s="435">
        <v>0</v>
      </c>
      <c r="T486" s="434">
        <v>0.74</v>
      </c>
      <c r="U486" s="432">
        <f t="shared" si="218"/>
        <v>185</v>
      </c>
      <c r="V486" s="432">
        <v>0</v>
      </c>
      <c r="W486" s="432">
        <v>0</v>
      </c>
      <c r="X486" s="435">
        <v>185</v>
      </c>
      <c r="Y486" s="434">
        <v>0</v>
      </c>
      <c r="Z486" s="432">
        <f t="shared" si="219"/>
        <v>0</v>
      </c>
      <c r="AA486" s="432">
        <v>0</v>
      </c>
      <c r="AB486" s="432">
        <v>0</v>
      </c>
      <c r="AC486" s="435">
        <v>0</v>
      </c>
      <c r="AD486" s="12"/>
      <c r="AE486" s="13"/>
      <c r="AF486" s="13"/>
      <c r="AG486" s="13"/>
      <c r="AH486" s="13"/>
      <c r="AI486" s="13"/>
      <c r="AJ486" s="13"/>
      <c r="AK486" s="13"/>
      <c r="AL486" s="13"/>
      <c r="AM486" s="13"/>
      <c r="AN486" s="13"/>
      <c r="AO486" s="13"/>
      <c r="AP486" s="13"/>
      <c r="AQ486" s="13"/>
    </row>
    <row r="487" spans="1:43" s="11" customFormat="1" ht="25.15" customHeight="1" outlineLevel="1" x14ac:dyDescent="0.2">
      <c r="A487" s="422" t="s">
        <v>686</v>
      </c>
      <c r="B487" s="436" t="s">
        <v>436</v>
      </c>
      <c r="C487" s="332">
        <f t="shared" si="221"/>
        <v>2.2999999999999998</v>
      </c>
      <c r="D487" s="432">
        <f t="shared" si="214"/>
        <v>574</v>
      </c>
      <c r="E487" s="364">
        <v>0</v>
      </c>
      <c r="F487" s="433">
        <f t="shared" si="216"/>
        <v>0</v>
      </c>
      <c r="G487" s="432">
        <v>0</v>
      </c>
      <c r="H487" s="432">
        <v>0</v>
      </c>
      <c r="I487" s="432">
        <v>0</v>
      </c>
      <c r="J487" s="364">
        <v>0</v>
      </c>
      <c r="K487" s="433">
        <f t="shared" si="215"/>
        <v>0</v>
      </c>
      <c r="L487" s="432">
        <v>0</v>
      </c>
      <c r="M487" s="432">
        <v>0</v>
      </c>
      <c r="N487" s="432">
        <v>0</v>
      </c>
      <c r="O487" s="434">
        <v>0</v>
      </c>
      <c r="P487" s="432">
        <f t="shared" si="217"/>
        <v>0</v>
      </c>
      <c r="Q487" s="432">
        <v>0</v>
      </c>
      <c r="R487" s="432">
        <v>0</v>
      </c>
      <c r="S487" s="435">
        <v>0</v>
      </c>
      <c r="T487" s="434">
        <v>2.2999999999999998</v>
      </c>
      <c r="U487" s="432">
        <f t="shared" si="218"/>
        <v>574</v>
      </c>
      <c r="V487" s="432">
        <v>0</v>
      </c>
      <c r="W487" s="432">
        <v>0</v>
      </c>
      <c r="X487" s="435">
        <v>574</v>
      </c>
      <c r="Y487" s="434">
        <v>0</v>
      </c>
      <c r="Z487" s="432">
        <f t="shared" si="219"/>
        <v>0</v>
      </c>
      <c r="AA487" s="432">
        <v>0</v>
      </c>
      <c r="AB487" s="432">
        <v>0</v>
      </c>
      <c r="AC487" s="435">
        <v>0</v>
      </c>
      <c r="AD487" s="12"/>
      <c r="AE487" s="13"/>
      <c r="AF487" s="13"/>
      <c r="AG487" s="13"/>
      <c r="AH487" s="13"/>
      <c r="AI487" s="13"/>
      <c r="AJ487" s="13"/>
      <c r="AK487" s="13"/>
      <c r="AL487" s="13"/>
      <c r="AM487" s="13"/>
      <c r="AN487" s="13"/>
      <c r="AO487" s="13"/>
      <c r="AP487" s="13"/>
      <c r="AQ487" s="13"/>
    </row>
    <row r="488" spans="1:43" s="11" customFormat="1" ht="23.45" customHeight="1" outlineLevel="1" x14ac:dyDescent="0.2">
      <c r="A488" s="422" t="s">
        <v>687</v>
      </c>
      <c r="B488" s="436" t="s">
        <v>437</v>
      </c>
      <c r="C488" s="332">
        <f t="shared" si="221"/>
        <v>3.2</v>
      </c>
      <c r="D488" s="432">
        <f t="shared" si="214"/>
        <v>800</v>
      </c>
      <c r="E488" s="364">
        <v>0</v>
      </c>
      <c r="F488" s="433">
        <f t="shared" si="216"/>
        <v>0</v>
      </c>
      <c r="G488" s="432">
        <v>0</v>
      </c>
      <c r="H488" s="432">
        <v>0</v>
      </c>
      <c r="I488" s="432">
        <v>0</v>
      </c>
      <c r="J488" s="364">
        <v>0</v>
      </c>
      <c r="K488" s="433">
        <f t="shared" si="215"/>
        <v>0</v>
      </c>
      <c r="L488" s="432">
        <v>0</v>
      </c>
      <c r="M488" s="432">
        <v>0</v>
      </c>
      <c r="N488" s="432">
        <v>0</v>
      </c>
      <c r="O488" s="434">
        <v>0</v>
      </c>
      <c r="P488" s="432">
        <f t="shared" si="217"/>
        <v>0</v>
      </c>
      <c r="Q488" s="432">
        <v>0</v>
      </c>
      <c r="R488" s="432">
        <v>0</v>
      </c>
      <c r="S488" s="435">
        <v>0</v>
      </c>
      <c r="T488" s="434">
        <v>3.2</v>
      </c>
      <c r="U488" s="432">
        <f t="shared" si="218"/>
        <v>800</v>
      </c>
      <c r="V488" s="432">
        <v>0</v>
      </c>
      <c r="W488" s="432">
        <v>0</v>
      </c>
      <c r="X488" s="435">
        <v>800</v>
      </c>
      <c r="Y488" s="434">
        <v>0</v>
      </c>
      <c r="Z488" s="432">
        <f t="shared" si="219"/>
        <v>0</v>
      </c>
      <c r="AA488" s="432">
        <v>0</v>
      </c>
      <c r="AB488" s="432">
        <v>0</v>
      </c>
      <c r="AC488" s="435">
        <v>0</v>
      </c>
      <c r="AD488" s="12"/>
      <c r="AE488" s="13"/>
      <c r="AF488" s="13"/>
      <c r="AG488" s="13"/>
      <c r="AH488" s="13"/>
      <c r="AI488" s="13"/>
      <c r="AJ488" s="13"/>
      <c r="AK488" s="13"/>
      <c r="AL488" s="13"/>
      <c r="AM488" s="13"/>
      <c r="AN488" s="13"/>
      <c r="AO488" s="13"/>
      <c r="AP488" s="13"/>
      <c r="AQ488" s="13"/>
    </row>
    <row r="489" spans="1:43" s="11" customFormat="1" ht="24" customHeight="1" outlineLevel="1" x14ac:dyDescent="0.2">
      <c r="A489" s="422" t="s">
        <v>688</v>
      </c>
      <c r="B489" s="436" t="s">
        <v>438</v>
      </c>
      <c r="C489" s="332">
        <f t="shared" si="221"/>
        <v>1.06</v>
      </c>
      <c r="D489" s="432">
        <f t="shared" si="214"/>
        <v>265</v>
      </c>
      <c r="E489" s="364">
        <v>0</v>
      </c>
      <c r="F489" s="433">
        <f t="shared" si="216"/>
        <v>0</v>
      </c>
      <c r="G489" s="432">
        <v>0</v>
      </c>
      <c r="H489" s="432">
        <v>0</v>
      </c>
      <c r="I489" s="432">
        <v>0</v>
      </c>
      <c r="J489" s="364">
        <v>0</v>
      </c>
      <c r="K489" s="433">
        <f t="shared" si="215"/>
        <v>0</v>
      </c>
      <c r="L489" s="432">
        <v>0</v>
      </c>
      <c r="M489" s="432">
        <v>0</v>
      </c>
      <c r="N489" s="432">
        <v>0</v>
      </c>
      <c r="O489" s="434">
        <v>0</v>
      </c>
      <c r="P489" s="432">
        <f t="shared" si="217"/>
        <v>0</v>
      </c>
      <c r="Q489" s="432">
        <v>0</v>
      </c>
      <c r="R489" s="432">
        <v>0</v>
      </c>
      <c r="S489" s="435">
        <v>0</v>
      </c>
      <c r="T489" s="434">
        <v>1.06</v>
      </c>
      <c r="U489" s="432">
        <f t="shared" si="218"/>
        <v>265</v>
      </c>
      <c r="V489" s="432">
        <v>0</v>
      </c>
      <c r="W489" s="432">
        <v>0</v>
      </c>
      <c r="X489" s="435">
        <v>265</v>
      </c>
      <c r="Y489" s="434">
        <v>0</v>
      </c>
      <c r="Z489" s="432">
        <f t="shared" si="219"/>
        <v>0</v>
      </c>
      <c r="AA489" s="432">
        <v>0</v>
      </c>
      <c r="AB489" s="432">
        <v>0</v>
      </c>
      <c r="AC489" s="435">
        <v>0</v>
      </c>
      <c r="AD489" s="12"/>
      <c r="AE489" s="13"/>
      <c r="AF489" s="13"/>
      <c r="AG489" s="13"/>
      <c r="AH489" s="13"/>
      <c r="AI489" s="13"/>
      <c r="AJ489" s="13"/>
      <c r="AK489" s="13"/>
      <c r="AL489" s="13"/>
      <c r="AM489" s="13"/>
      <c r="AN489" s="13"/>
      <c r="AO489" s="13"/>
      <c r="AP489" s="13"/>
      <c r="AQ489" s="13"/>
    </row>
    <row r="490" spans="1:43" s="11" customFormat="1" ht="26.45" customHeight="1" outlineLevel="1" x14ac:dyDescent="0.2">
      <c r="A490" s="422" t="s">
        <v>689</v>
      </c>
      <c r="B490" s="436" t="s">
        <v>439</v>
      </c>
      <c r="C490" s="332">
        <f t="shared" si="221"/>
        <v>1.3</v>
      </c>
      <c r="D490" s="432">
        <f t="shared" si="214"/>
        <v>325</v>
      </c>
      <c r="E490" s="364">
        <v>0</v>
      </c>
      <c r="F490" s="433">
        <f t="shared" si="216"/>
        <v>0</v>
      </c>
      <c r="G490" s="432">
        <v>0</v>
      </c>
      <c r="H490" s="432">
        <v>0</v>
      </c>
      <c r="I490" s="432">
        <v>0</v>
      </c>
      <c r="J490" s="364">
        <v>0</v>
      </c>
      <c r="K490" s="433">
        <f t="shared" si="215"/>
        <v>0</v>
      </c>
      <c r="L490" s="432">
        <v>0</v>
      </c>
      <c r="M490" s="432">
        <v>0</v>
      </c>
      <c r="N490" s="432">
        <v>0</v>
      </c>
      <c r="O490" s="434">
        <v>0</v>
      </c>
      <c r="P490" s="432">
        <f t="shared" si="217"/>
        <v>0</v>
      </c>
      <c r="Q490" s="432">
        <v>0</v>
      </c>
      <c r="R490" s="432">
        <v>0</v>
      </c>
      <c r="S490" s="435">
        <v>0</v>
      </c>
      <c r="T490" s="434">
        <v>1.3</v>
      </c>
      <c r="U490" s="432">
        <f t="shared" si="218"/>
        <v>325</v>
      </c>
      <c r="V490" s="432">
        <v>0</v>
      </c>
      <c r="W490" s="432">
        <v>0</v>
      </c>
      <c r="X490" s="435">
        <v>325</v>
      </c>
      <c r="Y490" s="434">
        <v>0</v>
      </c>
      <c r="Z490" s="432">
        <f t="shared" si="219"/>
        <v>0</v>
      </c>
      <c r="AA490" s="432">
        <v>0</v>
      </c>
      <c r="AB490" s="432">
        <v>0</v>
      </c>
      <c r="AC490" s="435">
        <v>0</v>
      </c>
      <c r="AD490" s="12"/>
      <c r="AE490" s="13"/>
      <c r="AF490" s="13"/>
      <c r="AG490" s="13"/>
      <c r="AH490" s="13"/>
      <c r="AI490" s="13"/>
      <c r="AJ490" s="13"/>
      <c r="AK490" s="13"/>
      <c r="AL490" s="13"/>
      <c r="AM490" s="13"/>
      <c r="AN490" s="13"/>
      <c r="AO490" s="13"/>
      <c r="AP490" s="13"/>
      <c r="AQ490" s="13"/>
    </row>
    <row r="491" spans="1:43" s="11" customFormat="1" ht="45" customHeight="1" outlineLevel="1" x14ac:dyDescent="0.2">
      <c r="A491" s="422" t="s">
        <v>690</v>
      </c>
      <c r="B491" s="436" t="s">
        <v>376</v>
      </c>
      <c r="C491" s="332">
        <f t="shared" si="221"/>
        <v>2.4300000000000002</v>
      </c>
      <c r="D491" s="432">
        <f t="shared" si="214"/>
        <v>606</v>
      </c>
      <c r="E491" s="364">
        <v>0</v>
      </c>
      <c r="F491" s="433">
        <f t="shared" si="216"/>
        <v>0</v>
      </c>
      <c r="G491" s="432">
        <v>0</v>
      </c>
      <c r="H491" s="432">
        <v>0</v>
      </c>
      <c r="I491" s="432">
        <v>0</v>
      </c>
      <c r="J491" s="364">
        <v>0</v>
      </c>
      <c r="K491" s="433">
        <f t="shared" si="215"/>
        <v>0</v>
      </c>
      <c r="L491" s="432">
        <v>0</v>
      </c>
      <c r="M491" s="432">
        <v>0</v>
      </c>
      <c r="N491" s="432">
        <v>0</v>
      </c>
      <c r="O491" s="434">
        <v>0</v>
      </c>
      <c r="P491" s="432">
        <f t="shared" si="217"/>
        <v>0</v>
      </c>
      <c r="Q491" s="432">
        <v>0</v>
      </c>
      <c r="R491" s="432">
        <v>0</v>
      </c>
      <c r="S491" s="435">
        <v>0</v>
      </c>
      <c r="T491" s="434">
        <v>0</v>
      </c>
      <c r="U491" s="432">
        <f t="shared" si="218"/>
        <v>0</v>
      </c>
      <c r="V491" s="432">
        <v>0</v>
      </c>
      <c r="W491" s="432">
        <v>0</v>
      </c>
      <c r="X491" s="435">
        <v>0</v>
      </c>
      <c r="Y491" s="434">
        <f>ROUND(2.425,2)</f>
        <v>2.4300000000000002</v>
      </c>
      <c r="Z491" s="432">
        <f t="shared" si="219"/>
        <v>606</v>
      </c>
      <c r="AA491" s="432">
        <v>0</v>
      </c>
      <c r="AB491" s="432">
        <v>0</v>
      </c>
      <c r="AC491" s="435">
        <v>606</v>
      </c>
      <c r="AD491" s="12"/>
      <c r="AE491" s="13"/>
      <c r="AF491" s="13"/>
      <c r="AG491" s="13"/>
      <c r="AH491" s="13"/>
      <c r="AI491" s="13"/>
      <c r="AJ491" s="13"/>
      <c r="AK491" s="13"/>
      <c r="AL491" s="13"/>
      <c r="AM491" s="13"/>
      <c r="AN491" s="13"/>
      <c r="AO491" s="13"/>
      <c r="AP491" s="13"/>
      <c r="AQ491" s="13"/>
    </row>
    <row r="492" spans="1:43" s="11" customFormat="1" ht="24.6" customHeight="1" outlineLevel="1" x14ac:dyDescent="0.2">
      <c r="A492" s="422" t="s">
        <v>691</v>
      </c>
      <c r="B492" s="436" t="s">
        <v>412</v>
      </c>
      <c r="C492" s="332">
        <f t="shared" si="221"/>
        <v>3</v>
      </c>
      <c r="D492" s="432">
        <f t="shared" si="214"/>
        <v>749</v>
      </c>
      <c r="E492" s="364">
        <v>0</v>
      </c>
      <c r="F492" s="433">
        <f t="shared" si="216"/>
        <v>0</v>
      </c>
      <c r="G492" s="432">
        <v>0</v>
      </c>
      <c r="H492" s="432">
        <v>0</v>
      </c>
      <c r="I492" s="432">
        <v>0</v>
      </c>
      <c r="J492" s="364">
        <v>0</v>
      </c>
      <c r="K492" s="433">
        <f t="shared" si="215"/>
        <v>0</v>
      </c>
      <c r="L492" s="432">
        <v>0</v>
      </c>
      <c r="M492" s="432">
        <v>0</v>
      </c>
      <c r="N492" s="432">
        <v>0</v>
      </c>
      <c r="O492" s="434">
        <v>0</v>
      </c>
      <c r="P492" s="432">
        <f t="shared" si="217"/>
        <v>0</v>
      </c>
      <c r="Q492" s="432">
        <v>0</v>
      </c>
      <c r="R492" s="432">
        <v>0</v>
      </c>
      <c r="S492" s="435">
        <v>0</v>
      </c>
      <c r="T492" s="434">
        <v>0</v>
      </c>
      <c r="U492" s="432">
        <f t="shared" si="218"/>
        <v>0</v>
      </c>
      <c r="V492" s="432">
        <v>0</v>
      </c>
      <c r="W492" s="432">
        <v>0</v>
      </c>
      <c r="X492" s="435">
        <v>0</v>
      </c>
      <c r="Y492" s="434">
        <f>ROUND(2.995,2)</f>
        <v>3</v>
      </c>
      <c r="Z492" s="432">
        <f t="shared" si="219"/>
        <v>749</v>
      </c>
      <c r="AA492" s="432">
        <v>0</v>
      </c>
      <c r="AB492" s="432">
        <v>0</v>
      </c>
      <c r="AC492" s="435">
        <v>749</v>
      </c>
      <c r="AD492" s="12"/>
      <c r="AE492" s="13"/>
      <c r="AF492" s="13"/>
      <c r="AG492" s="13"/>
      <c r="AH492" s="13"/>
      <c r="AI492" s="13"/>
      <c r="AJ492" s="13"/>
      <c r="AK492" s="13"/>
      <c r="AL492" s="13"/>
      <c r="AM492" s="13"/>
      <c r="AN492" s="13"/>
      <c r="AO492" s="13"/>
      <c r="AP492" s="13"/>
      <c r="AQ492" s="13"/>
    </row>
    <row r="493" spans="1:43" s="11" customFormat="1" ht="32.450000000000003" customHeight="1" outlineLevel="1" x14ac:dyDescent="0.2">
      <c r="A493" s="422" t="s">
        <v>692</v>
      </c>
      <c r="B493" s="436" t="s">
        <v>406</v>
      </c>
      <c r="C493" s="332">
        <f t="shared" si="221"/>
        <v>3.29</v>
      </c>
      <c r="D493" s="432">
        <f t="shared" si="214"/>
        <v>823</v>
      </c>
      <c r="E493" s="364">
        <v>0</v>
      </c>
      <c r="F493" s="433">
        <f t="shared" si="216"/>
        <v>0</v>
      </c>
      <c r="G493" s="432">
        <v>0</v>
      </c>
      <c r="H493" s="432">
        <v>0</v>
      </c>
      <c r="I493" s="432">
        <v>0</v>
      </c>
      <c r="J493" s="364">
        <v>0</v>
      </c>
      <c r="K493" s="433">
        <f t="shared" si="215"/>
        <v>0</v>
      </c>
      <c r="L493" s="432">
        <v>0</v>
      </c>
      <c r="M493" s="432">
        <v>0</v>
      </c>
      <c r="N493" s="432">
        <v>0</v>
      </c>
      <c r="O493" s="434">
        <v>0</v>
      </c>
      <c r="P493" s="432">
        <f t="shared" si="217"/>
        <v>0</v>
      </c>
      <c r="Q493" s="432">
        <v>0</v>
      </c>
      <c r="R493" s="432">
        <v>0</v>
      </c>
      <c r="S493" s="435">
        <v>0</v>
      </c>
      <c r="T493" s="434">
        <v>0</v>
      </c>
      <c r="U493" s="432">
        <f t="shared" si="218"/>
        <v>0</v>
      </c>
      <c r="V493" s="432">
        <v>0</v>
      </c>
      <c r="W493" s="432">
        <v>0</v>
      </c>
      <c r="X493" s="435">
        <v>0</v>
      </c>
      <c r="Y493" s="434">
        <v>3.29</v>
      </c>
      <c r="Z493" s="432">
        <f t="shared" si="219"/>
        <v>823</v>
      </c>
      <c r="AA493" s="432">
        <v>0</v>
      </c>
      <c r="AB493" s="432">
        <v>0</v>
      </c>
      <c r="AC493" s="435">
        <v>823</v>
      </c>
      <c r="AD493" s="12"/>
      <c r="AE493" s="13"/>
      <c r="AF493" s="13"/>
      <c r="AG493" s="13"/>
      <c r="AH493" s="13"/>
      <c r="AI493" s="13"/>
      <c r="AJ493" s="13"/>
      <c r="AK493" s="13"/>
      <c r="AL493" s="13"/>
      <c r="AM493" s="13"/>
      <c r="AN493" s="13"/>
      <c r="AO493" s="13"/>
      <c r="AP493" s="13"/>
      <c r="AQ493" s="13"/>
    </row>
    <row r="494" spans="1:43" s="11" customFormat="1" ht="33" customHeight="1" outlineLevel="1" x14ac:dyDescent="0.2">
      <c r="A494" s="422" t="s">
        <v>693</v>
      </c>
      <c r="B494" s="436" t="s">
        <v>407</v>
      </c>
      <c r="C494" s="332">
        <f t="shared" si="221"/>
        <v>3.5</v>
      </c>
      <c r="D494" s="432">
        <f t="shared" si="214"/>
        <v>875</v>
      </c>
      <c r="E494" s="364">
        <v>0</v>
      </c>
      <c r="F494" s="433">
        <f t="shared" si="216"/>
        <v>0</v>
      </c>
      <c r="G494" s="432">
        <v>0</v>
      </c>
      <c r="H494" s="432">
        <v>0</v>
      </c>
      <c r="I494" s="432">
        <v>0</v>
      </c>
      <c r="J494" s="364">
        <v>0</v>
      </c>
      <c r="K494" s="433">
        <f t="shared" si="215"/>
        <v>0</v>
      </c>
      <c r="L494" s="432">
        <v>0</v>
      </c>
      <c r="M494" s="432">
        <v>0</v>
      </c>
      <c r="N494" s="432">
        <v>0</v>
      </c>
      <c r="O494" s="434">
        <v>0</v>
      </c>
      <c r="P494" s="432">
        <f t="shared" si="217"/>
        <v>0</v>
      </c>
      <c r="Q494" s="432">
        <v>0</v>
      </c>
      <c r="R494" s="432">
        <v>0</v>
      </c>
      <c r="S494" s="435">
        <v>0</v>
      </c>
      <c r="T494" s="434">
        <v>0</v>
      </c>
      <c r="U494" s="432">
        <f t="shared" si="218"/>
        <v>0</v>
      </c>
      <c r="V494" s="432">
        <v>0</v>
      </c>
      <c r="W494" s="432">
        <v>0</v>
      </c>
      <c r="X494" s="435">
        <v>0</v>
      </c>
      <c r="Y494" s="434">
        <v>3.5</v>
      </c>
      <c r="Z494" s="432">
        <f t="shared" si="219"/>
        <v>875</v>
      </c>
      <c r="AA494" s="432">
        <v>0</v>
      </c>
      <c r="AB494" s="432">
        <v>0</v>
      </c>
      <c r="AC494" s="435">
        <v>875</v>
      </c>
      <c r="AD494" s="12"/>
      <c r="AE494" s="13"/>
      <c r="AF494" s="13"/>
      <c r="AG494" s="13"/>
      <c r="AH494" s="13"/>
      <c r="AI494" s="13"/>
      <c r="AJ494" s="13"/>
      <c r="AK494" s="13"/>
      <c r="AL494" s="13"/>
      <c r="AM494" s="13"/>
      <c r="AN494" s="13"/>
      <c r="AO494" s="13"/>
      <c r="AP494" s="13"/>
      <c r="AQ494" s="13"/>
    </row>
    <row r="495" spans="1:43" s="11" customFormat="1" ht="27" customHeight="1" outlineLevel="1" x14ac:dyDescent="0.2">
      <c r="A495" s="422" t="s">
        <v>694</v>
      </c>
      <c r="B495" s="436" t="s">
        <v>408</v>
      </c>
      <c r="C495" s="332">
        <f t="shared" si="221"/>
        <v>3.2600000000000002</v>
      </c>
      <c r="D495" s="432">
        <f t="shared" si="214"/>
        <v>815.00000000000011</v>
      </c>
      <c r="E495" s="364">
        <v>0</v>
      </c>
      <c r="F495" s="433">
        <f t="shared" si="216"/>
        <v>0</v>
      </c>
      <c r="G495" s="432">
        <v>0</v>
      </c>
      <c r="H495" s="432">
        <v>0</v>
      </c>
      <c r="I495" s="432">
        <v>0</v>
      </c>
      <c r="J495" s="364">
        <v>0</v>
      </c>
      <c r="K495" s="433">
        <f t="shared" si="215"/>
        <v>0</v>
      </c>
      <c r="L495" s="432">
        <v>0</v>
      </c>
      <c r="M495" s="432">
        <v>0</v>
      </c>
      <c r="N495" s="432">
        <v>0</v>
      </c>
      <c r="O495" s="434">
        <v>0</v>
      </c>
      <c r="P495" s="432">
        <f t="shared" si="217"/>
        <v>0</v>
      </c>
      <c r="Q495" s="432">
        <v>0</v>
      </c>
      <c r="R495" s="432">
        <v>0</v>
      </c>
      <c r="S495" s="435">
        <v>0</v>
      </c>
      <c r="T495" s="434">
        <v>0</v>
      </c>
      <c r="U495" s="432">
        <f t="shared" si="218"/>
        <v>0</v>
      </c>
      <c r="V495" s="432">
        <v>0</v>
      </c>
      <c r="W495" s="432">
        <v>0</v>
      </c>
      <c r="X495" s="435">
        <v>0</v>
      </c>
      <c r="Y495" s="434">
        <v>3.2600000000000002</v>
      </c>
      <c r="Z495" s="432">
        <f t="shared" si="219"/>
        <v>815.00000000000011</v>
      </c>
      <c r="AA495" s="432">
        <v>0</v>
      </c>
      <c r="AB495" s="432">
        <v>0</v>
      </c>
      <c r="AC495" s="435">
        <v>815.00000000000011</v>
      </c>
      <c r="AD495" s="12"/>
      <c r="AE495" s="13"/>
      <c r="AF495" s="13"/>
      <c r="AG495" s="13"/>
      <c r="AH495" s="13"/>
      <c r="AI495" s="13"/>
      <c r="AJ495" s="13"/>
      <c r="AK495" s="13"/>
      <c r="AL495" s="13"/>
      <c r="AM495" s="13"/>
      <c r="AN495" s="13"/>
      <c r="AO495" s="13"/>
      <c r="AP495" s="13"/>
      <c r="AQ495" s="13"/>
    </row>
    <row r="496" spans="1:43" s="11" customFormat="1" ht="28.9" customHeight="1" outlineLevel="1" x14ac:dyDescent="0.2">
      <c r="A496" s="422" t="s">
        <v>695</v>
      </c>
      <c r="B496" s="436" t="s">
        <v>409</v>
      </c>
      <c r="C496" s="332">
        <f t="shared" si="221"/>
        <v>4</v>
      </c>
      <c r="D496" s="432">
        <f t="shared" si="214"/>
        <v>1000</v>
      </c>
      <c r="E496" s="364">
        <v>0</v>
      </c>
      <c r="F496" s="433">
        <f t="shared" si="216"/>
        <v>0</v>
      </c>
      <c r="G496" s="432">
        <v>0</v>
      </c>
      <c r="H496" s="432">
        <v>0</v>
      </c>
      <c r="I496" s="432">
        <v>0</v>
      </c>
      <c r="J496" s="364">
        <v>0</v>
      </c>
      <c r="K496" s="433">
        <f t="shared" si="215"/>
        <v>0</v>
      </c>
      <c r="L496" s="432">
        <v>0</v>
      </c>
      <c r="M496" s="432">
        <v>0</v>
      </c>
      <c r="N496" s="432">
        <v>0</v>
      </c>
      <c r="O496" s="434">
        <v>0</v>
      </c>
      <c r="P496" s="432">
        <f t="shared" si="217"/>
        <v>0</v>
      </c>
      <c r="Q496" s="432">
        <v>0</v>
      </c>
      <c r="R496" s="432">
        <v>0</v>
      </c>
      <c r="S496" s="435">
        <v>0</v>
      </c>
      <c r="T496" s="434">
        <v>0</v>
      </c>
      <c r="U496" s="432">
        <f t="shared" si="218"/>
        <v>0</v>
      </c>
      <c r="V496" s="432">
        <v>0</v>
      </c>
      <c r="W496" s="432">
        <v>0</v>
      </c>
      <c r="X496" s="435">
        <v>0</v>
      </c>
      <c r="Y496" s="434">
        <v>4</v>
      </c>
      <c r="Z496" s="432">
        <f t="shared" si="219"/>
        <v>1000</v>
      </c>
      <c r="AA496" s="432">
        <v>0</v>
      </c>
      <c r="AB496" s="432">
        <v>0</v>
      </c>
      <c r="AC496" s="435">
        <v>1000</v>
      </c>
      <c r="AD496" s="12"/>
      <c r="AE496" s="13"/>
      <c r="AF496" s="13"/>
      <c r="AG496" s="13"/>
      <c r="AH496" s="13"/>
      <c r="AI496" s="13"/>
      <c r="AJ496" s="13"/>
      <c r="AK496" s="13"/>
      <c r="AL496" s="13"/>
      <c r="AM496" s="13"/>
      <c r="AN496" s="13"/>
      <c r="AO496" s="13"/>
      <c r="AP496" s="13"/>
      <c r="AQ496" s="13"/>
    </row>
    <row r="497" spans="1:43" s="11" customFormat="1" ht="33" customHeight="1" outlineLevel="1" x14ac:dyDescent="0.2">
      <c r="A497" s="422" t="s">
        <v>696</v>
      </c>
      <c r="B497" s="436" t="s">
        <v>410</v>
      </c>
      <c r="C497" s="332">
        <f t="shared" si="221"/>
        <v>3.75</v>
      </c>
      <c r="D497" s="432">
        <f t="shared" si="214"/>
        <v>938</v>
      </c>
      <c r="E497" s="364">
        <v>0</v>
      </c>
      <c r="F497" s="433">
        <f t="shared" si="216"/>
        <v>0</v>
      </c>
      <c r="G497" s="432">
        <v>0</v>
      </c>
      <c r="H497" s="432">
        <v>0</v>
      </c>
      <c r="I497" s="432">
        <v>0</v>
      </c>
      <c r="J497" s="364">
        <v>0</v>
      </c>
      <c r="K497" s="433">
        <f t="shared" si="215"/>
        <v>0</v>
      </c>
      <c r="L497" s="432">
        <v>0</v>
      </c>
      <c r="M497" s="432">
        <v>0</v>
      </c>
      <c r="N497" s="432">
        <v>0</v>
      </c>
      <c r="O497" s="434">
        <v>0</v>
      </c>
      <c r="P497" s="432">
        <f t="shared" si="217"/>
        <v>0</v>
      </c>
      <c r="Q497" s="432">
        <v>0</v>
      </c>
      <c r="R497" s="432">
        <v>0</v>
      </c>
      <c r="S497" s="435">
        <v>0</v>
      </c>
      <c r="T497" s="434">
        <v>0</v>
      </c>
      <c r="U497" s="432">
        <f t="shared" si="218"/>
        <v>0</v>
      </c>
      <c r="V497" s="432">
        <v>0</v>
      </c>
      <c r="W497" s="432">
        <v>0</v>
      </c>
      <c r="X497" s="435">
        <v>0</v>
      </c>
      <c r="Y497" s="434">
        <v>3.75</v>
      </c>
      <c r="Z497" s="432">
        <f t="shared" si="219"/>
        <v>938</v>
      </c>
      <c r="AA497" s="432">
        <v>0</v>
      </c>
      <c r="AB497" s="432">
        <v>0</v>
      </c>
      <c r="AC497" s="435">
        <v>938</v>
      </c>
      <c r="AD497" s="12"/>
      <c r="AE497" s="13"/>
      <c r="AF497" s="13"/>
      <c r="AG497" s="13"/>
      <c r="AH497" s="13"/>
      <c r="AI497" s="13"/>
      <c r="AJ497" s="13"/>
      <c r="AK497" s="13"/>
      <c r="AL497" s="13"/>
      <c r="AM497" s="13"/>
      <c r="AN497" s="13"/>
      <c r="AO497" s="13"/>
      <c r="AP497" s="13"/>
      <c r="AQ497" s="13"/>
    </row>
    <row r="498" spans="1:43" s="11" customFormat="1" ht="25.15" customHeight="1" outlineLevel="1" x14ac:dyDescent="0.2">
      <c r="A498" s="422" t="s">
        <v>697</v>
      </c>
      <c r="B498" s="436" t="s">
        <v>411</v>
      </c>
      <c r="C498" s="332">
        <f t="shared" si="221"/>
        <v>3.95</v>
      </c>
      <c r="D498" s="432">
        <f t="shared" si="214"/>
        <v>986</v>
      </c>
      <c r="E498" s="364">
        <v>0</v>
      </c>
      <c r="F498" s="433">
        <f t="shared" si="216"/>
        <v>0</v>
      </c>
      <c r="G498" s="432">
        <v>0</v>
      </c>
      <c r="H498" s="432">
        <v>0</v>
      </c>
      <c r="I498" s="432">
        <v>0</v>
      </c>
      <c r="J498" s="364">
        <v>0</v>
      </c>
      <c r="K498" s="433">
        <f t="shared" si="215"/>
        <v>0</v>
      </c>
      <c r="L498" s="432">
        <v>0</v>
      </c>
      <c r="M498" s="432">
        <v>0</v>
      </c>
      <c r="N498" s="432">
        <v>0</v>
      </c>
      <c r="O498" s="434">
        <v>0</v>
      </c>
      <c r="P498" s="432">
        <f t="shared" si="217"/>
        <v>0</v>
      </c>
      <c r="Q498" s="432">
        <v>0</v>
      </c>
      <c r="R498" s="432">
        <v>0</v>
      </c>
      <c r="S498" s="435">
        <v>0</v>
      </c>
      <c r="T498" s="434">
        <v>0</v>
      </c>
      <c r="U498" s="432">
        <f t="shared" si="218"/>
        <v>0</v>
      </c>
      <c r="V498" s="432">
        <v>0</v>
      </c>
      <c r="W498" s="432">
        <v>0</v>
      </c>
      <c r="X498" s="435">
        <v>0</v>
      </c>
      <c r="Y498" s="434">
        <f>ROUND(3.945,2)</f>
        <v>3.95</v>
      </c>
      <c r="Z498" s="432">
        <f t="shared" si="219"/>
        <v>986</v>
      </c>
      <c r="AA498" s="432">
        <v>0</v>
      </c>
      <c r="AB498" s="432">
        <v>0</v>
      </c>
      <c r="AC498" s="435">
        <v>986</v>
      </c>
      <c r="AD498" s="12"/>
      <c r="AE498" s="13"/>
      <c r="AF498" s="13"/>
      <c r="AG498" s="13"/>
      <c r="AH498" s="13"/>
      <c r="AI498" s="13"/>
      <c r="AJ498" s="13"/>
      <c r="AK498" s="13"/>
      <c r="AL498" s="13"/>
      <c r="AM498" s="13"/>
      <c r="AN498" s="13"/>
      <c r="AO498" s="13"/>
      <c r="AP498" s="13"/>
      <c r="AQ498" s="13"/>
    </row>
    <row r="499" spans="1:43" s="11" customFormat="1" ht="27" customHeight="1" outlineLevel="1" x14ac:dyDescent="0.2">
      <c r="A499" s="422" t="s">
        <v>698</v>
      </c>
      <c r="B499" s="436" t="s">
        <v>388</v>
      </c>
      <c r="C499" s="332">
        <f t="shared" si="221"/>
        <v>0.92999999999999994</v>
      </c>
      <c r="D499" s="432">
        <f t="shared" si="214"/>
        <v>233</v>
      </c>
      <c r="E499" s="364">
        <v>0</v>
      </c>
      <c r="F499" s="433">
        <f t="shared" si="216"/>
        <v>0</v>
      </c>
      <c r="G499" s="432">
        <v>0</v>
      </c>
      <c r="H499" s="432">
        <v>0</v>
      </c>
      <c r="I499" s="432">
        <v>0</v>
      </c>
      <c r="J499" s="364">
        <v>0</v>
      </c>
      <c r="K499" s="433">
        <f t="shared" si="215"/>
        <v>0</v>
      </c>
      <c r="L499" s="432">
        <v>0</v>
      </c>
      <c r="M499" s="432">
        <v>0</v>
      </c>
      <c r="N499" s="432">
        <v>0</v>
      </c>
      <c r="O499" s="434">
        <v>0</v>
      </c>
      <c r="P499" s="432">
        <f t="shared" si="217"/>
        <v>0</v>
      </c>
      <c r="Q499" s="432">
        <v>0</v>
      </c>
      <c r="R499" s="432">
        <v>0</v>
      </c>
      <c r="S499" s="435">
        <v>0</v>
      </c>
      <c r="T499" s="434">
        <v>0</v>
      </c>
      <c r="U499" s="432">
        <f t="shared" si="218"/>
        <v>0</v>
      </c>
      <c r="V499" s="432">
        <v>0</v>
      </c>
      <c r="W499" s="432">
        <v>0</v>
      </c>
      <c r="X499" s="435">
        <v>0</v>
      </c>
      <c r="Y499" s="434">
        <v>0.92999999999999994</v>
      </c>
      <c r="Z499" s="432">
        <f t="shared" si="219"/>
        <v>233</v>
      </c>
      <c r="AA499" s="432">
        <v>0</v>
      </c>
      <c r="AB499" s="432">
        <v>0</v>
      </c>
      <c r="AC499" s="435">
        <v>233</v>
      </c>
      <c r="AD499" s="12"/>
      <c r="AE499" s="13"/>
      <c r="AF499" s="13"/>
      <c r="AG499" s="13"/>
      <c r="AH499" s="13"/>
      <c r="AI499" s="13"/>
      <c r="AJ499" s="13"/>
      <c r="AK499" s="13"/>
      <c r="AL499" s="13"/>
      <c r="AM499" s="13"/>
      <c r="AN499" s="13"/>
      <c r="AO499" s="13"/>
      <c r="AP499" s="13"/>
      <c r="AQ499" s="13"/>
    </row>
    <row r="500" spans="1:43" s="11" customFormat="1" ht="25.5" customHeight="1" outlineLevel="1" x14ac:dyDescent="0.2">
      <c r="A500" s="422" t="s">
        <v>699</v>
      </c>
      <c r="B500" s="436" t="s">
        <v>385</v>
      </c>
      <c r="C500" s="332">
        <f t="shared" si="221"/>
        <v>1.58</v>
      </c>
      <c r="D500" s="432">
        <f t="shared" si="214"/>
        <v>394</v>
      </c>
      <c r="E500" s="364">
        <v>0</v>
      </c>
      <c r="F500" s="433">
        <f t="shared" si="216"/>
        <v>0</v>
      </c>
      <c r="G500" s="432">
        <v>0</v>
      </c>
      <c r="H500" s="432">
        <v>0</v>
      </c>
      <c r="I500" s="432">
        <v>0</v>
      </c>
      <c r="J500" s="364">
        <v>0</v>
      </c>
      <c r="K500" s="433">
        <f t="shared" si="215"/>
        <v>0</v>
      </c>
      <c r="L500" s="432">
        <v>0</v>
      </c>
      <c r="M500" s="432">
        <v>0</v>
      </c>
      <c r="N500" s="432">
        <v>0</v>
      </c>
      <c r="O500" s="434">
        <v>0</v>
      </c>
      <c r="P500" s="432">
        <f t="shared" si="217"/>
        <v>0</v>
      </c>
      <c r="Q500" s="432">
        <v>0</v>
      </c>
      <c r="R500" s="432">
        <v>0</v>
      </c>
      <c r="S500" s="435">
        <v>0</v>
      </c>
      <c r="T500" s="434">
        <v>0</v>
      </c>
      <c r="U500" s="432">
        <f t="shared" si="218"/>
        <v>0</v>
      </c>
      <c r="V500" s="432">
        <v>0</v>
      </c>
      <c r="W500" s="432">
        <v>0</v>
      </c>
      <c r="X500" s="435">
        <v>0</v>
      </c>
      <c r="Y500" s="434">
        <f>ROUND(1.575,2)</f>
        <v>1.58</v>
      </c>
      <c r="Z500" s="432">
        <f t="shared" si="219"/>
        <v>394</v>
      </c>
      <c r="AA500" s="432">
        <v>0</v>
      </c>
      <c r="AB500" s="432">
        <v>0</v>
      </c>
      <c r="AC500" s="435">
        <v>394</v>
      </c>
      <c r="AD500" s="12"/>
      <c r="AE500" s="13"/>
      <c r="AF500" s="13"/>
      <c r="AG500" s="13"/>
      <c r="AH500" s="13"/>
      <c r="AI500" s="13"/>
      <c r="AJ500" s="13"/>
      <c r="AK500" s="13"/>
      <c r="AL500" s="13"/>
      <c r="AM500" s="13"/>
      <c r="AN500" s="13"/>
      <c r="AO500" s="13"/>
      <c r="AP500" s="13"/>
      <c r="AQ500" s="13"/>
    </row>
    <row r="501" spans="1:43" s="11" customFormat="1" ht="31.9" customHeight="1" outlineLevel="1" x14ac:dyDescent="0.2">
      <c r="A501" s="422" t="s">
        <v>700</v>
      </c>
      <c r="B501" s="436" t="s">
        <v>386</v>
      </c>
      <c r="C501" s="332">
        <f t="shared" si="221"/>
        <v>3.44</v>
      </c>
      <c r="D501" s="432">
        <f t="shared" si="214"/>
        <v>859</v>
      </c>
      <c r="E501" s="364">
        <v>0</v>
      </c>
      <c r="F501" s="433">
        <f t="shared" si="216"/>
        <v>0</v>
      </c>
      <c r="G501" s="432">
        <v>0</v>
      </c>
      <c r="H501" s="432">
        <v>0</v>
      </c>
      <c r="I501" s="432">
        <v>0</v>
      </c>
      <c r="J501" s="364">
        <v>0</v>
      </c>
      <c r="K501" s="433">
        <f t="shared" si="215"/>
        <v>0</v>
      </c>
      <c r="L501" s="432">
        <v>0</v>
      </c>
      <c r="M501" s="432">
        <v>0</v>
      </c>
      <c r="N501" s="432">
        <v>0</v>
      </c>
      <c r="O501" s="434">
        <v>0</v>
      </c>
      <c r="P501" s="432">
        <f t="shared" si="217"/>
        <v>0</v>
      </c>
      <c r="Q501" s="432">
        <v>0</v>
      </c>
      <c r="R501" s="432">
        <v>0</v>
      </c>
      <c r="S501" s="435">
        <v>0</v>
      </c>
      <c r="T501" s="434">
        <v>0</v>
      </c>
      <c r="U501" s="432">
        <f t="shared" si="218"/>
        <v>0</v>
      </c>
      <c r="V501" s="432">
        <v>0</v>
      </c>
      <c r="W501" s="432">
        <v>0</v>
      </c>
      <c r="X501" s="435">
        <v>0</v>
      </c>
      <c r="Y501" s="434">
        <f>ROUND(3.435,2)</f>
        <v>3.44</v>
      </c>
      <c r="Z501" s="432">
        <f t="shared" si="219"/>
        <v>859</v>
      </c>
      <c r="AA501" s="432">
        <v>0</v>
      </c>
      <c r="AB501" s="432">
        <v>0</v>
      </c>
      <c r="AC501" s="435">
        <v>859</v>
      </c>
      <c r="AD501" s="12"/>
      <c r="AE501" s="13"/>
      <c r="AF501" s="13"/>
      <c r="AG501" s="13"/>
      <c r="AH501" s="13"/>
      <c r="AI501" s="13"/>
      <c r="AJ501" s="13"/>
      <c r="AK501" s="13"/>
      <c r="AL501" s="13"/>
      <c r="AM501" s="13"/>
      <c r="AN501" s="13"/>
      <c r="AO501" s="13"/>
      <c r="AP501" s="13"/>
      <c r="AQ501" s="13"/>
    </row>
    <row r="502" spans="1:43" s="11" customFormat="1" ht="23.45" customHeight="1" outlineLevel="1" x14ac:dyDescent="0.2">
      <c r="A502" s="422" t="s">
        <v>701</v>
      </c>
      <c r="B502" s="446" t="s">
        <v>372</v>
      </c>
      <c r="C502" s="332">
        <f t="shared" si="221"/>
        <v>2.5</v>
      </c>
      <c r="D502" s="432">
        <f t="shared" si="214"/>
        <v>625</v>
      </c>
      <c r="E502" s="364">
        <v>0</v>
      </c>
      <c r="F502" s="433">
        <f t="shared" si="216"/>
        <v>0</v>
      </c>
      <c r="G502" s="432">
        <v>0</v>
      </c>
      <c r="H502" s="432">
        <v>0</v>
      </c>
      <c r="I502" s="432">
        <v>0</v>
      </c>
      <c r="J502" s="364">
        <v>0</v>
      </c>
      <c r="K502" s="433">
        <f t="shared" si="215"/>
        <v>0</v>
      </c>
      <c r="L502" s="432">
        <v>0</v>
      </c>
      <c r="M502" s="432">
        <v>0</v>
      </c>
      <c r="N502" s="432">
        <v>0</v>
      </c>
      <c r="O502" s="434">
        <v>0</v>
      </c>
      <c r="P502" s="432">
        <f t="shared" si="217"/>
        <v>0</v>
      </c>
      <c r="Q502" s="432">
        <v>0</v>
      </c>
      <c r="R502" s="432">
        <v>0</v>
      </c>
      <c r="S502" s="435">
        <v>0</v>
      </c>
      <c r="T502" s="434">
        <v>0</v>
      </c>
      <c r="U502" s="432">
        <f t="shared" si="218"/>
        <v>0</v>
      </c>
      <c r="V502" s="432">
        <v>0</v>
      </c>
      <c r="W502" s="432">
        <v>0</v>
      </c>
      <c r="X502" s="435">
        <v>0</v>
      </c>
      <c r="Y502" s="434">
        <v>2.5</v>
      </c>
      <c r="Z502" s="432">
        <f t="shared" si="219"/>
        <v>625</v>
      </c>
      <c r="AA502" s="432">
        <v>0</v>
      </c>
      <c r="AB502" s="432">
        <v>0</v>
      </c>
      <c r="AC502" s="435">
        <v>625</v>
      </c>
      <c r="AD502" s="12"/>
      <c r="AE502" s="13"/>
      <c r="AF502" s="13"/>
      <c r="AG502" s="13"/>
      <c r="AH502" s="13"/>
      <c r="AI502" s="13"/>
      <c r="AJ502" s="13"/>
      <c r="AK502" s="13"/>
      <c r="AL502" s="13"/>
      <c r="AM502" s="13"/>
      <c r="AN502" s="13"/>
      <c r="AO502" s="13"/>
      <c r="AP502" s="13"/>
      <c r="AQ502" s="13"/>
    </row>
    <row r="503" spans="1:43" s="11" customFormat="1" ht="32.450000000000003" customHeight="1" x14ac:dyDescent="0.2">
      <c r="A503" s="385"/>
      <c r="B503" s="447" t="s">
        <v>441</v>
      </c>
      <c r="C503" s="424">
        <f t="shared" ref="C503:J503" si="222">SUM(C483,C432,C425,C419)</f>
        <v>170.62</v>
      </c>
      <c r="D503" s="448">
        <f t="shared" si="222"/>
        <v>49144</v>
      </c>
      <c r="E503" s="424">
        <f t="shared" si="222"/>
        <v>0</v>
      </c>
      <c r="F503" s="448">
        <f t="shared" si="222"/>
        <v>0</v>
      </c>
      <c r="G503" s="448">
        <f t="shared" si="222"/>
        <v>0</v>
      </c>
      <c r="H503" s="448">
        <f t="shared" si="222"/>
        <v>0</v>
      </c>
      <c r="I503" s="448">
        <f t="shared" si="222"/>
        <v>0</v>
      </c>
      <c r="J503" s="424">
        <f t="shared" si="222"/>
        <v>0</v>
      </c>
      <c r="K503" s="448">
        <f t="shared" si="215"/>
        <v>0</v>
      </c>
      <c r="L503" s="448">
        <f>SUM(L483,L432,L425,L419)</f>
        <v>0</v>
      </c>
      <c r="M503" s="448">
        <f>SUM(M483,M432,M425,M419)</f>
        <v>0</v>
      </c>
      <c r="N503" s="448">
        <f>SUM(N483,N432,N425,N419)</f>
        <v>0</v>
      </c>
      <c r="O503" s="424">
        <f>SUM(O483,O432,O425,O419)</f>
        <v>0</v>
      </c>
      <c r="P503" s="448">
        <f t="shared" si="217"/>
        <v>0</v>
      </c>
      <c r="Q503" s="448">
        <f>SUM(Q483,Q432,Q425,Q419)</f>
        <v>0</v>
      </c>
      <c r="R503" s="448">
        <f>SUM(R483,R432,R425,R419)</f>
        <v>0</v>
      </c>
      <c r="S503" s="448">
        <f>SUM(S483,S432,S425,S419)</f>
        <v>0</v>
      </c>
      <c r="T503" s="424">
        <f>SUM(T483,T432,T425,T419)</f>
        <v>134.99</v>
      </c>
      <c r="U503" s="448">
        <f t="shared" si="218"/>
        <v>40241</v>
      </c>
      <c r="V503" s="448">
        <f t="shared" ref="V503:AC503" si="223">SUM(V483,V432,V425,V419)</f>
        <v>0</v>
      </c>
      <c r="W503" s="448">
        <f t="shared" si="223"/>
        <v>0</v>
      </c>
      <c r="X503" s="448">
        <f t="shared" si="223"/>
        <v>40241</v>
      </c>
      <c r="Y503" s="424">
        <f t="shared" si="223"/>
        <v>35.629999999999995</v>
      </c>
      <c r="Z503" s="448">
        <f t="shared" si="223"/>
        <v>8903</v>
      </c>
      <c r="AA503" s="448">
        <f t="shared" si="223"/>
        <v>0</v>
      </c>
      <c r="AB503" s="448">
        <f t="shared" si="223"/>
        <v>0</v>
      </c>
      <c r="AC503" s="448">
        <f t="shared" si="223"/>
        <v>8903</v>
      </c>
      <c r="AD503" s="12"/>
      <c r="AE503" s="13"/>
      <c r="AF503" s="13"/>
      <c r="AG503" s="13"/>
      <c r="AH503" s="13"/>
      <c r="AI503" s="13"/>
      <c r="AJ503" s="13"/>
      <c r="AK503" s="13"/>
      <c r="AL503" s="13"/>
      <c r="AM503" s="13"/>
      <c r="AN503" s="13"/>
      <c r="AO503" s="13"/>
      <c r="AP503" s="13"/>
      <c r="AQ503" s="13"/>
    </row>
    <row r="504" spans="1:43" s="11" customFormat="1" ht="126.75" hidden="1" customHeight="1" x14ac:dyDescent="0.2">
      <c r="A504" s="385"/>
      <c r="B504" s="436" t="s">
        <v>440</v>
      </c>
      <c r="C504" s="332">
        <f t="shared" si="221"/>
        <v>0</v>
      </c>
      <c r="D504" s="432">
        <f t="shared" si="214"/>
        <v>0</v>
      </c>
      <c r="E504" s="388"/>
      <c r="F504" s="433">
        <f t="shared" si="216"/>
        <v>0</v>
      </c>
      <c r="G504" s="443"/>
      <c r="H504" s="443"/>
      <c r="I504" s="443"/>
      <c r="J504" s="388"/>
      <c r="K504" s="433">
        <f t="shared" si="215"/>
        <v>0</v>
      </c>
      <c r="L504" s="443"/>
      <c r="M504" s="443"/>
      <c r="N504" s="443"/>
      <c r="O504" s="449">
        <v>0</v>
      </c>
      <c r="P504" s="433">
        <f t="shared" si="217"/>
        <v>0</v>
      </c>
      <c r="Q504" s="443"/>
      <c r="R504" s="443"/>
      <c r="S504" s="440">
        <v>0</v>
      </c>
      <c r="T504" s="449">
        <v>0</v>
      </c>
      <c r="U504" s="433">
        <f t="shared" si="218"/>
        <v>0</v>
      </c>
      <c r="V504" s="443"/>
      <c r="W504" s="443"/>
      <c r="X504" s="440">
        <v>0</v>
      </c>
      <c r="Y504" s="449">
        <v>0</v>
      </c>
      <c r="Z504" s="433">
        <f t="shared" si="219"/>
        <v>0</v>
      </c>
      <c r="AA504" s="432">
        <v>0</v>
      </c>
      <c r="AB504" s="432">
        <v>0</v>
      </c>
      <c r="AC504" s="440">
        <v>0</v>
      </c>
      <c r="AD504" s="12"/>
      <c r="AE504" s="13"/>
      <c r="AF504" s="13"/>
      <c r="AG504" s="13"/>
      <c r="AH504" s="13"/>
      <c r="AI504" s="13"/>
      <c r="AJ504" s="13"/>
      <c r="AK504" s="13"/>
      <c r="AL504" s="13"/>
      <c r="AM504" s="13"/>
      <c r="AN504" s="13"/>
      <c r="AO504" s="13"/>
      <c r="AP504" s="13"/>
      <c r="AQ504" s="13"/>
    </row>
    <row r="505" spans="1:43" s="11" customFormat="1" ht="57" customHeight="1" x14ac:dyDescent="0.2">
      <c r="A505" s="450"/>
      <c r="B505" s="421" t="s">
        <v>702</v>
      </c>
      <c r="C505" s="388">
        <f>C417+C503</f>
        <v>505.36000000000007</v>
      </c>
      <c r="D505" s="389">
        <f t="shared" ref="D505:H505" si="224">D417+D503</f>
        <v>133566</v>
      </c>
      <c r="E505" s="388">
        <f t="shared" si="224"/>
        <v>14.67</v>
      </c>
      <c r="F505" s="389">
        <f t="shared" si="224"/>
        <v>3842</v>
      </c>
      <c r="G505" s="389">
        <f t="shared" si="224"/>
        <v>0</v>
      </c>
      <c r="H505" s="389">
        <f t="shared" si="224"/>
        <v>0</v>
      </c>
      <c r="I505" s="389">
        <f>I417+I503</f>
        <v>3842</v>
      </c>
      <c r="J505" s="388">
        <f>J417+J503</f>
        <v>0</v>
      </c>
      <c r="K505" s="389">
        <f t="shared" ref="K505:AC505" si="225">K417+K503</f>
        <v>0</v>
      </c>
      <c r="L505" s="389">
        <f t="shared" si="225"/>
        <v>0</v>
      </c>
      <c r="M505" s="389">
        <f t="shared" si="225"/>
        <v>0</v>
      </c>
      <c r="N505" s="389">
        <f t="shared" si="225"/>
        <v>0</v>
      </c>
      <c r="O505" s="388">
        <f t="shared" si="225"/>
        <v>0</v>
      </c>
      <c r="P505" s="389">
        <f t="shared" si="225"/>
        <v>0</v>
      </c>
      <c r="Q505" s="389">
        <f t="shared" si="225"/>
        <v>0</v>
      </c>
      <c r="R505" s="389">
        <f t="shared" si="225"/>
        <v>0</v>
      </c>
      <c r="S505" s="389">
        <f t="shared" si="225"/>
        <v>0</v>
      </c>
      <c r="T505" s="388">
        <f t="shared" si="225"/>
        <v>319.52000000000004</v>
      </c>
      <c r="U505" s="389">
        <f t="shared" si="225"/>
        <v>86961</v>
      </c>
      <c r="V505" s="389">
        <f t="shared" si="225"/>
        <v>0</v>
      </c>
      <c r="W505" s="389">
        <f t="shared" si="225"/>
        <v>0</v>
      </c>
      <c r="X505" s="389">
        <f t="shared" si="225"/>
        <v>86961</v>
      </c>
      <c r="Y505" s="388">
        <f t="shared" si="225"/>
        <v>171.16999999999996</v>
      </c>
      <c r="Z505" s="389">
        <f t="shared" si="225"/>
        <v>42763</v>
      </c>
      <c r="AA505" s="389">
        <f t="shared" si="225"/>
        <v>0</v>
      </c>
      <c r="AB505" s="389">
        <f t="shared" si="225"/>
        <v>0</v>
      </c>
      <c r="AC505" s="389">
        <f t="shared" si="225"/>
        <v>42763</v>
      </c>
      <c r="AD505" s="12"/>
      <c r="AE505" s="13"/>
      <c r="AF505" s="13"/>
      <c r="AG505" s="13"/>
      <c r="AH505" s="13"/>
      <c r="AI505" s="13"/>
      <c r="AJ505" s="13"/>
      <c r="AK505" s="13"/>
      <c r="AL505" s="13"/>
      <c r="AM505" s="13"/>
      <c r="AN505" s="13"/>
      <c r="AO505" s="13"/>
      <c r="AP505" s="13"/>
      <c r="AQ505" s="13"/>
    </row>
    <row r="506" spans="1:43" s="11" customFormat="1" ht="31.15" customHeight="1" x14ac:dyDescent="0.2">
      <c r="A506" s="573" t="s">
        <v>1265</v>
      </c>
      <c r="B506" s="574"/>
      <c r="C506" s="574"/>
      <c r="D506" s="574"/>
      <c r="E506" s="574"/>
      <c r="F506" s="574"/>
      <c r="G506" s="574"/>
      <c r="H506" s="574"/>
      <c r="I506" s="574"/>
      <c r="J506" s="574"/>
      <c r="K506" s="574"/>
      <c r="L506" s="574"/>
      <c r="M506" s="574"/>
      <c r="N506" s="574"/>
      <c r="O506" s="574"/>
      <c r="P506" s="574"/>
      <c r="Q506" s="574"/>
      <c r="R506" s="574"/>
      <c r="S506" s="574"/>
      <c r="T506" s="574"/>
      <c r="U506" s="574"/>
      <c r="V506" s="574"/>
      <c r="W506" s="574"/>
      <c r="X506" s="574"/>
      <c r="Y506" s="574"/>
      <c r="Z506" s="574"/>
      <c r="AA506" s="574"/>
      <c r="AB506" s="574"/>
      <c r="AC506" s="575"/>
      <c r="AD506" s="12"/>
      <c r="AE506" s="13"/>
      <c r="AF506" s="13"/>
      <c r="AG506" s="13"/>
      <c r="AH506" s="13"/>
      <c r="AI506" s="13"/>
      <c r="AJ506" s="13"/>
      <c r="AK506" s="13"/>
      <c r="AL506" s="13"/>
      <c r="AM506" s="13"/>
      <c r="AN506" s="13"/>
      <c r="AO506" s="13"/>
      <c r="AP506" s="13"/>
      <c r="AQ506" s="13"/>
    </row>
    <row r="507" spans="1:43" s="11" customFormat="1" ht="47.25" customHeight="1" x14ac:dyDescent="0.2">
      <c r="A507" s="385" t="s">
        <v>1194</v>
      </c>
      <c r="B507" s="446" t="s">
        <v>1264</v>
      </c>
      <c r="C507" s="364">
        <f t="shared" ref="C507" si="226">E507+J507+O507+T507+Y507</f>
        <v>0</v>
      </c>
      <c r="D507" s="132">
        <f t="shared" ref="D507" si="227">F507+K507+P507+U507+Z507</f>
        <v>155462</v>
      </c>
      <c r="E507" s="426">
        <v>0</v>
      </c>
      <c r="F507" s="365">
        <f t="shared" ref="F507" si="228">G507+H507+I507</f>
        <v>155462</v>
      </c>
      <c r="G507" s="365">
        <v>0</v>
      </c>
      <c r="H507" s="365">
        <v>148000</v>
      </c>
      <c r="I507" s="365">
        <v>7462</v>
      </c>
      <c r="J507" s="364">
        <v>0</v>
      </c>
      <c r="K507" s="432">
        <f t="shared" ref="K507" si="229">SUM(L507:N507)</f>
        <v>0</v>
      </c>
      <c r="L507" s="432">
        <v>0</v>
      </c>
      <c r="M507" s="432">
        <v>0</v>
      </c>
      <c r="N507" s="432">
        <v>0</v>
      </c>
      <c r="O507" s="364">
        <v>0</v>
      </c>
      <c r="P507" s="432">
        <f t="shared" ref="P507" si="230">Q507+R507+S507</f>
        <v>0</v>
      </c>
      <c r="Q507" s="432">
        <v>0</v>
      </c>
      <c r="R507" s="432">
        <v>0</v>
      </c>
      <c r="S507" s="432">
        <v>0</v>
      </c>
      <c r="T507" s="364">
        <v>0</v>
      </c>
      <c r="U507" s="432">
        <f t="shared" ref="U507" si="231">V507+W507+X507</f>
        <v>0</v>
      </c>
      <c r="V507" s="432">
        <v>0</v>
      </c>
      <c r="W507" s="432">
        <v>0</v>
      </c>
      <c r="X507" s="432">
        <v>0</v>
      </c>
      <c r="Y507" s="364">
        <v>0</v>
      </c>
      <c r="Z507" s="432">
        <f t="shared" ref="Z507" si="232">AA507+AB507+AC507</f>
        <v>0</v>
      </c>
      <c r="AA507" s="432">
        <v>0</v>
      </c>
      <c r="AB507" s="432">
        <v>0</v>
      </c>
      <c r="AC507" s="432">
        <v>0</v>
      </c>
      <c r="AD507" s="12"/>
      <c r="AE507" s="13"/>
      <c r="AF507" s="13"/>
      <c r="AG507" s="13"/>
      <c r="AH507" s="13"/>
      <c r="AI507" s="13"/>
      <c r="AJ507" s="13"/>
      <c r="AK507" s="13"/>
      <c r="AL507" s="13"/>
      <c r="AM507" s="13"/>
      <c r="AN507" s="13"/>
      <c r="AO507" s="13"/>
      <c r="AP507" s="13"/>
      <c r="AQ507" s="13"/>
    </row>
    <row r="508" spans="1:43" s="11" customFormat="1" ht="82.9" customHeight="1" x14ac:dyDescent="0.2">
      <c r="A508" s="450"/>
      <c r="B508" s="421" t="s">
        <v>1266</v>
      </c>
      <c r="C508" s="388">
        <f t="shared" ref="C508" si="233">E508+J508+O508+T508+Y508</f>
        <v>0</v>
      </c>
      <c r="D508" s="356">
        <f t="shared" ref="D508" si="234">F508+K508+P508+U508+Z508</f>
        <v>155462</v>
      </c>
      <c r="E508" s="388">
        <v>0</v>
      </c>
      <c r="F508" s="356">
        <f t="shared" ref="F508" si="235">G508+H508+I508</f>
        <v>155462</v>
      </c>
      <c r="G508" s="356">
        <v>0</v>
      </c>
      <c r="H508" s="356">
        <f>H507</f>
        <v>148000</v>
      </c>
      <c r="I508" s="356">
        <f>I507</f>
        <v>7462</v>
      </c>
      <c r="J508" s="388">
        <v>0</v>
      </c>
      <c r="K508" s="356">
        <f t="shared" ref="K508" si="236">SUM(L508:N508)</f>
        <v>0</v>
      </c>
      <c r="L508" s="356">
        <v>0</v>
      </c>
      <c r="M508" s="356">
        <v>0</v>
      </c>
      <c r="N508" s="356">
        <v>0</v>
      </c>
      <c r="O508" s="388">
        <v>0</v>
      </c>
      <c r="P508" s="356">
        <f t="shared" ref="P508" si="237">Q508+R508+S508</f>
        <v>0</v>
      </c>
      <c r="Q508" s="356">
        <v>0</v>
      </c>
      <c r="R508" s="356">
        <v>0</v>
      </c>
      <c r="S508" s="356">
        <v>0</v>
      </c>
      <c r="T508" s="388">
        <v>0</v>
      </c>
      <c r="U508" s="356">
        <f t="shared" ref="U508" si="238">V508+W508+X508</f>
        <v>0</v>
      </c>
      <c r="V508" s="356">
        <v>0</v>
      </c>
      <c r="W508" s="356">
        <v>0</v>
      </c>
      <c r="X508" s="356">
        <v>0</v>
      </c>
      <c r="Y508" s="388">
        <v>0</v>
      </c>
      <c r="Z508" s="356">
        <f t="shared" ref="Z508" si="239">AA508+AB508+AC508</f>
        <v>0</v>
      </c>
      <c r="AA508" s="356">
        <v>0</v>
      </c>
      <c r="AB508" s="356">
        <v>0</v>
      </c>
      <c r="AC508" s="356">
        <v>0</v>
      </c>
      <c r="AD508" s="12"/>
      <c r="AE508" s="13"/>
      <c r="AF508" s="13"/>
      <c r="AG508" s="13"/>
      <c r="AH508" s="13"/>
      <c r="AI508" s="13"/>
      <c r="AJ508" s="13"/>
      <c r="AK508" s="13"/>
      <c r="AL508" s="13"/>
      <c r="AM508" s="13"/>
      <c r="AN508" s="13"/>
      <c r="AO508" s="13"/>
      <c r="AP508" s="13"/>
      <c r="AQ508" s="13"/>
    </row>
    <row r="509" spans="1:43" s="3" customFormat="1" ht="33.6" customHeight="1" x14ac:dyDescent="0.2">
      <c r="A509" s="451"/>
      <c r="B509" s="452" t="s">
        <v>222</v>
      </c>
      <c r="C509" s="453"/>
      <c r="D509" s="342">
        <f t="shared" ref="D509:AC509" si="240">D47+D64+D83+D105+D251+D255+D505+D508</f>
        <v>8686328.5</v>
      </c>
      <c r="E509" s="381">
        <f t="shared" si="240"/>
        <v>436.58000000000004</v>
      </c>
      <c r="F509" s="342">
        <f t="shared" si="240"/>
        <v>1547126</v>
      </c>
      <c r="G509" s="342">
        <f t="shared" si="240"/>
        <v>126793</v>
      </c>
      <c r="H509" s="342">
        <f t="shared" si="240"/>
        <v>1312447</v>
      </c>
      <c r="I509" s="342">
        <f t="shared" si="240"/>
        <v>107886</v>
      </c>
      <c r="J509" s="381">
        <f t="shared" si="240"/>
        <v>33.736999999999995</v>
      </c>
      <c r="K509" s="342">
        <f t="shared" si="240"/>
        <v>886241</v>
      </c>
      <c r="L509" s="342">
        <f t="shared" si="240"/>
        <v>38243</v>
      </c>
      <c r="M509" s="342">
        <f t="shared" si="240"/>
        <v>714418</v>
      </c>
      <c r="N509" s="342">
        <f t="shared" si="240"/>
        <v>133580</v>
      </c>
      <c r="O509" s="381">
        <f t="shared" si="240"/>
        <v>27.479999999999997</v>
      </c>
      <c r="P509" s="342">
        <f t="shared" si="240"/>
        <v>832698.5</v>
      </c>
      <c r="Q509" s="342">
        <f t="shared" si="240"/>
        <v>0</v>
      </c>
      <c r="R509" s="342">
        <f t="shared" si="240"/>
        <v>700000</v>
      </c>
      <c r="S509" s="342">
        <f t="shared" si="240"/>
        <v>132698.5</v>
      </c>
      <c r="T509" s="381">
        <f t="shared" si="240"/>
        <v>1272.32</v>
      </c>
      <c r="U509" s="342">
        <f t="shared" si="240"/>
        <v>2912288</v>
      </c>
      <c r="V509" s="342">
        <f t="shared" si="240"/>
        <v>0</v>
      </c>
      <c r="W509" s="342">
        <f t="shared" si="240"/>
        <v>2574841</v>
      </c>
      <c r="X509" s="342">
        <f t="shared" si="240"/>
        <v>337447</v>
      </c>
      <c r="Y509" s="381">
        <f t="shared" si="240"/>
        <v>1035.4850000000001</v>
      </c>
      <c r="Z509" s="342">
        <f t="shared" si="240"/>
        <v>2507975</v>
      </c>
      <c r="AA509" s="342">
        <f t="shared" si="240"/>
        <v>0</v>
      </c>
      <c r="AB509" s="342">
        <f t="shared" si="240"/>
        <v>2319069</v>
      </c>
      <c r="AC509" s="342">
        <f t="shared" si="240"/>
        <v>188906</v>
      </c>
    </row>
    <row r="510" spans="1:43" s="3" customFormat="1" ht="52.15" customHeight="1" x14ac:dyDescent="0.2">
      <c r="A510" s="454"/>
      <c r="B510" s="15"/>
      <c r="C510" s="455"/>
      <c r="D510" s="456"/>
      <c r="E510" s="456"/>
      <c r="F510" s="456"/>
      <c r="G510" s="456"/>
      <c r="H510" s="456"/>
      <c r="I510" s="456"/>
      <c r="J510" s="456"/>
      <c r="K510" s="457"/>
      <c r="L510" s="457"/>
      <c r="M510" s="458"/>
      <c r="N510" s="458"/>
      <c r="O510" s="459"/>
      <c r="P510" s="460"/>
      <c r="Q510" s="460"/>
      <c r="R510" s="71"/>
      <c r="S510" s="71"/>
      <c r="T510" s="461"/>
      <c r="U510" s="462"/>
      <c r="V510" s="462"/>
      <c r="W510" s="71"/>
      <c r="X510" s="71"/>
      <c r="Y510" s="461"/>
      <c r="Z510" s="462"/>
      <c r="AA510" s="71"/>
      <c r="AB510" s="71"/>
      <c r="AC510" s="71"/>
    </row>
    <row r="511" spans="1:43" s="3" customFormat="1" x14ac:dyDescent="0.2">
      <c r="A511" s="454"/>
      <c r="B511" s="15"/>
      <c r="C511" s="455"/>
      <c r="D511" s="456"/>
      <c r="E511" s="456"/>
      <c r="F511" s="456"/>
      <c r="G511" s="456"/>
      <c r="H511" s="456"/>
      <c r="I511" s="456"/>
      <c r="J511" s="456"/>
      <c r="K511" s="457"/>
      <c r="L511" s="457"/>
      <c r="M511" s="71"/>
      <c r="N511" s="71"/>
      <c r="O511" s="461"/>
      <c r="P511" s="462"/>
      <c r="Q511" s="462"/>
      <c r="R511" s="71"/>
      <c r="S511" s="71"/>
      <c r="T511" s="461"/>
      <c r="U511" s="462"/>
      <c r="V511" s="462"/>
      <c r="W511" s="71"/>
      <c r="X511" s="71"/>
      <c r="Y511" s="461"/>
      <c r="Z511" s="462"/>
      <c r="AA511" s="71"/>
      <c r="AB511" s="71"/>
      <c r="AC511" s="71"/>
    </row>
    <row r="512" spans="1:43" s="3" customFormat="1" x14ac:dyDescent="0.2">
      <c r="A512" s="454"/>
      <c r="B512" s="15"/>
      <c r="C512" s="455"/>
      <c r="D512" s="456"/>
      <c r="E512" s="456"/>
      <c r="F512" s="456"/>
      <c r="G512" s="456"/>
      <c r="H512" s="456"/>
      <c r="I512" s="456"/>
      <c r="J512" s="456"/>
      <c r="K512" s="457"/>
      <c r="L512" s="457"/>
      <c r="M512" s="71"/>
      <c r="N512" s="71"/>
      <c r="O512" s="461"/>
      <c r="P512" s="462"/>
      <c r="Q512" s="462"/>
      <c r="R512" s="71"/>
      <c r="S512" s="71"/>
      <c r="T512" s="461"/>
      <c r="U512" s="462"/>
      <c r="V512" s="462"/>
      <c r="W512" s="71"/>
      <c r="X512" s="71"/>
      <c r="Y512" s="461"/>
      <c r="Z512" s="462"/>
      <c r="AA512" s="71"/>
      <c r="AB512" s="71"/>
      <c r="AC512" s="71"/>
    </row>
    <row r="513" spans="1:29" s="3" customFormat="1" x14ac:dyDescent="0.2">
      <c r="A513" s="454"/>
      <c r="B513" s="15"/>
      <c r="C513" s="455"/>
      <c r="D513" s="456"/>
      <c r="E513" s="456"/>
      <c r="F513" s="456"/>
      <c r="G513" s="456"/>
      <c r="H513" s="456"/>
      <c r="I513" s="456"/>
      <c r="J513" s="456"/>
      <c r="K513" s="457"/>
      <c r="L513" s="457"/>
      <c r="M513" s="71"/>
      <c r="N513" s="71"/>
      <c r="O513" s="461"/>
      <c r="P513" s="462"/>
      <c r="Q513" s="462"/>
      <c r="R513" s="71"/>
      <c r="S513" s="71"/>
      <c r="T513" s="461"/>
      <c r="U513" s="462"/>
      <c r="V513" s="462"/>
      <c r="W513" s="71"/>
      <c r="X513" s="71"/>
      <c r="Y513" s="461"/>
      <c r="Z513" s="462"/>
      <c r="AA513" s="71"/>
      <c r="AB513" s="71"/>
      <c r="AC513" s="71"/>
    </row>
    <row r="514" spans="1:29" s="3" customFormat="1" x14ac:dyDescent="0.2">
      <c r="A514" s="454"/>
      <c r="B514" s="15"/>
      <c r="C514" s="455"/>
      <c r="D514" s="456"/>
      <c r="E514" s="456"/>
      <c r="F514" s="456"/>
      <c r="G514" s="456"/>
      <c r="H514" s="456"/>
      <c r="I514" s="456"/>
      <c r="J514" s="456"/>
      <c r="K514" s="457"/>
      <c r="L514" s="457"/>
      <c r="M514" s="71"/>
      <c r="N514" s="71"/>
      <c r="O514" s="461"/>
      <c r="P514" s="462"/>
      <c r="Q514" s="462"/>
      <c r="R514" s="71"/>
      <c r="S514" s="71"/>
      <c r="T514" s="461"/>
      <c r="U514" s="462"/>
      <c r="V514" s="462"/>
      <c r="W514" s="71"/>
      <c r="X514" s="71"/>
      <c r="Y514" s="461"/>
      <c r="Z514" s="462"/>
      <c r="AA514" s="71"/>
      <c r="AB514" s="71"/>
      <c r="AC514" s="71"/>
    </row>
    <row r="515" spans="1:29" s="3" customFormat="1" x14ac:dyDescent="0.2">
      <c r="A515" s="454"/>
      <c r="B515" s="15"/>
      <c r="C515" s="455"/>
      <c r="D515" s="456"/>
      <c r="E515" s="456"/>
      <c r="F515" s="456"/>
      <c r="G515" s="456"/>
      <c r="H515" s="456"/>
      <c r="I515" s="456"/>
      <c r="J515" s="456"/>
      <c r="K515" s="457"/>
      <c r="L515" s="457"/>
      <c r="M515" s="71"/>
      <c r="N515" s="71"/>
      <c r="O515" s="461"/>
      <c r="P515" s="462"/>
      <c r="Q515" s="462"/>
      <c r="R515" s="71"/>
      <c r="S515" s="71"/>
      <c r="T515" s="461"/>
      <c r="U515" s="462"/>
      <c r="V515" s="462"/>
      <c r="W515" s="71"/>
      <c r="X515" s="71"/>
      <c r="Y515" s="461"/>
      <c r="Z515" s="462"/>
      <c r="AA515" s="71"/>
      <c r="AB515" s="71"/>
      <c r="AC515" s="71"/>
    </row>
    <row r="516" spans="1:29" s="3" customFormat="1" x14ac:dyDescent="0.2">
      <c r="A516" s="454"/>
      <c r="B516" s="15"/>
      <c r="C516" s="455"/>
      <c r="D516" s="456"/>
      <c r="E516" s="456"/>
      <c r="F516" s="456"/>
      <c r="G516" s="456"/>
      <c r="H516" s="456"/>
      <c r="I516" s="456"/>
      <c r="J516" s="456"/>
      <c r="K516" s="457"/>
      <c r="L516" s="457"/>
      <c r="M516" s="71"/>
      <c r="N516" s="71"/>
      <c r="O516" s="461"/>
      <c r="P516" s="462"/>
      <c r="Q516" s="462"/>
      <c r="R516" s="71"/>
      <c r="S516" s="71"/>
      <c r="T516" s="461"/>
      <c r="U516" s="462"/>
      <c r="V516" s="462"/>
      <c r="W516" s="71"/>
      <c r="X516" s="71"/>
      <c r="Y516" s="461"/>
      <c r="Z516" s="462"/>
      <c r="AA516" s="71"/>
      <c r="AB516" s="71"/>
      <c r="AC516" s="71"/>
    </row>
    <row r="517" spans="1:29" s="3" customFormat="1" x14ac:dyDescent="0.2">
      <c r="A517" s="454"/>
      <c r="B517" s="15"/>
      <c r="C517" s="455"/>
      <c r="D517" s="456"/>
      <c r="E517" s="456"/>
      <c r="F517" s="456"/>
      <c r="G517" s="456"/>
      <c r="H517" s="456"/>
      <c r="I517" s="456"/>
      <c r="J517" s="456"/>
      <c r="K517" s="457"/>
      <c r="L517" s="457"/>
      <c r="M517" s="71"/>
      <c r="N517" s="71"/>
      <c r="O517" s="461"/>
      <c r="P517" s="462"/>
      <c r="Q517" s="462"/>
      <c r="R517" s="71"/>
      <c r="S517" s="71"/>
      <c r="T517" s="461"/>
      <c r="U517" s="462"/>
      <c r="V517" s="462"/>
      <c r="W517" s="71"/>
      <c r="X517" s="71"/>
      <c r="Y517" s="461"/>
      <c r="Z517" s="462"/>
      <c r="AA517" s="71"/>
      <c r="AB517" s="71"/>
      <c r="AC517" s="71"/>
    </row>
    <row r="518" spans="1:29" s="3" customFormat="1" x14ac:dyDescent="0.2">
      <c r="A518" s="454"/>
      <c r="B518" s="15"/>
      <c r="C518" s="455"/>
      <c r="D518" s="456"/>
      <c r="E518" s="456"/>
      <c r="F518" s="456"/>
      <c r="G518" s="456"/>
      <c r="H518" s="456"/>
      <c r="I518" s="456"/>
      <c r="J518" s="456"/>
      <c r="K518" s="457"/>
      <c r="L518" s="457"/>
      <c r="M518" s="71"/>
      <c r="N518" s="71"/>
      <c r="O518" s="461"/>
      <c r="P518" s="462"/>
      <c r="Q518" s="462"/>
      <c r="R518" s="71"/>
      <c r="S518" s="71"/>
      <c r="T518" s="461"/>
      <c r="U518" s="462"/>
      <c r="V518" s="462"/>
      <c r="W518" s="71"/>
      <c r="X518" s="71"/>
      <c r="Y518" s="461"/>
      <c r="Z518" s="462"/>
      <c r="AA518" s="71"/>
      <c r="AB518" s="71"/>
      <c r="AC518" s="71"/>
    </row>
    <row r="519" spans="1:29" s="3" customFormat="1" x14ac:dyDescent="0.2">
      <c r="A519" s="454"/>
      <c r="B519" s="15"/>
      <c r="C519" s="455"/>
      <c r="D519" s="456"/>
      <c r="E519" s="456"/>
      <c r="F519" s="456"/>
      <c r="G519" s="456"/>
      <c r="H519" s="456"/>
      <c r="I519" s="456"/>
      <c r="J519" s="456"/>
      <c r="K519" s="457"/>
      <c r="L519" s="457"/>
      <c r="M519" s="71"/>
      <c r="N519" s="71"/>
      <c r="O519" s="461"/>
      <c r="P519" s="462"/>
      <c r="Q519" s="462"/>
      <c r="R519" s="71"/>
      <c r="S519" s="71"/>
      <c r="T519" s="461"/>
      <c r="U519" s="462"/>
      <c r="V519" s="462"/>
      <c r="W519" s="71"/>
      <c r="X519" s="71"/>
      <c r="Y519" s="461"/>
      <c r="Z519" s="462"/>
      <c r="AA519" s="71"/>
      <c r="AB519" s="71"/>
      <c r="AC519" s="71"/>
    </row>
    <row r="520" spans="1:29" s="3" customFormat="1" x14ac:dyDescent="0.2">
      <c r="A520" s="454"/>
      <c r="B520" s="15"/>
      <c r="C520" s="455"/>
      <c r="D520" s="456"/>
      <c r="E520" s="456"/>
      <c r="F520" s="456"/>
      <c r="G520" s="456"/>
      <c r="H520" s="456"/>
      <c r="I520" s="456"/>
      <c r="J520" s="456"/>
      <c r="K520" s="457"/>
      <c r="L520" s="457"/>
      <c r="M520" s="71"/>
      <c r="N520" s="71"/>
      <c r="O520" s="461"/>
      <c r="P520" s="462"/>
      <c r="Q520" s="462"/>
      <c r="R520" s="71"/>
      <c r="S520" s="71"/>
      <c r="T520" s="461"/>
      <c r="U520" s="462"/>
      <c r="V520" s="462"/>
      <c r="W520" s="71"/>
      <c r="X520" s="71"/>
      <c r="Y520" s="461"/>
      <c r="Z520" s="462"/>
      <c r="AA520" s="71"/>
      <c r="AB520" s="71"/>
      <c r="AC520" s="71"/>
    </row>
    <row r="521" spans="1:29" s="3" customFormat="1" x14ac:dyDescent="0.2">
      <c r="A521" s="454"/>
      <c r="B521" s="15"/>
      <c r="C521" s="455"/>
      <c r="D521" s="456"/>
      <c r="E521" s="456"/>
      <c r="F521" s="456"/>
      <c r="G521" s="456"/>
      <c r="H521" s="456"/>
      <c r="I521" s="456"/>
      <c r="J521" s="456"/>
      <c r="K521" s="457"/>
      <c r="L521" s="457"/>
      <c r="M521" s="71"/>
      <c r="N521" s="71"/>
      <c r="O521" s="461"/>
      <c r="P521" s="462"/>
      <c r="Q521" s="462"/>
      <c r="R521" s="71"/>
      <c r="S521" s="71"/>
      <c r="T521" s="461"/>
      <c r="U521" s="462"/>
      <c r="V521" s="462"/>
      <c r="W521" s="71"/>
      <c r="X521" s="71"/>
      <c r="Y521" s="461"/>
      <c r="Z521" s="462"/>
      <c r="AA521" s="71"/>
      <c r="AB521" s="71"/>
      <c r="AC521" s="71"/>
    </row>
    <row r="522" spans="1:29" s="3" customFormat="1" x14ac:dyDescent="0.2">
      <c r="A522" s="454"/>
      <c r="B522" s="15"/>
      <c r="C522" s="455"/>
      <c r="D522" s="456"/>
      <c r="E522" s="456"/>
      <c r="F522" s="456"/>
      <c r="G522" s="456"/>
      <c r="H522" s="456"/>
      <c r="I522" s="456"/>
      <c r="J522" s="456"/>
      <c r="K522" s="457"/>
      <c r="L522" s="457"/>
      <c r="M522" s="71"/>
      <c r="N522" s="71"/>
      <c r="O522" s="461"/>
      <c r="P522" s="462"/>
      <c r="Q522" s="462"/>
      <c r="R522" s="71"/>
      <c r="S522" s="71"/>
      <c r="T522" s="461"/>
      <c r="U522" s="462"/>
      <c r="V522" s="462"/>
      <c r="W522" s="71"/>
      <c r="X522" s="71"/>
      <c r="Y522" s="461"/>
      <c r="Z522" s="462"/>
      <c r="AA522" s="71"/>
      <c r="AB522" s="71"/>
      <c r="AC522" s="71"/>
    </row>
    <row r="523" spans="1:29" s="3" customFormat="1" x14ac:dyDescent="0.2">
      <c r="A523" s="454"/>
      <c r="B523" s="15"/>
      <c r="C523" s="455"/>
      <c r="D523" s="456"/>
      <c r="E523" s="456"/>
      <c r="F523" s="456"/>
      <c r="G523" s="456"/>
      <c r="H523" s="456"/>
      <c r="I523" s="456"/>
      <c r="J523" s="456"/>
      <c r="K523" s="457"/>
      <c r="L523" s="457"/>
      <c r="M523" s="71"/>
      <c r="N523" s="71"/>
      <c r="O523" s="461"/>
      <c r="P523" s="462"/>
      <c r="Q523" s="462"/>
      <c r="R523" s="71"/>
      <c r="S523" s="71"/>
      <c r="T523" s="461"/>
      <c r="U523" s="462"/>
      <c r="V523" s="462"/>
      <c r="W523" s="71"/>
      <c r="X523" s="71"/>
      <c r="Y523" s="461"/>
      <c r="Z523" s="462"/>
      <c r="AA523" s="71"/>
      <c r="AB523" s="71"/>
      <c r="AC523" s="71"/>
    </row>
    <row r="524" spans="1:29" s="3" customFormat="1" x14ac:dyDescent="0.2">
      <c r="A524" s="454"/>
      <c r="B524" s="15"/>
      <c r="C524" s="455"/>
      <c r="D524" s="456"/>
      <c r="E524" s="456"/>
      <c r="F524" s="456"/>
      <c r="G524" s="456"/>
      <c r="H524" s="456"/>
      <c r="I524" s="456"/>
      <c r="J524" s="456"/>
      <c r="K524" s="457"/>
      <c r="L524" s="457"/>
      <c r="M524" s="71"/>
      <c r="N524" s="71"/>
      <c r="O524" s="461"/>
      <c r="P524" s="462"/>
      <c r="Q524" s="462"/>
      <c r="R524" s="71"/>
      <c r="S524" s="71"/>
      <c r="T524" s="461"/>
      <c r="U524" s="462"/>
      <c r="V524" s="462"/>
      <c r="W524" s="71"/>
      <c r="X524" s="71"/>
      <c r="Y524" s="461"/>
      <c r="Z524" s="462"/>
      <c r="AA524" s="71"/>
      <c r="AB524" s="71"/>
      <c r="AC524" s="71"/>
    </row>
    <row r="525" spans="1:29" s="3" customFormat="1" x14ac:dyDescent="0.2">
      <c r="A525" s="454"/>
      <c r="B525" s="15"/>
      <c r="C525" s="455"/>
      <c r="D525" s="456"/>
      <c r="E525" s="456"/>
      <c r="F525" s="456"/>
      <c r="G525" s="456"/>
      <c r="H525" s="456"/>
      <c r="I525" s="456"/>
      <c r="J525" s="456"/>
      <c r="K525" s="457"/>
      <c r="L525" s="457"/>
      <c r="M525" s="71"/>
      <c r="N525" s="71"/>
      <c r="O525" s="461"/>
      <c r="P525" s="462"/>
      <c r="Q525" s="462"/>
      <c r="R525" s="71"/>
      <c r="S525" s="71"/>
      <c r="T525" s="461"/>
      <c r="U525" s="462"/>
      <c r="V525" s="462"/>
      <c r="W525" s="71"/>
      <c r="X525" s="71"/>
      <c r="Y525" s="461"/>
      <c r="Z525" s="462"/>
      <c r="AA525" s="71"/>
      <c r="AB525" s="71"/>
      <c r="AC525" s="71"/>
    </row>
    <row r="526" spans="1:29" s="3" customFormat="1" x14ac:dyDescent="0.2">
      <c r="A526" s="454"/>
      <c r="B526" s="15"/>
      <c r="C526" s="455"/>
      <c r="D526" s="456"/>
      <c r="E526" s="456"/>
      <c r="F526" s="456"/>
      <c r="G526" s="456"/>
      <c r="H526" s="456"/>
      <c r="I526" s="456"/>
      <c r="J526" s="456"/>
      <c r="K526" s="457"/>
      <c r="L526" s="457"/>
      <c r="M526" s="71"/>
      <c r="N526" s="71"/>
      <c r="O526" s="461"/>
      <c r="P526" s="462"/>
      <c r="Q526" s="462"/>
      <c r="R526" s="71"/>
      <c r="S526" s="71"/>
      <c r="T526" s="461"/>
      <c r="U526" s="462"/>
      <c r="V526" s="462"/>
      <c r="W526" s="71"/>
      <c r="X526" s="71"/>
      <c r="Y526" s="461"/>
      <c r="Z526" s="462"/>
      <c r="AA526" s="71"/>
      <c r="AB526" s="71"/>
      <c r="AC526" s="71"/>
    </row>
    <row r="527" spans="1:29" s="3" customFormat="1" x14ac:dyDescent="0.2">
      <c r="A527" s="454"/>
      <c r="B527" s="15"/>
      <c r="C527" s="455"/>
      <c r="D527" s="456"/>
      <c r="E527" s="456"/>
      <c r="F527" s="456"/>
      <c r="G527" s="456"/>
      <c r="H527" s="456"/>
      <c r="I527" s="456"/>
      <c r="J527" s="456"/>
      <c r="K527" s="457"/>
      <c r="L527" s="457"/>
      <c r="M527" s="71"/>
      <c r="N527" s="71"/>
      <c r="O527" s="461"/>
      <c r="P527" s="462"/>
      <c r="Q527" s="462"/>
      <c r="R527" s="71"/>
      <c r="S527" s="71"/>
      <c r="T527" s="461"/>
      <c r="U527" s="462"/>
      <c r="V527" s="462"/>
      <c r="W527" s="71"/>
      <c r="X527" s="71"/>
      <c r="Y527" s="461"/>
      <c r="Z527" s="462"/>
      <c r="AA527" s="71"/>
      <c r="AB527" s="71"/>
      <c r="AC527" s="71"/>
    </row>
    <row r="528" spans="1:29" s="3" customFormat="1" x14ac:dyDescent="0.2">
      <c r="A528" s="454"/>
      <c r="B528" s="15"/>
      <c r="C528" s="455"/>
      <c r="D528" s="456"/>
      <c r="E528" s="456"/>
      <c r="F528" s="456"/>
      <c r="G528" s="456"/>
      <c r="H528" s="456"/>
      <c r="I528" s="456"/>
      <c r="J528" s="456"/>
      <c r="K528" s="457"/>
      <c r="L528" s="457"/>
      <c r="M528" s="71"/>
      <c r="N528" s="71"/>
      <c r="O528" s="461"/>
      <c r="P528" s="462"/>
      <c r="Q528" s="462"/>
      <c r="R528" s="71"/>
      <c r="S528" s="71"/>
      <c r="T528" s="461"/>
      <c r="U528" s="462"/>
      <c r="V528" s="462"/>
      <c r="W528" s="71"/>
      <c r="X528" s="71"/>
      <c r="Y528" s="461"/>
      <c r="Z528" s="462"/>
      <c r="AA528" s="71"/>
      <c r="AB528" s="71"/>
      <c r="AC528" s="71"/>
    </row>
    <row r="529" spans="1:29" s="3" customFormat="1" x14ac:dyDescent="0.2">
      <c r="A529" s="454"/>
      <c r="B529" s="15"/>
      <c r="C529" s="455"/>
      <c r="D529" s="456"/>
      <c r="E529" s="456"/>
      <c r="F529" s="456"/>
      <c r="G529" s="456"/>
      <c r="H529" s="456"/>
      <c r="I529" s="456"/>
      <c r="J529" s="456"/>
      <c r="K529" s="457"/>
      <c r="L529" s="457"/>
      <c r="M529" s="71"/>
      <c r="N529" s="71"/>
      <c r="O529" s="461"/>
      <c r="P529" s="462"/>
      <c r="Q529" s="462"/>
      <c r="R529" s="71"/>
      <c r="S529" s="71"/>
      <c r="T529" s="461"/>
      <c r="U529" s="462"/>
      <c r="V529" s="462"/>
      <c r="W529" s="71"/>
      <c r="X529" s="71"/>
      <c r="Y529" s="461"/>
      <c r="Z529" s="462"/>
      <c r="AA529" s="71"/>
      <c r="AB529" s="71"/>
      <c r="AC529" s="71"/>
    </row>
    <row r="530" spans="1:29" s="3" customFormat="1" x14ac:dyDescent="0.2">
      <c r="A530" s="454"/>
      <c r="B530" s="15"/>
      <c r="C530" s="455"/>
      <c r="D530" s="456"/>
      <c r="E530" s="456"/>
      <c r="F530" s="456"/>
      <c r="G530" s="456"/>
      <c r="H530" s="456"/>
      <c r="I530" s="456"/>
      <c r="J530" s="456"/>
      <c r="K530" s="457"/>
      <c r="L530" s="457"/>
      <c r="M530" s="71"/>
      <c r="N530" s="71"/>
      <c r="O530" s="461"/>
      <c r="P530" s="462"/>
      <c r="Q530" s="462"/>
      <c r="R530" s="71"/>
      <c r="S530" s="71"/>
      <c r="T530" s="461"/>
      <c r="U530" s="462"/>
      <c r="V530" s="462"/>
      <c r="W530" s="71"/>
      <c r="X530" s="71"/>
      <c r="Y530" s="461"/>
      <c r="Z530" s="462"/>
      <c r="AA530" s="71"/>
      <c r="AB530" s="71"/>
      <c r="AC530" s="71"/>
    </row>
    <row r="531" spans="1:29" s="3" customFormat="1" x14ac:dyDescent="0.2">
      <c r="A531" s="454"/>
      <c r="B531" s="15"/>
      <c r="C531" s="455"/>
      <c r="D531" s="456"/>
      <c r="E531" s="456"/>
      <c r="F531" s="456"/>
      <c r="G531" s="456"/>
      <c r="H531" s="456"/>
      <c r="I531" s="456"/>
      <c r="J531" s="456"/>
      <c r="K531" s="457"/>
      <c r="L531" s="457"/>
      <c r="M531" s="71"/>
      <c r="N531" s="71"/>
      <c r="O531" s="461"/>
      <c r="P531" s="462"/>
      <c r="Q531" s="462"/>
      <c r="R531" s="71"/>
      <c r="S531" s="71"/>
      <c r="T531" s="461"/>
      <c r="U531" s="462"/>
      <c r="V531" s="462"/>
      <c r="W531" s="71"/>
      <c r="X531" s="71"/>
      <c r="Y531" s="461"/>
      <c r="Z531" s="462"/>
      <c r="AA531" s="71"/>
      <c r="AB531" s="71"/>
      <c r="AC531" s="71"/>
    </row>
    <row r="532" spans="1:29" s="3" customFormat="1" x14ac:dyDescent="0.2">
      <c r="A532" s="454"/>
      <c r="B532" s="15"/>
      <c r="C532" s="455"/>
      <c r="D532" s="456"/>
      <c r="E532" s="456"/>
      <c r="F532" s="456"/>
      <c r="G532" s="456"/>
      <c r="H532" s="456"/>
      <c r="I532" s="456"/>
      <c r="J532" s="456"/>
      <c r="K532" s="457"/>
      <c r="L532" s="457"/>
      <c r="M532" s="71"/>
      <c r="N532" s="71"/>
      <c r="O532" s="461"/>
      <c r="P532" s="462"/>
      <c r="Q532" s="462"/>
      <c r="R532" s="71"/>
      <c r="S532" s="71"/>
      <c r="T532" s="461"/>
      <c r="U532" s="462"/>
      <c r="V532" s="462"/>
      <c r="W532" s="71"/>
      <c r="X532" s="71"/>
      <c r="Y532" s="461"/>
      <c r="Z532" s="462"/>
      <c r="AA532" s="71"/>
      <c r="AB532" s="71"/>
      <c r="AC532" s="71"/>
    </row>
    <row r="533" spans="1:29" s="3" customFormat="1" x14ac:dyDescent="0.2">
      <c r="A533" s="454"/>
      <c r="B533" s="15"/>
      <c r="C533" s="455"/>
      <c r="D533" s="456"/>
      <c r="E533" s="456"/>
      <c r="F533" s="456"/>
      <c r="G533" s="456"/>
      <c r="H533" s="456"/>
      <c r="I533" s="456"/>
      <c r="J533" s="456"/>
      <c r="K533" s="457"/>
      <c r="L533" s="457"/>
      <c r="M533" s="71"/>
      <c r="N533" s="71"/>
      <c r="O533" s="461"/>
      <c r="P533" s="462"/>
      <c r="Q533" s="462"/>
      <c r="R533" s="71"/>
      <c r="S533" s="71"/>
      <c r="T533" s="461"/>
      <c r="U533" s="462"/>
      <c r="V533" s="462"/>
      <c r="W533" s="71"/>
      <c r="X533" s="71"/>
      <c r="Y533" s="461"/>
      <c r="Z533" s="462"/>
      <c r="AA533" s="71"/>
      <c r="AB533" s="71"/>
      <c r="AC533" s="71"/>
    </row>
    <row r="534" spans="1:29" s="3" customFormat="1" x14ac:dyDescent="0.2">
      <c r="A534" s="454"/>
      <c r="B534" s="15"/>
      <c r="C534" s="455"/>
      <c r="D534" s="456"/>
      <c r="E534" s="456"/>
      <c r="F534" s="456"/>
      <c r="G534" s="456"/>
      <c r="H534" s="456"/>
      <c r="I534" s="456"/>
      <c r="J534" s="456"/>
      <c r="K534" s="457"/>
      <c r="L534" s="457"/>
      <c r="M534" s="71"/>
      <c r="N534" s="71"/>
      <c r="O534" s="461"/>
      <c r="P534" s="462"/>
      <c r="Q534" s="462"/>
      <c r="R534" s="71"/>
      <c r="S534" s="71"/>
      <c r="T534" s="461"/>
      <c r="U534" s="462"/>
      <c r="V534" s="462"/>
      <c r="W534" s="71"/>
      <c r="X534" s="71"/>
      <c r="Y534" s="461"/>
      <c r="Z534" s="462"/>
      <c r="AA534" s="71"/>
      <c r="AB534" s="71"/>
      <c r="AC534" s="71"/>
    </row>
    <row r="535" spans="1:29" s="3" customFormat="1" x14ac:dyDescent="0.2">
      <c r="A535" s="454"/>
      <c r="B535" s="15"/>
      <c r="C535" s="455"/>
      <c r="D535" s="456"/>
      <c r="E535" s="456"/>
      <c r="F535" s="456"/>
      <c r="G535" s="456"/>
      <c r="H535" s="456"/>
      <c r="I535" s="456"/>
      <c r="J535" s="456"/>
      <c r="K535" s="457"/>
      <c r="L535" s="457"/>
      <c r="M535" s="71"/>
      <c r="N535" s="71"/>
      <c r="O535" s="461"/>
      <c r="P535" s="462"/>
      <c r="Q535" s="462"/>
      <c r="R535" s="71"/>
      <c r="S535" s="71"/>
      <c r="T535" s="461"/>
      <c r="U535" s="462"/>
      <c r="V535" s="462"/>
      <c r="W535" s="71"/>
      <c r="X535" s="71"/>
      <c r="Y535" s="461"/>
      <c r="Z535" s="462"/>
      <c r="AA535" s="71"/>
      <c r="AB535" s="71"/>
      <c r="AC535" s="71"/>
    </row>
    <row r="536" spans="1:29" s="3" customFormat="1" x14ac:dyDescent="0.2">
      <c r="A536" s="454"/>
      <c r="B536" s="15"/>
      <c r="C536" s="455"/>
      <c r="D536" s="456"/>
      <c r="E536" s="456"/>
      <c r="F536" s="456"/>
      <c r="G536" s="456"/>
      <c r="H536" s="456"/>
      <c r="I536" s="456"/>
      <c r="J536" s="456"/>
      <c r="K536" s="457"/>
      <c r="L536" s="457"/>
      <c r="M536" s="71"/>
      <c r="N536" s="71"/>
      <c r="O536" s="461"/>
      <c r="P536" s="462"/>
      <c r="Q536" s="462"/>
      <c r="R536" s="71"/>
      <c r="S536" s="71"/>
      <c r="T536" s="461"/>
      <c r="U536" s="462"/>
      <c r="V536" s="462"/>
      <c r="W536" s="71"/>
      <c r="X536" s="71"/>
      <c r="Y536" s="461"/>
      <c r="Z536" s="462"/>
      <c r="AA536" s="71"/>
      <c r="AB536" s="71"/>
      <c r="AC536" s="71"/>
    </row>
    <row r="537" spans="1:29" s="3" customFormat="1" x14ac:dyDescent="0.2">
      <c r="A537" s="454"/>
      <c r="B537" s="15"/>
      <c r="C537" s="455"/>
      <c r="D537" s="456"/>
      <c r="E537" s="456"/>
      <c r="F537" s="456"/>
      <c r="G537" s="456"/>
      <c r="H537" s="456"/>
      <c r="I537" s="456"/>
      <c r="J537" s="456"/>
      <c r="K537" s="457"/>
      <c r="L537" s="457"/>
      <c r="M537" s="71"/>
      <c r="N537" s="71"/>
      <c r="O537" s="461"/>
      <c r="P537" s="462"/>
      <c r="Q537" s="462"/>
      <c r="R537" s="71"/>
      <c r="S537" s="71"/>
      <c r="T537" s="461"/>
      <c r="U537" s="462"/>
      <c r="V537" s="462"/>
      <c r="W537" s="71"/>
      <c r="X537" s="71"/>
      <c r="Y537" s="461"/>
      <c r="Z537" s="462"/>
      <c r="AA537" s="71"/>
      <c r="AB537" s="71"/>
      <c r="AC537" s="71"/>
    </row>
    <row r="538" spans="1:29" s="3" customFormat="1" x14ac:dyDescent="0.2">
      <c r="A538" s="454"/>
      <c r="B538" s="15"/>
      <c r="C538" s="455"/>
      <c r="D538" s="456"/>
      <c r="E538" s="456"/>
      <c r="F538" s="456"/>
      <c r="G538" s="456"/>
      <c r="H538" s="456"/>
      <c r="I538" s="456"/>
      <c r="J538" s="456"/>
      <c r="K538" s="457"/>
      <c r="L538" s="457"/>
      <c r="M538" s="71"/>
      <c r="N538" s="71"/>
      <c r="O538" s="461"/>
      <c r="P538" s="462"/>
      <c r="Q538" s="462"/>
      <c r="R538" s="71"/>
      <c r="S538" s="71"/>
      <c r="T538" s="461"/>
      <c r="U538" s="462"/>
      <c r="V538" s="462"/>
      <c r="W538" s="71"/>
      <c r="X538" s="71"/>
      <c r="Y538" s="461"/>
      <c r="Z538" s="462"/>
      <c r="AA538" s="71"/>
      <c r="AB538" s="71"/>
      <c r="AC538" s="71"/>
    </row>
    <row r="539" spans="1:29" s="3" customFormat="1" x14ac:dyDescent="0.2">
      <c r="A539" s="454"/>
      <c r="B539" s="15"/>
      <c r="C539" s="455"/>
      <c r="D539" s="456"/>
      <c r="E539" s="456"/>
      <c r="F539" s="456"/>
      <c r="G539" s="456"/>
      <c r="H539" s="456"/>
      <c r="I539" s="456"/>
      <c r="J539" s="456"/>
      <c r="K539" s="457"/>
      <c r="L539" s="457"/>
      <c r="M539" s="71"/>
      <c r="N539" s="71"/>
      <c r="O539" s="461"/>
      <c r="P539" s="462"/>
      <c r="Q539" s="462"/>
      <c r="R539" s="71"/>
      <c r="S539" s="71"/>
      <c r="T539" s="461"/>
      <c r="U539" s="462"/>
      <c r="V539" s="462"/>
      <c r="W539" s="71"/>
      <c r="X539" s="71"/>
      <c r="Y539" s="461"/>
      <c r="Z539" s="462"/>
      <c r="AA539" s="71"/>
      <c r="AB539" s="71"/>
      <c r="AC539" s="71"/>
    </row>
    <row r="540" spans="1:29" s="3" customFormat="1" x14ac:dyDescent="0.2">
      <c r="A540" s="454"/>
      <c r="B540" s="15"/>
      <c r="C540" s="455"/>
      <c r="D540" s="456"/>
      <c r="E540" s="456"/>
      <c r="F540" s="456"/>
      <c r="G540" s="456"/>
      <c r="H540" s="456"/>
      <c r="I540" s="456"/>
      <c r="J540" s="456"/>
      <c r="K540" s="457"/>
      <c r="L540" s="457"/>
      <c r="M540" s="71"/>
      <c r="N540" s="71"/>
      <c r="O540" s="461"/>
      <c r="P540" s="462"/>
      <c r="Q540" s="462"/>
      <c r="R540" s="71"/>
      <c r="S540" s="71"/>
      <c r="T540" s="461"/>
      <c r="U540" s="462"/>
      <c r="V540" s="462"/>
      <c r="W540" s="71"/>
      <c r="X540" s="71"/>
      <c r="Y540" s="461"/>
      <c r="Z540" s="462"/>
      <c r="AA540" s="71"/>
      <c r="AB540" s="71"/>
      <c r="AC540" s="71"/>
    </row>
    <row r="541" spans="1:29" s="3" customFormat="1" x14ac:dyDescent="0.2">
      <c r="A541" s="454"/>
      <c r="B541" s="15"/>
      <c r="C541" s="455"/>
      <c r="D541" s="456"/>
      <c r="E541" s="456"/>
      <c r="F541" s="456"/>
      <c r="G541" s="456"/>
      <c r="H541" s="456"/>
      <c r="I541" s="456"/>
      <c r="J541" s="456"/>
      <c r="K541" s="457"/>
      <c r="L541" s="457"/>
      <c r="M541" s="71"/>
      <c r="N541" s="71"/>
      <c r="O541" s="461"/>
      <c r="P541" s="462"/>
      <c r="Q541" s="462"/>
      <c r="R541" s="71"/>
      <c r="S541" s="71"/>
      <c r="T541" s="461"/>
      <c r="U541" s="462"/>
      <c r="V541" s="462"/>
      <c r="W541" s="71"/>
      <c r="X541" s="71"/>
      <c r="Y541" s="461"/>
      <c r="Z541" s="462"/>
      <c r="AA541" s="71"/>
      <c r="AB541" s="71"/>
      <c r="AC541" s="71"/>
    </row>
    <row r="542" spans="1:29" s="3" customFormat="1" x14ac:dyDescent="0.2">
      <c r="A542" s="454"/>
      <c r="B542" s="15"/>
      <c r="C542" s="455"/>
      <c r="D542" s="456"/>
      <c r="E542" s="456"/>
      <c r="F542" s="456"/>
      <c r="G542" s="456"/>
      <c r="H542" s="456"/>
      <c r="I542" s="456"/>
      <c r="J542" s="456"/>
      <c r="K542" s="457"/>
      <c r="L542" s="457"/>
      <c r="M542" s="71"/>
      <c r="N542" s="71"/>
      <c r="O542" s="461"/>
      <c r="P542" s="462"/>
      <c r="Q542" s="462"/>
      <c r="R542" s="71"/>
      <c r="S542" s="71"/>
      <c r="T542" s="461"/>
      <c r="U542" s="462"/>
      <c r="V542" s="462"/>
      <c r="W542" s="71"/>
      <c r="X542" s="71"/>
      <c r="Y542" s="461"/>
      <c r="Z542" s="462"/>
      <c r="AA542" s="71"/>
      <c r="AB542" s="71"/>
      <c r="AC542" s="71"/>
    </row>
    <row r="543" spans="1:29" s="3" customFormat="1" x14ac:dyDescent="0.2">
      <c r="A543" s="454"/>
      <c r="B543" s="15"/>
      <c r="C543" s="455"/>
      <c r="D543" s="456"/>
      <c r="E543" s="456"/>
      <c r="F543" s="456"/>
      <c r="G543" s="456"/>
      <c r="H543" s="456"/>
      <c r="I543" s="456"/>
      <c r="J543" s="456"/>
      <c r="K543" s="457"/>
      <c r="L543" s="457"/>
      <c r="M543" s="71"/>
      <c r="N543" s="71"/>
      <c r="O543" s="461"/>
      <c r="P543" s="462"/>
      <c r="Q543" s="462"/>
      <c r="R543" s="71"/>
      <c r="S543" s="71"/>
      <c r="T543" s="461"/>
      <c r="U543" s="462"/>
      <c r="V543" s="462"/>
      <c r="W543" s="71"/>
      <c r="X543" s="71"/>
      <c r="Y543" s="461"/>
      <c r="Z543" s="462"/>
      <c r="AA543" s="71"/>
      <c r="AB543" s="71"/>
      <c r="AC543" s="71"/>
    </row>
    <row r="544" spans="1:29" s="3" customFormat="1" x14ac:dyDescent="0.2">
      <c r="A544" s="454"/>
      <c r="B544" s="15"/>
      <c r="C544" s="455"/>
      <c r="D544" s="456"/>
      <c r="E544" s="456"/>
      <c r="F544" s="456"/>
      <c r="G544" s="456"/>
      <c r="H544" s="456"/>
      <c r="I544" s="456"/>
      <c r="J544" s="456"/>
      <c r="K544" s="457"/>
      <c r="L544" s="457"/>
      <c r="M544" s="71"/>
      <c r="N544" s="71"/>
      <c r="O544" s="461"/>
      <c r="P544" s="462"/>
      <c r="Q544" s="462"/>
      <c r="R544" s="71"/>
      <c r="S544" s="71"/>
      <c r="T544" s="461"/>
      <c r="U544" s="462"/>
      <c r="V544" s="462"/>
      <c r="W544" s="71"/>
      <c r="X544" s="71"/>
      <c r="Y544" s="461"/>
      <c r="Z544" s="462"/>
      <c r="AA544" s="71"/>
      <c r="AB544" s="71"/>
      <c r="AC544" s="71"/>
    </row>
    <row r="545" spans="1:29" s="3" customFormat="1" x14ac:dyDescent="0.2">
      <c r="A545" s="454"/>
      <c r="B545" s="15"/>
      <c r="C545" s="455"/>
      <c r="D545" s="456"/>
      <c r="E545" s="456"/>
      <c r="F545" s="456"/>
      <c r="G545" s="456"/>
      <c r="H545" s="456"/>
      <c r="I545" s="456"/>
      <c r="J545" s="456"/>
      <c r="K545" s="457"/>
      <c r="L545" s="457"/>
      <c r="M545" s="71"/>
      <c r="N545" s="71"/>
      <c r="O545" s="461"/>
      <c r="P545" s="462"/>
      <c r="Q545" s="462"/>
      <c r="R545" s="71"/>
      <c r="S545" s="71"/>
      <c r="T545" s="461"/>
      <c r="U545" s="462"/>
      <c r="V545" s="462"/>
      <c r="W545" s="71"/>
      <c r="X545" s="71"/>
      <c r="Y545" s="461"/>
      <c r="Z545" s="462"/>
      <c r="AA545" s="71"/>
      <c r="AB545" s="71"/>
      <c r="AC545" s="71"/>
    </row>
    <row r="546" spans="1:29" s="3" customFormat="1" x14ac:dyDescent="0.2">
      <c r="A546" s="454"/>
      <c r="B546" s="15"/>
      <c r="C546" s="455"/>
      <c r="D546" s="456"/>
      <c r="E546" s="456"/>
      <c r="F546" s="456"/>
      <c r="G546" s="456"/>
      <c r="H546" s="456"/>
      <c r="I546" s="456"/>
      <c r="J546" s="456"/>
      <c r="K546" s="457"/>
      <c r="L546" s="457"/>
      <c r="M546" s="71"/>
      <c r="N546" s="71"/>
      <c r="O546" s="461"/>
      <c r="P546" s="462"/>
      <c r="Q546" s="462"/>
      <c r="R546" s="71"/>
      <c r="S546" s="71"/>
      <c r="T546" s="461"/>
      <c r="U546" s="462"/>
      <c r="V546" s="462"/>
      <c r="W546" s="71"/>
      <c r="X546" s="71"/>
      <c r="Y546" s="461"/>
      <c r="Z546" s="462"/>
      <c r="AA546" s="71"/>
      <c r="AB546" s="71"/>
      <c r="AC546" s="71"/>
    </row>
    <row r="547" spans="1:29" s="3" customFormat="1" x14ac:dyDescent="0.2">
      <c r="A547" s="454"/>
      <c r="B547" s="15"/>
      <c r="C547" s="455"/>
      <c r="D547" s="456"/>
      <c r="E547" s="456"/>
      <c r="F547" s="456"/>
      <c r="G547" s="456"/>
      <c r="H547" s="456"/>
      <c r="I547" s="456"/>
      <c r="J547" s="456"/>
      <c r="K547" s="457"/>
      <c r="L547" s="457"/>
      <c r="M547" s="71"/>
      <c r="N547" s="71"/>
      <c r="O547" s="461"/>
      <c r="P547" s="462"/>
      <c r="Q547" s="462"/>
      <c r="R547" s="71"/>
      <c r="S547" s="71"/>
      <c r="T547" s="461"/>
      <c r="U547" s="462"/>
      <c r="V547" s="462"/>
      <c r="W547" s="71"/>
      <c r="X547" s="71"/>
      <c r="Y547" s="461"/>
      <c r="Z547" s="462"/>
      <c r="AA547" s="71"/>
      <c r="AB547" s="71"/>
      <c r="AC547" s="71"/>
    </row>
  </sheetData>
  <mergeCells count="23">
    <mergeCell ref="Z2:AC2"/>
    <mergeCell ref="Z1:AC1"/>
    <mergeCell ref="T5:X5"/>
    <mergeCell ref="B4:B6"/>
    <mergeCell ref="O5:S5"/>
    <mergeCell ref="E5:I5"/>
    <mergeCell ref="Y5:AC5"/>
    <mergeCell ref="C4:C6"/>
    <mergeCell ref="A3:AC3"/>
    <mergeCell ref="J5:N5"/>
    <mergeCell ref="A506:AC506"/>
    <mergeCell ref="A256:AC256"/>
    <mergeCell ref="A106:AC106"/>
    <mergeCell ref="E4:AC4"/>
    <mergeCell ref="A48:AC48"/>
    <mergeCell ref="A8:AC8"/>
    <mergeCell ref="A65:AC65"/>
    <mergeCell ref="A84:AC84"/>
    <mergeCell ref="D4:D6"/>
    <mergeCell ref="A4:A6"/>
    <mergeCell ref="A252:AC252"/>
    <mergeCell ref="A97:AC97"/>
    <mergeCell ref="A223:AC223"/>
  </mergeCells>
  <phoneticPr fontId="1" type="noConversion"/>
  <printOptions horizontalCentered="1"/>
  <pageMargins left="0.19685039370078741" right="0.19685039370078741" top="0.59055118110236227" bottom="0.39370078740157483" header="0.19685039370078741" footer="0.19685039370078741"/>
  <pageSetup paperSize="9" scale="47" fitToHeight="0" orientation="landscape" r:id="rId1"/>
  <headerFooter alignWithMargins="0"/>
  <rowBreaks count="13" manualBreakCount="13">
    <brk id="17" max="28" man="1"/>
    <brk id="28" max="28" man="1"/>
    <brk id="43" max="28" man="1"/>
    <brk id="54" max="28" man="1"/>
    <brk id="64" max="28" man="1"/>
    <brk id="74" max="28" man="1"/>
    <brk id="82" max="28" man="1"/>
    <brk id="93" max="28" man="1"/>
    <brk id="105" max="28" man="1"/>
    <brk id="178" max="28" man="1"/>
    <brk id="192" max="28" man="1"/>
    <brk id="205" max="28" man="1"/>
    <brk id="219" max="2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XFD198"/>
  <sheetViews>
    <sheetView view="pageBreakPreview" topLeftCell="F1" zoomScale="80" zoomScaleSheetLayoutView="80" workbookViewId="0">
      <selection activeCell="B3" sqref="B3:AD3"/>
    </sheetView>
  </sheetViews>
  <sheetFormatPr defaultColWidth="9.140625" defaultRowHeight="42" customHeight="1" outlineLevelRow="1" x14ac:dyDescent="0.2"/>
  <cols>
    <col min="1" max="1" width="6.42578125" style="3" customWidth="1"/>
    <col min="2" max="2" width="21.5703125" style="39" customWidth="1"/>
    <col min="3" max="3" width="18.28515625" style="40" customWidth="1"/>
    <col min="4" max="4" width="10.28515625" style="3" customWidth="1"/>
    <col min="5" max="5" width="14.28515625" style="1" customWidth="1"/>
    <col min="6" max="6" width="12.85546875" style="3" customWidth="1"/>
    <col min="7" max="7" width="13.85546875" style="3" customWidth="1"/>
    <col min="8" max="8" width="13.5703125" style="3" customWidth="1"/>
    <col min="9" max="9" width="9.85546875" style="3" customWidth="1"/>
    <col min="10" max="10" width="14.85546875" style="1" customWidth="1"/>
    <col min="11" max="11" width="12.140625" style="3" customWidth="1"/>
    <col min="12" max="12" width="13" style="3" customWidth="1"/>
    <col min="13" max="13" width="10.7109375" style="3" customWidth="1"/>
    <col min="14" max="14" width="9.85546875" style="3" customWidth="1"/>
    <col min="15" max="15" width="13.85546875" style="1" customWidth="1"/>
    <col min="16" max="16" width="11.85546875" style="3" customWidth="1"/>
    <col min="17" max="17" width="13.7109375" style="3" customWidth="1"/>
    <col min="18" max="18" width="8.7109375" style="3" customWidth="1"/>
    <col min="19" max="19" width="9.42578125" style="3" customWidth="1"/>
    <col min="20" max="20" width="14.42578125" style="1" customWidth="1"/>
    <col min="21" max="21" width="14.42578125" style="3" customWidth="1"/>
    <col min="22" max="22" width="16" style="3" customWidth="1"/>
    <col min="23" max="23" width="8.5703125" style="3" customWidth="1"/>
    <col min="24" max="24" width="9.28515625" style="3" customWidth="1"/>
    <col min="25" max="25" width="13.85546875" style="1" customWidth="1"/>
    <col min="26" max="26" width="13" style="3" customWidth="1"/>
    <col min="27" max="27" width="13.85546875" style="3" customWidth="1"/>
    <col min="28" max="28" width="8.42578125" style="3" customWidth="1"/>
    <col min="29" max="29" width="8.7109375" style="3" customWidth="1"/>
    <col min="30" max="30" width="15.7109375" style="59" customWidth="1"/>
    <col min="31" max="31" width="16.28515625" style="157" bestFit="1" customWidth="1"/>
    <col min="32" max="32" width="14.7109375" style="107" customWidth="1"/>
    <col min="33" max="33" width="16.28515625" style="107" customWidth="1"/>
    <col min="34" max="34" width="9.28515625" style="107" bestFit="1" customWidth="1"/>
    <col min="35" max="16384" width="9.140625" style="18"/>
  </cols>
  <sheetData>
    <row r="1" spans="1:34" s="26" customFormat="1" ht="82.9" customHeight="1" x14ac:dyDescent="0.25">
      <c r="A1" s="30"/>
      <c r="B1" s="41"/>
      <c r="C1" s="42"/>
      <c r="D1" s="43"/>
      <c r="E1" s="44"/>
      <c r="F1" s="45"/>
      <c r="G1" s="45"/>
      <c r="H1" s="45"/>
      <c r="I1" s="45"/>
      <c r="J1" s="155"/>
      <c r="K1" s="156"/>
      <c r="L1" s="156"/>
      <c r="M1" s="156"/>
      <c r="N1" s="156"/>
      <c r="O1" s="28"/>
      <c r="P1" s="28"/>
      <c r="Q1" s="46"/>
      <c r="R1" s="28"/>
      <c r="S1" s="28"/>
      <c r="T1" s="28"/>
      <c r="U1" s="28"/>
      <c r="V1" s="28"/>
      <c r="W1" s="28"/>
      <c r="X1" s="28"/>
      <c r="Y1" s="29"/>
      <c r="Z1" s="28"/>
      <c r="AA1" s="566" t="s">
        <v>1428</v>
      </c>
      <c r="AB1" s="566"/>
      <c r="AC1" s="566"/>
      <c r="AD1" s="566"/>
      <c r="AE1" s="158"/>
      <c r="AF1" s="45"/>
      <c r="AG1" s="45"/>
      <c r="AH1" s="45"/>
    </row>
    <row r="2" spans="1:34" s="26" customFormat="1" ht="120" customHeight="1" x14ac:dyDescent="0.25">
      <c r="A2" s="30"/>
      <c r="B2" s="41"/>
      <c r="C2" s="42"/>
      <c r="D2" s="43"/>
      <c r="E2" s="44"/>
      <c r="F2" s="45"/>
      <c r="G2" s="45"/>
      <c r="H2" s="45"/>
      <c r="I2" s="45"/>
      <c r="J2" s="155"/>
      <c r="K2" s="156"/>
      <c r="L2" s="156"/>
      <c r="M2" s="156"/>
      <c r="N2" s="156"/>
      <c r="O2" s="28"/>
      <c r="P2" s="28"/>
      <c r="Q2" s="46"/>
      <c r="R2" s="28"/>
      <c r="S2" s="28"/>
      <c r="T2" s="28"/>
      <c r="U2" s="28"/>
      <c r="V2" s="28"/>
      <c r="W2" s="28"/>
      <c r="X2" s="28"/>
      <c r="Y2" s="29"/>
      <c r="Z2" s="28"/>
      <c r="AA2" s="567" t="s">
        <v>831</v>
      </c>
      <c r="AB2" s="567"/>
      <c r="AC2" s="567"/>
      <c r="AD2" s="567"/>
      <c r="AE2" s="158"/>
      <c r="AF2" s="45"/>
      <c r="AG2" s="45"/>
      <c r="AH2" s="45"/>
    </row>
    <row r="3" spans="1:34" ht="42" customHeight="1" x14ac:dyDescent="0.4">
      <c r="A3" s="8"/>
      <c r="B3" s="619" t="s">
        <v>1207</v>
      </c>
      <c r="C3" s="619"/>
      <c r="D3" s="619"/>
      <c r="E3" s="620"/>
      <c r="F3" s="620"/>
      <c r="G3" s="620"/>
      <c r="H3" s="620"/>
      <c r="I3" s="620"/>
      <c r="J3" s="620"/>
      <c r="K3" s="620"/>
      <c r="L3" s="620"/>
      <c r="M3" s="620"/>
      <c r="N3" s="620"/>
      <c r="O3" s="620"/>
      <c r="P3" s="620"/>
      <c r="Q3" s="620"/>
      <c r="R3" s="620"/>
      <c r="S3" s="620"/>
      <c r="T3" s="620"/>
      <c r="U3" s="620"/>
      <c r="V3" s="620"/>
      <c r="W3" s="620"/>
      <c r="X3" s="620"/>
      <c r="Y3" s="620"/>
      <c r="Z3" s="620"/>
      <c r="AA3" s="620"/>
      <c r="AB3" s="620"/>
      <c r="AC3" s="620"/>
      <c r="AD3" s="620"/>
    </row>
    <row r="4" spans="1:34" ht="42" customHeight="1" x14ac:dyDescent="0.2">
      <c r="A4" s="559" t="s">
        <v>214</v>
      </c>
      <c r="B4" s="568" t="s">
        <v>213</v>
      </c>
      <c r="C4" s="568" t="s">
        <v>212</v>
      </c>
      <c r="D4" s="568" t="s">
        <v>229</v>
      </c>
      <c r="E4" s="629" t="s">
        <v>211</v>
      </c>
      <c r="F4" s="629"/>
      <c r="G4" s="629"/>
      <c r="H4" s="629"/>
      <c r="I4" s="629"/>
      <c r="J4" s="630"/>
      <c r="K4" s="630"/>
      <c r="L4" s="630"/>
      <c r="M4" s="630"/>
      <c r="N4" s="630"/>
      <c r="O4" s="630"/>
      <c r="P4" s="630"/>
      <c r="Q4" s="630"/>
      <c r="R4" s="630"/>
      <c r="S4" s="630"/>
      <c r="T4" s="630"/>
      <c r="U4" s="630"/>
      <c r="V4" s="630"/>
      <c r="W4" s="630"/>
      <c r="X4" s="630"/>
      <c r="Y4" s="630"/>
      <c r="Z4" s="630"/>
      <c r="AA4" s="630"/>
      <c r="AB4" s="630"/>
      <c r="AC4" s="630"/>
      <c r="AD4" s="564" t="s">
        <v>210</v>
      </c>
    </row>
    <row r="5" spans="1:34" ht="42" customHeight="1" x14ac:dyDescent="0.2">
      <c r="A5" s="559"/>
      <c r="B5" s="627"/>
      <c r="C5" s="568"/>
      <c r="D5" s="628"/>
      <c r="E5" s="605" t="s">
        <v>209</v>
      </c>
      <c r="F5" s="605"/>
      <c r="G5" s="605"/>
      <c r="H5" s="605"/>
      <c r="I5" s="605"/>
      <c r="J5" s="605" t="s">
        <v>208</v>
      </c>
      <c r="K5" s="605"/>
      <c r="L5" s="605"/>
      <c r="M5" s="605"/>
      <c r="N5" s="605"/>
      <c r="O5" s="605" t="s">
        <v>207</v>
      </c>
      <c r="P5" s="605"/>
      <c r="Q5" s="605"/>
      <c r="R5" s="605"/>
      <c r="S5" s="605"/>
      <c r="T5" s="605" t="s">
        <v>206</v>
      </c>
      <c r="U5" s="605"/>
      <c r="V5" s="605"/>
      <c r="W5" s="605"/>
      <c r="X5" s="605"/>
      <c r="Y5" s="605" t="s">
        <v>205</v>
      </c>
      <c r="Z5" s="605"/>
      <c r="AA5" s="605"/>
      <c r="AB5" s="605"/>
      <c r="AC5" s="605"/>
      <c r="AD5" s="564"/>
    </row>
    <row r="6" spans="1:34" ht="57.6" customHeight="1" x14ac:dyDescent="0.2">
      <c r="A6" s="559"/>
      <c r="B6" s="627"/>
      <c r="C6" s="568"/>
      <c r="D6" s="628"/>
      <c r="E6" s="31" t="s">
        <v>204</v>
      </c>
      <c r="F6" s="193" t="s">
        <v>705</v>
      </c>
      <c r="G6" s="193" t="s">
        <v>706</v>
      </c>
      <c r="H6" s="193" t="s">
        <v>216</v>
      </c>
      <c r="I6" s="193" t="s">
        <v>215</v>
      </c>
      <c r="J6" s="31" t="s">
        <v>204</v>
      </c>
      <c r="K6" s="193" t="s">
        <v>705</v>
      </c>
      <c r="L6" s="193" t="s">
        <v>706</v>
      </c>
      <c r="M6" s="193" t="s">
        <v>216</v>
      </c>
      <c r="N6" s="193" t="s">
        <v>215</v>
      </c>
      <c r="O6" s="31" t="s">
        <v>204</v>
      </c>
      <c r="P6" s="193" t="s">
        <v>705</v>
      </c>
      <c r="Q6" s="193" t="s">
        <v>706</v>
      </c>
      <c r="R6" s="193" t="s">
        <v>216</v>
      </c>
      <c r="S6" s="193" t="s">
        <v>215</v>
      </c>
      <c r="T6" s="31" t="s">
        <v>204</v>
      </c>
      <c r="U6" s="193" t="s">
        <v>705</v>
      </c>
      <c r="V6" s="193" t="s">
        <v>706</v>
      </c>
      <c r="W6" s="193" t="s">
        <v>216</v>
      </c>
      <c r="X6" s="193" t="s">
        <v>215</v>
      </c>
      <c r="Y6" s="31" t="s">
        <v>204</v>
      </c>
      <c r="Z6" s="193" t="s">
        <v>705</v>
      </c>
      <c r="AA6" s="193" t="s">
        <v>706</v>
      </c>
      <c r="AB6" s="193" t="s">
        <v>216</v>
      </c>
      <c r="AC6" s="193" t="s">
        <v>215</v>
      </c>
      <c r="AD6" s="564"/>
      <c r="AE6" s="121" t="s">
        <v>203</v>
      </c>
      <c r="AF6" s="121" t="s">
        <v>202</v>
      </c>
      <c r="AG6" s="121" t="s">
        <v>216</v>
      </c>
      <c r="AH6" s="121" t="s">
        <v>215</v>
      </c>
    </row>
    <row r="7" spans="1:34" s="25" customFormat="1" ht="25.15" customHeight="1" x14ac:dyDescent="0.25">
      <c r="A7" s="50">
        <v>1</v>
      </c>
      <c r="B7" s="50">
        <v>2</v>
      </c>
      <c r="C7" s="50">
        <v>3</v>
      </c>
      <c r="D7" s="50">
        <v>4</v>
      </c>
      <c r="E7" s="50">
        <v>5</v>
      </c>
      <c r="F7" s="50">
        <v>6</v>
      </c>
      <c r="G7" s="50">
        <v>7</v>
      </c>
      <c r="H7" s="50">
        <v>8</v>
      </c>
      <c r="I7" s="50">
        <v>9</v>
      </c>
      <c r="J7" s="50">
        <v>10</v>
      </c>
      <c r="K7" s="50">
        <v>11</v>
      </c>
      <c r="L7" s="50">
        <v>12</v>
      </c>
      <c r="M7" s="50">
        <v>13</v>
      </c>
      <c r="N7" s="50">
        <v>14</v>
      </c>
      <c r="O7" s="50">
        <v>15</v>
      </c>
      <c r="P7" s="50">
        <v>16</v>
      </c>
      <c r="Q7" s="50">
        <v>17</v>
      </c>
      <c r="R7" s="50">
        <v>18</v>
      </c>
      <c r="S7" s="50">
        <v>19</v>
      </c>
      <c r="T7" s="50">
        <v>20</v>
      </c>
      <c r="U7" s="50">
        <v>21</v>
      </c>
      <c r="V7" s="50">
        <v>22</v>
      </c>
      <c r="W7" s="50">
        <v>23</v>
      </c>
      <c r="X7" s="50">
        <v>24</v>
      </c>
      <c r="Y7" s="50">
        <v>25</v>
      </c>
      <c r="Z7" s="50">
        <v>26</v>
      </c>
      <c r="AA7" s="50">
        <v>27</v>
      </c>
      <c r="AB7" s="50">
        <v>28</v>
      </c>
      <c r="AC7" s="50">
        <v>29</v>
      </c>
      <c r="AD7" s="50">
        <v>30</v>
      </c>
      <c r="AE7" s="159"/>
      <c r="AF7" s="160"/>
      <c r="AG7" s="160"/>
      <c r="AH7" s="160"/>
    </row>
    <row r="8" spans="1:34" s="25" customFormat="1" ht="33" customHeight="1" x14ac:dyDescent="0.25">
      <c r="A8" s="635" t="s">
        <v>230</v>
      </c>
      <c r="B8" s="635"/>
      <c r="C8" s="635"/>
      <c r="D8" s="635"/>
      <c r="E8" s="635"/>
      <c r="F8" s="635"/>
      <c r="G8" s="635"/>
      <c r="H8" s="635"/>
      <c r="I8" s="635"/>
      <c r="J8" s="635"/>
      <c r="K8" s="635"/>
      <c r="L8" s="635"/>
      <c r="M8" s="635"/>
      <c r="N8" s="635"/>
      <c r="O8" s="635"/>
      <c r="P8" s="635"/>
      <c r="Q8" s="635"/>
      <c r="R8" s="635"/>
      <c r="S8" s="635"/>
      <c r="T8" s="635"/>
      <c r="U8" s="635"/>
      <c r="V8" s="635"/>
      <c r="W8" s="635"/>
      <c r="X8" s="635"/>
      <c r="Y8" s="635"/>
      <c r="Z8" s="635"/>
      <c r="AA8" s="635"/>
      <c r="AB8" s="635"/>
      <c r="AC8" s="635"/>
      <c r="AD8" s="635"/>
      <c r="AE8" s="159"/>
      <c r="AF8" s="160"/>
      <c r="AG8" s="160"/>
      <c r="AH8" s="160"/>
    </row>
    <row r="9" spans="1:34" s="37" customFormat="1" ht="34.9" customHeight="1" x14ac:dyDescent="0.25">
      <c r="A9" s="636" t="s">
        <v>199</v>
      </c>
      <c r="B9" s="636"/>
      <c r="C9" s="636"/>
      <c r="D9" s="636"/>
      <c r="E9" s="636"/>
      <c r="F9" s="636"/>
      <c r="G9" s="636"/>
      <c r="H9" s="636"/>
      <c r="I9" s="636"/>
      <c r="J9" s="636"/>
      <c r="K9" s="636"/>
      <c r="L9" s="636"/>
      <c r="M9" s="636"/>
      <c r="N9" s="636"/>
      <c r="O9" s="636"/>
      <c r="P9" s="636"/>
      <c r="Q9" s="636"/>
      <c r="R9" s="636"/>
      <c r="S9" s="636"/>
      <c r="T9" s="636"/>
      <c r="U9" s="636"/>
      <c r="V9" s="636"/>
      <c r="W9" s="636"/>
      <c r="X9" s="636"/>
      <c r="Y9" s="636"/>
      <c r="Z9" s="636"/>
      <c r="AA9" s="636"/>
      <c r="AB9" s="636"/>
      <c r="AC9" s="636"/>
      <c r="AD9" s="636"/>
      <c r="AE9" s="159"/>
      <c r="AF9" s="160"/>
      <c r="AG9" s="160"/>
      <c r="AH9" s="160"/>
    </row>
    <row r="10" spans="1:34" s="36" customFormat="1" ht="30" customHeight="1" x14ac:dyDescent="0.2">
      <c r="A10" s="631" t="s">
        <v>1206</v>
      </c>
      <c r="B10" s="632"/>
      <c r="C10" s="632"/>
      <c r="D10" s="632"/>
      <c r="E10" s="632"/>
      <c r="F10" s="632"/>
      <c r="G10" s="632"/>
      <c r="H10" s="632"/>
      <c r="I10" s="632"/>
      <c r="J10" s="632"/>
      <c r="K10" s="632"/>
      <c r="L10" s="632"/>
      <c r="M10" s="632"/>
      <c r="N10" s="632"/>
      <c r="O10" s="632"/>
      <c r="P10" s="632"/>
      <c r="Q10" s="632"/>
      <c r="R10" s="632"/>
      <c r="S10" s="632"/>
      <c r="T10" s="632"/>
      <c r="U10" s="632"/>
      <c r="V10" s="632"/>
      <c r="W10" s="632"/>
      <c r="X10" s="632"/>
      <c r="Y10" s="632"/>
      <c r="Z10" s="632"/>
      <c r="AA10" s="632"/>
      <c r="AB10" s="632"/>
      <c r="AC10" s="632"/>
      <c r="AD10" s="633"/>
      <c r="AE10" s="161"/>
      <c r="AF10" s="161"/>
      <c r="AG10" s="161"/>
      <c r="AH10" s="161"/>
    </row>
    <row r="11" spans="1:34" s="36" customFormat="1" ht="34.9" customHeight="1" outlineLevel="1" x14ac:dyDescent="0.2">
      <c r="A11" s="611" t="s">
        <v>198</v>
      </c>
      <c r="B11" s="612"/>
      <c r="C11" s="612"/>
      <c r="D11" s="612"/>
      <c r="E11" s="612"/>
      <c r="F11" s="612"/>
      <c r="G11" s="612"/>
      <c r="H11" s="612"/>
      <c r="I11" s="612"/>
      <c r="J11" s="612"/>
      <c r="K11" s="612"/>
      <c r="L11" s="612"/>
      <c r="M11" s="612"/>
      <c r="N11" s="612"/>
      <c r="O11" s="612"/>
      <c r="P11" s="612"/>
      <c r="Q11" s="612"/>
      <c r="R11" s="612"/>
      <c r="S11" s="612"/>
      <c r="T11" s="612"/>
      <c r="U11" s="612"/>
      <c r="V11" s="612"/>
      <c r="W11" s="612"/>
      <c r="X11" s="612"/>
      <c r="Y11" s="612"/>
      <c r="Z11" s="612"/>
      <c r="AA11" s="612"/>
      <c r="AB11" s="612"/>
      <c r="AC11" s="612"/>
      <c r="AD11" s="613"/>
      <c r="AE11" s="161"/>
      <c r="AF11" s="161"/>
      <c r="AG11" s="161"/>
      <c r="AH11" s="161"/>
    </row>
    <row r="12" spans="1:34" s="36" customFormat="1" ht="31.15" customHeight="1" outlineLevel="1" x14ac:dyDescent="0.2">
      <c r="A12" s="599" t="s">
        <v>197</v>
      </c>
      <c r="B12" s="600"/>
      <c r="C12" s="600"/>
      <c r="D12" s="600"/>
      <c r="E12" s="600"/>
      <c r="F12" s="600"/>
      <c r="G12" s="600"/>
      <c r="H12" s="600"/>
      <c r="I12" s="600"/>
      <c r="J12" s="600"/>
      <c r="K12" s="600"/>
      <c r="L12" s="600"/>
      <c r="M12" s="600"/>
      <c r="N12" s="600"/>
      <c r="O12" s="600"/>
      <c r="P12" s="600"/>
      <c r="Q12" s="600"/>
      <c r="R12" s="600"/>
      <c r="S12" s="600"/>
      <c r="T12" s="600"/>
      <c r="U12" s="600"/>
      <c r="V12" s="600"/>
      <c r="W12" s="600"/>
      <c r="X12" s="600"/>
      <c r="Y12" s="600"/>
      <c r="Z12" s="600"/>
      <c r="AA12" s="600"/>
      <c r="AB12" s="600"/>
      <c r="AC12" s="600"/>
      <c r="AD12" s="601"/>
      <c r="AE12" s="161"/>
      <c r="AF12" s="161"/>
      <c r="AG12" s="161"/>
      <c r="AH12" s="161"/>
    </row>
    <row r="13" spans="1:34" s="40" customFormat="1" ht="88.15" customHeight="1" outlineLevel="1" x14ac:dyDescent="0.2">
      <c r="A13" s="192">
        <v>1</v>
      </c>
      <c r="B13" s="187" t="s">
        <v>975</v>
      </c>
      <c r="C13" s="193" t="s">
        <v>183</v>
      </c>
      <c r="D13" s="103" t="s">
        <v>963</v>
      </c>
      <c r="E13" s="104">
        <f>F13+G13+H13+I13</f>
        <v>67481</v>
      </c>
      <c r="F13" s="291">
        <f>69182-850-851</f>
        <v>67481</v>
      </c>
      <c r="G13" s="105">
        <v>0</v>
      </c>
      <c r="H13" s="105">
        <v>0</v>
      </c>
      <c r="I13" s="105">
        <v>0</v>
      </c>
      <c r="J13" s="104">
        <f>K13+L13+M13+N13</f>
        <v>29389</v>
      </c>
      <c r="K13" s="482">
        <v>29389</v>
      </c>
      <c r="L13" s="105">
        <v>0</v>
      </c>
      <c r="M13" s="105">
        <v>0</v>
      </c>
      <c r="N13" s="105">
        <v>0</v>
      </c>
      <c r="O13" s="104">
        <f>P13</f>
        <v>30758</v>
      </c>
      <c r="P13" s="105">
        <v>30758</v>
      </c>
      <c r="Q13" s="105">
        <v>0</v>
      </c>
      <c r="R13" s="105">
        <v>0</v>
      </c>
      <c r="S13" s="105">
        <v>0</v>
      </c>
      <c r="T13" s="105">
        <v>0</v>
      </c>
      <c r="U13" s="105">
        <v>0</v>
      </c>
      <c r="V13" s="105">
        <v>0</v>
      </c>
      <c r="W13" s="105">
        <v>0</v>
      </c>
      <c r="X13" s="105">
        <v>0</v>
      </c>
      <c r="Y13" s="105">
        <v>0</v>
      </c>
      <c r="Z13" s="105">
        <v>0</v>
      </c>
      <c r="AA13" s="105">
        <v>0</v>
      </c>
      <c r="AB13" s="105">
        <v>0</v>
      </c>
      <c r="AC13" s="105">
        <v>0</v>
      </c>
      <c r="AD13" s="104">
        <f t="shared" ref="AD13:AD17" si="0">E13+J13+O13+T13+Y13</f>
        <v>127628</v>
      </c>
    </row>
    <row r="14" spans="1:34" s="3" customFormat="1" ht="99" customHeight="1" outlineLevel="1" x14ac:dyDescent="0.2">
      <c r="A14" s="192">
        <v>2</v>
      </c>
      <c r="B14" s="187" t="s">
        <v>195</v>
      </c>
      <c r="C14" s="193" t="s">
        <v>183</v>
      </c>
      <c r="D14" s="106" t="s">
        <v>963</v>
      </c>
      <c r="E14" s="104">
        <f>F14+G14+H14+I14</f>
        <v>1340</v>
      </c>
      <c r="F14" s="105">
        <v>1340</v>
      </c>
      <c r="G14" s="105">
        <v>0</v>
      </c>
      <c r="H14" s="105">
        <v>0</v>
      </c>
      <c r="I14" s="105">
        <v>0</v>
      </c>
      <c r="J14" s="104">
        <f>K14+L14+M14+N14</f>
        <v>1368</v>
      </c>
      <c r="K14" s="105">
        <v>1368</v>
      </c>
      <c r="L14" s="105">
        <v>0</v>
      </c>
      <c r="M14" s="105">
        <v>0</v>
      </c>
      <c r="N14" s="105">
        <v>0</v>
      </c>
      <c r="O14" s="104">
        <f>SUM(P14:S14)</f>
        <v>1368</v>
      </c>
      <c r="P14" s="105">
        <v>1368</v>
      </c>
      <c r="Q14" s="105">
        <v>0</v>
      </c>
      <c r="R14" s="105">
        <v>0</v>
      </c>
      <c r="S14" s="105">
        <v>0</v>
      </c>
      <c r="T14" s="105">
        <v>0</v>
      </c>
      <c r="U14" s="105">
        <v>0</v>
      </c>
      <c r="V14" s="105">
        <v>0</v>
      </c>
      <c r="W14" s="105">
        <v>0</v>
      </c>
      <c r="X14" s="105">
        <v>0</v>
      </c>
      <c r="Y14" s="105">
        <v>0</v>
      </c>
      <c r="Z14" s="105">
        <v>0</v>
      </c>
      <c r="AA14" s="105">
        <v>0</v>
      </c>
      <c r="AB14" s="105">
        <v>0</v>
      </c>
      <c r="AC14" s="105">
        <v>0</v>
      </c>
      <c r="AD14" s="104">
        <f t="shared" si="0"/>
        <v>4076</v>
      </c>
    </row>
    <row r="15" spans="1:34" s="3" customFormat="1" ht="94.9" customHeight="1" outlineLevel="1" x14ac:dyDescent="0.2">
      <c r="A15" s="192">
        <v>3</v>
      </c>
      <c r="B15" s="187" t="s">
        <v>1247</v>
      </c>
      <c r="C15" s="193" t="s">
        <v>194</v>
      </c>
      <c r="D15" s="176">
        <v>2021</v>
      </c>
      <c r="E15" s="104">
        <f>F15+G15+H15+I15</f>
        <v>1595</v>
      </c>
      <c r="F15" s="105">
        <v>1595</v>
      </c>
      <c r="G15" s="105">
        <v>0</v>
      </c>
      <c r="H15" s="105">
        <v>0</v>
      </c>
      <c r="I15" s="105">
        <v>0</v>
      </c>
      <c r="J15" s="104">
        <f>K15+L15+M15+N15</f>
        <v>907</v>
      </c>
      <c r="K15" s="482">
        <v>907</v>
      </c>
      <c r="L15" s="105">
        <v>0</v>
      </c>
      <c r="M15" s="105">
        <v>0</v>
      </c>
      <c r="N15" s="105">
        <v>0</v>
      </c>
      <c r="O15" s="105">
        <v>0</v>
      </c>
      <c r="P15" s="105">
        <v>0</v>
      </c>
      <c r="Q15" s="105">
        <v>0</v>
      </c>
      <c r="R15" s="105">
        <v>0</v>
      </c>
      <c r="S15" s="105">
        <v>0</v>
      </c>
      <c r="T15" s="105">
        <v>0</v>
      </c>
      <c r="U15" s="105">
        <v>0</v>
      </c>
      <c r="V15" s="105">
        <v>0</v>
      </c>
      <c r="W15" s="105">
        <v>0</v>
      </c>
      <c r="X15" s="105">
        <v>0</v>
      </c>
      <c r="Y15" s="105">
        <v>0</v>
      </c>
      <c r="Z15" s="105">
        <v>0</v>
      </c>
      <c r="AA15" s="105">
        <v>0</v>
      </c>
      <c r="AB15" s="105">
        <v>0</v>
      </c>
      <c r="AC15" s="105">
        <v>0</v>
      </c>
      <c r="AD15" s="104">
        <f t="shared" si="0"/>
        <v>2502</v>
      </c>
    </row>
    <row r="16" spans="1:34" s="3" customFormat="1" ht="80.45" customHeight="1" outlineLevel="1" x14ac:dyDescent="0.2">
      <c r="A16" s="192">
        <v>4</v>
      </c>
      <c r="B16" s="187" t="s">
        <v>193</v>
      </c>
      <c r="C16" s="193" t="s">
        <v>183</v>
      </c>
      <c r="D16" s="106" t="s">
        <v>963</v>
      </c>
      <c r="E16" s="104">
        <f>F16+G16+H16+I16</f>
        <v>8654</v>
      </c>
      <c r="F16" s="482">
        <v>8654</v>
      </c>
      <c r="G16" s="105">
        <v>0</v>
      </c>
      <c r="H16" s="105">
        <v>0</v>
      </c>
      <c r="I16" s="105">
        <v>0</v>
      </c>
      <c r="J16" s="104">
        <f>K16+L16+M16+N16</f>
        <v>7312</v>
      </c>
      <c r="K16" s="482">
        <v>7312</v>
      </c>
      <c r="L16" s="105">
        <v>0</v>
      </c>
      <c r="M16" s="105">
        <v>0</v>
      </c>
      <c r="N16" s="105">
        <v>0</v>
      </c>
      <c r="O16" s="104">
        <f>P16</f>
        <v>8219</v>
      </c>
      <c r="P16" s="105">
        <v>8219</v>
      </c>
      <c r="Q16" s="105">
        <v>0</v>
      </c>
      <c r="R16" s="105">
        <v>0</v>
      </c>
      <c r="S16" s="105">
        <v>0</v>
      </c>
      <c r="T16" s="105">
        <v>0</v>
      </c>
      <c r="U16" s="105">
        <v>0</v>
      </c>
      <c r="V16" s="105">
        <v>0</v>
      </c>
      <c r="W16" s="105">
        <v>0</v>
      </c>
      <c r="X16" s="105">
        <v>0</v>
      </c>
      <c r="Y16" s="105">
        <v>0</v>
      </c>
      <c r="Z16" s="105">
        <v>0</v>
      </c>
      <c r="AA16" s="105">
        <v>0</v>
      </c>
      <c r="AB16" s="105">
        <v>0</v>
      </c>
      <c r="AC16" s="105">
        <v>0</v>
      </c>
      <c r="AD16" s="104">
        <f t="shared" si="0"/>
        <v>24185</v>
      </c>
    </row>
    <row r="17" spans="1:34" s="3" customFormat="1" ht="122.45" customHeight="1" outlineLevel="1" x14ac:dyDescent="0.2">
      <c r="A17" s="192">
        <v>5</v>
      </c>
      <c r="B17" s="187" t="s">
        <v>1257</v>
      </c>
      <c r="C17" s="193" t="s">
        <v>183</v>
      </c>
      <c r="D17" s="176">
        <v>2021</v>
      </c>
      <c r="E17" s="104">
        <f>F17+G17+H17+I17</f>
        <v>1893</v>
      </c>
      <c r="F17" s="291">
        <f>2268-375</f>
        <v>1893</v>
      </c>
      <c r="G17" s="105">
        <v>0</v>
      </c>
      <c r="H17" s="105">
        <v>0</v>
      </c>
      <c r="I17" s="105">
        <v>0</v>
      </c>
      <c r="J17" s="104">
        <f>K17+L17+M17+N17</f>
        <v>1369</v>
      </c>
      <c r="K17" s="482">
        <v>1369</v>
      </c>
      <c r="L17" s="105">
        <v>0</v>
      </c>
      <c r="M17" s="105">
        <v>0</v>
      </c>
      <c r="N17" s="105">
        <v>0</v>
      </c>
      <c r="O17" s="104">
        <f>SUM(P17:S17)</f>
        <v>0</v>
      </c>
      <c r="P17" s="105">
        <v>0</v>
      </c>
      <c r="Q17" s="105">
        <v>0</v>
      </c>
      <c r="R17" s="105">
        <v>0</v>
      </c>
      <c r="S17" s="105">
        <v>0</v>
      </c>
      <c r="T17" s="104">
        <f>SUM(U17:X17)</f>
        <v>0</v>
      </c>
      <c r="U17" s="105">
        <v>0</v>
      </c>
      <c r="V17" s="105">
        <v>0</v>
      </c>
      <c r="W17" s="105">
        <v>0</v>
      </c>
      <c r="X17" s="105">
        <v>0</v>
      </c>
      <c r="Y17" s="104">
        <f>SUM(Z17:AC17)</f>
        <v>0</v>
      </c>
      <c r="Z17" s="105">
        <v>0</v>
      </c>
      <c r="AA17" s="105">
        <v>0</v>
      </c>
      <c r="AB17" s="105">
        <v>0</v>
      </c>
      <c r="AC17" s="105">
        <v>0</v>
      </c>
      <c r="AD17" s="104">
        <f t="shared" si="0"/>
        <v>3262</v>
      </c>
    </row>
    <row r="18" spans="1:34" ht="40.9" customHeight="1" outlineLevel="1" x14ac:dyDescent="0.3">
      <c r="A18" s="636" t="s">
        <v>957</v>
      </c>
      <c r="B18" s="638"/>
      <c r="C18" s="638"/>
      <c r="D18" s="638"/>
      <c r="E18" s="638"/>
      <c r="F18" s="638"/>
      <c r="G18" s="638"/>
      <c r="H18" s="638"/>
      <c r="I18" s="638"/>
      <c r="J18" s="638"/>
      <c r="K18" s="638"/>
      <c r="L18" s="638"/>
      <c r="M18" s="638"/>
      <c r="N18" s="638"/>
      <c r="O18" s="638"/>
      <c r="P18" s="638"/>
      <c r="Q18" s="638"/>
      <c r="R18" s="638"/>
      <c r="S18" s="638"/>
      <c r="T18" s="638"/>
      <c r="U18" s="638"/>
      <c r="V18" s="638"/>
      <c r="W18" s="638"/>
      <c r="X18" s="638"/>
      <c r="Y18" s="638"/>
      <c r="Z18" s="638"/>
      <c r="AA18" s="638"/>
      <c r="AB18" s="638"/>
      <c r="AC18" s="638"/>
      <c r="AD18" s="638"/>
    </row>
    <row r="19" spans="1:34" s="3" customFormat="1" ht="118.9" customHeight="1" outlineLevel="1" x14ac:dyDescent="0.2">
      <c r="A19" s="192">
        <v>6</v>
      </c>
      <c r="B19" s="187" t="s">
        <v>1023</v>
      </c>
      <c r="C19" s="193" t="s">
        <v>196</v>
      </c>
      <c r="D19" s="103" t="s">
        <v>1029</v>
      </c>
      <c r="E19" s="104">
        <f>SUM(F19:I19)</f>
        <v>51269</v>
      </c>
      <c r="F19" s="144">
        <f>46195+1408+1630+2036</f>
        <v>51269</v>
      </c>
      <c r="G19" s="105">
        <v>0</v>
      </c>
      <c r="H19" s="105">
        <v>0</v>
      </c>
      <c r="I19" s="105">
        <v>0</v>
      </c>
      <c r="J19" s="104">
        <f>SUM(K19:N19)</f>
        <v>13924</v>
      </c>
      <c r="K19" s="144">
        <f>11888+2036</f>
        <v>13924</v>
      </c>
      <c r="L19" s="105">
        <v>0</v>
      </c>
      <c r="M19" s="105">
        <v>0</v>
      </c>
      <c r="N19" s="105">
        <v>0</v>
      </c>
      <c r="O19" s="104">
        <f t="shared" ref="O19:O26" si="1">SUM(P19:S19)</f>
        <v>13924</v>
      </c>
      <c r="P19" s="144">
        <f>11888+2036</f>
        <v>13924</v>
      </c>
      <c r="Q19" s="105">
        <v>0</v>
      </c>
      <c r="R19" s="105">
        <v>0</v>
      </c>
      <c r="S19" s="105">
        <v>0</v>
      </c>
      <c r="T19" s="104">
        <f>U19</f>
        <v>29781</v>
      </c>
      <c r="U19" s="144">
        <f>29000+781</f>
        <v>29781</v>
      </c>
      <c r="V19" s="105">
        <v>0</v>
      </c>
      <c r="W19" s="105">
        <v>0</v>
      </c>
      <c r="X19" s="105">
        <v>0</v>
      </c>
      <c r="Y19" s="104">
        <f>Z19</f>
        <v>29781</v>
      </c>
      <c r="Z19" s="144">
        <f>29000+781</f>
        <v>29781</v>
      </c>
      <c r="AA19" s="105">
        <v>0</v>
      </c>
      <c r="AB19" s="105">
        <v>0</v>
      </c>
      <c r="AC19" s="105">
        <v>0</v>
      </c>
      <c r="AD19" s="104">
        <f t="shared" ref="AD19:AD26" si="2">E19+J19+O19+T19+Y19</f>
        <v>138679</v>
      </c>
    </row>
    <row r="20" spans="1:34" s="3" customFormat="1" ht="126" customHeight="1" outlineLevel="1" x14ac:dyDescent="0.2">
      <c r="A20" s="191">
        <v>7</v>
      </c>
      <c r="B20" s="187" t="s">
        <v>192</v>
      </c>
      <c r="C20" s="193" t="s">
        <v>183</v>
      </c>
      <c r="D20" s="103" t="s">
        <v>988</v>
      </c>
      <c r="E20" s="104">
        <f>F20+G20+H20+I20</f>
        <v>0</v>
      </c>
      <c r="F20" s="105">
        <v>0</v>
      </c>
      <c r="G20" s="105">
        <v>0</v>
      </c>
      <c r="H20" s="105">
        <v>0</v>
      </c>
      <c r="I20" s="105">
        <v>0</v>
      </c>
      <c r="J20" s="104">
        <f>K20+L20+M20+N20</f>
        <v>1417</v>
      </c>
      <c r="K20" s="105">
        <v>1417</v>
      </c>
      <c r="L20" s="105">
        <v>0</v>
      </c>
      <c r="M20" s="105">
        <v>0</v>
      </c>
      <c r="N20" s="105">
        <v>0</v>
      </c>
      <c r="O20" s="104">
        <f t="shared" si="1"/>
        <v>1417</v>
      </c>
      <c r="P20" s="105">
        <v>1417</v>
      </c>
      <c r="Q20" s="105">
        <v>0</v>
      </c>
      <c r="R20" s="105">
        <v>0</v>
      </c>
      <c r="S20" s="105">
        <v>0</v>
      </c>
      <c r="T20" s="105">
        <v>0</v>
      </c>
      <c r="U20" s="105">
        <v>0</v>
      </c>
      <c r="V20" s="105">
        <v>0</v>
      </c>
      <c r="W20" s="105">
        <v>0</v>
      </c>
      <c r="X20" s="105">
        <v>0</v>
      </c>
      <c r="Y20" s="105">
        <v>0</v>
      </c>
      <c r="Z20" s="105">
        <v>0</v>
      </c>
      <c r="AA20" s="105">
        <v>0</v>
      </c>
      <c r="AB20" s="105">
        <v>0</v>
      </c>
      <c r="AC20" s="105">
        <v>0</v>
      </c>
      <c r="AD20" s="104">
        <f t="shared" si="2"/>
        <v>2834</v>
      </c>
    </row>
    <row r="21" spans="1:34" s="3" customFormat="1" ht="117.6" customHeight="1" outlineLevel="1" x14ac:dyDescent="0.2">
      <c r="A21" s="192">
        <v>8</v>
      </c>
      <c r="B21" s="187" t="s">
        <v>976</v>
      </c>
      <c r="C21" s="193" t="s">
        <v>183</v>
      </c>
      <c r="D21" s="103" t="s">
        <v>963</v>
      </c>
      <c r="E21" s="104">
        <f>F21+G21+H21+I21</f>
        <v>5379</v>
      </c>
      <c r="F21" s="105">
        <v>5379</v>
      </c>
      <c r="G21" s="105">
        <v>0</v>
      </c>
      <c r="H21" s="105">
        <v>0</v>
      </c>
      <c r="I21" s="105">
        <v>0</v>
      </c>
      <c r="J21" s="104">
        <f>K21+L21+M21+N21</f>
        <v>12265</v>
      </c>
      <c r="K21" s="105">
        <v>12265</v>
      </c>
      <c r="L21" s="105">
        <v>0</v>
      </c>
      <c r="M21" s="105">
        <v>0</v>
      </c>
      <c r="N21" s="105">
        <v>0</v>
      </c>
      <c r="O21" s="104">
        <f t="shared" si="1"/>
        <v>12265</v>
      </c>
      <c r="P21" s="105">
        <v>12265</v>
      </c>
      <c r="Q21" s="105">
        <v>0</v>
      </c>
      <c r="R21" s="105">
        <v>0</v>
      </c>
      <c r="S21" s="105">
        <v>0</v>
      </c>
      <c r="T21" s="105">
        <v>0</v>
      </c>
      <c r="U21" s="105">
        <v>0</v>
      </c>
      <c r="V21" s="105">
        <v>0</v>
      </c>
      <c r="W21" s="105">
        <v>0</v>
      </c>
      <c r="X21" s="105">
        <v>0</v>
      </c>
      <c r="Y21" s="105">
        <v>0</v>
      </c>
      <c r="Z21" s="105">
        <v>0</v>
      </c>
      <c r="AA21" s="105">
        <v>0</v>
      </c>
      <c r="AB21" s="105">
        <v>0</v>
      </c>
      <c r="AC21" s="105">
        <v>0</v>
      </c>
      <c r="AD21" s="104">
        <f t="shared" si="2"/>
        <v>29909</v>
      </c>
    </row>
    <row r="22" spans="1:34" s="3" customFormat="1" ht="87.6" customHeight="1" outlineLevel="1" x14ac:dyDescent="0.2">
      <c r="A22" s="192">
        <v>9</v>
      </c>
      <c r="B22" s="187" t="s">
        <v>1028</v>
      </c>
      <c r="C22" s="193" t="s">
        <v>183</v>
      </c>
      <c r="D22" s="103" t="s">
        <v>1249</v>
      </c>
      <c r="E22" s="104">
        <v>0</v>
      </c>
      <c r="F22" s="105">
        <v>0</v>
      </c>
      <c r="G22" s="105">
        <v>0</v>
      </c>
      <c r="H22" s="105">
        <v>0</v>
      </c>
      <c r="I22" s="105">
        <v>0</v>
      </c>
      <c r="J22" s="104">
        <v>0</v>
      </c>
      <c r="K22" s="105">
        <v>0</v>
      </c>
      <c r="L22" s="105">
        <v>0</v>
      </c>
      <c r="M22" s="105">
        <v>0</v>
      </c>
      <c r="N22" s="105">
        <v>0</v>
      </c>
      <c r="O22" s="104">
        <v>0</v>
      </c>
      <c r="P22" s="105">
        <v>0</v>
      </c>
      <c r="Q22" s="105">
        <v>0</v>
      </c>
      <c r="R22" s="105">
        <v>0</v>
      </c>
      <c r="S22" s="105">
        <v>0</v>
      </c>
      <c r="T22" s="104">
        <f>U22</f>
        <v>2170</v>
      </c>
      <c r="U22" s="105">
        <v>2170</v>
      </c>
      <c r="V22" s="105">
        <v>0</v>
      </c>
      <c r="W22" s="105">
        <v>0</v>
      </c>
      <c r="X22" s="105">
        <v>0</v>
      </c>
      <c r="Y22" s="104">
        <f>Z22</f>
        <v>2170</v>
      </c>
      <c r="Z22" s="105">
        <v>2170</v>
      </c>
      <c r="AA22" s="105">
        <v>0</v>
      </c>
      <c r="AB22" s="105">
        <v>0</v>
      </c>
      <c r="AC22" s="105">
        <v>0</v>
      </c>
      <c r="AD22" s="104">
        <f t="shared" si="2"/>
        <v>4340</v>
      </c>
    </row>
    <row r="23" spans="1:34" s="3" customFormat="1" ht="82.9" customHeight="1" outlineLevel="1" x14ac:dyDescent="0.2">
      <c r="A23" s="192">
        <v>10</v>
      </c>
      <c r="B23" s="187" t="s">
        <v>989</v>
      </c>
      <c r="C23" s="193" t="s">
        <v>183</v>
      </c>
      <c r="D23" s="103" t="s">
        <v>963</v>
      </c>
      <c r="E23" s="104">
        <f>F23+G23+H23+I23</f>
        <v>3478</v>
      </c>
      <c r="F23" s="105">
        <v>3478</v>
      </c>
      <c r="G23" s="105">
        <v>0</v>
      </c>
      <c r="H23" s="105">
        <v>0</v>
      </c>
      <c r="I23" s="105">
        <v>0</v>
      </c>
      <c r="J23" s="104">
        <f>K23+L23+M23+N23</f>
        <v>57</v>
      </c>
      <c r="K23" s="105">
        <v>57</v>
      </c>
      <c r="L23" s="105">
        <v>0</v>
      </c>
      <c r="M23" s="105">
        <v>0</v>
      </c>
      <c r="N23" s="105">
        <v>0</v>
      </c>
      <c r="O23" s="104">
        <f t="shared" si="1"/>
        <v>57</v>
      </c>
      <c r="P23" s="105">
        <v>57</v>
      </c>
      <c r="Q23" s="105">
        <v>0</v>
      </c>
      <c r="R23" s="105">
        <v>0</v>
      </c>
      <c r="S23" s="105">
        <v>0</v>
      </c>
      <c r="T23" s="105">
        <v>0</v>
      </c>
      <c r="U23" s="105">
        <v>0</v>
      </c>
      <c r="V23" s="105">
        <v>0</v>
      </c>
      <c r="W23" s="105">
        <v>0</v>
      </c>
      <c r="X23" s="105">
        <v>0</v>
      </c>
      <c r="Y23" s="105">
        <v>0</v>
      </c>
      <c r="Z23" s="105">
        <v>0</v>
      </c>
      <c r="AA23" s="105">
        <v>0</v>
      </c>
      <c r="AB23" s="105">
        <v>0</v>
      </c>
      <c r="AC23" s="105">
        <v>0</v>
      </c>
      <c r="AD23" s="104">
        <f t="shared" si="2"/>
        <v>3592</v>
      </c>
    </row>
    <row r="24" spans="1:34" s="3" customFormat="1" ht="94.9" customHeight="1" outlineLevel="1" x14ac:dyDescent="0.2">
      <c r="A24" s="192">
        <v>11</v>
      </c>
      <c r="B24" s="187" t="s">
        <v>1025</v>
      </c>
      <c r="C24" s="193" t="s">
        <v>189</v>
      </c>
      <c r="D24" s="187" t="s">
        <v>1249</v>
      </c>
      <c r="E24" s="104">
        <f>F24</f>
        <v>1700</v>
      </c>
      <c r="F24" s="291">
        <v>1700</v>
      </c>
      <c r="G24" s="105">
        <v>0</v>
      </c>
      <c r="H24" s="105">
        <v>0</v>
      </c>
      <c r="I24" s="105">
        <v>0</v>
      </c>
      <c r="J24" s="104">
        <v>0</v>
      </c>
      <c r="K24" s="105">
        <v>0</v>
      </c>
      <c r="L24" s="105">
        <v>0</v>
      </c>
      <c r="M24" s="105">
        <v>0</v>
      </c>
      <c r="N24" s="105">
        <v>0</v>
      </c>
      <c r="O24" s="104">
        <v>0</v>
      </c>
      <c r="P24" s="105">
        <v>0</v>
      </c>
      <c r="Q24" s="105">
        <v>0</v>
      </c>
      <c r="R24" s="105">
        <v>0</v>
      </c>
      <c r="S24" s="105">
        <v>0</v>
      </c>
      <c r="T24" s="105">
        <f>U24</f>
        <v>4500</v>
      </c>
      <c r="U24" s="105">
        <v>4500</v>
      </c>
      <c r="V24" s="105">
        <v>0</v>
      </c>
      <c r="W24" s="105">
        <v>0</v>
      </c>
      <c r="X24" s="105">
        <v>0</v>
      </c>
      <c r="Y24" s="105">
        <f>Z24</f>
        <v>4500</v>
      </c>
      <c r="Z24" s="105">
        <v>4500</v>
      </c>
      <c r="AA24" s="105">
        <v>0</v>
      </c>
      <c r="AB24" s="105">
        <v>0</v>
      </c>
      <c r="AC24" s="105">
        <v>0</v>
      </c>
      <c r="AD24" s="104">
        <f t="shared" si="2"/>
        <v>10700</v>
      </c>
    </row>
    <row r="25" spans="1:34" s="3" customFormat="1" ht="100.9" customHeight="1" outlineLevel="1" x14ac:dyDescent="0.2">
      <c r="A25" s="192">
        <v>12</v>
      </c>
      <c r="B25" s="187" t="s">
        <v>190</v>
      </c>
      <c r="C25" s="193" t="s">
        <v>189</v>
      </c>
      <c r="D25" s="187" t="s">
        <v>1249</v>
      </c>
      <c r="E25" s="104">
        <f>SUM(F25:I25)</f>
        <v>0</v>
      </c>
      <c r="F25" s="105">
        <v>0</v>
      </c>
      <c r="G25" s="105">
        <v>0</v>
      </c>
      <c r="H25" s="105">
        <v>0</v>
      </c>
      <c r="I25" s="105">
        <v>0</v>
      </c>
      <c r="J25" s="104">
        <f>SUM(K25:N25)</f>
        <v>0</v>
      </c>
      <c r="K25" s="105">
        <v>0</v>
      </c>
      <c r="L25" s="105">
        <v>0</v>
      </c>
      <c r="M25" s="105">
        <v>0</v>
      </c>
      <c r="N25" s="105">
        <v>0</v>
      </c>
      <c r="O25" s="104">
        <f t="shared" si="1"/>
        <v>0</v>
      </c>
      <c r="P25" s="105">
        <v>0</v>
      </c>
      <c r="Q25" s="105">
        <v>0</v>
      </c>
      <c r="R25" s="105">
        <v>0</v>
      </c>
      <c r="S25" s="105">
        <v>0</v>
      </c>
      <c r="T25" s="104">
        <f>SUM(U25:X25)</f>
        <v>893</v>
      </c>
      <c r="U25" s="105">
        <v>893</v>
      </c>
      <c r="V25" s="105">
        <v>0</v>
      </c>
      <c r="W25" s="105">
        <v>0</v>
      </c>
      <c r="X25" s="105">
        <v>0</v>
      </c>
      <c r="Y25" s="104">
        <f>SUM(Z25:AC25)</f>
        <v>893</v>
      </c>
      <c r="Z25" s="105">
        <v>893</v>
      </c>
      <c r="AA25" s="105">
        <v>0</v>
      </c>
      <c r="AB25" s="105">
        <v>0</v>
      </c>
      <c r="AC25" s="105">
        <v>0</v>
      </c>
      <c r="AD25" s="104">
        <f t="shared" si="2"/>
        <v>1786</v>
      </c>
    </row>
    <row r="26" spans="1:34" s="3" customFormat="1" ht="112.9" customHeight="1" outlineLevel="1" x14ac:dyDescent="0.2">
      <c r="A26" s="192">
        <v>13</v>
      </c>
      <c r="B26" s="187" t="s">
        <v>188</v>
      </c>
      <c r="C26" s="193" t="s">
        <v>187</v>
      </c>
      <c r="D26" s="106" t="s">
        <v>1029</v>
      </c>
      <c r="E26" s="104">
        <f>SUM(F26:I26)</f>
        <v>2090</v>
      </c>
      <c r="F26" s="105">
        <v>2090</v>
      </c>
      <c r="G26" s="105">
        <v>0</v>
      </c>
      <c r="H26" s="105">
        <v>0</v>
      </c>
      <c r="I26" s="105">
        <v>0</v>
      </c>
      <c r="J26" s="104">
        <f>SUM(K26:N26)</f>
        <v>4176</v>
      </c>
      <c r="K26" s="105">
        <v>4176</v>
      </c>
      <c r="L26" s="105">
        <v>0</v>
      </c>
      <c r="M26" s="105">
        <v>0</v>
      </c>
      <c r="N26" s="105">
        <v>0</v>
      </c>
      <c r="O26" s="104">
        <f t="shared" si="1"/>
        <v>4176</v>
      </c>
      <c r="P26" s="105">
        <v>4176</v>
      </c>
      <c r="Q26" s="105">
        <v>0</v>
      </c>
      <c r="R26" s="105">
        <v>0</v>
      </c>
      <c r="S26" s="105">
        <v>0</v>
      </c>
      <c r="T26" s="104">
        <f>SUM(U26:X26)</f>
        <v>4176</v>
      </c>
      <c r="U26" s="105">
        <v>4176</v>
      </c>
      <c r="V26" s="105">
        <v>0</v>
      </c>
      <c r="W26" s="105">
        <v>0</v>
      </c>
      <c r="X26" s="105">
        <v>0</v>
      </c>
      <c r="Y26" s="104">
        <f>SUM(Z26:AC26)</f>
        <v>4176</v>
      </c>
      <c r="Z26" s="105">
        <v>4176</v>
      </c>
      <c r="AA26" s="105">
        <v>0</v>
      </c>
      <c r="AB26" s="105">
        <v>0</v>
      </c>
      <c r="AC26" s="105">
        <v>0</v>
      </c>
      <c r="AD26" s="104">
        <f t="shared" si="2"/>
        <v>18794</v>
      </c>
    </row>
    <row r="27" spans="1:34" ht="46.9" customHeight="1" outlineLevel="1" x14ac:dyDescent="0.2">
      <c r="A27" s="636" t="s">
        <v>185</v>
      </c>
      <c r="B27" s="636"/>
      <c r="C27" s="636"/>
      <c r="D27" s="636"/>
      <c r="E27" s="636"/>
      <c r="F27" s="636"/>
      <c r="G27" s="636"/>
      <c r="H27" s="636"/>
      <c r="I27" s="636"/>
      <c r="J27" s="636"/>
      <c r="K27" s="636"/>
      <c r="L27" s="636"/>
      <c r="M27" s="636"/>
      <c r="N27" s="636"/>
      <c r="O27" s="636"/>
      <c r="P27" s="636"/>
      <c r="Q27" s="636"/>
      <c r="R27" s="636"/>
      <c r="S27" s="636"/>
      <c r="T27" s="636"/>
      <c r="U27" s="636"/>
      <c r="V27" s="636"/>
      <c r="W27" s="636"/>
      <c r="X27" s="636"/>
      <c r="Y27" s="636"/>
      <c r="Z27" s="636"/>
      <c r="AA27" s="636"/>
      <c r="AB27" s="636"/>
      <c r="AC27" s="636"/>
      <c r="AD27" s="636"/>
      <c r="AE27" s="107"/>
    </row>
    <row r="28" spans="1:34" s="3" customFormat="1" ht="94.9" customHeight="1" outlineLevel="1" x14ac:dyDescent="0.2">
      <c r="A28" s="192">
        <v>14</v>
      </c>
      <c r="B28" s="187" t="s">
        <v>184</v>
      </c>
      <c r="C28" s="193" t="s">
        <v>183</v>
      </c>
      <c r="D28" s="106" t="s">
        <v>177</v>
      </c>
      <c r="E28" s="104">
        <f>F28+G28+H28+I28</f>
        <v>28056</v>
      </c>
      <c r="F28" s="291">
        <f>28083-13-14</f>
        <v>28056</v>
      </c>
      <c r="G28" s="105">
        <v>0</v>
      </c>
      <c r="H28" s="105">
        <v>0</v>
      </c>
      <c r="I28" s="105">
        <v>0</v>
      </c>
      <c r="J28" s="104">
        <f>K28+L28+M28+N28</f>
        <v>26674</v>
      </c>
      <c r="K28" s="105">
        <v>26674</v>
      </c>
      <c r="L28" s="105">
        <v>0</v>
      </c>
      <c r="M28" s="105">
        <v>0</v>
      </c>
      <c r="N28" s="105">
        <v>0</v>
      </c>
      <c r="O28" s="104">
        <f>P28+Q28+R28+S28</f>
        <v>26674</v>
      </c>
      <c r="P28" s="105">
        <v>26674</v>
      </c>
      <c r="Q28" s="105">
        <v>0</v>
      </c>
      <c r="R28" s="105">
        <v>0</v>
      </c>
      <c r="S28" s="105">
        <v>0</v>
      </c>
      <c r="T28" s="104">
        <f>U28+V28+W28+X28</f>
        <v>26839</v>
      </c>
      <c r="U28" s="105">
        <f>26539+300</f>
        <v>26839</v>
      </c>
      <c r="V28" s="105">
        <v>0</v>
      </c>
      <c r="W28" s="105">
        <v>0</v>
      </c>
      <c r="X28" s="105">
        <v>0</v>
      </c>
      <c r="Y28" s="104">
        <f>Z28+AA28+AB28+AC28</f>
        <v>26839</v>
      </c>
      <c r="Z28" s="105">
        <f>26539+300</f>
        <v>26839</v>
      </c>
      <c r="AA28" s="105">
        <v>0</v>
      </c>
      <c r="AB28" s="105">
        <v>0</v>
      </c>
      <c r="AC28" s="105">
        <v>0</v>
      </c>
      <c r="AD28" s="104">
        <f>E28+J28+O28+T28+Y28</f>
        <v>135082</v>
      </c>
    </row>
    <row r="29" spans="1:34" s="3" customFormat="1" ht="46.9" customHeight="1" outlineLevel="1" x14ac:dyDescent="0.2">
      <c r="A29" s="606" t="s">
        <v>218</v>
      </c>
      <c r="B29" s="607"/>
      <c r="C29" s="608"/>
      <c r="D29" s="111"/>
      <c r="E29" s="87">
        <f t="shared" ref="E29:AC29" si="3">SUM(E13:E28)</f>
        <v>172935</v>
      </c>
      <c r="F29" s="87">
        <f t="shared" si="3"/>
        <v>172935</v>
      </c>
      <c r="G29" s="87">
        <f t="shared" si="3"/>
        <v>0</v>
      </c>
      <c r="H29" s="87">
        <f t="shared" si="3"/>
        <v>0</v>
      </c>
      <c r="I29" s="87">
        <f t="shared" si="3"/>
        <v>0</v>
      </c>
      <c r="J29" s="87">
        <f t="shared" si="3"/>
        <v>98858</v>
      </c>
      <c r="K29" s="87">
        <f t="shared" si="3"/>
        <v>98858</v>
      </c>
      <c r="L29" s="87">
        <f t="shared" si="3"/>
        <v>0</v>
      </c>
      <c r="M29" s="87">
        <f t="shared" si="3"/>
        <v>0</v>
      </c>
      <c r="N29" s="87">
        <f t="shared" si="3"/>
        <v>0</v>
      </c>
      <c r="O29" s="87">
        <f t="shared" si="3"/>
        <v>98858</v>
      </c>
      <c r="P29" s="87">
        <f t="shared" si="3"/>
        <v>98858</v>
      </c>
      <c r="Q29" s="87">
        <f t="shared" si="3"/>
        <v>0</v>
      </c>
      <c r="R29" s="87">
        <f t="shared" si="3"/>
        <v>0</v>
      </c>
      <c r="S29" s="87">
        <f t="shared" si="3"/>
        <v>0</v>
      </c>
      <c r="T29" s="87">
        <f>SUM(T13:T28)</f>
        <v>68359</v>
      </c>
      <c r="U29" s="87">
        <f t="shared" si="3"/>
        <v>68359</v>
      </c>
      <c r="V29" s="87">
        <f t="shared" si="3"/>
        <v>0</v>
      </c>
      <c r="W29" s="87">
        <f t="shared" si="3"/>
        <v>0</v>
      </c>
      <c r="X29" s="87">
        <f t="shared" si="3"/>
        <v>0</v>
      </c>
      <c r="Y29" s="87">
        <f t="shared" si="3"/>
        <v>68359</v>
      </c>
      <c r="Z29" s="87">
        <f t="shared" si="3"/>
        <v>68359</v>
      </c>
      <c r="AA29" s="87">
        <f t="shared" si="3"/>
        <v>0</v>
      </c>
      <c r="AB29" s="87">
        <f t="shared" si="3"/>
        <v>0</v>
      </c>
      <c r="AC29" s="87">
        <f t="shared" si="3"/>
        <v>0</v>
      </c>
      <c r="AD29" s="87">
        <f>SUM(AD13:AD28)</f>
        <v>507369</v>
      </c>
      <c r="AE29" s="112">
        <f>F29+K29+P29+U29+Z29</f>
        <v>507369</v>
      </c>
      <c r="AF29" s="112">
        <f>G29+L29+Q29+V29+AA29</f>
        <v>0</v>
      </c>
      <c r="AG29" s="112">
        <f>H29+M29+R29+W29+AB29</f>
        <v>0</v>
      </c>
      <c r="AH29" s="112">
        <f>I29+N29+S29+X29+AC29</f>
        <v>0</v>
      </c>
    </row>
    <row r="30" spans="1:34" s="22" customFormat="1" ht="55.15" customHeight="1" x14ac:dyDescent="0.2">
      <c r="A30" s="609" t="s">
        <v>836</v>
      </c>
      <c r="B30" s="609"/>
      <c r="C30" s="609"/>
      <c r="D30" s="609"/>
      <c r="E30" s="609"/>
      <c r="F30" s="609"/>
      <c r="G30" s="609"/>
      <c r="H30" s="609"/>
      <c r="I30" s="609"/>
      <c r="J30" s="609"/>
      <c r="K30" s="609"/>
      <c r="L30" s="609"/>
      <c r="M30" s="609"/>
      <c r="N30" s="609"/>
      <c r="O30" s="609"/>
      <c r="P30" s="609"/>
      <c r="Q30" s="609"/>
      <c r="R30" s="609"/>
      <c r="S30" s="609"/>
      <c r="T30" s="609"/>
      <c r="U30" s="609"/>
      <c r="V30" s="609"/>
      <c r="W30" s="609"/>
      <c r="X30" s="609"/>
      <c r="Y30" s="609"/>
      <c r="Z30" s="609"/>
      <c r="AA30" s="609"/>
      <c r="AB30" s="609"/>
      <c r="AC30" s="609"/>
      <c r="AD30" s="609"/>
      <c r="AE30" s="157"/>
      <c r="AF30" s="3"/>
      <c r="AG30" s="3"/>
      <c r="AH30" s="3"/>
    </row>
    <row r="31" spans="1:34" ht="42" customHeight="1" x14ac:dyDescent="0.2">
      <c r="A31" s="610" t="s">
        <v>956</v>
      </c>
      <c r="B31" s="610"/>
      <c r="C31" s="610"/>
      <c r="D31" s="610"/>
      <c r="E31" s="610"/>
      <c r="F31" s="610"/>
      <c r="G31" s="610"/>
      <c r="H31" s="610"/>
      <c r="I31" s="610"/>
      <c r="J31" s="610"/>
      <c r="K31" s="610"/>
      <c r="L31" s="610"/>
      <c r="M31" s="610"/>
      <c r="N31" s="610"/>
      <c r="O31" s="610"/>
      <c r="P31" s="610"/>
      <c r="Q31" s="610"/>
      <c r="R31" s="610"/>
      <c r="S31" s="610"/>
      <c r="T31" s="610"/>
      <c r="U31" s="610"/>
      <c r="V31" s="610"/>
      <c r="W31" s="610"/>
      <c r="X31" s="610"/>
      <c r="Y31" s="610"/>
      <c r="Z31" s="610"/>
      <c r="AA31" s="610"/>
      <c r="AB31" s="610"/>
      <c r="AC31" s="610"/>
      <c r="AD31" s="610"/>
      <c r="AF31" s="3"/>
      <c r="AG31" s="3"/>
      <c r="AH31" s="3"/>
    </row>
    <row r="32" spans="1:34" s="34" customFormat="1" ht="43.15" customHeight="1" outlineLevel="1" x14ac:dyDescent="0.2">
      <c r="A32" s="611" t="s">
        <v>835</v>
      </c>
      <c r="B32" s="612"/>
      <c r="C32" s="612"/>
      <c r="D32" s="612"/>
      <c r="E32" s="612"/>
      <c r="F32" s="612"/>
      <c r="G32" s="612"/>
      <c r="H32" s="612"/>
      <c r="I32" s="612"/>
      <c r="J32" s="612"/>
      <c r="K32" s="612"/>
      <c r="L32" s="612"/>
      <c r="M32" s="612"/>
      <c r="N32" s="612"/>
      <c r="O32" s="612"/>
      <c r="P32" s="612"/>
      <c r="Q32" s="612"/>
      <c r="R32" s="612"/>
      <c r="S32" s="612"/>
      <c r="T32" s="612"/>
      <c r="U32" s="612"/>
      <c r="V32" s="612"/>
      <c r="W32" s="612"/>
      <c r="X32" s="612"/>
      <c r="Y32" s="612"/>
      <c r="Z32" s="612"/>
      <c r="AA32" s="612"/>
      <c r="AB32" s="612"/>
      <c r="AC32" s="612"/>
      <c r="AD32" s="613"/>
      <c r="AE32" s="157"/>
      <c r="AF32" s="3"/>
      <c r="AG32" s="3"/>
      <c r="AH32" s="3"/>
    </row>
    <row r="33" spans="1:34" s="34" customFormat="1" ht="54" customHeight="1" outlineLevel="1" x14ac:dyDescent="0.2">
      <c r="A33" s="599" t="s">
        <v>837</v>
      </c>
      <c r="B33" s="600"/>
      <c r="C33" s="600"/>
      <c r="D33" s="600"/>
      <c r="E33" s="600"/>
      <c r="F33" s="600"/>
      <c r="G33" s="600"/>
      <c r="H33" s="600"/>
      <c r="I33" s="600"/>
      <c r="J33" s="600"/>
      <c r="K33" s="600"/>
      <c r="L33" s="600"/>
      <c r="M33" s="600"/>
      <c r="N33" s="600"/>
      <c r="O33" s="600"/>
      <c r="P33" s="600"/>
      <c r="Q33" s="600"/>
      <c r="R33" s="600"/>
      <c r="S33" s="600"/>
      <c r="T33" s="600"/>
      <c r="U33" s="600"/>
      <c r="V33" s="600"/>
      <c r="W33" s="600"/>
      <c r="X33" s="600"/>
      <c r="Y33" s="600"/>
      <c r="Z33" s="600"/>
      <c r="AA33" s="600"/>
      <c r="AB33" s="600"/>
      <c r="AC33" s="600"/>
      <c r="AD33" s="601"/>
      <c r="AE33" s="157"/>
      <c r="AF33" s="3"/>
      <c r="AG33" s="3"/>
      <c r="AH33" s="3"/>
    </row>
    <row r="34" spans="1:34" s="32" customFormat="1" ht="179.25" customHeight="1" outlineLevel="1" x14ac:dyDescent="0.2">
      <c r="A34" s="192">
        <v>15</v>
      </c>
      <c r="B34" s="187" t="s">
        <v>1214</v>
      </c>
      <c r="C34" s="193" t="s">
        <v>191</v>
      </c>
      <c r="D34" s="187" t="s">
        <v>177</v>
      </c>
      <c r="E34" s="87">
        <f t="shared" ref="E34:E41" si="4">F34+G34+H34+I34</f>
        <v>310169</v>
      </c>
      <c r="F34" s="133">
        <f>ROUND('3.переченьМРАД'!$I$47,0)</f>
        <v>11767</v>
      </c>
      <c r="G34" s="133">
        <f>ROUND('3.переченьМРАД'!$H$47,0)</f>
        <v>171609</v>
      </c>
      <c r="H34" s="133">
        <f>ROUND('3.переченьМРАД'!G47,0)</f>
        <v>126793</v>
      </c>
      <c r="I34" s="134">
        <v>0</v>
      </c>
      <c r="J34" s="87">
        <f>K34+L34+M34+N34</f>
        <v>58542</v>
      </c>
      <c r="K34" s="133">
        <f>'3.переченьМРАД'!$N$47</f>
        <v>5881</v>
      </c>
      <c r="L34" s="133">
        <f>'3.переченьМРАД'!$M$47</f>
        <v>14418</v>
      </c>
      <c r="M34" s="133">
        <f>'3.переченьМРАД'!$L$47</f>
        <v>38243</v>
      </c>
      <c r="N34" s="134">
        <v>0</v>
      </c>
      <c r="O34" s="87">
        <f t="shared" ref="O34:O43" si="5">P34+Q34+R34+S34</f>
        <v>5000</v>
      </c>
      <c r="P34" s="133">
        <f>'3.переченьМРАД'!$S$47</f>
        <v>5000</v>
      </c>
      <c r="Q34" s="133">
        <f>'3.переченьМРАД'!$R$47</f>
        <v>0</v>
      </c>
      <c r="R34" s="133">
        <v>0</v>
      </c>
      <c r="S34" s="134">
        <v>0</v>
      </c>
      <c r="T34" s="87">
        <f>U34+V34+W34+X34</f>
        <v>657603</v>
      </c>
      <c r="U34" s="113">
        <f>ROUND('3.переченьМРАД'!$X$47,0)</f>
        <v>41859</v>
      </c>
      <c r="V34" s="113">
        <f>ROUND('3.переченьМРАД'!$W$47,0)</f>
        <v>615744</v>
      </c>
      <c r="W34" s="113">
        <v>0</v>
      </c>
      <c r="X34" s="113">
        <v>0</v>
      </c>
      <c r="Y34" s="87">
        <f t="shared" ref="Y34:Y43" si="6">Z34+AA34+AB34+AC34</f>
        <v>479395</v>
      </c>
      <c r="Z34" s="113">
        <f>'3.переченьМРАД'!$AC$47</f>
        <v>25409</v>
      </c>
      <c r="AA34" s="113">
        <f>'3.переченьМРАД'!$AB$47</f>
        <v>453986</v>
      </c>
      <c r="AB34" s="113">
        <v>0</v>
      </c>
      <c r="AC34" s="113">
        <v>0</v>
      </c>
      <c r="AD34" s="87">
        <f t="shared" ref="AD34:AD43" si="7">E34+J34+O34+T34+Y34</f>
        <v>1510709</v>
      </c>
      <c r="AE34" s="162"/>
      <c r="AF34" s="162"/>
      <c r="AG34" s="162"/>
      <c r="AH34" s="162"/>
    </row>
    <row r="35" spans="1:34" s="32" customFormat="1" ht="126" customHeight="1" outlineLevel="1" x14ac:dyDescent="0.2">
      <c r="A35" s="192">
        <v>16</v>
      </c>
      <c r="B35" s="187" t="s">
        <v>219</v>
      </c>
      <c r="C35" s="193" t="s">
        <v>178</v>
      </c>
      <c r="D35" s="187">
        <v>2024</v>
      </c>
      <c r="E35" s="87">
        <f t="shared" si="4"/>
        <v>66560</v>
      </c>
      <c r="F35" s="292">
        <f>'3.переченьМРАД'!$I$64</f>
        <v>4500</v>
      </c>
      <c r="G35" s="133">
        <f>'3.переченьМРАД'!$H$64</f>
        <v>62060</v>
      </c>
      <c r="H35" s="133">
        <f>'3.переченьМРАД'!G48</f>
        <v>0</v>
      </c>
      <c r="I35" s="134">
        <v>0</v>
      </c>
      <c r="J35" s="87">
        <f t="shared" ref="J35:J43" si="8">K35+L35+M35+N35</f>
        <v>0</v>
      </c>
      <c r="K35" s="133">
        <f>'3.переченьМРАД'!$N$64</f>
        <v>0</v>
      </c>
      <c r="L35" s="133">
        <f>'3.переченьМРАД'!$M$64</f>
        <v>0</v>
      </c>
      <c r="M35" s="133">
        <v>0</v>
      </c>
      <c r="N35" s="134">
        <v>0</v>
      </c>
      <c r="O35" s="87">
        <f t="shared" si="5"/>
        <v>0</v>
      </c>
      <c r="P35" s="133">
        <f>'3.переченьМРАД'!$S$64</f>
        <v>0</v>
      </c>
      <c r="Q35" s="133">
        <f>'3.переченьМРАД'!$R$64</f>
        <v>0</v>
      </c>
      <c r="R35" s="133">
        <v>0</v>
      </c>
      <c r="S35" s="134">
        <v>0</v>
      </c>
      <c r="T35" s="87">
        <f t="shared" ref="T35:T43" si="9">U35+V35+W35+X35</f>
        <v>159124</v>
      </c>
      <c r="U35" s="113">
        <f>ROUND('3.переченьМРАД'!$X$64,0)</f>
        <v>15524</v>
      </c>
      <c r="V35" s="113">
        <f>ROUND('3.переченьМРАД'!$W$64,0)</f>
        <v>143600</v>
      </c>
      <c r="W35" s="113">
        <v>0</v>
      </c>
      <c r="X35" s="113">
        <v>0</v>
      </c>
      <c r="Y35" s="87">
        <f t="shared" si="6"/>
        <v>0</v>
      </c>
      <c r="Z35" s="113">
        <f>'3.переченьМРАД'!$AC$64</f>
        <v>0</v>
      </c>
      <c r="AA35" s="113">
        <f>'3.переченьМРАД'!$AB$64</f>
        <v>0</v>
      </c>
      <c r="AB35" s="113">
        <v>0</v>
      </c>
      <c r="AC35" s="113">
        <v>0</v>
      </c>
      <c r="AD35" s="87">
        <f t="shared" si="7"/>
        <v>225684</v>
      </c>
      <c r="AE35" s="162"/>
      <c r="AF35" s="162"/>
      <c r="AG35" s="162"/>
      <c r="AH35" s="162"/>
    </row>
    <row r="36" spans="1:34" s="32" customFormat="1" ht="206.45" customHeight="1" outlineLevel="1" x14ac:dyDescent="0.2">
      <c r="A36" s="192">
        <v>17</v>
      </c>
      <c r="B36" s="190" t="s">
        <v>220</v>
      </c>
      <c r="C36" s="189" t="s">
        <v>191</v>
      </c>
      <c r="D36" s="190" t="s">
        <v>177</v>
      </c>
      <c r="E36" s="188">
        <f t="shared" si="4"/>
        <v>44341</v>
      </c>
      <c r="F36" s="142">
        <f>'3.переченьМРАД'!$I$83</f>
        <v>28006</v>
      </c>
      <c r="G36" s="133">
        <f>'3.переченьМРАД'!$H$83</f>
        <v>16335</v>
      </c>
      <c r="H36" s="133">
        <f>'3.переченьМРАД'!G49</f>
        <v>0</v>
      </c>
      <c r="I36" s="134">
        <v>0</v>
      </c>
      <c r="J36" s="87">
        <f t="shared" si="8"/>
        <v>16100</v>
      </c>
      <c r="K36" s="133">
        <f>'3.переченьМРАД'!$N$83</f>
        <v>16100</v>
      </c>
      <c r="L36" s="133">
        <f>'3.переченьМРАД'!$M$83</f>
        <v>0</v>
      </c>
      <c r="M36" s="133">
        <v>0</v>
      </c>
      <c r="N36" s="134">
        <v>0</v>
      </c>
      <c r="O36" s="87">
        <f t="shared" si="5"/>
        <v>16100</v>
      </c>
      <c r="P36" s="133">
        <f>'3.переченьМРАД'!$S$83</f>
        <v>16100</v>
      </c>
      <c r="Q36" s="133">
        <f>'3.переченьМРАД'!$R$83</f>
        <v>0</v>
      </c>
      <c r="R36" s="133">
        <v>0</v>
      </c>
      <c r="S36" s="134">
        <v>0</v>
      </c>
      <c r="T36" s="87">
        <f t="shared" si="9"/>
        <v>78236</v>
      </c>
      <c r="U36" s="113">
        <f>'3.переченьМРАД'!$X$83</f>
        <v>78236</v>
      </c>
      <c r="V36" s="113">
        <f>'3.переченьМРАД'!$W$83</f>
        <v>0</v>
      </c>
      <c r="W36" s="113">
        <v>0</v>
      </c>
      <c r="X36" s="113">
        <v>0</v>
      </c>
      <c r="Y36" s="87">
        <f t="shared" si="6"/>
        <v>26114</v>
      </c>
      <c r="Z36" s="113">
        <f>'3.переченьМРАД'!$AC$83</f>
        <v>26114</v>
      </c>
      <c r="AA36" s="113">
        <f>'3.переченьМРАД'!$AB$83</f>
        <v>0</v>
      </c>
      <c r="AB36" s="113">
        <v>0</v>
      </c>
      <c r="AC36" s="113">
        <v>0</v>
      </c>
      <c r="AD36" s="87">
        <f t="shared" si="7"/>
        <v>180891</v>
      </c>
      <c r="AE36" s="162"/>
      <c r="AF36" s="162"/>
      <c r="AG36" s="162"/>
      <c r="AH36" s="162"/>
    </row>
    <row r="37" spans="1:34" s="32" customFormat="1" ht="173.25" outlineLevel="1" x14ac:dyDescent="0.2">
      <c r="A37" s="621">
        <v>18</v>
      </c>
      <c r="B37" s="187" t="s">
        <v>1362</v>
      </c>
      <c r="C37" s="623" t="s">
        <v>178</v>
      </c>
      <c r="D37" s="625" t="s">
        <v>177</v>
      </c>
      <c r="E37" s="87">
        <f t="shared" si="4"/>
        <v>41530</v>
      </c>
      <c r="F37" s="133">
        <f>ROUND('3.переченьМРАД'!$I$105,0)</f>
        <v>2134</v>
      </c>
      <c r="G37" s="133">
        <f>ROUND('3.переченьМРАД'!$H$105,0)</f>
        <v>39396</v>
      </c>
      <c r="H37" s="133">
        <f>'3.переченьМРАД'!G50</f>
        <v>0</v>
      </c>
      <c r="I37" s="134">
        <v>0</v>
      </c>
      <c r="J37" s="87">
        <f t="shared" si="8"/>
        <v>292767</v>
      </c>
      <c r="K37" s="133">
        <f>ROUND('3.переченьМРАД'!$N$105,0)</f>
        <v>16980</v>
      </c>
      <c r="L37" s="133">
        <f>'3.переченьМРАД'!$M$105</f>
        <v>275787</v>
      </c>
      <c r="M37" s="133">
        <v>0</v>
      </c>
      <c r="N37" s="134">
        <v>0</v>
      </c>
      <c r="O37" s="87">
        <f t="shared" si="5"/>
        <v>374717</v>
      </c>
      <c r="P37" s="133">
        <f>'3.переченьМРАД'!$S$105</f>
        <v>21733</v>
      </c>
      <c r="Q37" s="133">
        <f>'3.переченьМРАД'!$R$105</f>
        <v>352984</v>
      </c>
      <c r="R37" s="133">
        <v>0</v>
      </c>
      <c r="S37" s="134">
        <v>0</v>
      </c>
      <c r="T37" s="87">
        <f t="shared" si="9"/>
        <v>488539</v>
      </c>
      <c r="U37" s="113">
        <f>ROUND('3.переченьМРАД'!$X$105,0)</f>
        <v>39181</v>
      </c>
      <c r="V37" s="113">
        <f>'3.переченьМРАД'!$W$105</f>
        <v>449358</v>
      </c>
      <c r="W37" s="113">
        <v>0</v>
      </c>
      <c r="X37" s="113">
        <v>0</v>
      </c>
      <c r="Y37" s="87">
        <f t="shared" si="6"/>
        <v>314304</v>
      </c>
      <c r="Z37" s="113">
        <f>'3.переченьМРАД'!$AC$105</f>
        <v>18544</v>
      </c>
      <c r="AA37" s="113">
        <f>ROUND('3.переченьМРАД'!$AB$105,0)</f>
        <v>295760</v>
      </c>
      <c r="AB37" s="113">
        <v>0</v>
      </c>
      <c r="AC37" s="113">
        <v>0</v>
      </c>
      <c r="AD37" s="87">
        <f t="shared" si="7"/>
        <v>1511857</v>
      </c>
      <c r="AE37" s="162"/>
      <c r="AF37" s="162"/>
      <c r="AG37" s="162"/>
      <c r="AH37" s="162"/>
    </row>
    <row r="38" spans="1:34" s="173" customFormat="1" ht="146.44999999999999" customHeight="1" outlineLevel="1" x14ac:dyDescent="0.2">
      <c r="A38" s="622"/>
      <c r="B38" s="187" t="s">
        <v>1216</v>
      </c>
      <c r="C38" s="624"/>
      <c r="D38" s="626"/>
      <c r="E38" s="87">
        <f t="shared" si="4"/>
        <v>41382</v>
      </c>
      <c r="F38" s="133">
        <f>SUM('3.переченьМРАД'!I98:I104)</f>
        <v>1986</v>
      </c>
      <c r="G38" s="133">
        <f>SUM('3.переченьМРАД'!H98:H104)</f>
        <v>39396</v>
      </c>
      <c r="H38" s="133">
        <f>'3.переченьМРАД'!G105</f>
        <v>0</v>
      </c>
      <c r="I38" s="134">
        <v>0</v>
      </c>
      <c r="J38" s="87">
        <f t="shared" si="8"/>
        <v>292767</v>
      </c>
      <c r="K38" s="133">
        <f>SUM('3.переченьМРАД'!N98:N104)</f>
        <v>16980</v>
      </c>
      <c r="L38" s="133">
        <f>SUM('3.переченьМРАД'!M98:M104)</f>
        <v>275787</v>
      </c>
      <c r="M38" s="133">
        <f>'3.переченьМРАД'!L105</f>
        <v>0</v>
      </c>
      <c r="N38" s="134">
        <v>0</v>
      </c>
      <c r="O38" s="87">
        <f t="shared" si="5"/>
        <v>374717</v>
      </c>
      <c r="P38" s="133">
        <f>SUM('3.переченьМРАД'!S98:S104)</f>
        <v>21733</v>
      </c>
      <c r="Q38" s="133">
        <f>SUM('3.переченьМРАД'!R98:R104)</f>
        <v>352984</v>
      </c>
      <c r="R38" s="133">
        <f>'[1]3.переченьМРАД'!Q96</f>
        <v>0</v>
      </c>
      <c r="S38" s="134">
        <v>0</v>
      </c>
      <c r="T38" s="87">
        <f t="shared" si="9"/>
        <v>339279</v>
      </c>
      <c r="U38" s="113">
        <f>SUM('3.переченьМРАД'!X98:X104)</f>
        <v>15744</v>
      </c>
      <c r="V38" s="113">
        <f>SUM('3.переченьМРАД'!W98:W104)</f>
        <v>323535</v>
      </c>
      <c r="W38" s="113">
        <f>'[1]3.переченьМРАД'!V96</f>
        <v>0</v>
      </c>
      <c r="X38" s="113">
        <v>0</v>
      </c>
      <c r="Y38" s="87">
        <f t="shared" si="6"/>
        <v>0</v>
      </c>
      <c r="Z38" s="113">
        <f>SUM('3.переченьМРАД'!AC98:AC104)</f>
        <v>0</v>
      </c>
      <c r="AA38" s="113">
        <f>SUM('3.переченьМРАД'!AB98:AB104)</f>
        <v>0</v>
      </c>
      <c r="AB38" s="113">
        <f>'[1]3.переченьМРАД'!AA96</f>
        <v>0</v>
      </c>
      <c r="AC38" s="113">
        <v>0</v>
      </c>
      <c r="AD38" s="87">
        <f t="shared" si="7"/>
        <v>1048145</v>
      </c>
      <c r="AE38" s="88"/>
      <c r="AF38" s="88"/>
      <c r="AG38" s="88"/>
      <c r="AH38" s="88"/>
    </row>
    <row r="39" spans="1:34" s="32" customFormat="1" ht="128.44999999999999" customHeight="1" outlineLevel="1" x14ac:dyDescent="0.2">
      <c r="A39" s="621">
        <v>19</v>
      </c>
      <c r="B39" s="187" t="s">
        <v>221</v>
      </c>
      <c r="C39" s="623" t="s">
        <v>178</v>
      </c>
      <c r="D39" s="625" t="s">
        <v>177</v>
      </c>
      <c r="E39" s="87">
        <f>F39+G39+H39+I39</f>
        <v>783415</v>
      </c>
      <c r="F39" s="133">
        <f>ROUND('3.переченьМРАД'!$I$251,0)</f>
        <v>43368</v>
      </c>
      <c r="G39" s="133">
        <f>ROUND('3.переченьМРАД'!$H$251,0)</f>
        <v>740047</v>
      </c>
      <c r="H39" s="133">
        <f>'3.переченьМРАД'!G51</f>
        <v>0</v>
      </c>
      <c r="I39" s="134">
        <v>0</v>
      </c>
      <c r="J39" s="87">
        <f>K39+L39+M39+N39</f>
        <v>512217</v>
      </c>
      <c r="K39" s="133">
        <f>ROUND('3.переченьМРАД'!$N$251,0)</f>
        <v>88004</v>
      </c>
      <c r="L39" s="133">
        <f>ROUND('3.переченьМРАД'!$M$251,0)</f>
        <v>424213</v>
      </c>
      <c r="M39" s="133">
        <v>0</v>
      </c>
      <c r="N39" s="134">
        <v>0</v>
      </c>
      <c r="O39" s="87">
        <f>P39+Q39+R39+S39</f>
        <v>430267</v>
      </c>
      <c r="P39" s="133">
        <f>ROUND('3.переченьМРАД'!$S$251,0)</f>
        <v>83251</v>
      </c>
      <c r="Q39" s="133">
        <f>ROUND('3.переченьМРАД'!$R$251,0)</f>
        <v>347016</v>
      </c>
      <c r="R39" s="133">
        <v>0</v>
      </c>
      <c r="S39" s="134">
        <v>0</v>
      </c>
      <c r="T39" s="87">
        <f>U39+V39+W39+X39</f>
        <v>1085224</v>
      </c>
      <c r="U39" s="113">
        <f>ROUND('3.переченьМРАД'!$X$251,0)</f>
        <v>57304</v>
      </c>
      <c r="V39" s="113">
        <f>ROUND('3.переченьМРАД'!$W$251,0)</f>
        <v>1027920</v>
      </c>
      <c r="W39" s="113">
        <v>0</v>
      </c>
      <c r="X39" s="113">
        <v>0</v>
      </c>
      <c r="Y39" s="87">
        <f>Z39+AA39+AB39+AC39</f>
        <v>1283038</v>
      </c>
      <c r="Z39" s="113">
        <f>ROUND('3.переченьМРАД'!$AC$251,0)</f>
        <v>57320</v>
      </c>
      <c r="AA39" s="113">
        <f>ROUND('3.переченьМРАД'!$AB$251,0)</f>
        <v>1225718</v>
      </c>
      <c r="AB39" s="113">
        <v>0</v>
      </c>
      <c r="AC39" s="113">
        <v>0</v>
      </c>
      <c r="AD39" s="87">
        <f t="shared" si="7"/>
        <v>4094161</v>
      </c>
      <c r="AE39" s="162"/>
      <c r="AF39" s="162"/>
      <c r="AG39" s="162"/>
      <c r="AH39" s="162"/>
    </row>
    <row r="40" spans="1:34" s="173" customFormat="1" ht="128.44999999999999" customHeight="1" outlineLevel="1" x14ac:dyDescent="0.2">
      <c r="A40" s="622"/>
      <c r="B40" s="187" t="s">
        <v>1216</v>
      </c>
      <c r="C40" s="624"/>
      <c r="D40" s="626"/>
      <c r="E40" s="87">
        <f t="shared" si="4"/>
        <v>693912</v>
      </c>
      <c r="F40" s="133">
        <f>SUM('3.переченьМРАД'!I224:I250)</f>
        <v>33308</v>
      </c>
      <c r="G40" s="133">
        <f>SUM('3.переченьМРАД'!H224:H250)</f>
        <v>660604</v>
      </c>
      <c r="H40" s="133">
        <f>SUM('[1]3.переченьМРАД'!G215:G227)</f>
        <v>0</v>
      </c>
      <c r="I40" s="134">
        <v>0</v>
      </c>
      <c r="J40" s="87">
        <f t="shared" si="8"/>
        <v>450333</v>
      </c>
      <c r="K40" s="133">
        <f>SUM('3.переченьМРАД'!N224:N250)</f>
        <v>26120</v>
      </c>
      <c r="L40" s="133">
        <f>SUM('3.переченьМРАД'!M224:M250)</f>
        <v>424213</v>
      </c>
      <c r="M40" s="133">
        <f>SUM('[1]3.переченьМРАД'!L215:L227)</f>
        <v>0</v>
      </c>
      <c r="N40" s="134">
        <v>0</v>
      </c>
      <c r="O40" s="87">
        <f t="shared" si="5"/>
        <v>368382.5</v>
      </c>
      <c r="P40" s="133">
        <f>SUM('3.переченьМРАД'!S224:S250)</f>
        <v>21366.5</v>
      </c>
      <c r="Q40" s="133">
        <f>SUM('3.переченьМРАД'!R224:R250)</f>
        <v>347016</v>
      </c>
      <c r="R40" s="133">
        <f>SUM('[1]3.переченьМРАД'!Q215:Q227)</f>
        <v>0</v>
      </c>
      <c r="S40" s="134">
        <v>0</v>
      </c>
      <c r="T40" s="87">
        <f t="shared" si="9"/>
        <v>0</v>
      </c>
      <c r="U40" s="113">
        <f>SUM('[1]3.переченьМРАД'!X215:X227)</f>
        <v>0</v>
      </c>
      <c r="V40" s="113">
        <f>SUM('[1]3.переченьМРАД'!W215:W227)</f>
        <v>0</v>
      </c>
      <c r="W40" s="113">
        <f>SUM('[1]3.переченьМРАД'!V215:V227)</f>
        <v>0</v>
      </c>
      <c r="X40" s="113">
        <v>0</v>
      </c>
      <c r="Y40" s="87">
        <f t="shared" si="6"/>
        <v>0</v>
      </c>
      <c r="Z40" s="113">
        <f>SUM('[1]3.переченьМРАД'!AC215:AC227)</f>
        <v>0</v>
      </c>
      <c r="AA40" s="113">
        <f>SUM('[1]3.переченьМРАД'!AB215:AB227)</f>
        <v>0</v>
      </c>
      <c r="AB40" s="113">
        <f>SUM('[1]3.переченьМРАД'!AA215:AA227)</f>
        <v>0</v>
      </c>
      <c r="AC40" s="113">
        <v>0</v>
      </c>
      <c r="AD40" s="87">
        <f t="shared" si="7"/>
        <v>1512627.5</v>
      </c>
      <c r="AE40" s="88"/>
      <c r="AF40" s="88"/>
      <c r="AG40" s="88"/>
      <c r="AH40" s="88"/>
    </row>
    <row r="41" spans="1:34" s="32" customFormat="1" ht="145.9" customHeight="1" outlineLevel="1" x14ac:dyDescent="0.2">
      <c r="A41" s="192">
        <v>20</v>
      </c>
      <c r="B41" s="187" t="s">
        <v>824</v>
      </c>
      <c r="C41" s="193" t="s">
        <v>191</v>
      </c>
      <c r="D41" s="187" t="s">
        <v>177</v>
      </c>
      <c r="E41" s="87">
        <f t="shared" si="4"/>
        <v>141807</v>
      </c>
      <c r="F41" s="133">
        <f>'3.переченьМРАД'!$I$255</f>
        <v>6807</v>
      </c>
      <c r="G41" s="133">
        <f>'3.переченьМРАД'!$H$255</f>
        <v>135000</v>
      </c>
      <c r="H41" s="133">
        <f>'3.переченьМРАД'!G53</f>
        <v>0</v>
      </c>
      <c r="I41" s="134">
        <v>0</v>
      </c>
      <c r="J41" s="87">
        <f t="shared" si="8"/>
        <v>6615</v>
      </c>
      <c r="K41" s="133">
        <f>'3.переченьМРАД'!$N$255</f>
        <v>6615</v>
      </c>
      <c r="L41" s="133">
        <f>'3.переченьМРАД'!$M$255</f>
        <v>0</v>
      </c>
      <c r="M41" s="133">
        <v>0</v>
      </c>
      <c r="N41" s="134">
        <v>0</v>
      </c>
      <c r="O41" s="87">
        <f t="shared" si="5"/>
        <v>6615</v>
      </c>
      <c r="P41" s="133">
        <f>'3.переченьМРАД'!$S$255</f>
        <v>6615</v>
      </c>
      <c r="Q41" s="133">
        <f>'3.переченьМРАД'!$R$255</f>
        <v>0</v>
      </c>
      <c r="R41" s="133">
        <v>0</v>
      </c>
      <c r="S41" s="134">
        <v>0</v>
      </c>
      <c r="T41" s="87">
        <f t="shared" si="9"/>
        <v>356601</v>
      </c>
      <c r="U41" s="113">
        <f>ROUND('3.переченьМРАД'!$X$255,0)</f>
        <v>18382</v>
      </c>
      <c r="V41" s="113">
        <f>ROUND('3.переченьМРАД'!$W$255,0)</f>
        <v>338219</v>
      </c>
      <c r="W41" s="113">
        <v>0</v>
      </c>
      <c r="X41" s="113">
        <v>0</v>
      </c>
      <c r="Y41" s="87">
        <f t="shared" si="6"/>
        <v>362361</v>
      </c>
      <c r="Z41" s="113">
        <f>ROUND('3.переченьМРАД'!$AC$255,0)</f>
        <v>18756</v>
      </c>
      <c r="AA41" s="113">
        <f>ROUND('3.переченьМРАД'!$AB$255,0)</f>
        <v>343605</v>
      </c>
      <c r="AB41" s="113">
        <v>0</v>
      </c>
      <c r="AC41" s="113">
        <v>0</v>
      </c>
      <c r="AD41" s="87">
        <f t="shared" si="7"/>
        <v>873999</v>
      </c>
      <c r="AE41" s="162"/>
      <c r="AF41" s="162"/>
      <c r="AG41" s="162"/>
      <c r="AH41" s="162"/>
    </row>
    <row r="42" spans="1:34" s="33" customFormat="1" ht="297.60000000000002" customHeight="1" outlineLevel="1" x14ac:dyDescent="0.2">
      <c r="A42" s="192">
        <v>21</v>
      </c>
      <c r="B42" s="187" t="s">
        <v>839</v>
      </c>
      <c r="C42" s="193" t="s">
        <v>191</v>
      </c>
      <c r="D42" s="187" t="s">
        <v>984</v>
      </c>
      <c r="E42" s="87">
        <f>F42+G42+H42+I42</f>
        <v>3842</v>
      </c>
      <c r="F42" s="133">
        <f>'3.переченьМРАД'!$I$505</f>
        <v>3842</v>
      </c>
      <c r="G42" s="133">
        <f>'3.переченьМРАД'!$H$505</f>
        <v>0</v>
      </c>
      <c r="H42" s="133">
        <f>'3.переченьМРАД'!G505</f>
        <v>0</v>
      </c>
      <c r="I42" s="134">
        <v>0</v>
      </c>
      <c r="J42" s="87">
        <f t="shared" si="8"/>
        <v>0</v>
      </c>
      <c r="K42" s="133">
        <f>'3.переченьМРАД'!$N$505</f>
        <v>0</v>
      </c>
      <c r="L42" s="133">
        <f>'3.переченьМРАД'!$M$505</f>
        <v>0</v>
      </c>
      <c r="M42" s="133">
        <v>0</v>
      </c>
      <c r="N42" s="134">
        <v>0</v>
      </c>
      <c r="O42" s="87">
        <f t="shared" si="5"/>
        <v>0</v>
      </c>
      <c r="P42" s="133">
        <f>'3.переченьМРАД'!$S$505</f>
        <v>0</v>
      </c>
      <c r="Q42" s="133">
        <f>'3.переченьМРАД'!$R$505</f>
        <v>0</v>
      </c>
      <c r="R42" s="133">
        <v>0</v>
      </c>
      <c r="S42" s="134">
        <v>0</v>
      </c>
      <c r="T42" s="87">
        <f t="shared" si="9"/>
        <v>86961</v>
      </c>
      <c r="U42" s="113">
        <f>ROUND('3.переченьМРАД'!$X$505,0)</f>
        <v>86961</v>
      </c>
      <c r="V42" s="113">
        <f>'3.переченьМРАД'!$W$505</f>
        <v>0</v>
      </c>
      <c r="W42" s="113">
        <v>0</v>
      </c>
      <c r="X42" s="113">
        <v>0</v>
      </c>
      <c r="Y42" s="87">
        <f t="shared" si="6"/>
        <v>42763</v>
      </c>
      <c r="Z42" s="113">
        <f>ROUND('3.переченьМРАД'!$AC$505,0)</f>
        <v>42763</v>
      </c>
      <c r="AA42" s="113">
        <f>'3.переченьМРАД'!$AB$505</f>
        <v>0</v>
      </c>
      <c r="AB42" s="113">
        <v>0</v>
      </c>
      <c r="AC42" s="113">
        <v>0</v>
      </c>
      <c r="AD42" s="87">
        <f t="shared" si="7"/>
        <v>133566</v>
      </c>
      <c r="AE42" s="163">
        <f>F44-'[2]3.меропр.'!F44</f>
        <v>28981.000719999996</v>
      </c>
      <c r="AF42" s="163">
        <f>G44-'[2]3.меропр.'!G44</f>
        <v>612446.99927999999</v>
      </c>
      <c r="AG42" s="163">
        <f>H44-'[2]3.меропр.'!H44</f>
        <v>126793</v>
      </c>
      <c r="AH42" s="164">
        <f>I44-'[2]3.меропр.'!I44</f>
        <v>0</v>
      </c>
    </row>
    <row r="43" spans="1:34" s="154" customFormat="1" ht="115.9" customHeight="1" outlineLevel="1" x14ac:dyDescent="0.2">
      <c r="A43" s="187">
        <v>22</v>
      </c>
      <c r="B43" s="284" t="s">
        <v>1264</v>
      </c>
      <c r="C43" s="193" t="s">
        <v>191</v>
      </c>
      <c r="D43" s="187">
        <v>2021</v>
      </c>
      <c r="E43" s="87">
        <f>F43+G43+H43+I43</f>
        <v>155462</v>
      </c>
      <c r="F43" s="133">
        <f>'3.переченьМРАД'!I507</f>
        <v>7462</v>
      </c>
      <c r="G43" s="133">
        <f>'3.переченьМРАД'!H507</f>
        <v>148000</v>
      </c>
      <c r="H43" s="133">
        <f>'3.переченьМРАД'!G507</f>
        <v>0</v>
      </c>
      <c r="I43" s="134">
        <v>0</v>
      </c>
      <c r="J43" s="87">
        <f t="shared" si="8"/>
        <v>0</v>
      </c>
      <c r="K43" s="133">
        <f>'3.переченьМРАД'!N507</f>
        <v>0</v>
      </c>
      <c r="L43" s="133">
        <f>'3.переченьМРАД'!M507</f>
        <v>0</v>
      </c>
      <c r="M43" s="133">
        <f>'3.переченьМРАД'!L507</f>
        <v>0</v>
      </c>
      <c r="N43" s="134">
        <v>0</v>
      </c>
      <c r="O43" s="87">
        <f t="shared" si="5"/>
        <v>0</v>
      </c>
      <c r="P43" s="133">
        <f>'3.переченьМРАД'!S507</f>
        <v>0</v>
      </c>
      <c r="Q43" s="133">
        <f>'3.переченьМРАД'!R507</f>
        <v>0</v>
      </c>
      <c r="R43" s="133">
        <f>'3.переченьМРАД'!Q507</f>
        <v>0</v>
      </c>
      <c r="S43" s="134">
        <v>0</v>
      </c>
      <c r="T43" s="87">
        <f t="shared" si="9"/>
        <v>0</v>
      </c>
      <c r="U43" s="113">
        <f>'3.переченьМРАД'!X507</f>
        <v>0</v>
      </c>
      <c r="V43" s="113">
        <f>'3.переченьМРАД'!W507</f>
        <v>0</v>
      </c>
      <c r="W43" s="113">
        <f>'3.переченьМРАД'!V507</f>
        <v>0</v>
      </c>
      <c r="X43" s="113">
        <v>0</v>
      </c>
      <c r="Y43" s="87">
        <f t="shared" si="6"/>
        <v>0</v>
      </c>
      <c r="Z43" s="113">
        <f>'3.переченьМРАД'!AC507</f>
        <v>0</v>
      </c>
      <c r="AA43" s="113">
        <f>'3.переченьМРАД'!AB507</f>
        <v>0</v>
      </c>
      <c r="AB43" s="113">
        <f>'3.переченьМРАД'!AA507</f>
        <v>0</v>
      </c>
      <c r="AC43" s="113">
        <v>0</v>
      </c>
      <c r="AD43" s="87">
        <f t="shared" si="7"/>
        <v>155462</v>
      </c>
      <c r="AE43" s="165"/>
      <c r="AF43" s="165"/>
      <c r="AG43" s="165"/>
      <c r="AH43" s="166"/>
    </row>
    <row r="44" spans="1:34" s="15" customFormat="1" ht="42" customHeight="1" x14ac:dyDescent="0.2">
      <c r="A44" s="602" t="s">
        <v>222</v>
      </c>
      <c r="B44" s="603"/>
      <c r="C44" s="604"/>
      <c r="D44" s="191"/>
      <c r="E44" s="87">
        <f>SUM(E34:E43)-E40-E38</f>
        <v>1547126</v>
      </c>
      <c r="F44" s="87">
        <f>SUM(F34:F43)-F40-F38</f>
        <v>107886</v>
      </c>
      <c r="G44" s="87">
        <f t="shared" ref="G44:S44" si="10">SUM(G34:G43)-G40-G38</f>
        <v>1312447</v>
      </c>
      <c r="H44" s="87">
        <f t="shared" si="10"/>
        <v>126793</v>
      </c>
      <c r="I44" s="87">
        <f t="shared" si="10"/>
        <v>0</v>
      </c>
      <c r="J44" s="87">
        <f t="shared" si="10"/>
        <v>886241</v>
      </c>
      <c r="K44" s="87">
        <f t="shared" si="10"/>
        <v>133580</v>
      </c>
      <c r="L44" s="87">
        <f t="shared" si="10"/>
        <v>714418</v>
      </c>
      <c r="M44" s="87">
        <f t="shared" si="10"/>
        <v>38243</v>
      </c>
      <c r="N44" s="87">
        <f t="shared" si="10"/>
        <v>0</v>
      </c>
      <c r="O44" s="87">
        <f t="shared" si="10"/>
        <v>832699</v>
      </c>
      <c r="P44" s="87">
        <f t="shared" si="10"/>
        <v>132699</v>
      </c>
      <c r="Q44" s="87">
        <f t="shared" si="10"/>
        <v>700000</v>
      </c>
      <c r="R44" s="87">
        <f t="shared" si="10"/>
        <v>0</v>
      </c>
      <c r="S44" s="87">
        <f t="shared" si="10"/>
        <v>0</v>
      </c>
      <c r="T44" s="87">
        <f>SUM(T34:T43)-T40-T38</f>
        <v>2912288</v>
      </c>
      <c r="U44" s="87">
        <f t="shared" ref="U44" si="11">SUM(U34:U43)-U40-U38</f>
        <v>337447</v>
      </c>
      <c r="V44" s="87">
        <f t="shared" ref="V44" si="12">SUM(V34:V43)-V40-V38</f>
        <v>2574841</v>
      </c>
      <c r="W44" s="87">
        <f t="shared" ref="W44" si="13">SUM(W34:W43)-W40-W38</f>
        <v>0</v>
      </c>
      <c r="X44" s="87">
        <f t="shared" ref="X44" si="14">SUM(X34:X43)-X40-X38</f>
        <v>0</v>
      </c>
      <c r="Y44" s="87">
        <f t="shared" ref="Y44" si="15">SUM(Y34:Y43)-Y40-Y38</f>
        <v>2507975</v>
      </c>
      <c r="Z44" s="87">
        <f t="shared" ref="Z44" si="16">SUM(Z34:Z43)-Z40-Z38</f>
        <v>188906</v>
      </c>
      <c r="AA44" s="87">
        <f t="shared" ref="AA44" si="17">SUM(AA34:AA43)-AA40-AA38</f>
        <v>2319069</v>
      </c>
      <c r="AB44" s="87">
        <f t="shared" ref="AB44" si="18">SUM(AB34:AB43)-AB40-AB38</f>
        <v>0</v>
      </c>
      <c r="AC44" s="87">
        <f t="shared" ref="AC44" si="19">SUM(AC34:AC43)-AC40-AC38</f>
        <v>0</v>
      </c>
      <c r="AD44" s="87">
        <f>SUM(AD34:AD43)-AD40-AD38</f>
        <v>8686329</v>
      </c>
      <c r="AE44" s="35">
        <f>F44+K44+P44+U44+Z44</f>
        <v>900518</v>
      </c>
      <c r="AF44" s="35">
        <f>G44+L44+Q44+V44+AA44</f>
        <v>7620775</v>
      </c>
      <c r="AG44" s="35">
        <f>H44+M44+R44+W44+AB44</f>
        <v>165036</v>
      </c>
      <c r="AH44" s="35">
        <f>I44+N44+S44+X44+AC44</f>
        <v>0</v>
      </c>
    </row>
    <row r="45" spans="1:34" s="15" customFormat="1" ht="42" customHeight="1" x14ac:dyDescent="0.2">
      <c r="A45" s="609" t="s">
        <v>826</v>
      </c>
      <c r="B45" s="609"/>
      <c r="C45" s="609"/>
      <c r="D45" s="609"/>
      <c r="E45" s="609"/>
      <c r="F45" s="609"/>
      <c r="G45" s="609"/>
      <c r="H45" s="609"/>
      <c r="I45" s="609"/>
      <c r="J45" s="609"/>
      <c r="K45" s="609"/>
      <c r="L45" s="609"/>
      <c r="M45" s="609"/>
      <c r="N45" s="609"/>
      <c r="O45" s="609"/>
      <c r="P45" s="609"/>
      <c r="Q45" s="609"/>
      <c r="R45" s="609"/>
      <c r="S45" s="609"/>
      <c r="T45" s="609"/>
      <c r="U45" s="609"/>
      <c r="V45" s="609"/>
      <c r="W45" s="609"/>
      <c r="X45" s="609"/>
      <c r="Y45" s="609"/>
      <c r="Z45" s="609"/>
      <c r="AA45" s="609"/>
      <c r="AB45" s="609"/>
      <c r="AC45" s="609"/>
      <c r="AD45" s="609"/>
      <c r="AE45" s="157"/>
      <c r="AF45" s="167"/>
      <c r="AG45" s="167"/>
      <c r="AH45" s="167"/>
    </row>
    <row r="46" spans="1:34" s="62" customFormat="1" ht="37.9" customHeight="1" x14ac:dyDescent="0.2">
      <c r="A46" s="631" t="s">
        <v>1210</v>
      </c>
      <c r="B46" s="632"/>
      <c r="C46" s="632"/>
      <c r="D46" s="632"/>
      <c r="E46" s="632"/>
      <c r="F46" s="632"/>
      <c r="G46" s="632"/>
      <c r="H46" s="632"/>
      <c r="I46" s="632"/>
      <c r="J46" s="632"/>
      <c r="K46" s="632"/>
      <c r="L46" s="632"/>
      <c r="M46" s="632"/>
      <c r="N46" s="632"/>
      <c r="O46" s="632"/>
      <c r="P46" s="632"/>
      <c r="Q46" s="632"/>
      <c r="R46" s="632"/>
      <c r="S46" s="632"/>
      <c r="T46" s="632"/>
      <c r="U46" s="632"/>
      <c r="V46" s="632"/>
      <c r="W46" s="632"/>
      <c r="X46" s="632"/>
      <c r="Y46" s="632"/>
      <c r="Z46" s="632"/>
      <c r="AA46" s="632"/>
      <c r="AB46" s="632"/>
      <c r="AC46" s="632"/>
      <c r="AD46" s="633"/>
      <c r="AE46" s="168"/>
      <c r="AF46" s="168"/>
      <c r="AG46" s="168"/>
      <c r="AH46" s="168"/>
    </row>
    <row r="47" spans="1:34" s="62" customFormat="1" ht="36" customHeight="1" x14ac:dyDescent="0.2">
      <c r="A47" s="636" t="s">
        <v>825</v>
      </c>
      <c r="B47" s="636"/>
      <c r="C47" s="636"/>
      <c r="D47" s="636"/>
      <c r="E47" s="636"/>
      <c r="F47" s="636"/>
      <c r="G47" s="636"/>
      <c r="H47" s="636"/>
      <c r="I47" s="636"/>
      <c r="J47" s="636"/>
      <c r="K47" s="636"/>
      <c r="L47" s="636"/>
      <c r="M47" s="636"/>
      <c r="N47" s="636"/>
      <c r="O47" s="636"/>
      <c r="P47" s="636"/>
      <c r="Q47" s="636"/>
      <c r="R47" s="636"/>
      <c r="S47" s="636"/>
      <c r="T47" s="636"/>
      <c r="U47" s="636"/>
      <c r="V47" s="636"/>
      <c r="W47" s="636"/>
      <c r="X47" s="636"/>
      <c r="Y47" s="636"/>
      <c r="Z47" s="636"/>
      <c r="AA47" s="636"/>
      <c r="AB47" s="636"/>
      <c r="AC47" s="636"/>
      <c r="AD47" s="636"/>
      <c r="AE47" s="168"/>
      <c r="AF47" s="168"/>
      <c r="AG47" s="168"/>
      <c r="AH47" s="168"/>
    </row>
    <row r="48" spans="1:34" s="62" customFormat="1" ht="36.6" customHeight="1" outlineLevel="1" x14ac:dyDescent="0.2">
      <c r="A48" s="636" t="s">
        <v>224</v>
      </c>
      <c r="B48" s="636"/>
      <c r="C48" s="636"/>
      <c r="D48" s="636"/>
      <c r="E48" s="636"/>
      <c r="F48" s="636"/>
      <c r="G48" s="636"/>
      <c r="H48" s="636"/>
      <c r="I48" s="636"/>
      <c r="J48" s="636"/>
      <c r="K48" s="636"/>
      <c r="L48" s="636"/>
      <c r="M48" s="636"/>
      <c r="N48" s="636"/>
      <c r="O48" s="636"/>
      <c r="P48" s="636"/>
      <c r="Q48" s="636"/>
      <c r="R48" s="636"/>
      <c r="S48" s="636"/>
      <c r="T48" s="636"/>
      <c r="U48" s="636"/>
      <c r="V48" s="636"/>
      <c r="W48" s="636"/>
      <c r="X48" s="636"/>
      <c r="Y48" s="636"/>
      <c r="Z48" s="636"/>
      <c r="AA48" s="636"/>
      <c r="AB48" s="636"/>
      <c r="AC48" s="636"/>
      <c r="AD48" s="636"/>
      <c r="AE48" s="168"/>
      <c r="AF48" s="168"/>
      <c r="AG48" s="168"/>
      <c r="AH48" s="168"/>
    </row>
    <row r="49" spans="1:34" s="3" customFormat="1" ht="207.75" customHeight="1" outlineLevel="1" x14ac:dyDescent="0.2">
      <c r="A49" s="192">
        <v>23</v>
      </c>
      <c r="B49" s="191" t="s">
        <v>990</v>
      </c>
      <c r="C49" s="193" t="s">
        <v>186</v>
      </c>
      <c r="D49" s="187" t="s">
        <v>177</v>
      </c>
      <c r="E49" s="87">
        <f>F49+G49+H49+I49</f>
        <v>242392</v>
      </c>
      <c r="F49" s="298">
        <f>390702-125000-25030+1720</f>
        <v>242392</v>
      </c>
      <c r="G49" s="113"/>
      <c r="H49" s="113">
        <v>0</v>
      </c>
      <c r="I49" s="113">
        <v>0</v>
      </c>
      <c r="J49" s="87">
        <f>K49+L49+M49+N49</f>
        <v>433621</v>
      </c>
      <c r="K49" s="298">
        <f>427573+6048</f>
        <v>433621</v>
      </c>
      <c r="L49" s="113">
        <v>0</v>
      </c>
      <c r="M49" s="113">
        <v>0</v>
      </c>
      <c r="N49" s="113">
        <v>0</v>
      </c>
      <c r="O49" s="87">
        <f>P49+Q49+R49+S49</f>
        <v>426468</v>
      </c>
      <c r="P49" s="298">
        <f>424611+1857</f>
        <v>426468</v>
      </c>
      <c r="Q49" s="113">
        <v>0</v>
      </c>
      <c r="R49" s="113">
        <v>0</v>
      </c>
      <c r="S49" s="113">
        <v>0</v>
      </c>
      <c r="T49" s="87">
        <f>U49+V49+W49+X49</f>
        <v>406330</v>
      </c>
      <c r="U49" s="113">
        <v>406330</v>
      </c>
      <c r="V49" s="113">
        <v>0</v>
      </c>
      <c r="W49" s="113">
        <v>0</v>
      </c>
      <c r="X49" s="113">
        <v>0</v>
      </c>
      <c r="Y49" s="87">
        <f>Z49+AA49+AB49+AC49</f>
        <v>422583</v>
      </c>
      <c r="Z49" s="113">
        <f>ROUND(U49*104%,0)</f>
        <v>422583</v>
      </c>
      <c r="AA49" s="113">
        <v>0</v>
      </c>
      <c r="AB49" s="113">
        <v>0</v>
      </c>
      <c r="AC49" s="113">
        <v>0</v>
      </c>
      <c r="AD49" s="87">
        <f t="shared" ref="AD49:AH50" si="20">E49+J49+O49+T49+Y49</f>
        <v>1931394</v>
      </c>
      <c r="AE49" s="112">
        <f t="shared" si="20"/>
        <v>1931394</v>
      </c>
      <c r="AF49" s="112">
        <f t="shared" si="20"/>
        <v>0</v>
      </c>
      <c r="AG49" s="112">
        <f t="shared" si="20"/>
        <v>0</v>
      </c>
      <c r="AH49" s="112">
        <f t="shared" si="20"/>
        <v>0</v>
      </c>
    </row>
    <row r="50" spans="1:34" s="3" customFormat="1" ht="93" customHeight="1" outlineLevel="1" x14ac:dyDescent="0.2">
      <c r="A50" s="192">
        <v>24</v>
      </c>
      <c r="B50" s="191" t="s">
        <v>225</v>
      </c>
      <c r="C50" s="193" t="s">
        <v>186</v>
      </c>
      <c r="D50" s="187" t="s">
        <v>177</v>
      </c>
      <c r="E50" s="87">
        <v>846</v>
      </c>
      <c r="F50" s="113">
        <v>846</v>
      </c>
      <c r="G50" s="113">
        <v>0</v>
      </c>
      <c r="H50" s="113">
        <v>0</v>
      </c>
      <c r="I50" s="113">
        <v>0</v>
      </c>
      <c r="J50" s="87">
        <f>K50+L50+M50+N50</f>
        <v>846</v>
      </c>
      <c r="K50" s="113">
        <v>846</v>
      </c>
      <c r="L50" s="113">
        <v>0</v>
      </c>
      <c r="M50" s="113">
        <v>0</v>
      </c>
      <c r="N50" s="113">
        <v>0</v>
      </c>
      <c r="O50" s="87">
        <f>P50+Q50+R50+S50</f>
        <v>846</v>
      </c>
      <c r="P50" s="113">
        <v>846</v>
      </c>
      <c r="Q50" s="113">
        <v>0</v>
      </c>
      <c r="R50" s="113">
        <v>0</v>
      </c>
      <c r="S50" s="113">
        <v>0</v>
      </c>
      <c r="T50" s="87">
        <f>U50+V50+W50+X50</f>
        <v>880</v>
      </c>
      <c r="U50" s="113">
        <f>ROUND(P50*104%,0)</f>
        <v>880</v>
      </c>
      <c r="V50" s="113">
        <v>0</v>
      </c>
      <c r="W50" s="113">
        <v>0</v>
      </c>
      <c r="X50" s="113">
        <v>0</v>
      </c>
      <c r="Y50" s="87">
        <f>Z50</f>
        <v>915</v>
      </c>
      <c r="Z50" s="113">
        <f>ROUND(U50*104%,0)</f>
        <v>915</v>
      </c>
      <c r="AA50" s="113">
        <v>0</v>
      </c>
      <c r="AB50" s="113">
        <v>0</v>
      </c>
      <c r="AC50" s="113">
        <v>0</v>
      </c>
      <c r="AD50" s="87">
        <f t="shared" si="20"/>
        <v>4333</v>
      </c>
      <c r="AE50" s="112">
        <f t="shared" si="20"/>
        <v>4333</v>
      </c>
      <c r="AF50" s="112">
        <f t="shared" si="20"/>
        <v>0</v>
      </c>
      <c r="AG50" s="112">
        <f t="shared" si="20"/>
        <v>0</v>
      </c>
      <c r="AH50" s="112">
        <f t="shared" si="20"/>
        <v>0</v>
      </c>
    </row>
    <row r="51" spans="1:34" s="3" customFormat="1" ht="36.6" customHeight="1" outlineLevel="1" x14ac:dyDescent="0.2">
      <c r="A51" s="636" t="s">
        <v>226</v>
      </c>
      <c r="B51" s="636"/>
      <c r="C51" s="636"/>
      <c r="D51" s="636"/>
      <c r="E51" s="636"/>
      <c r="F51" s="636"/>
      <c r="G51" s="636"/>
      <c r="H51" s="636"/>
      <c r="I51" s="636"/>
      <c r="J51" s="636"/>
      <c r="K51" s="636"/>
      <c r="L51" s="636"/>
      <c r="M51" s="636"/>
      <c r="N51" s="636"/>
      <c r="O51" s="636"/>
      <c r="P51" s="636"/>
      <c r="Q51" s="636"/>
      <c r="R51" s="636"/>
      <c r="S51" s="636"/>
      <c r="T51" s="636"/>
      <c r="U51" s="636"/>
      <c r="V51" s="636"/>
      <c r="W51" s="636"/>
      <c r="X51" s="636"/>
      <c r="Y51" s="636"/>
      <c r="Z51" s="636"/>
      <c r="AA51" s="636"/>
      <c r="AB51" s="636"/>
      <c r="AC51" s="636"/>
      <c r="AD51" s="636"/>
      <c r="AE51" s="114"/>
      <c r="AF51" s="59"/>
      <c r="AG51" s="59"/>
      <c r="AH51" s="59"/>
    </row>
    <row r="52" spans="1:34" s="3" customFormat="1" ht="96.6" customHeight="1" outlineLevel="1" x14ac:dyDescent="0.2">
      <c r="A52" s="192">
        <v>25</v>
      </c>
      <c r="B52" s="191" t="s">
        <v>227</v>
      </c>
      <c r="C52" s="193" t="s">
        <v>186</v>
      </c>
      <c r="D52" s="187" t="s">
        <v>177</v>
      </c>
      <c r="E52" s="87">
        <f>F52+G52+H52+I52</f>
        <v>29931</v>
      </c>
      <c r="F52" s="298">
        <f>30000-69</f>
        <v>29931</v>
      </c>
      <c r="G52" s="113">
        <v>0</v>
      </c>
      <c r="H52" s="113">
        <v>0</v>
      </c>
      <c r="I52" s="113">
        <v>0</v>
      </c>
      <c r="J52" s="87">
        <f>K52+L52+M52+N52</f>
        <v>30000</v>
      </c>
      <c r="K52" s="113">
        <v>30000</v>
      </c>
      <c r="L52" s="113">
        <v>0</v>
      </c>
      <c r="M52" s="113">
        <v>0</v>
      </c>
      <c r="N52" s="113">
        <v>0</v>
      </c>
      <c r="O52" s="87">
        <f>P52+Q52+R52+S52</f>
        <v>30000</v>
      </c>
      <c r="P52" s="113">
        <v>30000</v>
      </c>
      <c r="Q52" s="113">
        <v>0</v>
      </c>
      <c r="R52" s="113">
        <v>0</v>
      </c>
      <c r="S52" s="113">
        <v>0</v>
      </c>
      <c r="T52" s="87">
        <f>U52+V52</f>
        <v>31200</v>
      </c>
      <c r="U52" s="113">
        <f>ROUND(P52*104%,1)</f>
        <v>31200</v>
      </c>
      <c r="V52" s="113">
        <v>0</v>
      </c>
      <c r="W52" s="113">
        <v>0</v>
      </c>
      <c r="X52" s="113">
        <v>0</v>
      </c>
      <c r="Y52" s="87">
        <f>Z52+AA52</f>
        <v>32448</v>
      </c>
      <c r="Z52" s="113">
        <f>ROUND(U52*104%,1)</f>
        <v>32448</v>
      </c>
      <c r="AA52" s="113">
        <v>0</v>
      </c>
      <c r="AB52" s="113">
        <v>0</v>
      </c>
      <c r="AC52" s="113">
        <v>0</v>
      </c>
      <c r="AD52" s="87">
        <f>E52+J52+O52+T52+Y52</f>
        <v>153579</v>
      </c>
      <c r="AE52" s="112">
        <f>F52+K52+P52+U52+Z52</f>
        <v>153579</v>
      </c>
      <c r="AF52" s="112">
        <f>G52+L52+Q52+V52+AA52</f>
        <v>0</v>
      </c>
      <c r="AG52" s="112">
        <f>H52+M52+R52+W52+AB52</f>
        <v>0</v>
      </c>
      <c r="AH52" s="112">
        <f>I52+N52+S52+X52+AC52</f>
        <v>0</v>
      </c>
    </row>
    <row r="53" spans="1:34" s="3" customFormat="1" ht="94.15" customHeight="1" outlineLevel="1" x14ac:dyDescent="0.2">
      <c r="A53" s="192">
        <v>26</v>
      </c>
      <c r="B53" s="191" t="s">
        <v>1031</v>
      </c>
      <c r="C53" s="193" t="s">
        <v>186</v>
      </c>
      <c r="D53" s="187">
        <v>2021</v>
      </c>
      <c r="E53" s="87">
        <f>F53+G53+H53+I53</f>
        <v>8495</v>
      </c>
      <c r="F53" s="298">
        <f>8695-200</f>
        <v>8495</v>
      </c>
      <c r="G53" s="113">
        <v>0</v>
      </c>
      <c r="H53" s="113">
        <v>0</v>
      </c>
      <c r="I53" s="113">
        <v>0</v>
      </c>
      <c r="J53" s="87">
        <f>K53+L53+M53+N53</f>
        <v>0</v>
      </c>
      <c r="K53" s="113">
        <v>0</v>
      </c>
      <c r="L53" s="113">
        <v>0</v>
      </c>
      <c r="M53" s="113">
        <v>0</v>
      </c>
      <c r="N53" s="113">
        <v>0</v>
      </c>
      <c r="O53" s="87">
        <f>P53+Q53+R53+S53</f>
        <v>0</v>
      </c>
      <c r="P53" s="113">
        <v>0</v>
      </c>
      <c r="Q53" s="113">
        <v>0</v>
      </c>
      <c r="R53" s="113">
        <v>0</v>
      </c>
      <c r="S53" s="113">
        <v>0</v>
      </c>
      <c r="T53" s="87">
        <f>U53+V53+W53+X53</f>
        <v>0</v>
      </c>
      <c r="U53" s="113">
        <v>0</v>
      </c>
      <c r="V53" s="113">
        <v>0</v>
      </c>
      <c r="W53" s="113">
        <v>0</v>
      </c>
      <c r="X53" s="113">
        <v>0</v>
      </c>
      <c r="Y53" s="87">
        <f>Z53+AA53+AB53+AC53</f>
        <v>0</v>
      </c>
      <c r="Z53" s="113">
        <v>0</v>
      </c>
      <c r="AA53" s="113">
        <v>0</v>
      </c>
      <c r="AB53" s="113">
        <v>0</v>
      </c>
      <c r="AC53" s="113">
        <v>0</v>
      </c>
      <c r="AD53" s="87">
        <f>E53+J53+O53+T53+Y53</f>
        <v>8495</v>
      </c>
      <c r="AE53" s="112"/>
      <c r="AF53" s="112"/>
      <c r="AG53" s="112"/>
      <c r="AH53" s="112"/>
    </row>
    <row r="54" spans="1:34" s="3" customFormat="1" ht="240" customHeight="1" outlineLevel="1" x14ac:dyDescent="0.2">
      <c r="A54" s="192">
        <v>27</v>
      </c>
      <c r="B54" s="191" t="s">
        <v>1355</v>
      </c>
      <c r="C54" s="193" t="s">
        <v>186</v>
      </c>
      <c r="D54" s="187">
        <v>2021</v>
      </c>
      <c r="E54" s="87">
        <f>F54+G54+H54+I54</f>
        <v>111</v>
      </c>
      <c r="F54" s="298">
        <f>625-257-257</f>
        <v>111</v>
      </c>
      <c r="G54" s="113">
        <v>0</v>
      </c>
      <c r="H54" s="113">
        <v>0</v>
      </c>
      <c r="I54" s="113">
        <v>0</v>
      </c>
      <c r="J54" s="87">
        <f>K54+L54+M54+N54</f>
        <v>0</v>
      </c>
      <c r="K54" s="113">
        <v>0</v>
      </c>
      <c r="L54" s="113">
        <v>0</v>
      </c>
      <c r="M54" s="113">
        <v>0</v>
      </c>
      <c r="N54" s="113">
        <v>0</v>
      </c>
      <c r="O54" s="87">
        <f>P54+Q54+R54+S54</f>
        <v>0</v>
      </c>
      <c r="P54" s="113">
        <v>0</v>
      </c>
      <c r="Q54" s="113">
        <v>0</v>
      </c>
      <c r="R54" s="113">
        <v>0</v>
      </c>
      <c r="S54" s="113">
        <v>0</v>
      </c>
      <c r="T54" s="87">
        <f>U54+V54+W54+X54</f>
        <v>0</v>
      </c>
      <c r="U54" s="113">
        <v>0</v>
      </c>
      <c r="V54" s="113">
        <v>0</v>
      </c>
      <c r="W54" s="113">
        <v>0</v>
      </c>
      <c r="X54" s="113">
        <v>0</v>
      </c>
      <c r="Y54" s="87">
        <f>Z54+AA54+AB54+AC54</f>
        <v>0</v>
      </c>
      <c r="Z54" s="113">
        <v>0</v>
      </c>
      <c r="AA54" s="113">
        <v>0</v>
      </c>
      <c r="AB54" s="113">
        <v>0</v>
      </c>
      <c r="AC54" s="113">
        <v>0</v>
      </c>
      <c r="AD54" s="87">
        <f>E54+J54+O54+T54+Y54</f>
        <v>111</v>
      </c>
      <c r="AE54" s="112"/>
      <c r="AF54" s="112"/>
      <c r="AG54" s="112"/>
      <c r="AH54" s="112"/>
    </row>
    <row r="55" spans="1:34" s="3" customFormat="1" ht="112.15" customHeight="1" outlineLevel="1" x14ac:dyDescent="0.2">
      <c r="A55" s="308">
        <v>28</v>
      </c>
      <c r="B55" s="306" t="s">
        <v>1258</v>
      </c>
      <c r="C55" s="194" t="s">
        <v>186</v>
      </c>
      <c r="D55" s="307">
        <v>2021</v>
      </c>
      <c r="E55" s="87">
        <f>F55+G55+H55+I55</f>
        <v>269</v>
      </c>
      <c r="F55" s="298">
        <v>269</v>
      </c>
      <c r="G55" s="113"/>
      <c r="H55" s="113"/>
      <c r="I55" s="113"/>
      <c r="J55" s="87"/>
      <c r="K55" s="113"/>
      <c r="L55" s="113"/>
      <c r="M55" s="113"/>
      <c r="N55" s="113"/>
      <c r="O55" s="87"/>
      <c r="P55" s="113"/>
      <c r="Q55" s="113"/>
      <c r="R55" s="113"/>
      <c r="S55" s="113"/>
      <c r="T55" s="87"/>
      <c r="U55" s="113"/>
      <c r="V55" s="113"/>
      <c r="W55" s="113"/>
      <c r="X55" s="113"/>
      <c r="Y55" s="87"/>
      <c r="Z55" s="113"/>
      <c r="AA55" s="113"/>
      <c r="AB55" s="113"/>
      <c r="AC55" s="113"/>
      <c r="AD55" s="87">
        <f>E55+J55+O55+T55+Y55</f>
        <v>269</v>
      </c>
      <c r="AE55" s="112"/>
      <c r="AF55" s="112"/>
      <c r="AG55" s="112"/>
      <c r="AH55" s="112"/>
    </row>
    <row r="56" spans="1:34" s="3" customFormat="1" ht="39" customHeight="1" outlineLevel="1" x14ac:dyDescent="0.2">
      <c r="A56" s="602" t="s">
        <v>228</v>
      </c>
      <c r="B56" s="603"/>
      <c r="C56" s="604"/>
      <c r="D56" s="38"/>
      <c r="E56" s="87">
        <f>SUM(E49:E55)</f>
        <v>282044</v>
      </c>
      <c r="F56" s="87">
        <f t="shared" ref="F56:AD56" si="21">SUM(F49:F55)</f>
        <v>282044</v>
      </c>
      <c r="G56" s="87">
        <f t="shared" si="21"/>
        <v>0</v>
      </c>
      <c r="H56" s="87">
        <f t="shared" si="21"/>
        <v>0</v>
      </c>
      <c r="I56" s="87">
        <f t="shared" si="21"/>
        <v>0</v>
      </c>
      <c r="J56" s="87">
        <f t="shared" si="21"/>
        <v>464467</v>
      </c>
      <c r="K56" s="87">
        <f t="shared" si="21"/>
        <v>464467</v>
      </c>
      <c r="L56" s="87">
        <f t="shared" si="21"/>
        <v>0</v>
      </c>
      <c r="M56" s="87">
        <f t="shared" si="21"/>
        <v>0</v>
      </c>
      <c r="N56" s="87">
        <f t="shared" si="21"/>
        <v>0</v>
      </c>
      <c r="O56" s="87">
        <f t="shared" si="21"/>
        <v>457314</v>
      </c>
      <c r="P56" s="87">
        <f t="shared" si="21"/>
        <v>457314</v>
      </c>
      <c r="Q56" s="87">
        <f t="shared" si="21"/>
        <v>0</v>
      </c>
      <c r="R56" s="87">
        <f t="shared" si="21"/>
        <v>0</v>
      </c>
      <c r="S56" s="87">
        <f t="shared" si="21"/>
        <v>0</v>
      </c>
      <c r="T56" s="87">
        <f t="shared" si="21"/>
        <v>438410</v>
      </c>
      <c r="U56" s="87">
        <f t="shared" si="21"/>
        <v>438410</v>
      </c>
      <c r="V56" s="87">
        <f t="shared" si="21"/>
        <v>0</v>
      </c>
      <c r="W56" s="87">
        <f t="shared" si="21"/>
        <v>0</v>
      </c>
      <c r="X56" s="87">
        <f t="shared" si="21"/>
        <v>0</v>
      </c>
      <c r="Y56" s="87">
        <f t="shared" si="21"/>
        <v>455946</v>
      </c>
      <c r="Z56" s="87">
        <f t="shared" si="21"/>
        <v>455946</v>
      </c>
      <c r="AA56" s="87">
        <f t="shared" si="21"/>
        <v>0</v>
      </c>
      <c r="AB56" s="87">
        <f t="shared" si="21"/>
        <v>0</v>
      </c>
      <c r="AC56" s="87">
        <f t="shared" si="21"/>
        <v>0</v>
      </c>
      <c r="AD56" s="87">
        <f t="shared" si="21"/>
        <v>2098181</v>
      </c>
      <c r="AE56" s="112">
        <f>F56+K56+P56+U56+Z56</f>
        <v>2098181</v>
      </c>
      <c r="AF56" s="112">
        <f>G56+L56+Q56+V56+AA56</f>
        <v>0</v>
      </c>
      <c r="AG56" s="112">
        <f>H56+M56+R56+W56+AB56</f>
        <v>0</v>
      </c>
      <c r="AH56" s="112">
        <f>I56+N56+S56+X56+AC56</f>
        <v>0</v>
      </c>
    </row>
    <row r="57" spans="1:34" s="3" customFormat="1" ht="39" customHeight="1" outlineLevel="1" x14ac:dyDescent="0.2">
      <c r="A57" s="609" t="s">
        <v>704</v>
      </c>
      <c r="B57" s="609"/>
      <c r="C57" s="609"/>
      <c r="D57" s="609"/>
      <c r="E57" s="609"/>
      <c r="F57" s="609"/>
      <c r="G57" s="609"/>
      <c r="H57" s="609"/>
      <c r="I57" s="609"/>
      <c r="J57" s="609"/>
      <c r="K57" s="609"/>
      <c r="L57" s="609"/>
      <c r="M57" s="609"/>
      <c r="N57" s="609"/>
      <c r="O57" s="609"/>
      <c r="P57" s="609"/>
      <c r="Q57" s="609"/>
      <c r="R57" s="609"/>
      <c r="S57" s="609"/>
      <c r="T57" s="609"/>
      <c r="U57" s="609"/>
      <c r="V57" s="609"/>
      <c r="W57" s="609"/>
      <c r="X57" s="609"/>
      <c r="Y57" s="609"/>
      <c r="Z57" s="609"/>
      <c r="AA57" s="609"/>
      <c r="AB57" s="609"/>
      <c r="AC57" s="609"/>
      <c r="AD57" s="609"/>
      <c r="AE57" s="115"/>
      <c r="AF57" s="115"/>
      <c r="AG57" s="115"/>
      <c r="AH57" s="115"/>
    </row>
    <row r="58" spans="1:34" s="115" customFormat="1" ht="38.450000000000003" customHeight="1" outlineLevel="1" x14ac:dyDescent="0.2">
      <c r="A58" s="637" t="s">
        <v>777</v>
      </c>
      <c r="B58" s="637"/>
      <c r="C58" s="637"/>
      <c r="D58" s="637"/>
      <c r="E58" s="637"/>
      <c r="F58" s="637"/>
      <c r="G58" s="637"/>
      <c r="H58" s="637"/>
      <c r="I58" s="637"/>
      <c r="J58" s="637"/>
      <c r="K58" s="637"/>
      <c r="L58" s="637"/>
      <c r="M58" s="637"/>
      <c r="N58" s="637"/>
      <c r="O58" s="637"/>
      <c r="P58" s="637"/>
      <c r="Q58" s="637"/>
      <c r="R58" s="637"/>
      <c r="S58" s="637"/>
      <c r="T58" s="637"/>
      <c r="U58" s="637"/>
      <c r="V58" s="637"/>
      <c r="W58" s="637"/>
      <c r="X58" s="637"/>
      <c r="Y58" s="637"/>
      <c r="Z58" s="637"/>
      <c r="AA58" s="637"/>
      <c r="AB58" s="637"/>
      <c r="AC58" s="637"/>
      <c r="AD58" s="637"/>
      <c r="AE58" s="3"/>
      <c r="AF58" s="3"/>
      <c r="AG58" s="3"/>
      <c r="AH58" s="3"/>
    </row>
    <row r="59" spans="1:34" s="3" customFormat="1" ht="34.15" customHeight="1" x14ac:dyDescent="0.2">
      <c r="A59" s="636" t="s">
        <v>181</v>
      </c>
      <c r="B59" s="636"/>
      <c r="C59" s="636"/>
      <c r="D59" s="636"/>
      <c r="E59" s="636"/>
      <c r="F59" s="636"/>
      <c r="G59" s="636"/>
      <c r="H59" s="636"/>
      <c r="I59" s="636"/>
      <c r="J59" s="636"/>
      <c r="K59" s="636"/>
      <c r="L59" s="636"/>
      <c r="M59" s="636"/>
      <c r="N59" s="636"/>
      <c r="O59" s="636"/>
      <c r="P59" s="636"/>
      <c r="Q59" s="636"/>
      <c r="R59" s="636"/>
      <c r="S59" s="636"/>
      <c r="T59" s="636"/>
      <c r="U59" s="636"/>
      <c r="V59" s="636"/>
      <c r="W59" s="636"/>
      <c r="X59" s="636"/>
      <c r="Y59" s="636"/>
      <c r="Z59" s="636"/>
      <c r="AA59" s="636"/>
      <c r="AB59" s="636"/>
      <c r="AC59" s="636"/>
      <c r="AD59" s="636"/>
      <c r="AE59" s="116"/>
      <c r="AF59" s="116"/>
      <c r="AG59" s="116"/>
      <c r="AH59" s="116"/>
    </row>
    <row r="60" spans="1:34" s="3" customFormat="1" ht="42" customHeight="1" x14ac:dyDescent="0.2">
      <c r="A60" s="636" t="s">
        <v>180</v>
      </c>
      <c r="B60" s="636"/>
      <c r="C60" s="636"/>
      <c r="D60" s="636"/>
      <c r="E60" s="636"/>
      <c r="F60" s="636"/>
      <c r="G60" s="636"/>
      <c r="H60" s="636"/>
      <c r="I60" s="636"/>
      <c r="J60" s="636"/>
      <c r="K60" s="636"/>
      <c r="L60" s="636"/>
      <c r="M60" s="636"/>
      <c r="N60" s="636"/>
      <c r="O60" s="636"/>
      <c r="P60" s="636"/>
      <c r="Q60" s="636"/>
      <c r="R60" s="636"/>
      <c r="S60" s="636"/>
      <c r="T60" s="636"/>
      <c r="U60" s="636"/>
      <c r="V60" s="636"/>
      <c r="W60" s="636"/>
      <c r="X60" s="636"/>
      <c r="Y60" s="636"/>
      <c r="Z60" s="636"/>
      <c r="AA60" s="636"/>
      <c r="AB60" s="636"/>
      <c r="AC60" s="636"/>
      <c r="AD60" s="636"/>
      <c r="AE60" s="116"/>
      <c r="AF60" s="116"/>
      <c r="AG60" s="116"/>
      <c r="AH60" s="116"/>
    </row>
    <row r="61" spans="1:34" s="3" customFormat="1" ht="96" customHeight="1" x14ac:dyDescent="0.2">
      <c r="A61" s="192">
        <v>29</v>
      </c>
      <c r="B61" s="187" t="s">
        <v>179</v>
      </c>
      <c r="C61" s="193" t="s">
        <v>178</v>
      </c>
      <c r="D61" s="187" t="s">
        <v>177</v>
      </c>
      <c r="E61" s="87">
        <f>F61+G61+H61+I61</f>
        <v>112</v>
      </c>
      <c r="F61" s="113">
        <v>0</v>
      </c>
      <c r="G61" s="113">
        <v>0</v>
      </c>
      <c r="H61" s="113">
        <v>0</v>
      </c>
      <c r="I61" s="113">
        <v>112</v>
      </c>
      <c r="J61" s="87">
        <f>K61+L61+M61+N61</f>
        <v>112</v>
      </c>
      <c r="K61" s="113">
        <v>0</v>
      </c>
      <c r="L61" s="113">
        <v>0</v>
      </c>
      <c r="M61" s="113">
        <v>0</v>
      </c>
      <c r="N61" s="113">
        <v>112</v>
      </c>
      <c r="O61" s="87">
        <f>P61+Q61+R61+S61</f>
        <v>112</v>
      </c>
      <c r="P61" s="113">
        <v>0</v>
      </c>
      <c r="Q61" s="113">
        <v>0</v>
      </c>
      <c r="R61" s="113">
        <v>0</v>
      </c>
      <c r="S61" s="113">
        <v>112</v>
      </c>
      <c r="T61" s="87">
        <f>U61+V61+W61+X61</f>
        <v>112</v>
      </c>
      <c r="U61" s="113">
        <v>0</v>
      </c>
      <c r="V61" s="113">
        <v>0</v>
      </c>
      <c r="W61" s="113">
        <v>0</v>
      </c>
      <c r="X61" s="113">
        <v>112</v>
      </c>
      <c r="Y61" s="87">
        <f>Z61+AA61+AB61+AC61</f>
        <v>112</v>
      </c>
      <c r="Z61" s="113">
        <v>0</v>
      </c>
      <c r="AA61" s="113">
        <v>0</v>
      </c>
      <c r="AB61" s="113">
        <v>0</v>
      </c>
      <c r="AC61" s="113">
        <v>112</v>
      </c>
      <c r="AD61" s="87">
        <f>E61+J61+O61+T61+Y61</f>
        <v>560</v>
      </c>
    </row>
    <row r="62" spans="1:34" s="3" customFormat="1" ht="31.5" customHeight="1" x14ac:dyDescent="0.2">
      <c r="A62" s="599" t="s">
        <v>788</v>
      </c>
      <c r="B62" s="600"/>
      <c r="C62" s="600"/>
      <c r="D62" s="600"/>
      <c r="E62" s="600"/>
      <c r="F62" s="600"/>
      <c r="G62" s="600"/>
      <c r="H62" s="600"/>
      <c r="I62" s="600"/>
      <c r="J62" s="600"/>
      <c r="K62" s="600"/>
      <c r="L62" s="600"/>
      <c r="M62" s="600"/>
      <c r="N62" s="600"/>
      <c r="O62" s="600"/>
      <c r="P62" s="600"/>
      <c r="Q62" s="600"/>
      <c r="R62" s="600"/>
      <c r="S62" s="600"/>
      <c r="T62" s="600"/>
      <c r="U62" s="600"/>
      <c r="V62" s="600"/>
      <c r="W62" s="600"/>
      <c r="X62" s="600"/>
      <c r="Y62" s="600"/>
      <c r="Z62" s="600"/>
      <c r="AA62" s="600"/>
      <c r="AB62" s="600"/>
      <c r="AC62" s="600"/>
      <c r="AD62" s="601"/>
    </row>
    <row r="63" spans="1:34" s="59" customFormat="1" ht="171" customHeight="1" x14ac:dyDescent="0.2">
      <c r="A63" s="517" t="s">
        <v>1433</v>
      </c>
      <c r="B63" s="294" t="s">
        <v>1415</v>
      </c>
      <c r="C63" s="615" t="s">
        <v>178</v>
      </c>
      <c r="D63" s="617">
        <v>2021</v>
      </c>
      <c r="E63" s="295">
        <f>F63+G63+H63+I63</f>
        <v>25743</v>
      </c>
      <c r="F63" s="296">
        <v>25743</v>
      </c>
      <c r="G63" s="296">
        <v>0</v>
      </c>
      <c r="H63" s="296">
        <v>0</v>
      </c>
      <c r="I63" s="296">
        <v>0</v>
      </c>
      <c r="J63" s="295">
        <f>K63+L63+M63+N63</f>
        <v>0</v>
      </c>
      <c r="K63" s="296">
        <v>0</v>
      </c>
      <c r="L63" s="296">
        <v>0</v>
      </c>
      <c r="M63" s="296">
        <v>0</v>
      </c>
      <c r="N63" s="296">
        <v>0</v>
      </c>
      <c r="O63" s="295">
        <v>0</v>
      </c>
      <c r="P63" s="296">
        <v>0</v>
      </c>
      <c r="Q63" s="296">
        <v>0</v>
      </c>
      <c r="R63" s="296">
        <v>0</v>
      </c>
      <c r="S63" s="296">
        <v>0</v>
      </c>
      <c r="T63" s="295">
        <f>U63+V63+W63+X63</f>
        <v>0</v>
      </c>
      <c r="U63" s="296">
        <v>0</v>
      </c>
      <c r="V63" s="296">
        <v>0</v>
      </c>
      <c r="W63" s="296">
        <v>0</v>
      </c>
      <c r="X63" s="296">
        <v>0</v>
      </c>
      <c r="Y63" s="295">
        <f>Z63+AA63+AB63+AC63</f>
        <v>0</v>
      </c>
      <c r="Z63" s="296">
        <v>0</v>
      </c>
      <c r="AA63" s="296">
        <v>0</v>
      </c>
      <c r="AB63" s="296">
        <v>0</v>
      </c>
      <c r="AC63" s="296">
        <v>0</v>
      </c>
      <c r="AD63" s="295">
        <f>E63+J63+O63+T63+Y63</f>
        <v>25743</v>
      </c>
      <c r="AE63" s="3"/>
      <c r="AF63" s="3"/>
      <c r="AG63" s="3"/>
      <c r="AH63" s="3"/>
    </row>
    <row r="64" spans="1:34" s="59" customFormat="1" ht="399.75" customHeight="1" x14ac:dyDescent="0.2">
      <c r="A64" s="501" t="s">
        <v>1431</v>
      </c>
      <c r="B64" s="294" t="s">
        <v>1414</v>
      </c>
      <c r="C64" s="616"/>
      <c r="D64" s="618"/>
      <c r="E64" s="295">
        <f>F64+G64+H64+I64</f>
        <v>29008</v>
      </c>
      <c r="F64" s="297">
        <v>290</v>
      </c>
      <c r="G64" s="297">
        <v>28718</v>
      </c>
      <c r="H64" s="296"/>
      <c r="I64" s="296"/>
      <c r="J64" s="295"/>
      <c r="K64" s="296"/>
      <c r="L64" s="296"/>
      <c r="M64" s="296"/>
      <c r="N64" s="296"/>
      <c r="O64" s="295"/>
      <c r="P64" s="296"/>
      <c r="Q64" s="296"/>
      <c r="R64" s="296"/>
      <c r="S64" s="296"/>
      <c r="T64" s="295"/>
      <c r="U64" s="296"/>
      <c r="V64" s="296"/>
      <c r="W64" s="296"/>
      <c r="X64" s="296"/>
      <c r="Y64" s="295"/>
      <c r="Z64" s="296"/>
      <c r="AA64" s="296"/>
      <c r="AB64" s="296"/>
      <c r="AC64" s="296"/>
      <c r="AD64" s="295">
        <f>E64+J64+O64+T64+Y64</f>
        <v>29008</v>
      </c>
      <c r="AE64" s="3"/>
      <c r="AF64" s="3"/>
      <c r="AG64" s="3"/>
      <c r="AH64" s="3"/>
    </row>
    <row r="65" spans="1:16384" s="59" customFormat="1" ht="86.45" customHeight="1" x14ac:dyDescent="0.2">
      <c r="A65" s="192">
        <v>31</v>
      </c>
      <c r="B65" s="117" t="s">
        <v>1251</v>
      </c>
      <c r="C65" s="193" t="s">
        <v>178</v>
      </c>
      <c r="D65" s="187" t="s">
        <v>786</v>
      </c>
      <c r="E65" s="87">
        <v>0</v>
      </c>
      <c r="F65" s="113">
        <v>0</v>
      </c>
      <c r="G65" s="113">
        <v>0</v>
      </c>
      <c r="H65" s="113">
        <v>0</v>
      </c>
      <c r="I65" s="113">
        <v>0</v>
      </c>
      <c r="J65" s="87">
        <f>K65+L65+M65+N65</f>
        <v>26409</v>
      </c>
      <c r="K65" s="113">
        <f>26509-100</f>
        <v>26409</v>
      </c>
      <c r="L65" s="113">
        <v>0</v>
      </c>
      <c r="M65" s="113">
        <v>0</v>
      </c>
      <c r="N65" s="113">
        <v>0</v>
      </c>
      <c r="O65" s="87">
        <f>P65+Q65+R65+S65</f>
        <v>26409</v>
      </c>
      <c r="P65" s="113">
        <f>26509-100</f>
        <v>26409</v>
      </c>
      <c r="Q65" s="113">
        <v>0</v>
      </c>
      <c r="R65" s="113">
        <v>0</v>
      </c>
      <c r="S65" s="113">
        <v>0</v>
      </c>
      <c r="T65" s="87">
        <f>U65+V65+W65+X65</f>
        <v>26409</v>
      </c>
      <c r="U65" s="113">
        <f>26509-100</f>
        <v>26409</v>
      </c>
      <c r="V65" s="113">
        <v>0</v>
      </c>
      <c r="W65" s="113">
        <v>0</v>
      </c>
      <c r="X65" s="113">
        <v>0</v>
      </c>
      <c r="Y65" s="87">
        <f>Z65+AA65+AB65+AC65</f>
        <v>26409</v>
      </c>
      <c r="Z65" s="113">
        <f>26509-100</f>
        <v>26409</v>
      </c>
      <c r="AA65" s="113">
        <v>0</v>
      </c>
      <c r="AB65" s="113">
        <v>0</v>
      </c>
      <c r="AC65" s="113">
        <v>0</v>
      </c>
      <c r="AD65" s="87">
        <f>E65+J65+O65+T65+Y65</f>
        <v>105636</v>
      </c>
      <c r="AE65" s="3"/>
      <c r="AF65" s="3"/>
      <c r="AG65" s="3"/>
      <c r="AH65" s="3"/>
    </row>
    <row r="66" spans="1:16384" s="59" customFormat="1" ht="136.9" customHeight="1" x14ac:dyDescent="0.2">
      <c r="A66" s="192">
        <v>32</v>
      </c>
      <c r="B66" s="293" t="s">
        <v>776</v>
      </c>
      <c r="C66" s="187" t="s">
        <v>178</v>
      </c>
      <c r="D66" s="187" t="s">
        <v>177</v>
      </c>
      <c r="E66" s="87">
        <f>F66+G66+H66+I66</f>
        <v>214462</v>
      </c>
      <c r="F66" s="298">
        <f>214652+100-290</f>
        <v>214462</v>
      </c>
      <c r="G66" s="113">
        <v>0</v>
      </c>
      <c r="H66" s="113">
        <v>0</v>
      </c>
      <c r="I66" s="113">
        <v>0</v>
      </c>
      <c r="J66" s="87">
        <f>K66+L66+M66+N66</f>
        <v>214752</v>
      </c>
      <c r="K66" s="113">
        <f>214652+100</f>
        <v>214752</v>
      </c>
      <c r="L66" s="113">
        <v>0</v>
      </c>
      <c r="M66" s="113">
        <v>0</v>
      </c>
      <c r="N66" s="113">
        <v>0</v>
      </c>
      <c r="O66" s="87">
        <f>P66+Q66+R66+S66</f>
        <v>214752</v>
      </c>
      <c r="P66" s="113">
        <f>214652+100</f>
        <v>214752</v>
      </c>
      <c r="Q66" s="113">
        <v>0</v>
      </c>
      <c r="R66" s="113">
        <v>0</v>
      </c>
      <c r="S66" s="113">
        <v>0</v>
      </c>
      <c r="T66" s="87">
        <f>U66+V66+W66+X66</f>
        <v>214752</v>
      </c>
      <c r="U66" s="113">
        <f>214652+100</f>
        <v>214752</v>
      </c>
      <c r="V66" s="113">
        <v>0</v>
      </c>
      <c r="W66" s="113">
        <v>0</v>
      </c>
      <c r="X66" s="113">
        <v>0</v>
      </c>
      <c r="Y66" s="87">
        <f>Z66+AA66+AB66+AC66</f>
        <v>214752</v>
      </c>
      <c r="Z66" s="113">
        <f>214652+100</f>
        <v>214752</v>
      </c>
      <c r="AA66" s="113">
        <v>0</v>
      </c>
      <c r="AB66" s="113">
        <v>0</v>
      </c>
      <c r="AC66" s="113">
        <v>0</v>
      </c>
      <c r="AD66" s="87">
        <f>E66+J66+O66+T66+Y66</f>
        <v>1073470</v>
      </c>
      <c r="AE66" s="3"/>
      <c r="AF66" s="3"/>
      <c r="AG66" s="3"/>
      <c r="AH66" s="3"/>
    </row>
    <row r="67" spans="1:16384" s="59" customFormat="1" ht="39" customHeight="1" x14ac:dyDescent="0.2">
      <c r="A67" s="599" t="s">
        <v>960</v>
      </c>
      <c r="B67" s="614"/>
      <c r="C67" s="614"/>
      <c r="D67" s="600"/>
      <c r="E67" s="600"/>
      <c r="F67" s="600"/>
      <c r="G67" s="600"/>
      <c r="H67" s="600"/>
      <c r="I67" s="600"/>
      <c r="J67" s="600"/>
      <c r="K67" s="600"/>
      <c r="L67" s="600"/>
      <c r="M67" s="600"/>
      <c r="N67" s="600"/>
      <c r="O67" s="600"/>
      <c r="P67" s="600"/>
      <c r="Q67" s="600"/>
      <c r="R67" s="600"/>
      <c r="S67" s="600"/>
      <c r="T67" s="600"/>
      <c r="U67" s="600"/>
      <c r="V67" s="600"/>
      <c r="W67" s="600"/>
      <c r="X67" s="600"/>
      <c r="Y67" s="600"/>
      <c r="Z67" s="600"/>
      <c r="AA67" s="600"/>
      <c r="AB67" s="600"/>
      <c r="AC67" s="600"/>
      <c r="AD67" s="601"/>
      <c r="AE67" s="599"/>
      <c r="AF67" s="600"/>
      <c r="AG67" s="600"/>
      <c r="AH67" s="600"/>
      <c r="AI67" s="600"/>
      <c r="AJ67" s="600"/>
      <c r="AK67" s="600"/>
      <c r="AL67" s="600"/>
      <c r="AM67" s="600"/>
      <c r="AN67" s="600"/>
      <c r="AO67" s="600"/>
      <c r="AP67" s="600"/>
      <c r="AQ67" s="600"/>
      <c r="AR67" s="600"/>
      <c r="AS67" s="600"/>
      <c r="AT67" s="600"/>
      <c r="AU67" s="600"/>
      <c r="AV67" s="600"/>
      <c r="AW67" s="600"/>
      <c r="AX67" s="600"/>
      <c r="AY67" s="600"/>
      <c r="AZ67" s="600"/>
      <c r="BA67" s="600"/>
      <c r="BB67" s="600"/>
      <c r="BC67" s="600"/>
      <c r="BD67" s="600"/>
      <c r="BE67" s="600"/>
      <c r="BF67" s="600"/>
      <c r="BG67" s="600"/>
      <c r="BH67" s="601"/>
      <c r="BI67" s="599"/>
      <c r="BJ67" s="600"/>
      <c r="BK67" s="600"/>
      <c r="BL67" s="600"/>
      <c r="BM67" s="600"/>
      <c r="BN67" s="600"/>
      <c r="BO67" s="600"/>
      <c r="BP67" s="600"/>
      <c r="BQ67" s="600"/>
      <c r="BR67" s="600"/>
      <c r="BS67" s="600"/>
      <c r="BT67" s="600"/>
      <c r="BU67" s="600"/>
      <c r="BV67" s="600"/>
      <c r="BW67" s="600"/>
      <c r="BX67" s="600"/>
      <c r="BY67" s="600"/>
      <c r="BZ67" s="600"/>
      <c r="CA67" s="600"/>
      <c r="CB67" s="600"/>
      <c r="CC67" s="600"/>
      <c r="CD67" s="600"/>
      <c r="CE67" s="600"/>
      <c r="CF67" s="600"/>
      <c r="CG67" s="600"/>
      <c r="CH67" s="600"/>
      <c r="CI67" s="600"/>
      <c r="CJ67" s="600"/>
      <c r="CK67" s="600"/>
      <c r="CL67" s="601"/>
      <c r="CM67" s="599"/>
      <c r="CN67" s="600"/>
      <c r="CO67" s="600"/>
      <c r="CP67" s="600"/>
      <c r="CQ67" s="600"/>
      <c r="CR67" s="600"/>
      <c r="CS67" s="600"/>
      <c r="CT67" s="600"/>
      <c r="CU67" s="600"/>
      <c r="CV67" s="600"/>
      <c r="CW67" s="600"/>
      <c r="CX67" s="600"/>
      <c r="CY67" s="600"/>
      <c r="CZ67" s="600"/>
      <c r="DA67" s="600"/>
      <c r="DB67" s="600"/>
      <c r="DC67" s="600"/>
      <c r="DD67" s="600"/>
      <c r="DE67" s="600"/>
      <c r="DF67" s="600"/>
      <c r="DG67" s="600"/>
      <c r="DH67" s="600"/>
      <c r="DI67" s="600"/>
      <c r="DJ67" s="600"/>
      <c r="DK67" s="600"/>
      <c r="DL67" s="600"/>
      <c r="DM67" s="600"/>
      <c r="DN67" s="600"/>
      <c r="DO67" s="600"/>
      <c r="DP67" s="601"/>
      <c r="DQ67" s="599"/>
      <c r="DR67" s="600"/>
      <c r="DS67" s="600"/>
      <c r="DT67" s="600"/>
      <c r="DU67" s="600"/>
      <c r="DV67" s="600"/>
      <c r="DW67" s="600"/>
      <c r="DX67" s="600"/>
      <c r="DY67" s="600"/>
      <c r="DZ67" s="600"/>
      <c r="EA67" s="600"/>
      <c r="EB67" s="600"/>
      <c r="EC67" s="600"/>
      <c r="ED67" s="600"/>
      <c r="EE67" s="600"/>
      <c r="EF67" s="600"/>
      <c r="EG67" s="600"/>
      <c r="EH67" s="600"/>
      <c r="EI67" s="600"/>
      <c r="EJ67" s="600"/>
      <c r="EK67" s="600"/>
      <c r="EL67" s="600"/>
      <c r="EM67" s="600"/>
      <c r="EN67" s="600"/>
      <c r="EO67" s="600"/>
      <c r="EP67" s="600"/>
      <c r="EQ67" s="600"/>
      <c r="ER67" s="600"/>
      <c r="ES67" s="600"/>
      <c r="ET67" s="601"/>
      <c r="EU67" s="599"/>
      <c r="EV67" s="600"/>
      <c r="EW67" s="600"/>
      <c r="EX67" s="600"/>
      <c r="EY67" s="600"/>
      <c r="EZ67" s="600"/>
      <c r="FA67" s="600"/>
      <c r="FB67" s="600"/>
      <c r="FC67" s="600"/>
      <c r="FD67" s="600"/>
      <c r="FE67" s="600"/>
      <c r="FF67" s="600"/>
      <c r="FG67" s="600"/>
      <c r="FH67" s="600"/>
      <c r="FI67" s="600"/>
      <c r="FJ67" s="600"/>
      <c r="FK67" s="600"/>
      <c r="FL67" s="600"/>
      <c r="FM67" s="600"/>
      <c r="FN67" s="600"/>
      <c r="FO67" s="600"/>
      <c r="FP67" s="600"/>
      <c r="FQ67" s="600"/>
      <c r="FR67" s="600"/>
      <c r="FS67" s="600"/>
      <c r="FT67" s="600"/>
      <c r="FU67" s="600"/>
      <c r="FV67" s="600"/>
      <c r="FW67" s="600"/>
      <c r="FX67" s="601"/>
      <c r="FY67" s="599"/>
      <c r="FZ67" s="600"/>
      <c r="GA67" s="600"/>
      <c r="GB67" s="600"/>
      <c r="GC67" s="600"/>
      <c r="GD67" s="600"/>
      <c r="GE67" s="600"/>
      <c r="GF67" s="600"/>
      <c r="GG67" s="600"/>
      <c r="GH67" s="600"/>
      <c r="GI67" s="600"/>
      <c r="GJ67" s="600"/>
      <c r="GK67" s="600"/>
      <c r="GL67" s="600"/>
      <c r="GM67" s="600"/>
      <c r="GN67" s="600"/>
      <c r="GO67" s="600"/>
      <c r="GP67" s="600"/>
      <c r="GQ67" s="600"/>
      <c r="GR67" s="600"/>
      <c r="GS67" s="600"/>
      <c r="GT67" s="600"/>
      <c r="GU67" s="600"/>
      <c r="GV67" s="600"/>
      <c r="GW67" s="600"/>
      <c r="GX67" s="600"/>
      <c r="GY67" s="600"/>
      <c r="GZ67" s="600"/>
      <c r="HA67" s="600"/>
      <c r="HB67" s="601"/>
      <c r="HC67" s="599"/>
      <c r="HD67" s="600"/>
      <c r="HE67" s="600"/>
      <c r="HF67" s="600"/>
      <c r="HG67" s="600"/>
      <c r="HH67" s="600"/>
      <c r="HI67" s="600"/>
      <c r="HJ67" s="600"/>
      <c r="HK67" s="600"/>
      <c r="HL67" s="600"/>
      <c r="HM67" s="600"/>
      <c r="HN67" s="600"/>
      <c r="HO67" s="600"/>
      <c r="HP67" s="600"/>
      <c r="HQ67" s="600"/>
      <c r="HR67" s="600"/>
      <c r="HS67" s="600"/>
      <c r="HT67" s="600"/>
      <c r="HU67" s="600"/>
      <c r="HV67" s="600"/>
      <c r="HW67" s="600"/>
      <c r="HX67" s="600"/>
      <c r="HY67" s="600"/>
      <c r="HZ67" s="600"/>
      <c r="IA67" s="600"/>
      <c r="IB67" s="600"/>
      <c r="IC67" s="600"/>
      <c r="ID67" s="600"/>
      <c r="IE67" s="600"/>
      <c r="IF67" s="601"/>
      <c r="IG67" s="599"/>
      <c r="IH67" s="600"/>
      <c r="II67" s="600"/>
      <c r="IJ67" s="600"/>
      <c r="IK67" s="600"/>
      <c r="IL67" s="600"/>
      <c r="IM67" s="600"/>
      <c r="IN67" s="600"/>
      <c r="IO67" s="600"/>
      <c r="IP67" s="600"/>
      <c r="IQ67" s="600"/>
      <c r="IR67" s="600"/>
      <c r="IS67" s="600"/>
      <c r="IT67" s="600"/>
      <c r="IU67" s="600"/>
      <c r="IV67" s="600"/>
      <c r="IW67" s="600"/>
      <c r="IX67" s="600"/>
      <c r="IY67" s="600"/>
      <c r="IZ67" s="600"/>
      <c r="JA67" s="600"/>
      <c r="JB67" s="600"/>
      <c r="JC67" s="600"/>
      <c r="JD67" s="600"/>
      <c r="JE67" s="600"/>
      <c r="JF67" s="600"/>
      <c r="JG67" s="600"/>
      <c r="JH67" s="600"/>
      <c r="JI67" s="600"/>
      <c r="JJ67" s="601"/>
      <c r="JK67" s="599"/>
      <c r="JL67" s="600"/>
      <c r="JM67" s="600"/>
      <c r="JN67" s="600"/>
      <c r="JO67" s="600"/>
      <c r="JP67" s="600"/>
      <c r="JQ67" s="600"/>
      <c r="JR67" s="600"/>
      <c r="JS67" s="600"/>
      <c r="JT67" s="600"/>
      <c r="JU67" s="600"/>
      <c r="JV67" s="600"/>
      <c r="JW67" s="600"/>
      <c r="JX67" s="600"/>
      <c r="JY67" s="600"/>
      <c r="JZ67" s="600"/>
      <c r="KA67" s="600"/>
      <c r="KB67" s="600"/>
      <c r="KC67" s="600"/>
      <c r="KD67" s="600"/>
      <c r="KE67" s="600"/>
      <c r="KF67" s="600"/>
      <c r="KG67" s="600"/>
      <c r="KH67" s="600"/>
      <c r="KI67" s="600"/>
      <c r="KJ67" s="600"/>
      <c r="KK67" s="600"/>
      <c r="KL67" s="600"/>
      <c r="KM67" s="600"/>
      <c r="KN67" s="601"/>
      <c r="KO67" s="599"/>
      <c r="KP67" s="600"/>
      <c r="KQ67" s="600"/>
      <c r="KR67" s="600"/>
      <c r="KS67" s="600"/>
      <c r="KT67" s="600"/>
      <c r="KU67" s="600"/>
      <c r="KV67" s="600"/>
      <c r="KW67" s="600"/>
      <c r="KX67" s="600"/>
      <c r="KY67" s="600"/>
      <c r="KZ67" s="600"/>
      <c r="LA67" s="600"/>
      <c r="LB67" s="600"/>
      <c r="LC67" s="600"/>
      <c r="LD67" s="600"/>
      <c r="LE67" s="600"/>
      <c r="LF67" s="600"/>
      <c r="LG67" s="600"/>
      <c r="LH67" s="600"/>
      <c r="LI67" s="600"/>
      <c r="LJ67" s="600"/>
      <c r="LK67" s="600"/>
      <c r="LL67" s="600"/>
      <c r="LM67" s="600"/>
      <c r="LN67" s="600"/>
      <c r="LO67" s="600"/>
      <c r="LP67" s="600"/>
      <c r="LQ67" s="600"/>
      <c r="LR67" s="601"/>
      <c r="LS67" s="599"/>
      <c r="LT67" s="600"/>
      <c r="LU67" s="600"/>
      <c r="LV67" s="600"/>
      <c r="LW67" s="600"/>
      <c r="LX67" s="600"/>
      <c r="LY67" s="600"/>
      <c r="LZ67" s="600"/>
      <c r="MA67" s="600"/>
      <c r="MB67" s="600"/>
      <c r="MC67" s="600"/>
      <c r="MD67" s="600"/>
      <c r="ME67" s="600"/>
      <c r="MF67" s="600"/>
      <c r="MG67" s="600"/>
      <c r="MH67" s="600"/>
      <c r="MI67" s="600"/>
      <c r="MJ67" s="600"/>
      <c r="MK67" s="600"/>
      <c r="ML67" s="600"/>
      <c r="MM67" s="600"/>
      <c r="MN67" s="600"/>
      <c r="MO67" s="600"/>
      <c r="MP67" s="600"/>
      <c r="MQ67" s="600"/>
      <c r="MR67" s="600"/>
      <c r="MS67" s="600"/>
      <c r="MT67" s="600"/>
      <c r="MU67" s="600"/>
      <c r="MV67" s="601"/>
      <c r="MW67" s="599"/>
      <c r="MX67" s="600"/>
      <c r="MY67" s="600"/>
      <c r="MZ67" s="600"/>
      <c r="NA67" s="600"/>
      <c r="NB67" s="600"/>
      <c r="NC67" s="600"/>
      <c r="ND67" s="600"/>
      <c r="NE67" s="600"/>
      <c r="NF67" s="600"/>
      <c r="NG67" s="600"/>
      <c r="NH67" s="600"/>
      <c r="NI67" s="600"/>
      <c r="NJ67" s="600"/>
      <c r="NK67" s="600"/>
      <c r="NL67" s="600"/>
      <c r="NM67" s="600"/>
      <c r="NN67" s="600"/>
      <c r="NO67" s="600"/>
      <c r="NP67" s="600"/>
      <c r="NQ67" s="600"/>
      <c r="NR67" s="600"/>
      <c r="NS67" s="600"/>
      <c r="NT67" s="600"/>
      <c r="NU67" s="600"/>
      <c r="NV67" s="600"/>
      <c r="NW67" s="600"/>
      <c r="NX67" s="600"/>
      <c r="NY67" s="600"/>
      <c r="NZ67" s="601"/>
      <c r="OA67" s="599"/>
      <c r="OB67" s="600"/>
      <c r="OC67" s="600"/>
      <c r="OD67" s="600"/>
      <c r="OE67" s="600"/>
      <c r="OF67" s="600"/>
      <c r="OG67" s="600"/>
      <c r="OH67" s="600"/>
      <c r="OI67" s="600"/>
      <c r="OJ67" s="600"/>
      <c r="OK67" s="600"/>
      <c r="OL67" s="600"/>
      <c r="OM67" s="600"/>
      <c r="ON67" s="600"/>
      <c r="OO67" s="600"/>
      <c r="OP67" s="600"/>
      <c r="OQ67" s="600"/>
      <c r="OR67" s="600"/>
      <c r="OS67" s="600"/>
      <c r="OT67" s="600"/>
      <c r="OU67" s="600"/>
      <c r="OV67" s="600"/>
      <c r="OW67" s="600"/>
      <c r="OX67" s="600"/>
      <c r="OY67" s="600"/>
      <c r="OZ67" s="600"/>
      <c r="PA67" s="600"/>
      <c r="PB67" s="600"/>
      <c r="PC67" s="600"/>
      <c r="PD67" s="601"/>
      <c r="PE67" s="599"/>
      <c r="PF67" s="600"/>
      <c r="PG67" s="600"/>
      <c r="PH67" s="600"/>
      <c r="PI67" s="600"/>
      <c r="PJ67" s="600"/>
      <c r="PK67" s="600"/>
      <c r="PL67" s="600"/>
      <c r="PM67" s="600"/>
      <c r="PN67" s="600"/>
      <c r="PO67" s="600"/>
      <c r="PP67" s="600"/>
      <c r="PQ67" s="600"/>
      <c r="PR67" s="600"/>
      <c r="PS67" s="600"/>
      <c r="PT67" s="600"/>
      <c r="PU67" s="600"/>
      <c r="PV67" s="600"/>
      <c r="PW67" s="600"/>
      <c r="PX67" s="600"/>
      <c r="PY67" s="600"/>
      <c r="PZ67" s="600"/>
      <c r="QA67" s="600"/>
      <c r="QB67" s="600"/>
      <c r="QC67" s="600"/>
      <c r="QD67" s="600"/>
      <c r="QE67" s="600"/>
      <c r="QF67" s="600"/>
      <c r="QG67" s="600"/>
      <c r="QH67" s="601"/>
      <c r="QI67" s="599"/>
      <c r="QJ67" s="600"/>
      <c r="QK67" s="600"/>
      <c r="QL67" s="600"/>
      <c r="QM67" s="600"/>
      <c r="QN67" s="600"/>
      <c r="QO67" s="600"/>
      <c r="QP67" s="600"/>
      <c r="QQ67" s="600"/>
      <c r="QR67" s="600"/>
      <c r="QS67" s="600"/>
      <c r="QT67" s="600"/>
      <c r="QU67" s="600"/>
      <c r="QV67" s="600"/>
      <c r="QW67" s="600"/>
      <c r="QX67" s="600"/>
      <c r="QY67" s="600"/>
      <c r="QZ67" s="600"/>
      <c r="RA67" s="600"/>
      <c r="RB67" s="600"/>
      <c r="RC67" s="600"/>
      <c r="RD67" s="600"/>
      <c r="RE67" s="600"/>
      <c r="RF67" s="600"/>
      <c r="RG67" s="600"/>
      <c r="RH67" s="600"/>
      <c r="RI67" s="600"/>
      <c r="RJ67" s="600"/>
      <c r="RK67" s="600"/>
      <c r="RL67" s="601"/>
      <c r="RM67" s="599"/>
      <c r="RN67" s="600"/>
      <c r="RO67" s="600"/>
      <c r="RP67" s="600"/>
      <c r="RQ67" s="600"/>
      <c r="RR67" s="600"/>
      <c r="RS67" s="600"/>
      <c r="RT67" s="600"/>
      <c r="RU67" s="600"/>
      <c r="RV67" s="600"/>
      <c r="RW67" s="600"/>
      <c r="RX67" s="600"/>
      <c r="RY67" s="600"/>
      <c r="RZ67" s="600"/>
      <c r="SA67" s="600"/>
      <c r="SB67" s="600"/>
      <c r="SC67" s="600"/>
      <c r="SD67" s="600"/>
      <c r="SE67" s="600"/>
      <c r="SF67" s="600"/>
      <c r="SG67" s="600"/>
      <c r="SH67" s="600"/>
      <c r="SI67" s="600"/>
      <c r="SJ67" s="600"/>
      <c r="SK67" s="600"/>
      <c r="SL67" s="600"/>
      <c r="SM67" s="600"/>
      <c r="SN67" s="600"/>
      <c r="SO67" s="600"/>
      <c r="SP67" s="601"/>
      <c r="SQ67" s="599"/>
      <c r="SR67" s="600"/>
      <c r="SS67" s="600"/>
      <c r="ST67" s="600"/>
      <c r="SU67" s="600"/>
      <c r="SV67" s="600"/>
      <c r="SW67" s="600"/>
      <c r="SX67" s="600"/>
      <c r="SY67" s="600"/>
      <c r="SZ67" s="600"/>
      <c r="TA67" s="600"/>
      <c r="TB67" s="600"/>
      <c r="TC67" s="600"/>
      <c r="TD67" s="600"/>
      <c r="TE67" s="600"/>
      <c r="TF67" s="600"/>
      <c r="TG67" s="600"/>
      <c r="TH67" s="600"/>
      <c r="TI67" s="600"/>
      <c r="TJ67" s="600"/>
      <c r="TK67" s="600"/>
      <c r="TL67" s="600"/>
      <c r="TM67" s="600"/>
      <c r="TN67" s="600"/>
      <c r="TO67" s="600"/>
      <c r="TP67" s="600"/>
      <c r="TQ67" s="600"/>
      <c r="TR67" s="600"/>
      <c r="TS67" s="600"/>
      <c r="TT67" s="601"/>
      <c r="TU67" s="599"/>
      <c r="TV67" s="600"/>
      <c r="TW67" s="600"/>
      <c r="TX67" s="600"/>
      <c r="TY67" s="600"/>
      <c r="TZ67" s="600"/>
      <c r="UA67" s="600"/>
      <c r="UB67" s="600"/>
      <c r="UC67" s="600"/>
      <c r="UD67" s="600"/>
      <c r="UE67" s="600"/>
      <c r="UF67" s="600"/>
      <c r="UG67" s="600"/>
      <c r="UH67" s="600"/>
      <c r="UI67" s="600"/>
      <c r="UJ67" s="600"/>
      <c r="UK67" s="600"/>
      <c r="UL67" s="600"/>
      <c r="UM67" s="600"/>
      <c r="UN67" s="600"/>
      <c r="UO67" s="600"/>
      <c r="UP67" s="600"/>
      <c r="UQ67" s="600"/>
      <c r="UR67" s="600"/>
      <c r="US67" s="600"/>
      <c r="UT67" s="600"/>
      <c r="UU67" s="600"/>
      <c r="UV67" s="600"/>
      <c r="UW67" s="600"/>
      <c r="UX67" s="601"/>
      <c r="UY67" s="599"/>
      <c r="UZ67" s="600"/>
      <c r="VA67" s="600"/>
      <c r="VB67" s="600"/>
      <c r="VC67" s="600"/>
      <c r="VD67" s="600"/>
      <c r="VE67" s="600"/>
      <c r="VF67" s="600"/>
      <c r="VG67" s="600"/>
      <c r="VH67" s="600"/>
      <c r="VI67" s="600"/>
      <c r="VJ67" s="600"/>
      <c r="VK67" s="600"/>
      <c r="VL67" s="600"/>
      <c r="VM67" s="600"/>
      <c r="VN67" s="600"/>
      <c r="VO67" s="600"/>
      <c r="VP67" s="600"/>
      <c r="VQ67" s="600"/>
      <c r="VR67" s="600"/>
      <c r="VS67" s="600"/>
      <c r="VT67" s="600"/>
      <c r="VU67" s="600"/>
      <c r="VV67" s="600"/>
      <c r="VW67" s="600"/>
      <c r="VX67" s="600"/>
      <c r="VY67" s="600"/>
      <c r="VZ67" s="600"/>
      <c r="WA67" s="600"/>
      <c r="WB67" s="601"/>
      <c r="WC67" s="599"/>
      <c r="WD67" s="600"/>
      <c r="WE67" s="600"/>
      <c r="WF67" s="600"/>
      <c r="WG67" s="600"/>
      <c r="WH67" s="600"/>
      <c r="WI67" s="600"/>
      <c r="WJ67" s="600"/>
      <c r="WK67" s="600"/>
      <c r="WL67" s="600"/>
      <c r="WM67" s="600"/>
      <c r="WN67" s="600"/>
      <c r="WO67" s="600"/>
      <c r="WP67" s="600"/>
      <c r="WQ67" s="600"/>
      <c r="WR67" s="600"/>
      <c r="WS67" s="600"/>
      <c r="WT67" s="600"/>
      <c r="WU67" s="600"/>
      <c r="WV67" s="600"/>
      <c r="WW67" s="600"/>
      <c r="WX67" s="600"/>
      <c r="WY67" s="600"/>
      <c r="WZ67" s="600"/>
      <c r="XA67" s="600"/>
      <c r="XB67" s="600"/>
      <c r="XC67" s="600"/>
      <c r="XD67" s="600"/>
      <c r="XE67" s="600"/>
      <c r="XF67" s="601"/>
      <c r="XG67" s="599"/>
      <c r="XH67" s="600"/>
      <c r="XI67" s="600"/>
      <c r="XJ67" s="600"/>
      <c r="XK67" s="600"/>
      <c r="XL67" s="600"/>
      <c r="XM67" s="600"/>
      <c r="XN67" s="600"/>
      <c r="XO67" s="600"/>
      <c r="XP67" s="600"/>
      <c r="XQ67" s="600"/>
      <c r="XR67" s="600"/>
      <c r="XS67" s="600"/>
      <c r="XT67" s="600"/>
      <c r="XU67" s="600"/>
      <c r="XV67" s="600"/>
      <c r="XW67" s="600"/>
      <c r="XX67" s="600"/>
      <c r="XY67" s="600"/>
      <c r="XZ67" s="600"/>
      <c r="YA67" s="600"/>
      <c r="YB67" s="600"/>
      <c r="YC67" s="600"/>
      <c r="YD67" s="600"/>
      <c r="YE67" s="600"/>
      <c r="YF67" s="600"/>
      <c r="YG67" s="600"/>
      <c r="YH67" s="600"/>
      <c r="YI67" s="600"/>
      <c r="YJ67" s="601"/>
      <c r="YK67" s="599"/>
      <c r="YL67" s="600"/>
      <c r="YM67" s="600"/>
      <c r="YN67" s="600"/>
      <c r="YO67" s="600"/>
      <c r="YP67" s="600"/>
      <c r="YQ67" s="600"/>
      <c r="YR67" s="600"/>
      <c r="YS67" s="600"/>
      <c r="YT67" s="600"/>
      <c r="YU67" s="600"/>
      <c r="YV67" s="600"/>
      <c r="YW67" s="600"/>
      <c r="YX67" s="600"/>
      <c r="YY67" s="600"/>
      <c r="YZ67" s="600"/>
      <c r="ZA67" s="600"/>
      <c r="ZB67" s="600"/>
      <c r="ZC67" s="600"/>
      <c r="ZD67" s="600"/>
      <c r="ZE67" s="600"/>
      <c r="ZF67" s="600"/>
      <c r="ZG67" s="600"/>
      <c r="ZH67" s="600"/>
      <c r="ZI67" s="600"/>
      <c r="ZJ67" s="600"/>
      <c r="ZK67" s="600"/>
      <c r="ZL67" s="600"/>
      <c r="ZM67" s="600"/>
      <c r="ZN67" s="601"/>
      <c r="ZO67" s="599"/>
      <c r="ZP67" s="600"/>
      <c r="ZQ67" s="600"/>
      <c r="ZR67" s="600"/>
      <c r="ZS67" s="600"/>
      <c r="ZT67" s="600"/>
      <c r="ZU67" s="600"/>
      <c r="ZV67" s="600"/>
      <c r="ZW67" s="600"/>
      <c r="ZX67" s="600"/>
      <c r="ZY67" s="600"/>
      <c r="ZZ67" s="600"/>
      <c r="AAA67" s="600"/>
      <c r="AAB67" s="600"/>
      <c r="AAC67" s="600"/>
      <c r="AAD67" s="600"/>
      <c r="AAE67" s="600"/>
      <c r="AAF67" s="600"/>
      <c r="AAG67" s="600"/>
      <c r="AAH67" s="600"/>
      <c r="AAI67" s="600"/>
      <c r="AAJ67" s="600"/>
      <c r="AAK67" s="600"/>
      <c r="AAL67" s="600"/>
      <c r="AAM67" s="600"/>
      <c r="AAN67" s="600"/>
      <c r="AAO67" s="600"/>
      <c r="AAP67" s="600"/>
      <c r="AAQ67" s="600"/>
      <c r="AAR67" s="601"/>
      <c r="AAS67" s="599"/>
      <c r="AAT67" s="600"/>
      <c r="AAU67" s="600"/>
      <c r="AAV67" s="600"/>
      <c r="AAW67" s="600"/>
      <c r="AAX67" s="600"/>
      <c r="AAY67" s="600"/>
      <c r="AAZ67" s="600"/>
      <c r="ABA67" s="600"/>
      <c r="ABB67" s="600"/>
      <c r="ABC67" s="600"/>
      <c r="ABD67" s="600"/>
      <c r="ABE67" s="600"/>
      <c r="ABF67" s="600"/>
      <c r="ABG67" s="600"/>
      <c r="ABH67" s="600"/>
      <c r="ABI67" s="600"/>
      <c r="ABJ67" s="600"/>
      <c r="ABK67" s="600"/>
      <c r="ABL67" s="600"/>
      <c r="ABM67" s="600"/>
      <c r="ABN67" s="600"/>
      <c r="ABO67" s="600"/>
      <c r="ABP67" s="600"/>
      <c r="ABQ67" s="600"/>
      <c r="ABR67" s="600"/>
      <c r="ABS67" s="600"/>
      <c r="ABT67" s="600"/>
      <c r="ABU67" s="600"/>
      <c r="ABV67" s="601"/>
      <c r="ABW67" s="599"/>
      <c r="ABX67" s="600"/>
      <c r="ABY67" s="600"/>
      <c r="ABZ67" s="600"/>
      <c r="ACA67" s="600"/>
      <c r="ACB67" s="600"/>
      <c r="ACC67" s="600"/>
      <c r="ACD67" s="600"/>
      <c r="ACE67" s="600"/>
      <c r="ACF67" s="600"/>
      <c r="ACG67" s="600"/>
      <c r="ACH67" s="600"/>
      <c r="ACI67" s="600"/>
      <c r="ACJ67" s="600"/>
      <c r="ACK67" s="600"/>
      <c r="ACL67" s="600"/>
      <c r="ACM67" s="600"/>
      <c r="ACN67" s="600"/>
      <c r="ACO67" s="600"/>
      <c r="ACP67" s="600"/>
      <c r="ACQ67" s="600"/>
      <c r="ACR67" s="600"/>
      <c r="ACS67" s="600"/>
      <c r="ACT67" s="600"/>
      <c r="ACU67" s="600"/>
      <c r="ACV67" s="600"/>
      <c r="ACW67" s="600"/>
      <c r="ACX67" s="600"/>
      <c r="ACY67" s="600"/>
      <c r="ACZ67" s="601"/>
      <c r="ADA67" s="599"/>
      <c r="ADB67" s="600"/>
      <c r="ADC67" s="600"/>
      <c r="ADD67" s="600"/>
      <c r="ADE67" s="600"/>
      <c r="ADF67" s="600"/>
      <c r="ADG67" s="600"/>
      <c r="ADH67" s="600"/>
      <c r="ADI67" s="600"/>
      <c r="ADJ67" s="600"/>
      <c r="ADK67" s="600"/>
      <c r="ADL67" s="600"/>
      <c r="ADM67" s="600"/>
      <c r="ADN67" s="600"/>
      <c r="ADO67" s="600"/>
      <c r="ADP67" s="600"/>
      <c r="ADQ67" s="600"/>
      <c r="ADR67" s="600"/>
      <c r="ADS67" s="600"/>
      <c r="ADT67" s="600"/>
      <c r="ADU67" s="600"/>
      <c r="ADV67" s="600"/>
      <c r="ADW67" s="600"/>
      <c r="ADX67" s="600"/>
      <c r="ADY67" s="600"/>
      <c r="ADZ67" s="600"/>
      <c r="AEA67" s="600"/>
      <c r="AEB67" s="600"/>
      <c r="AEC67" s="600"/>
      <c r="AED67" s="601"/>
      <c r="AEE67" s="599"/>
      <c r="AEF67" s="600"/>
      <c r="AEG67" s="600"/>
      <c r="AEH67" s="600"/>
      <c r="AEI67" s="600"/>
      <c r="AEJ67" s="600"/>
      <c r="AEK67" s="600"/>
      <c r="AEL67" s="600"/>
      <c r="AEM67" s="600"/>
      <c r="AEN67" s="600"/>
      <c r="AEO67" s="600"/>
      <c r="AEP67" s="600"/>
      <c r="AEQ67" s="600"/>
      <c r="AER67" s="600"/>
      <c r="AES67" s="600"/>
      <c r="AET67" s="600"/>
      <c r="AEU67" s="600"/>
      <c r="AEV67" s="600"/>
      <c r="AEW67" s="600"/>
      <c r="AEX67" s="600"/>
      <c r="AEY67" s="600"/>
      <c r="AEZ67" s="600"/>
      <c r="AFA67" s="600"/>
      <c r="AFB67" s="600"/>
      <c r="AFC67" s="600"/>
      <c r="AFD67" s="600"/>
      <c r="AFE67" s="600"/>
      <c r="AFF67" s="600"/>
      <c r="AFG67" s="600"/>
      <c r="AFH67" s="601"/>
      <c r="AFI67" s="599"/>
      <c r="AFJ67" s="600"/>
      <c r="AFK67" s="600"/>
      <c r="AFL67" s="600"/>
      <c r="AFM67" s="600"/>
      <c r="AFN67" s="600"/>
      <c r="AFO67" s="600"/>
      <c r="AFP67" s="600"/>
      <c r="AFQ67" s="600"/>
      <c r="AFR67" s="600"/>
      <c r="AFS67" s="600"/>
      <c r="AFT67" s="600"/>
      <c r="AFU67" s="600"/>
      <c r="AFV67" s="600"/>
      <c r="AFW67" s="600"/>
      <c r="AFX67" s="600"/>
      <c r="AFY67" s="600"/>
      <c r="AFZ67" s="600"/>
      <c r="AGA67" s="600"/>
      <c r="AGB67" s="600"/>
      <c r="AGC67" s="600"/>
      <c r="AGD67" s="600"/>
      <c r="AGE67" s="600"/>
      <c r="AGF67" s="600"/>
      <c r="AGG67" s="600"/>
      <c r="AGH67" s="600"/>
      <c r="AGI67" s="600"/>
      <c r="AGJ67" s="600"/>
      <c r="AGK67" s="600"/>
      <c r="AGL67" s="601"/>
      <c r="AGM67" s="599"/>
      <c r="AGN67" s="600"/>
      <c r="AGO67" s="600"/>
      <c r="AGP67" s="600"/>
      <c r="AGQ67" s="600"/>
      <c r="AGR67" s="600"/>
      <c r="AGS67" s="600"/>
      <c r="AGT67" s="600"/>
      <c r="AGU67" s="600"/>
      <c r="AGV67" s="600"/>
      <c r="AGW67" s="600"/>
      <c r="AGX67" s="600"/>
      <c r="AGY67" s="600"/>
      <c r="AGZ67" s="600"/>
      <c r="AHA67" s="600"/>
      <c r="AHB67" s="600"/>
      <c r="AHC67" s="600"/>
      <c r="AHD67" s="600"/>
      <c r="AHE67" s="600"/>
      <c r="AHF67" s="600"/>
      <c r="AHG67" s="600"/>
      <c r="AHH67" s="600"/>
      <c r="AHI67" s="600"/>
      <c r="AHJ67" s="600"/>
      <c r="AHK67" s="600"/>
      <c r="AHL67" s="600"/>
      <c r="AHM67" s="600"/>
      <c r="AHN67" s="600"/>
      <c r="AHO67" s="600"/>
      <c r="AHP67" s="601"/>
      <c r="AHQ67" s="599"/>
      <c r="AHR67" s="600"/>
      <c r="AHS67" s="600"/>
      <c r="AHT67" s="600"/>
      <c r="AHU67" s="600"/>
      <c r="AHV67" s="600"/>
      <c r="AHW67" s="600"/>
      <c r="AHX67" s="600"/>
      <c r="AHY67" s="600"/>
      <c r="AHZ67" s="600"/>
      <c r="AIA67" s="600"/>
      <c r="AIB67" s="600"/>
      <c r="AIC67" s="600"/>
      <c r="AID67" s="600"/>
      <c r="AIE67" s="600"/>
      <c r="AIF67" s="600"/>
      <c r="AIG67" s="600"/>
      <c r="AIH67" s="600"/>
      <c r="AII67" s="600"/>
      <c r="AIJ67" s="600"/>
      <c r="AIK67" s="600"/>
      <c r="AIL67" s="600"/>
      <c r="AIM67" s="600"/>
      <c r="AIN67" s="600"/>
      <c r="AIO67" s="600"/>
      <c r="AIP67" s="600"/>
      <c r="AIQ67" s="600"/>
      <c r="AIR67" s="600"/>
      <c r="AIS67" s="600"/>
      <c r="AIT67" s="601"/>
      <c r="AIU67" s="599"/>
      <c r="AIV67" s="600"/>
      <c r="AIW67" s="600"/>
      <c r="AIX67" s="600"/>
      <c r="AIY67" s="600"/>
      <c r="AIZ67" s="600"/>
      <c r="AJA67" s="600"/>
      <c r="AJB67" s="600"/>
      <c r="AJC67" s="600"/>
      <c r="AJD67" s="600"/>
      <c r="AJE67" s="600"/>
      <c r="AJF67" s="600"/>
      <c r="AJG67" s="600"/>
      <c r="AJH67" s="600"/>
      <c r="AJI67" s="600"/>
      <c r="AJJ67" s="600"/>
      <c r="AJK67" s="600"/>
      <c r="AJL67" s="600"/>
      <c r="AJM67" s="600"/>
      <c r="AJN67" s="600"/>
      <c r="AJO67" s="600"/>
      <c r="AJP67" s="600"/>
      <c r="AJQ67" s="600"/>
      <c r="AJR67" s="600"/>
      <c r="AJS67" s="600"/>
      <c r="AJT67" s="600"/>
      <c r="AJU67" s="600"/>
      <c r="AJV67" s="600"/>
      <c r="AJW67" s="600"/>
      <c r="AJX67" s="601"/>
      <c r="AJY67" s="599"/>
      <c r="AJZ67" s="600"/>
      <c r="AKA67" s="600"/>
      <c r="AKB67" s="600"/>
      <c r="AKC67" s="600"/>
      <c r="AKD67" s="600"/>
      <c r="AKE67" s="600"/>
      <c r="AKF67" s="600"/>
      <c r="AKG67" s="600"/>
      <c r="AKH67" s="600"/>
      <c r="AKI67" s="600"/>
      <c r="AKJ67" s="600"/>
      <c r="AKK67" s="600"/>
      <c r="AKL67" s="600"/>
      <c r="AKM67" s="600"/>
      <c r="AKN67" s="600"/>
      <c r="AKO67" s="600"/>
      <c r="AKP67" s="600"/>
      <c r="AKQ67" s="600"/>
      <c r="AKR67" s="600"/>
      <c r="AKS67" s="600"/>
      <c r="AKT67" s="600"/>
      <c r="AKU67" s="600"/>
      <c r="AKV67" s="600"/>
      <c r="AKW67" s="600"/>
      <c r="AKX67" s="600"/>
      <c r="AKY67" s="600"/>
      <c r="AKZ67" s="600"/>
      <c r="ALA67" s="600"/>
      <c r="ALB67" s="601"/>
      <c r="ALC67" s="599"/>
      <c r="ALD67" s="600"/>
      <c r="ALE67" s="600"/>
      <c r="ALF67" s="600"/>
      <c r="ALG67" s="600"/>
      <c r="ALH67" s="600"/>
      <c r="ALI67" s="600"/>
      <c r="ALJ67" s="600"/>
      <c r="ALK67" s="600"/>
      <c r="ALL67" s="600"/>
      <c r="ALM67" s="600"/>
      <c r="ALN67" s="600"/>
      <c r="ALO67" s="600"/>
      <c r="ALP67" s="600"/>
      <c r="ALQ67" s="600"/>
      <c r="ALR67" s="600"/>
      <c r="ALS67" s="600"/>
      <c r="ALT67" s="600"/>
      <c r="ALU67" s="600"/>
      <c r="ALV67" s="600"/>
      <c r="ALW67" s="600"/>
      <c r="ALX67" s="600"/>
      <c r="ALY67" s="600"/>
      <c r="ALZ67" s="600"/>
      <c r="AMA67" s="600"/>
      <c r="AMB67" s="600"/>
      <c r="AMC67" s="600"/>
      <c r="AMD67" s="600"/>
      <c r="AME67" s="600"/>
      <c r="AMF67" s="601"/>
      <c r="AMG67" s="599"/>
      <c r="AMH67" s="600"/>
      <c r="AMI67" s="600"/>
      <c r="AMJ67" s="600"/>
      <c r="AMK67" s="600"/>
      <c r="AML67" s="600"/>
      <c r="AMM67" s="600"/>
      <c r="AMN67" s="600"/>
      <c r="AMO67" s="600"/>
      <c r="AMP67" s="600"/>
      <c r="AMQ67" s="600"/>
      <c r="AMR67" s="600"/>
      <c r="AMS67" s="600"/>
      <c r="AMT67" s="600"/>
      <c r="AMU67" s="600"/>
      <c r="AMV67" s="600"/>
      <c r="AMW67" s="600"/>
      <c r="AMX67" s="600"/>
      <c r="AMY67" s="600"/>
      <c r="AMZ67" s="600"/>
      <c r="ANA67" s="600"/>
      <c r="ANB67" s="600"/>
      <c r="ANC67" s="600"/>
      <c r="AND67" s="600"/>
      <c r="ANE67" s="600"/>
      <c r="ANF67" s="600"/>
      <c r="ANG67" s="600"/>
      <c r="ANH67" s="600"/>
      <c r="ANI67" s="600"/>
      <c r="ANJ67" s="601"/>
      <c r="ANK67" s="599"/>
      <c r="ANL67" s="600"/>
      <c r="ANM67" s="600"/>
      <c r="ANN67" s="600"/>
      <c r="ANO67" s="600"/>
      <c r="ANP67" s="600"/>
      <c r="ANQ67" s="600"/>
      <c r="ANR67" s="600"/>
      <c r="ANS67" s="600"/>
      <c r="ANT67" s="600"/>
      <c r="ANU67" s="600"/>
      <c r="ANV67" s="600"/>
      <c r="ANW67" s="600"/>
      <c r="ANX67" s="600"/>
      <c r="ANY67" s="600"/>
      <c r="ANZ67" s="600"/>
      <c r="AOA67" s="600"/>
      <c r="AOB67" s="600"/>
      <c r="AOC67" s="600"/>
      <c r="AOD67" s="600"/>
      <c r="AOE67" s="600"/>
      <c r="AOF67" s="600"/>
      <c r="AOG67" s="600"/>
      <c r="AOH67" s="600"/>
      <c r="AOI67" s="600"/>
      <c r="AOJ67" s="600"/>
      <c r="AOK67" s="600"/>
      <c r="AOL67" s="600"/>
      <c r="AOM67" s="600"/>
      <c r="AON67" s="601"/>
      <c r="AOO67" s="599"/>
      <c r="AOP67" s="600"/>
      <c r="AOQ67" s="600"/>
      <c r="AOR67" s="600"/>
      <c r="AOS67" s="600"/>
      <c r="AOT67" s="600"/>
      <c r="AOU67" s="600"/>
      <c r="AOV67" s="600"/>
      <c r="AOW67" s="600"/>
      <c r="AOX67" s="600"/>
      <c r="AOY67" s="600"/>
      <c r="AOZ67" s="600"/>
      <c r="APA67" s="600"/>
      <c r="APB67" s="600"/>
      <c r="APC67" s="600"/>
      <c r="APD67" s="600"/>
      <c r="APE67" s="600"/>
      <c r="APF67" s="600"/>
      <c r="APG67" s="600"/>
      <c r="APH67" s="600"/>
      <c r="API67" s="600"/>
      <c r="APJ67" s="600"/>
      <c r="APK67" s="600"/>
      <c r="APL67" s="600"/>
      <c r="APM67" s="600"/>
      <c r="APN67" s="600"/>
      <c r="APO67" s="600"/>
      <c r="APP67" s="600"/>
      <c r="APQ67" s="600"/>
      <c r="APR67" s="601"/>
      <c r="APS67" s="599"/>
      <c r="APT67" s="600"/>
      <c r="APU67" s="600"/>
      <c r="APV67" s="600"/>
      <c r="APW67" s="600"/>
      <c r="APX67" s="600"/>
      <c r="APY67" s="600"/>
      <c r="APZ67" s="600"/>
      <c r="AQA67" s="600"/>
      <c r="AQB67" s="600"/>
      <c r="AQC67" s="600"/>
      <c r="AQD67" s="600"/>
      <c r="AQE67" s="600"/>
      <c r="AQF67" s="600"/>
      <c r="AQG67" s="600"/>
      <c r="AQH67" s="600"/>
      <c r="AQI67" s="600"/>
      <c r="AQJ67" s="600"/>
      <c r="AQK67" s="600"/>
      <c r="AQL67" s="600"/>
      <c r="AQM67" s="600"/>
      <c r="AQN67" s="600"/>
      <c r="AQO67" s="600"/>
      <c r="AQP67" s="600"/>
      <c r="AQQ67" s="600"/>
      <c r="AQR67" s="600"/>
      <c r="AQS67" s="600"/>
      <c r="AQT67" s="600"/>
      <c r="AQU67" s="600"/>
      <c r="AQV67" s="601"/>
      <c r="AQW67" s="599"/>
      <c r="AQX67" s="600"/>
      <c r="AQY67" s="600"/>
      <c r="AQZ67" s="600"/>
      <c r="ARA67" s="600"/>
      <c r="ARB67" s="600"/>
      <c r="ARC67" s="600"/>
      <c r="ARD67" s="600"/>
      <c r="ARE67" s="600"/>
      <c r="ARF67" s="600"/>
      <c r="ARG67" s="600"/>
      <c r="ARH67" s="600"/>
      <c r="ARI67" s="600"/>
      <c r="ARJ67" s="600"/>
      <c r="ARK67" s="600"/>
      <c r="ARL67" s="600"/>
      <c r="ARM67" s="600"/>
      <c r="ARN67" s="600"/>
      <c r="ARO67" s="600"/>
      <c r="ARP67" s="600"/>
      <c r="ARQ67" s="600"/>
      <c r="ARR67" s="600"/>
      <c r="ARS67" s="600"/>
      <c r="ART67" s="600"/>
      <c r="ARU67" s="600"/>
      <c r="ARV67" s="600"/>
      <c r="ARW67" s="600"/>
      <c r="ARX67" s="600"/>
      <c r="ARY67" s="600"/>
      <c r="ARZ67" s="601"/>
      <c r="ASA67" s="599"/>
      <c r="ASB67" s="600"/>
      <c r="ASC67" s="600"/>
      <c r="ASD67" s="600"/>
      <c r="ASE67" s="600"/>
      <c r="ASF67" s="600"/>
      <c r="ASG67" s="600"/>
      <c r="ASH67" s="600"/>
      <c r="ASI67" s="600"/>
      <c r="ASJ67" s="600"/>
      <c r="ASK67" s="600"/>
      <c r="ASL67" s="600"/>
      <c r="ASM67" s="600"/>
      <c r="ASN67" s="600"/>
      <c r="ASO67" s="600"/>
      <c r="ASP67" s="600"/>
      <c r="ASQ67" s="600"/>
      <c r="ASR67" s="600"/>
      <c r="ASS67" s="600"/>
      <c r="AST67" s="600"/>
      <c r="ASU67" s="600"/>
      <c r="ASV67" s="600"/>
      <c r="ASW67" s="600"/>
      <c r="ASX67" s="600"/>
      <c r="ASY67" s="600"/>
      <c r="ASZ67" s="600"/>
      <c r="ATA67" s="600"/>
      <c r="ATB67" s="600"/>
      <c r="ATC67" s="600"/>
      <c r="ATD67" s="601"/>
      <c r="ATE67" s="599"/>
      <c r="ATF67" s="600"/>
      <c r="ATG67" s="600"/>
      <c r="ATH67" s="600"/>
      <c r="ATI67" s="600"/>
      <c r="ATJ67" s="600"/>
      <c r="ATK67" s="600"/>
      <c r="ATL67" s="600"/>
      <c r="ATM67" s="600"/>
      <c r="ATN67" s="600"/>
      <c r="ATO67" s="600"/>
      <c r="ATP67" s="600"/>
      <c r="ATQ67" s="600"/>
      <c r="ATR67" s="600"/>
      <c r="ATS67" s="600"/>
      <c r="ATT67" s="600"/>
      <c r="ATU67" s="600"/>
      <c r="ATV67" s="600"/>
      <c r="ATW67" s="600"/>
      <c r="ATX67" s="600"/>
      <c r="ATY67" s="600"/>
      <c r="ATZ67" s="600"/>
      <c r="AUA67" s="600"/>
      <c r="AUB67" s="600"/>
      <c r="AUC67" s="600"/>
      <c r="AUD67" s="600"/>
      <c r="AUE67" s="600"/>
      <c r="AUF67" s="600"/>
      <c r="AUG67" s="600"/>
      <c r="AUH67" s="601"/>
      <c r="AUI67" s="599"/>
      <c r="AUJ67" s="600"/>
      <c r="AUK67" s="600"/>
      <c r="AUL67" s="600"/>
      <c r="AUM67" s="600"/>
      <c r="AUN67" s="600"/>
      <c r="AUO67" s="600"/>
      <c r="AUP67" s="600"/>
      <c r="AUQ67" s="600"/>
      <c r="AUR67" s="600"/>
      <c r="AUS67" s="600"/>
      <c r="AUT67" s="600"/>
      <c r="AUU67" s="600"/>
      <c r="AUV67" s="600"/>
      <c r="AUW67" s="600"/>
      <c r="AUX67" s="600"/>
      <c r="AUY67" s="600"/>
      <c r="AUZ67" s="600"/>
      <c r="AVA67" s="600"/>
      <c r="AVB67" s="600"/>
      <c r="AVC67" s="600"/>
      <c r="AVD67" s="600"/>
      <c r="AVE67" s="600"/>
      <c r="AVF67" s="600"/>
      <c r="AVG67" s="600"/>
      <c r="AVH67" s="600"/>
      <c r="AVI67" s="600"/>
      <c r="AVJ67" s="600"/>
      <c r="AVK67" s="600"/>
      <c r="AVL67" s="601"/>
      <c r="AVM67" s="599"/>
      <c r="AVN67" s="600"/>
      <c r="AVO67" s="600"/>
      <c r="AVP67" s="600"/>
      <c r="AVQ67" s="600"/>
      <c r="AVR67" s="600"/>
      <c r="AVS67" s="600"/>
      <c r="AVT67" s="600"/>
      <c r="AVU67" s="600"/>
      <c r="AVV67" s="600"/>
      <c r="AVW67" s="600"/>
      <c r="AVX67" s="600"/>
      <c r="AVY67" s="600"/>
      <c r="AVZ67" s="600"/>
      <c r="AWA67" s="600"/>
      <c r="AWB67" s="600"/>
      <c r="AWC67" s="600"/>
      <c r="AWD67" s="600"/>
      <c r="AWE67" s="600"/>
      <c r="AWF67" s="600"/>
      <c r="AWG67" s="600"/>
      <c r="AWH67" s="600"/>
      <c r="AWI67" s="600"/>
      <c r="AWJ67" s="600"/>
      <c r="AWK67" s="600"/>
      <c r="AWL67" s="600"/>
      <c r="AWM67" s="600"/>
      <c r="AWN67" s="600"/>
      <c r="AWO67" s="600"/>
      <c r="AWP67" s="601"/>
      <c r="AWQ67" s="599"/>
      <c r="AWR67" s="600"/>
      <c r="AWS67" s="600"/>
      <c r="AWT67" s="600"/>
      <c r="AWU67" s="600"/>
      <c r="AWV67" s="600"/>
      <c r="AWW67" s="600"/>
      <c r="AWX67" s="600"/>
      <c r="AWY67" s="600"/>
      <c r="AWZ67" s="600"/>
      <c r="AXA67" s="600"/>
      <c r="AXB67" s="600"/>
      <c r="AXC67" s="600"/>
      <c r="AXD67" s="600"/>
      <c r="AXE67" s="600"/>
      <c r="AXF67" s="600"/>
      <c r="AXG67" s="600"/>
      <c r="AXH67" s="600"/>
      <c r="AXI67" s="600"/>
      <c r="AXJ67" s="600"/>
      <c r="AXK67" s="600"/>
      <c r="AXL67" s="600"/>
      <c r="AXM67" s="600"/>
      <c r="AXN67" s="600"/>
      <c r="AXO67" s="600"/>
      <c r="AXP67" s="600"/>
      <c r="AXQ67" s="600"/>
      <c r="AXR67" s="600"/>
      <c r="AXS67" s="600"/>
      <c r="AXT67" s="601"/>
      <c r="AXU67" s="599"/>
      <c r="AXV67" s="600"/>
      <c r="AXW67" s="600"/>
      <c r="AXX67" s="600"/>
      <c r="AXY67" s="600"/>
      <c r="AXZ67" s="600"/>
      <c r="AYA67" s="600"/>
      <c r="AYB67" s="600"/>
      <c r="AYC67" s="600"/>
      <c r="AYD67" s="600"/>
      <c r="AYE67" s="600"/>
      <c r="AYF67" s="600"/>
      <c r="AYG67" s="600"/>
      <c r="AYH67" s="600"/>
      <c r="AYI67" s="600"/>
      <c r="AYJ67" s="600"/>
      <c r="AYK67" s="600"/>
      <c r="AYL67" s="600"/>
      <c r="AYM67" s="600"/>
      <c r="AYN67" s="600"/>
      <c r="AYO67" s="600"/>
      <c r="AYP67" s="600"/>
      <c r="AYQ67" s="600"/>
      <c r="AYR67" s="600"/>
      <c r="AYS67" s="600"/>
      <c r="AYT67" s="600"/>
      <c r="AYU67" s="600"/>
      <c r="AYV67" s="600"/>
      <c r="AYW67" s="600"/>
      <c r="AYX67" s="601"/>
      <c r="AYY67" s="599"/>
      <c r="AYZ67" s="600"/>
      <c r="AZA67" s="600"/>
      <c r="AZB67" s="600"/>
      <c r="AZC67" s="600"/>
      <c r="AZD67" s="600"/>
      <c r="AZE67" s="600"/>
      <c r="AZF67" s="600"/>
      <c r="AZG67" s="600"/>
      <c r="AZH67" s="600"/>
      <c r="AZI67" s="600"/>
      <c r="AZJ67" s="600"/>
      <c r="AZK67" s="600"/>
      <c r="AZL67" s="600"/>
      <c r="AZM67" s="600"/>
      <c r="AZN67" s="600"/>
      <c r="AZO67" s="600"/>
      <c r="AZP67" s="600"/>
      <c r="AZQ67" s="600"/>
      <c r="AZR67" s="600"/>
      <c r="AZS67" s="600"/>
      <c r="AZT67" s="600"/>
      <c r="AZU67" s="600"/>
      <c r="AZV67" s="600"/>
      <c r="AZW67" s="600"/>
      <c r="AZX67" s="600"/>
      <c r="AZY67" s="600"/>
      <c r="AZZ67" s="600"/>
      <c r="BAA67" s="600"/>
      <c r="BAB67" s="601"/>
      <c r="BAC67" s="599"/>
      <c r="BAD67" s="600"/>
      <c r="BAE67" s="600"/>
      <c r="BAF67" s="600"/>
      <c r="BAG67" s="600"/>
      <c r="BAH67" s="600"/>
      <c r="BAI67" s="600"/>
      <c r="BAJ67" s="600"/>
      <c r="BAK67" s="600"/>
      <c r="BAL67" s="600"/>
      <c r="BAM67" s="600"/>
      <c r="BAN67" s="600"/>
      <c r="BAO67" s="600"/>
      <c r="BAP67" s="600"/>
      <c r="BAQ67" s="600"/>
      <c r="BAR67" s="600"/>
      <c r="BAS67" s="600"/>
      <c r="BAT67" s="600"/>
      <c r="BAU67" s="600"/>
      <c r="BAV67" s="600"/>
      <c r="BAW67" s="600"/>
      <c r="BAX67" s="600"/>
      <c r="BAY67" s="600"/>
      <c r="BAZ67" s="600"/>
      <c r="BBA67" s="600"/>
      <c r="BBB67" s="600"/>
      <c r="BBC67" s="600"/>
      <c r="BBD67" s="600"/>
      <c r="BBE67" s="600"/>
      <c r="BBF67" s="601"/>
      <c r="BBG67" s="599"/>
      <c r="BBH67" s="600"/>
      <c r="BBI67" s="600"/>
      <c r="BBJ67" s="600"/>
      <c r="BBK67" s="600"/>
      <c r="BBL67" s="600"/>
      <c r="BBM67" s="600"/>
      <c r="BBN67" s="600"/>
      <c r="BBO67" s="600"/>
      <c r="BBP67" s="600"/>
      <c r="BBQ67" s="600"/>
      <c r="BBR67" s="600"/>
      <c r="BBS67" s="600"/>
      <c r="BBT67" s="600"/>
      <c r="BBU67" s="600"/>
      <c r="BBV67" s="600"/>
      <c r="BBW67" s="600"/>
      <c r="BBX67" s="600"/>
      <c r="BBY67" s="600"/>
      <c r="BBZ67" s="600"/>
      <c r="BCA67" s="600"/>
      <c r="BCB67" s="600"/>
      <c r="BCC67" s="600"/>
      <c r="BCD67" s="600"/>
      <c r="BCE67" s="600"/>
      <c r="BCF67" s="600"/>
      <c r="BCG67" s="600"/>
      <c r="BCH67" s="600"/>
      <c r="BCI67" s="600"/>
      <c r="BCJ67" s="601"/>
      <c r="BCK67" s="599"/>
      <c r="BCL67" s="600"/>
      <c r="BCM67" s="600"/>
      <c r="BCN67" s="600"/>
      <c r="BCO67" s="600"/>
      <c r="BCP67" s="600"/>
      <c r="BCQ67" s="600"/>
      <c r="BCR67" s="600"/>
      <c r="BCS67" s="600"/>
      <c r="BCT67" s="600"/>
      <c r="BCU67" s="600"/>
      <c r="BCV67" s="600"/>
      <c r="BCW67" s="600"/>
      <c r="BCX67" s="600"/>
      <c r="BCY67" s="600"/>
      <c r="BCZ67" s="600"/>
      <c r="BDA67" s="600"/>
      <c r="BDB67" s="600"/>
      <c r="BDC67" s="600"/>
      <c r="BDD67" s="600"/>
      <c r="BDE67" s="600"/>
      <c r="BDF67" s="600"/>
      <c r="BDG67" s="600"/>
      <c r="BDH67" s="600"/>
      <c r="BDI67" s="600"/>
      <c r="BDJ67" s="600"/>
      <c r="BDK67" s="600"/>
      <c r="BDL67" s="600"/>
      <c r="BDM67" s="600"/>
      <c r="BDN67" s="601"/>
      <c r="BDO67" s="599"/>
      <c r="BDP67" s="600"/>
      <c r="BDQ67" s="600"/>
      <c r="BDR67" s="600"/>
      <c r="BDS67" s="600"/>
      <c r="BDT67" s="600"/>
      <c r="BDU67" s="600"/>
      <c r="BDV67" s="600"/>
      <c r="BDW67" s="600"/>
      <c r="BDX67" s="600"/>
      <c r="BDY67" s="600"/>
      <c r="BDZ67" s="600"/>
      <c r="BEA67" s="600"/>
      <c r="BEB67" s="600"/>
      <c r="BEC67" s="600"/>
      <c r="BED67" s="600"/>
      <c r="BEE67" s="600"/>
      <c r="BEF67" s="600"/>
      <c r="BEG67" s="600"/>
      <c r="BEH67" s="600"/>
      <c r="BEI67" s="600"/>
      <c r="BEJ67" s="600"/>
      <c r="BEK67" s="600"/>
      <c r="BEL67" s="600"/>
      <c r="BEM67" s="600"/>
      <c r="BEN67" s="600"/>
      <c r="BEO67" s="600"/>
      <c r="BEP67" s="600"/>
      <c r="BEQ67" s="600"/>
      <c r="BER67" s="601"/>
      <c r="BES67" s="599"/>
      <c r="BET67" s="600"/>
      <c r="BEU67" s="600"/>
      <c r="BEV67" s="600"/>
      <c r="BEW67" s="600"/>
      <c r="BEX67" s="600"/>
      <c r="BEY67" s="600"/>
      <c r="BEZ67" s="600"/>
      <c r="BFA67" s="600"/>
      <c r="BFB67" s="600"/>
      <c r="BFC67" s="600"/>
      <c r="BFD67" s="600"/>
      <c r="BFE67" s="600"/>
      <c r="BFF67" s="600"/>
      <c r="BFG67" s="600"/>
      <c r="BFH67" s="600"/>
      <c r="BFI67" s="600"/>
      <c r="BFJ67" s="600"/>
      <c r="BFK67" s="600"/>
      <c r="BFL67" s="600"/>
      <c r="BFM67" s="600"/>
      <c r="BFN67" s="600"/>
      <c r="BFO67" s="600"/>
      <c r="BFP67" s="600"/>
      <c r="BFQ67" s="600"/>
      <c r="BFR67" s="600"/>
      <c r="BFS67" s="600"/>
      <c r="BFT67" s="600"/>
      <c r="BFU67" s="600"/>
      <c r="BFV67" s="601"/>
      <c r="BFW67" s="599"/>
      <c r="BFX67" s="600"/>
      <c r="BFY67" s="600"/>
      <c r="BFZ67" s="600"/>
      <c r="BGA67" s="600"/>
      <c r="BGB67" s="600"/>
      <c r="BGC67" s="600"/>
      <c r="BGD67" s="600"/>
      <c r="BGE67" s="600"/>
      <c r="BGF67" s="600"/>
      <c r="BGG67" s="600"/>
      <c r="BGH67" s="600"/>
      <c r="BGI67" s="600"/>
      <c r="BGJ67" s="600"/>
      <c r="BGK67" s="600"/>
      <c r="BGL67" s="600"/>
      <c r="BGM67" s="600"/>
      <c r="BGN67" s="600"/>
      <c r="BGO67" s="600"/>
      <c r="BGP67" s="600"/>
      <c r="BGQ67" s="600"/>
      <c r="BGR67" s="600"/>
      <c r="BGS67" s="600"/>
      <c r="BGT67" s="600"/>
      <c r="BGU67" s="600"/>
      <c r="BGV67" s="600"/>
      <c r="BGW67" s="600"/>
      <c r="BGX67" s="600"/>
      <c r="BGY67" s="600"/>
      <c r="BGZ67" s="601"/>
      <c r="BHA67" s="599"/>
      <c r="BHB67" s="600"/>
      <c r="BHC67" s="600"/>
      <c r="BHD67" s="600"/>
      <c r="BHE67" s="600"/>
      <c r="BHF67" s="600"/>
      <c r="BHG67" s="600"/>
      <c r="BHH67" s="600"/>
      <c r="BHI67" s="600"/>
      <c r="BHJ67" s="600"/>
      <c r="BHK67" s="600"/>
      <c r="BHL67" s="600"/>
      <c r="BHM67" s="600"/>
      <c r="BHN67" s="600"/>
      <c r="BHO67" s="600"/>
      <c r="BHP67" s="600"/>
      <c r="BHQ67" s="600"/>
      <c r="BHR67" s="600"/>
      <c r="BHS67" s="600"/>
      <c r="BHT67" s="600"/>
      <c r="BHU67" s="600"/>
      <c r="BHV67" s="600"/>
      <c r="BHW67" s="600"/>
      <c r="BHX67" s="600"/>
      <c r="BHY67" s="600"/>
      <c r="BHZ67" s="600"/>
      <c r="BIA67" s="600"/>
      <c r="BIB67" s="600"/>
      <c r="BIC67" s="600"/>
      <c r="BID67" s="601"/>
      <c r="BIE67" s="599"/>
      <c r="BIF67" s="600"/>
      <c r="BIG67" s="600"/>
      <c r="BIH67" s="600"/>
      <c r="BII67" s="600"/>
      <c r="BIJ67" s="600"/>
      <c r="BIK67" s="600"/>
      <c r="BIL67" s="600"/>
      <c r="BIM67" s="600"/>
      <c r="BIN67" s="600"/>
      <c r="BIO67" s="600"/>
      <c r="BIP67" s="600"/>
      <c r="BIQ67" s="600"/>
      <c r="BIR67" s="600"/>
      <c r="BIS67" s="600"/>
      <c r="BIT67" s="600"/>
      <c r="BIU67" s="600"/>
      <c r="BIV67" s="600"/>
      <c r="BIW67" s="600"/>
      <c r="BIX67" s="600"/>
      <c r="BIY67" s="600"/>
      <c r="BIZ67" s="600"/>
      <c r="BJA67" s="600"/>
      <c r="BJB67" s="600"/>
      <c r="BJC67" s="600"/>
      <c r="BJD67" s="600"/>
      <c r="BJE67" s="600"/>
      <c r="BJF67" s="600"/>
      <c r="BJG67" s="600"/>
      <c r="BJH67" s="601"/>
      <c r="BJI67" s="599"/>
      <c r="BJJ67" s="600"/>
      <c r="BJK67" s="600"/>
      <c r="BJL67" s="600"/>
      <c r="BJM67" s="600"/>
      <c r="BJN67" s="600"/>
      <c r="BJO67" s="600"/>
      <c r="BJP67" s="600"/>
      <c r="BJQ67" s="600"/>
      <c r="BJR67" s="600"/>
      <c r="BJS67" s="600"/>
      <c r="BJT67" s="600"/>
      <c r="BJU67" s="600"/>
      <c r="BJV67" s="600"/>
      <c r="BJW67" s="600"/>
      <c r="BJX67" s="600"/>
      <c r="BJY67" s="600"/>
      <c r="BJZ67" s="600"/>
      <c r="BKA67" s="600"/>
      <c r="BKB67" s="600"/>
      <c r="BKC67" s="600"/>
      <c r="BKD67" s="600"/>
      <c r="BKE67" s="600"/>
      <c r="BKF67" s="600"/>
      <c r="BKG67" s="600"/>
      <c r="BKH67" s="600"/>
      <c r="BKI67" s="600"/>
      <c r="BKJ67" s="600"/>
      <c r="BKK67" s="600"/>
      <c r="BKL67" s="601"/>
      <c r="BKM67" s="599"/>
      <c r="BKN67" s="600"/>
      <c r="BKO67" s="600"/>
      <c r="BKP67" s="600"/>
      <c r="BKQ67" s="600"/>
      <c r="BKR67" s="600"/>
      <c r="BKS67" s="600"/>
      <c r="BKT67" s="600"/>
      <c r="BKU67" s="600"/>
      <c r="BKV67" s="600"/>
      <c r="BKW67" s="600"/>
      <c r="BKX67" s="600"/>
      <c r="BKY67" s="600"/>
      <c r="BKZ67" s="600"/>
      <c r="BLA67" s="600"/>
      <c r="BLB67" s="600"/>
      <c r="BLC67" s="600"/>
      <c r="BLD67" s="600"/>
      <c r="BLE67" s="600"/>
      <c r="BLF67" s="600"/>
      <c r="BLG67" s="600"/>
      <c r="BLH67" s="600"/>
      <c r="BLI67" s="600"/>
      <c r="BLJ67" s="600"/>
      <c r="BLK67" s="600"/>
      <c r="BLL67" s="600"/>
      <c r="BLM67" s="600"/>
      <c r="BLN67" s="600"/>
      <c r="BLO67" s="600"/>
      <c r="BLP67" s="601"/>
      <c r="BLQ67" s="599"/>
      <c r="BLR67" s="600"/>
      <c r="BLS67" s="600"/>
      <c r="BLT67" s="600"/>
      <c r="BLU67" s="600"/>
      <c r="BLV67" s="600"/>
      <c r="BLW67" s="600"/>
      <c r="BLX67" s="600"/>
      <c r="BLY67" s="600"/>
      <c r="BLZ67" s="600"/>
      <c r="BMA67" s="600"/>
      <c r="BMB67" s="600"/>
      <c r="BMC67" s="600"/>
      <c r="BMD67" s="600"/>
      <c r="BME67" s="600"/>
      <c r="BMF67" s="600"/>
      <c r="BMG67" s="600"/>
      <c r="BMH67" s="600"/>
      <c r="BMI67" s="600"/>
      <c r="BMJ67" s="600"/>
      <c r="BMK67" s="600"/>
      <c r="BML67" s="600"/>
      <c r="BMM67" s="600"/>
      <c r="BMN67" s="600"/>
      <c r="BMO67" s="600"/>
      <c r="BMP67" s="600"/>
      <c r="BMQ67" s="600"/>
      <c r="BMR67" s="600"/>
      <c r="BMS67" s="600"/>
      <c r="BMT67" s="601"/>
      <c r="BMU67" s="599"/>
      <c r="BMV67" s="600"/>
      <c r="BMW67" s="600"/>
      <c r="BMX67" s="600"/>
      <c r="BMY67" s="600"/>
      <c r="BMZ67" s="600"/>
      <c r="BNA67" s="600"/>
      <c r="BNB67" s="600"/>
      <c r="BNC67" s="600"/>
      <c r="BND67" s="600"/>
      <c r="BNE67" s="600"/>
      <c r="BNF67" s="600"/>
      <c r="BNG67" s="600"/>
      <c r="BNH67" s="600"/>
      <c r="BNI67" s="600"/>
      <c r="BNJ67" s="600"/>
      <c r="BNK67" s="600"/>
      <c r="BNL67" s="600"/>
      <c r="BNM67" s="600"/>
      <c r="BNN67" s="600"/>
      <c r="BNO67" s="600"/>
      <c r="BNP67" s="600"/>
      <c r="BNQ67" s="600"/>
      <c r="BNR67" s="600"/>
      <c r="BNS67" s="600"/>
      <c r="BNT67" s="600"/>
      <c r="BNU67" s="600"/>
      <c r="BNV67" s="600"/>
      <c r="BNW67" s="600"/>
      <c r="BNX67" s="601"/>
      <c r="BNY67" s="599"/>
      <c r="BNZ67" s="600"/>
      <c r="BOA67" s="600"/>
      <c r="BOB67" s="600"/>
      <c r="BOC67" s="600"/>
      <c r="BOD67" s="600"/>
      <c r="BOE67" s="600"/>
      <c r="BOF67" s="600"/>
      <c r="BOG67" s="600"/>
      <c r="BOH67" s="600"/>
      <c r="BOI67" s="600"/>
      <c r="BOJ67" s="600"/>
      <c r="BOK67" s="600"/>
      <c r="BOL67" s="600"/>
      <c r="BOM67" s="600"/>
      <c r="BON67" s="600"/>
      <c r="BOO67" s="600"/>
      <c r="BOP67" s="600"/>
      <c r="BOQ67" s="600"/>
      <c r="BOR67" s="600"/>
      <c r="BOS67" s="600"/>
      <c r="BOT67" s="600"/>
      <c r="BOU67" s="600"/>
      <c r="BOV67" s="600"/>
      <c r="BOW67" s="600"/>
      <c r="BOX67" s="600"/>
      <c r="BOY67" s="600"/>
      <c r="BOZ67" s="600"/>
      <c r="BPA67" s="600"/>
      <c r="BPB67" s="601"/>
      <c r="BPC67" s="599"/>
      <c r="BPD67" s="600"/>
      <c r="BPE67" s="600"/>
      <c r="BPF67" s="600"/>
      <c r="BPG67" s="600"/>
      <c r="BPH67" s="600"/>
      <c r="BPI67" s="600"/>
      <c r="BPJ67" s="600"/>
      <c r="BPK67" s="600"/>
      <c r="BPL67" s="600"/>
      <c r="BPM67" s="600"/>
      <c r="BPN67" s="600"/>
      <c r="BPO67" s="600"/>
      <c r="BPP67" s="600"/>
      <c r="BPQ67" s="600"/>
      <c r="BPR67" s="600"/>
      <c r="BPS67" s="600"/>
      <c r="BPT67" s="600"/>
      <c r="BPU67" s="600"/>
      <c r="BPV67" s="600"/>
      <c r="BPW67" s="600"/>
      <c r="BPX67" s="600"/>
      <c r="BPY67" s="600"/>
      <c r="BPZ67" s="600"/>
      <c r="BQA67" s="600"/>
      <c r="BQB67" s="600"/>
      <c r="BQC67" s="600"/>
      <c r="BQD67" s="600"/>
      <c r="BQE67" s="600"/>
      <c r="BQF67" s="601"/>
      <c r="BQG67" s="599"/>
      <c r="BQH67" s="600"/>
      <c r="BQI67" s="600"/>
      <c r="BQJ67" s="600"/>
      <c r="BQK67" s="600"/>
      <c r="BQL67" s="600"/>
      <c r="BQM67" s="600"/>
      <c r="BQN67" s="600"/>
      <c r="BQO67" s="600"/>
      <c r="BQP67" s="600"/>
      <c r="BQQ67" s="600"/>
      <c r="BQR67" s="600"/>
      <c r="BQS67" s="600"/>
      <c r="BQT67" s="600"/>
      <c r="BQU67" s="600"/>
      <c r="BQV67" s="600"/>
      <c r="BQW67" s="600"/>
      <c r="BQX67" s="600"/>
      <c r="BQY67" s="600"/>
      <c r="BQZ67" s="600"/>
      <c r="BRA67" s="600"/>
      <c r="BRB67" s="600"/>
      <c r="BRC67" s="600"/>
      <c r="BRD67" s="600"/>
      <c r="BRE67" s="600"/>
      <c r="BRF67" s="600"/>
      <c r="BRG67" s="600"/>
      <c r="BRH67" s="600"/>
      <c r="BRI67" s="600"/>
      <c r="BRJ67" s="601"/>
      <c r="BRK67" s="599"/>
      <c r="BRL67" s="600"/>
      <c r="BRM67" s="600"/>
      <c r="BRN67" s="600"/>
      <c r="BRO67" s="600"/>
      <c r="BRP67" s="600"/>
      <c r="BRQ67" s="600"/>
      <c r="BRR67" s="600"/>
      <c r="BRS67" s="600"/>
      <c r="BRT67" s="600"/>
      <c r="BRU67" s="600"/>
      <c r="BRV67" s="600"/>
      <c r="BRW67" s="600"/>
      <c r="BRX67" s="600"/>
      <c r="BRY67" s="600"/>
      <c r="BRZ67" s="600"/>
      <c r="BSA67" s="600"/>
      <c r="BSB67" s="600"/>
      <c r="BSC67" s="600"/>
      <c r="BSD67" s="600"/>
      <c r="BSE67" s="600"/>
      <c r="BSF67" s="600"/>
      <c r="BSG67" s="600"/>
      <c r="BSH67" s="600"/>
      <c r="BSI67" s="600"/>
      <c r="BSJ67" s="600"/>
      <c r="BSK67" s="600"/>
      <c r="BSL67" s="600"/>
      <c r="BSM67" s="600"/>
      <c r="BSN67" s="601"/>
      <c r="BSO67" s="599"/>
      <c r="BSP67" s="600"/>
      <c r="BSQ67" s="600"/>
      <c r="BSR67" s="600"/>
      <c r="BSS67" s="600"/>
      <c r="BST67" s="600"/>
      <c r="BSU67" s="600"/>
      <c r="BSV67" s="600"/>
      <c r="BSW67" s="600"/>
      <c r="BSX67" s="600"/>
      <c r="BSY67" s="600"/>
      <c r="BSZ67" s="600"/>
      <c r="BTA67" s="600"/>
      <c r="BTB67" s="600"/>
      <c r="BTC67" s="600"/>
      <c r="BTD67" s="600"/>
      <c r="BTE67" s="600"/>
      <c r="BTF67" s="600"/>
      <c r="BTG67" s="600"/>
      <c r="BTH67" s="600"/>
      <c r="BTI67" s="600"/>
      <c r="BTJ67" s="600"/>
      <c r="BTK67" s="600"/>
      <c r="BTL67" s="600"/>
      <c r="BTM67" s="600"/>
      <c r="BTN67" s="600"/>
      <c r="BTO67" s="600"/>
      <c r="BTP67" s="600"/>
      <c r="BTQ67" s="600"/>
      <c r="BTR67" s="601"/>
      <c r="BTS67" s="599"/>
      <c r="BTT67" s="600"/>
      <c r="BTU67" s="600"/>
      <c r="BTV67" s="600"/>
      <c r="BTW67" s="600"/>
      <c r="BTX67" s="600"/>
      <c r="BTY67" s="600"/>
      <c r="BTZ67" s="600"/>
      <c r="BUA67" s="600"/>
      <c r="BUB67" s="600"/>
      <c r="BUC67" s="600"/>
      <c r="BUD67" s="600"/>
      <c r="BUE67" s="600"/>
      <c r="BUF67" s="600"/>
      <c r="BUG67" s="600"/>
      <c r="BUH67" s="600"/>
      <c r="BUI67" s="600"/>
      <c r="BUJ67" s="600"/>
      <c r="BUK67" s="600"/>
      <c r="BUL67" s="600"/>
      <c r="BUM67" s="600"/>
      <c r="BUN67" s="600"/>
      <c r="BUO67" s="600"/>
      <c r="BUP67" s="600"/>
      <c r="BUQ67" s="600"/>
      <c r="BUR67" s="600"/>
      <c r="BUS67" s="600"/>
      <c r="BUT67" s="600"/>
      <c r="BUU67" s="600"/>
      <c r="BUV67" s="601"/>
      <c r="BUW67" s="599"/>
      <c r="BUX67" s="600"/>
      <c r="BUY67" s="600"/>
      <c r="BUZ67" s="600"/>
      <c r="BVA67" s="600"/>
      <c r="BVB67" s="600"/>
      <c r="BVC67" s="600"/>
      <c r="BVD67" s="600"/>
      <c r="BVE67" s="600"/>
      <c r="BVF67" s="600"/>
      <c r="BVG67" s="600"/>
      <c r="BVH67" s="600"/>
      <c r="BVI67" s="600"/>
      <c r="BVJ67" s="600"/>
      <c r="BVK67" s="600"/>
      <c r="BVL67" s="600"/>
      <c r="BVM67" s="600"/>
      <c r="BVN67" s="600"/>
      <c r="BVO67" s="600"/>
      <c r="BVP67" s="600"/>
      <c r="BVQ67" s="600"/>
      <c r="BVR67" s="600"/>
      <c r="BVS67" s="600"/>
      <c r="BVT67" s="600"/>
      <c r="BVU67" s="600"/>
      <c r="BVV67" s="600"/>
      <c r="BVW67" s="600"/>
      <c r="BVX67" s="600"/>
      <c r="BVY67" s="600"/>
      <c r="BVZ67" s="601"/>
      <c r="BWA67" s="599"/>
      <c r="BWB67" s="600"/>
      <c r="BWC67" s="600"/>
      <c r="BWD67" s="600"/>
      <c r="BWE67" s="600"/>
      <c r="BWF67" s="600"/>
      <c r="BWG67" s="600"/>
      <c r="BWH67" s="600"/>
      <c r="BWI67" s="600"/>
      <c r="BWJ67" s="600"/>
      <c r="BWK67" s="600"/>
      <c r="BWL67" s="600"/>
      <c r="BWM67" s="600"/>
      <c r="BWN67" s="600"/>
      <c r="BWO67" s="600"/>
      <c r="BWP67" s="600"/>
      <c r="BWQ67" s="600"/>
      <c r="BWR67" s="600"/>
      <c r="BWS67" s="600"/>
      <c r="BWT67" s="600"/>
      <c r="BWU67" s="600"/>
      <c r="BWV67" s="600"/>
      <c r="BWW67" s="600"/>
      <c r="BWX67" s="600"/>
      <c r="BWY67" s="600"/>
      <c r="BWZ67" s="600"/>
      <c r="BXA67" s="600"/>
      <c r="BXB67" s="600"/>
      <c r="BXC67" s="600"/>
      <c r="BXD67" s="601"/>
      <c r="BXE67" s="599"/>
      <c r="BXF67" s="600"/>
      <c r="BXG67" s="600"/>
      <c r="BXH67" s="600"/>
      <c r="BXI67" s="600"/>
      <c r="BXJ67" s="600"/>
      <c r="BXK67" s="600"/>
      <c r="BXL67" s="600"/>
      <c r="BXM67" s="600"/>
      <c r="BXN67" s="600"/>
      <c r="BXO67" s="600"/>
      <c r="BXP67" s="600"/>
      <c r="BXQ67" s="600"/>
      <c r="BXR67" s="600"/>
      <c r="BXS67" s="600"/>
      <c r="BXT67" s="600"/>
      <c r="BXU67" s="600"/>
      <c r="BXV67" s="600"/>
      <c r="BXW67" s="600"/>
      <c r="BXX67" s="600"/>
      <c r="BXY67" s="600"/>
      <c r="BXZ67" s="600"/>
      <c r="BYA67" s="600"/>
      <c r="BYB67" s="600"/>
      <c r="BYC67" s="600"/>
      <c r="BYD67" s="600"/>
      <c r="BYE67" s="600"/>
      <c r="BYF67" s="600"/>
      <c r="BYG67" s="600"/>
      <c r="BYH67" s="601"/>
      <c r="BYI67" s="599"/>
      <c r="BYJ67" s="600"/>
      <c r="BYK67" s="600"/>
      <c r="BYL67" s="600"/>
      <c r="BYM67" s="600"/>
      <c r="BYN67" s="600"/>
      <c r="BYO67" s="600"/>
      <c r="BYP67" s="600"/>
      <c r="BYQ67" s="600"/>
      <c r="BYR67" s="600"/>
      <c r="BYS67" s="600"/>
      <c r="BYT67" s="600"/>
      <c r="BYU67" s="600"/>
      <c r="BYV67" s="600"/>
      <c r="BYW67" s="600"/>
      <c r="BYX67" s="600"/>
      <c r="BYY67" s="600"/>
      <c r="BYZ67" s="600"/>
      <c r="BZA67" s="600"/>
      <c r="BZB67" s="600"/>
      <c r="BZC67" s="600"/>
      <c r="BZD67" s="600"/>
      <c r="BZE67" s="600"/>
      <c r="BZF67" s="600"/>
      <c r="BZG67" s="600"/>
      <c r="BZH67" s="600"/>
      <c r="BZI67" s="600"/>
      <c r="BZJ67" s="600"/>
      <c r="BZK67" s="600"/>
      <c r="BZL67" s="601"/>
      <c r="BZM67" s="599"/>
      <c r="BZN67" s="600"/>
      <c r="BZO67" s="600"/>
      <c r="BZP67" s="600"/>
      <c r="BZQ67" s="600"/>
      <c r="BZR67" s="600"/>
      <c r="BZS67" s="600"/>
      <c r="BZT67" s="600"/>
      <c r="BZU67" s="600"/>
      <c r="BZV67" s="600"/>
      <c r="BZW67" s="600"/>
      <c r="BZX67" s="600"/>
      <c r="BZY67" s="600"/>
      <c r="BZZ67" s="600"/>
      <c r="CAA67" s="600"/>
      <c r="CAB67" s="600"/>
      <c r="CAC67" s="600"/>
      <c r="CAD67" s="600"/>
      <c r="CAE67" s="600"/>
      <c r="CAF67" s="600"/>
      <c r="CAG67" s="600"/>
      <c r="CAH67" s="600"/>
      <c r="CAI67" s="600"/>
      <c r="CAJ67" s="600"/>
      <c r="CAK67" s="600"/>
      <c r="CAL67" s="600"/>
      <c r="CAM67" s="600"/>
      <c r="CAN67" s="600"/>
      <c r="CAO67" s="600"/>
      <c r="CAP67" s="601"/>
      <c r="CAQ67" s="599"/>
      <c r="CAR67" s="600"/>
      <c r="CAS67" s="600"/>
      <c r="CAT67" s="600"/>
      <c r="CAU67" s="600"/>
      <c r="CAV67" s="600"/>
      <c r="CAW67" s="600"/>
      <c r="CAX67" s="600"/>
      <c r="CAY67" s="600"/>
      <c r="CAZ67" s="600"/>
      <c r="CBA67" s="600"/>
      <c r="CBB67" s="600"/>
      <c r="CBC67" s="600"/>
      <c r="CBD67" s="600"/>
      <c r="CBE67" s="600"/>
      <c r="CBF67" s="600"/>
      <c r="CBG67" s="600"/>
      <c r="CBH67" s="600"/>
      <c r="CBI67" s="600"/>
      <c r="CBJ67" s="600"/>
      <c r="CBK67" s="600"/>
      <c r="CBL67" s="600"/>
      <c r="CBM67" s="600"/>
      <c r="CBN67" s="600"/>
      <c r="CBO67" s="600"/>
      <c r="CBP67" s="600"/>
      <c r="CBQ67" s="600"/>
      <c r="CBR67" s="600"/>
      <c r="CBS67" s="600"/>
      <c r="CBT67" s="601"/>
      <c r="CBU67" s="599"/>
      <c r="CBV67" s="600"/>
      <c r="CBW67" s="600"/>
      <c r="CBX67" s="600"/>
      <c r="CBY67" s="600"/>
      <c r="CBZ67" s="600"/>
      <c r="CCA67" s="600"/>
      <c r="CCB67" s="600"/>
      <c r="CCC67" s="600"/>
      <c r="CCD67" s="600"/>
      <c r="CCE67" s="600"/>
      <c r="CCF67" s="600"/>
      <c r="CCG67" s="600"/>
      <c r="CCH67" s="600"/>
      <c r="CCI67" s="600"/>
      <c r="CCJ67" s="600"/>
      <c r="CCK67" s="600"/>
      <c r="CCL67" s="600"/>
      <c r="CCM67" s="600"/>
      <c r="CCN67" s="600"/>
      <c r="CCO67" s="600"/>
      <c r="CCP67" s="600"/>
      <c r="CCQ67" s="600"/>
      <c r="CCR67" s="600"/>
      <c r="CCS67" s="600"/>
      <c r="CCT67" s="600"/>
      <c r="CCU67" s="600"/>
      <c r="CCV67" s="600"/>
      <c r="CCW67" s="600"/>
      <c r="CCX67" s="601"/>
      <c r="CCY67" s="599"/>
      <c r="CCZ67" s="600"/>
      <c r="CDA67" s="600"/>
      <c r="CDB67" s="600"/>
      <c r="CDC67" s="600"/>
      <c r="CDD67" s="600"/>
      <c r="CDE67" s="600"/>
      <c r="CDF67" s="600"/>
      <c r="CDG67" s="600"/>
      <c r="CDH67" s="600"/>
      <c r="CDI67" s="600"/>
      <c r="CDJ67" s="600"/>
      <c r="CDK67" s="600"/>
      <c r="CDL67" s="600"/>
      <c r="CDM67" s="600"/>
      <c r="CDN67" s="600"/>
      <c r="CDO67" s="600"/>
      <c r="CDP67" s="600"/>
      <c r="CDQ67" s="600"/>
      <c r="CDR67" s="600"/>
      <c r="CDS67" s="600"/>
      <c r="CDT67" s="600"/>
      <c r="CDU67" s="600"/>
      <c r="CDV67" s="600"/>
      <c r="CDW67" s="600"/>
      <c r="CDX67" s="600"/>
      <c r="CDY67" s="600"/>
      <c r="CDZ67" s="600"/>
      <c r="CEA67" s="600"/>
      <c r="CEB67" s="601"/>
      <c r="CEC67" s="599"/>
      <c r="CED67" s="600"/>
      <c r="CEE67" s="600"/>
      <c r="CEF67" s="600"/>
      <c r="CEG67" s="600"/>
      <c r="CEH67" s="600"/>
      <c r="CEI67" s="600"/>
      <c r="CEJ67" s="600"/>
      <c r="CEK67" s="600"/>
      <c r="CEL67" s="600"/>
      <c r="CEM67" s="600"/>
      <c r="CEN67" s="600"/>
      <c r="CEO67" s="600"/>
      <c r="CEP67" s="600"/>
      <c r="CEQ67" s="600"/>
      <c r="CER67" s="600"/>
      <c r="CES67" s="600"/>
      <c r="CET67" s="600"/>
      <c r="CEU67" s="600"/>
      <c r="CEV67" s="600"/>
      <c r="CEW67" s="600"/>
      <c r="CEX67" s="600"/>
      <c r="CEY67" s="600"/>
      <c r="CEZ67" s="600"/>
      <c r="CFA67" s="600"/>
      <c r="CFB67" s="600"/>
      <c r="CFC67" s="600"/>
      <c r="CFD67" s="600"/>
      <c r="CFE67" s="600"/>
      <c r="CFF67" s="601"/>
      <c r="CFG67" s="599"/>
      <c r="CFH67" s="600"/>
      <c r="CFI67" s="600"/>
      <c r="CFJ67" s="600"/>
      <c r="CFK67" s="600"/>
      <c r="CFL67" s="600"/>
      <c r="CFM67" s="600"/>
      <c r="CFN67" s="600"/>
      <c r="CFO67" s="600"/>
      <c r="CFP67" s="600"/>
      <c r="CFQ67" s="600"/>
      <c r="CFR67" s="600"/>
      <c r="CFS67" s="600"/>
      <c r="CFT67" s="600"/>
      <c r="CFU67" s="600"/>
      <c r="CFV67" s="600"/>
      <c r="CFW67" s="600"/>
      <c r="CFX67" s="600"/>
      <c r="CFY67" s="600"/>
      <c r="CFZ67" s="600"/>
      <c r="CGA67" s="600"/>
      <c r="CGB67" s="600"/>
      <c r="CGC67" s="600"/>
      <c r="CGD67" s="600"/>
      <c r="CGE67" s="600"/>
      <c r="CGF67" s="600"/>
      <c r="CGG67" s="600"/>
      <c r="CGH67" s="600"/>
      <c r="CGI67" s="600"/>
      <c r="CGJ67" s="601"/>
      <c r="CGK67" s="599"/>
      <c r="CGL67" s="600"/>
      <c r="CGM67" s="600"/>
      <c r="CGN67" s="600"/>
      <c r="CGO67" s="600"/>
      <c r="CGP67" s="600"/>
      <c r="CGQ67" s="600"/>
      <c r="CGR67" s="600"/>
      <c r="CGS67" s="600"/>
      <c r="CGT67" s="600"/>
      <c r="CGU67" s="600"/>
      <c r="CGV67" s="600"/>
      <c r="CGW67" s="600"/>
      <c r="CGX67" s="600"/>
      <c r="CGY67" s="600"/>
      <c r="CGZ67" s="600"/>
      <c r="CHA67" s="600"/>
      <c r="CHB67" s="600"/>
      <c r="CHC67" s="600"/>
      <c r="CHD67" s="600"/>
      <c r="CHE67" s="600"/>
      <c r="CHF67" s="600"/>
      <c r="CHG67" s="600"/>
      <c r="CHH67" s="600"/>
      <c r="CHI67" s="600"/>
      <c r="CHJ67" s="600"/>
      <c r="CHK67" s="600"/>
      <c r="CHL67" s="600"/>
      <c r="CHM67" s="600"/>
      <c r="CHN67" s="601"/>
      <c r="CHO67" s="599"/>
      <c r="CHP67" s="600"/>
      <c r="CHQ67" s="600"/>
      <c r="CHR67" s="600"/>
      <c r="CHS67" s="600"/>
      <c r="CHT67" s="600"/>
      <c r="CHU67" s="600"/>
      <c r="CHV67" s="600"/>
      <c r="CHW67" s="600"/>
      <c r="CHX67" s="600"/>
      <c r="CHY67" s="600"/>
      <c r="CHZ67" s="600"/>
      <c r="CIA67" s="600"/>
      <c r="CIB67" s="600"/>
      <c r="CIC67" s="600"/>
      <c r="CID67" s="600"/>
      <c r="CIE67" s="600"/>
      <c r="CIF67" s="600"/>
      <c r="CIG67" s="600"/>
      <c r="CIH67" s="600"/>
      <c r="CII67" s="600"/>
      <c r="CIJ67" s="600"/>
      <c r="CIK67" s="600"/>
      <c r="CIL67" s="600"/>
      <c r="CIM67" s="600"/>
      <c r="CIN67" s="600"/>
      <c r="CIO67" s="600"/>
      <c r="CIP67" s="600"/>
      <c r="CIQ67" s="600"/>
      <c r="CIR67" s="601"/>
      <c r="CIS67" s="599"/>
      <c r="CIT67" s="600"/>
      <c r="CIU67" s="600"/>
      <c r="CIV67" s="600"/>
      <c r="CIW67" s="600"/>
      <c r="CIX67" s="600"/>
      <c r="CIY67" s="600"/>
      <c r="CIZ67" s="600"/>
      <c r="CJA67" s="600"/>
      <c r="CJB67" s="600"/>
      <c r="CJC67" s="600"/>
      <c r="CJD67" s="600"/>
      <c r="CJE67" s="600"/>
      <c r="CJF67" s="600"/>
      <c r="CJG67" s="600"/>
      <c r="CJH67" s="600"/>
      <c r="CJI67" s="600"/>
      <c r="CJJ67" s="600"/>
      <c r="CJK67" s="600"/>
      <c r="CJL67" s="600"/>
      <c r="CJM67" s="600"/>
      <c r="CJN67" s="600"/>
      <c r="CJO67" s="600"/>
      <c r="CJP67" s="600"/>
      <c r="CJQ67" s="600"/>
      <c r="CJR67" s="600"/>
      <c r="CJS67" s="600"/>
      <c r="CJT67" s="600"/>
      <c r="CJU67" s="600"/>
      <c r="CJV67" s="601"/>
      <c r="CJW67" s="599"/>
      <c r="CJX67" s="600"/>
      <c r="CJY67" s="600"/>
      <c r="CJZ67" s="600"/>
      <c r="CKA67" s="600"/>
      <c r="CKB67" s="600"/>
      <c r="CKC67" s="600"/>
      <c r="CKD67" s="600"/>
      <c r="CKE67" s="600"/>
      <c r="CKF67" s="600"/>
      <c r="CKG67" s="600"/>
      <c r="CKH67" s="600"/>
      <c r="CKI67" s="600"/>
      <c r="CKJ67" s="600"/>
      <c r="CKK67" s="600"/>
      <c r="CKL67" s="600"/>
      <c r="CKM67" s="600"/>
      <c r="CKN67" s="600"/>
      <c r="CKO67" s="600"/>
      <c r="CKP67" s="600"/>
      <c r="CKQ67" s="600"/>
      <c r="CKR67" s="600"/>
      <c r="CKS67" s="600"/>
      <c r="CKT67" s="600"/>
      <c r="CKU67" s="600"/>
      <c r="CKV67" s="600"/>
      <c r="CKW67" s="600"/>
      <c r="CKX67" s="600"/>
      <c r="CKY67" s="600"/>
      <c r="CKZ67" s="601"/>
      <c r="CLA67" s="599"/>
      <c r="CLB67" s="600"/>
      <c r="CLC67" s="600"/>
      <c r="CLD67" s="600"/>
      <c r="CLE67" s="600"/>
      <c r="CLF67" s="600"/>
      <c r="CLG67" s="600"/>
      <c r="CLH67" s="600"/>
      <c r="CLI67" s="600"/>
      <c r="CLJ67" s="600"/>
      <c r="CLK67" s="600"/>
      <c r="CLL67" s="600"/>
      <c r="CLM67" s="600"/>
      <c r="CLN67" s="600"/>
      <c r="CLO67" s="600"/>
      <c r="CLP67" s="600"/>
      <c r="CLQ67" s="600"/>
      <c r="CLR67" s="600"/>
      <c r="CLS67" s="600"/>
      <c r="CLT67" s="600"/>
      <c r="CLU67" s="600"/>
      <c r="CLV67" s="600"/>
      <c r="CLW67" s="600"/>
      <c r="CLX67" s="600"/>
      <c r="CLY67" s="600"/>
      <c r="CLZ67" s="600"/>
      <c r="CMA67" s="600"/>
      <c r="CMB67" s="600"/>
      <c r="CMC67" s="600"/>
      <c r="CMD67" s="601"/>
      <c r="CME67" s="599"/>
      <c r="CMF67" s="600"/>
      <c r="CMG67" s="600"/>
      <c r="CMH67" s="600"/>
      <c r="CMI67" s="600"/>
      <c r="CMJ67" s="600"/>
      <c r="CMK67" s="600"/>
      <c r="CML67" s="600"/>
      <c r="CMM67" s="600"/>
      <c r="CMN67" s="600"/>
      <c r="CMO67" s="600"/>
      <c r="CMP67" s="600"/>
      <c r="CMQ67" s="600"/>
      <c r="CMR67" s="600"/>
      <c r="CMS67" s="600"/>
      <c r="CMT67" s="600"/>
      <c r="CMU67" s="600"/>
      <c r="CMV67" s="600"/>
      <c r="CMW67" s="600"/>
      <c r="CMX67" s="600"/>
      <c r="CMY67" s="600"/>
      <c r="CMZ67" s="600"/>
      <c r="CNA67" s="600"/>
      <c r="CNB67" s="600"/>
      <c r="CNC67" s="600"/>
      <c r="CND67" s="600"/>
      <c r="CNE67" s="600"/>
      <c r="CNF67" s="600"/>
      <c r="CNG67" s="600"/>
      <c r="CNH67" s="601"/>
      <c r="CNI67" s="599"/>
      <c r="CNJ67" s="600"/>
      <c r="CNK67" s="600"/>
      <c r="CNL67" s="600"/>
      <c r="CNM67" s="600"/>
      <c r="CNN67" s="600"/>
      <c r="CNO67" s="600"/>
      <c r="CNP67" s="600"/>
      <c r="CNQ67" s="600"/>
      <c r="CNR67" s="600"/>
      <c r="CNS67" s="600"/>
      <c r="CNT67" s="600"/>
      <c r="CNU67" s="600"/>
      <c r="CNV67" s="600"/>
      <c r="CNW67" s="600"/>
      <c r="CNX67" s="600"/>
      <c r="CNY67" s="600"/>
      <c r="CNZ67" s="600"/>
      <c r="COA67" s="600"/>
      <c r="COB67" s="600"/>
      <c r="COC67" s="600"/>
      <c r="COD67" s="600"/>
      <c r="COE67" s="600"/>
      <c r="COF67" s="600"/>
      <c r="COG67" s="600"/>
      <c r="COH67" s="600"/>
      <c r="COI67" s="600"/>
      <c r="COJ67" s="600"/>
      <c r="COK67" s="600"/>
      <c r="COL67" s="601"/>
      <c r="COM67" s="599"/>
      <c r="CON67" s="600"/>
      <c r="COO67" s="600"/>
      <c r="COP67" s="600"/>
      <c r="COQ67" s="600"/>
      <c r="COR67" s="600"/>
      <c r="COS67" s="600"/>
      <c r="COT67" s="600"/>
      <c r="COU67" s="600"/>
      <c r="COV67" s="600"/>
      <c r="COW67" s="600"/>
      <c r="COX67" s="600"/>
      <c r="COY67" s="600"/>
      <c r="COZ67" s="600"/>
      <c r="CPA67" s="600"/>
      <c r="CPB67" s="600"/>
      <c r="CPC67" s="600"/>
      <c r="CPD67" s="600"/>
      <c r="CPE67" s="600"/>
      <c r="CPF67" s="600"/>
      <c r="CPG67" s="600"/>
      <c r="CPH67" s="600"/>
      <c r="CPI67" s="600"/>
      <c r="CPJ67" s="600"/>
      <c r="CPK67" s="600"/>
      <c r="CPL67" s="600"/>
      <c r="CPM67" s="600"/>
      <c r="CPN67" s="600"/>
      <c r="CPO67" s="600"/>
      <c r="CPP67" s="601"/>
      <c r="CPQ67" s="599"/>
      <c r="CPR67" s="600"/>
      <c r="CPS67" s="600"/>
      <c r="CPT67" s="600"/>
      <c r="CPU67" s="600"/>
      <c r="CPV67" s="600"/>
      <c r="CPW67" s="600"/>
      <c r="CPX67" s="600"/>
      <c r="CPY67" s="600"/>
      <c r="CPZ67" s="600"/>
      <c r="CQA67" s="600"/>
      <c r="CQB67" s="600"/>
      <c r="CQC67" s="600"/>
      <c r="CQD67" s="600"/>
      <c r="CQE67" s="600"/>
      <c r="CQF67" s="600"/>
      <c r="CQG67" s="600"/>
      <c r="CQH67" s="600"/>
      <c r="CQI67" s="600"/>
      <c r="CQJ67" s="600"/>
      <c r="CQK67" s="600"/>
      <c r="CQL67" s="600"/>
      <c r="CQM67" s="600"/>
      <c r="CQN67" s="600"/>
      <c r="CQO67" s="600"/>
      <c r="CQP67" s="600"/>
      <c r="CQQ67" s="600"/>
      <c r="CQR67" s="600"/>
      <c r="CQS67" s="600"/>
      <c r="CQT67" s="601"/>
      <c r="CQU67" s="599"/>
      <c r="CQV67" s="600"/>
      <c r="CQW67" s="600"/>
      <c r="CQX67" s="600"/>
      <c r="CQY67" s="600"/>
      <c r="CQZ67" s="600"/>
      <c r="CRA67" s="600"/>
      <c r="CRB67" s="600"/>
      <c r="CRC67" s="600"/>
      <c r="CRD67" s="600"/>
      <c r="CRE67" s="600"/>
      <c r="CRF67" s="600"/>
      <c r="CRG67" s="600"/>
      <c r="CRH67" s="600"/>
      <c r="CRI67" s="600"/>
      <c r="CRJ67" s="600"/>
      <c r="CRK67" s="600"/>
      <c r="CRL67" s="600"/>
      <c r="CRM67" s="600"/>
      <c r="CRN67" s="600"/>
      <c r="CRO67" s="600"/>
      <c r="CRP67" s="600"/>
      <c r="CRQ67" s="600"/>
      <c r="CRR67" s="600"/>
      <c r="CRS67" s="600"/>
      <c r="CRT67" s="600"/>
      <c r="CRU67" s="600"/>
      <c r="CRV67" s="600"/>
      <c r="CRW67" s="600"/>
      <c r="CRX67" s="601"/>
      <c r="CRY67" s="599"/>
      <c r="CRZ67" s="600"/>
      <c r="CSA67" s="600"/>
      <c r="CSB67" s="600"/>
      <c r="CSC67" s="600"/>
      <c r="CSD67" s="600"/>
      <c r="CSE67" s="600"/>
      <c r="CSF67" s="600"/>
      <c r="CSG67" s="600"/>
      <c r="CSH67" s="600"/>
      <c r="CSI67" s="600"/>
      <c r="CSJ67" s="600"/>
      <c r="CSK67" s="600"/>
      <c r="CSL67" s="600"/>
      <c r="CSM67" s="600"/>
      <c r="CSN67" s="600"/>
      <c r="CSO67" s="600"/>
      <c r="CSP67" s="600"/>
      <c r="CSQ67" s="600"/>
      <c r="CSR67" s="600"/>
      <c r="CSS67" s="600"/>
      <c r="CST67" s="600"/>
      <c r="CSU67" s="600"/>
      <c r="CSV67" s="600"/>
      <c r="CSW67" s="600"/>
      <c r="CSX67" s="600"/>
      <c r="CSY67" s="600"/>
      <c r="CSZ67" s="600"/>
      <c r="CTA67" s="600"/>
      <c r="CTB67" s="601"/>
      <c r="CTC67" s="599"/>
      <c r="CTD67" s="600"/>
      <c r="CTE67" s="600"/>
      <c r="CTF67" s="600"/>
      <c r="CTG67" s="600"/>
      <c r="CTH67" s="600"/>
      <c r="CTI67" s="600"/>
      <c r="CTJ67" s="600"/>
      <c r="CTK67" s="600"/>
      <c r="CTL67" s="600"/>
      <c r="CTM67" s="600"/>
      <c r="CTN67" s="600"/>
      <c r="CTO67" s="600"/>
      <c r="CTP67" s="600"/>
      <c r="CTQ67" s="600"/>
      <c r="CTR67" s="600"/>
      <c r="CTS67" s="600"/>
      <c r="CTT67" s="600"/>
      <c r="CTU67" s="600"/>
      <c r="CTV67" s="600"/>
      <c r="CTW67" s="600"/>
      <c r="CTX67" s="600"/>
      <c r="CTY67" s="600"/>
      <c r="CTZ67" s="600"/>
      <c r="CUA67" s="600"/>
      <c r="CUB67" s="600"/>
      <c r="CUC67" s="600"/>
      <c r="CUD67" s="600"/>
      <c r="CUE67" s="600"/>
      <c r="CUF67" s="601"/>
      <c r="CUG67" s="599"/>
      <c r="CUH67" s="600"/>
      <c r="CUI67" s="600"/>
      <c r="CUJ67" s="600"/>
      <c r="CUK67" s="600"/>
      <c r="CUL67" s="600"/>
      <c r="CUM67" s="600"/>
      <c r="CUN67" s="600"/>
      <c r="CUO67" s="600"/>
      <c r="CUP67" s="600"/>
      <c r="CUQ67" s="600"/>
      <c r="CUR67" s="600"/>
      <c r="CUS67" s="600"/>
      <c r="CUT67" s="600"/>
      <c r="CUU67" s="600"/>
      <c r="CUV67" s="600"/>
      <c r="CUW67" s="600"/>
      <c r="CUX67" s="600"/>
      <c r="CUY67" s="600"/>
      <c r="CUZ67" s="600"/>
      <c r="CVA67" s="600"/>
      <c r="CVB67" s="600"/>
      <c r="CVC67" s="600"/>
      <c r="CVD67" s="600"/>
      <c r="CVE67" s="600"/>
      <c r="CVF67" s="600"/>
      <c r="CVG67" s="600"/>
      <c r="CVH67" s="600"/>
      <c r="CVI67" s="600"/>
      <c r="CVJ67" s="601"/>
      <c r="CVK67" s="599"/>
      <c r="CVL67" s="600"/>
      <c r="CVM67" s="600"/>
      <c r="CVN67" s="600"/>
      <c r="CVO67" s="600"/>
      <c r="CVP67" s="600"/>
      <c r="CVQ67" s="600"/>
      <c r="CVR67" s="600"/>
      <c r="CVS67" s="600"/>
      <c r="CVT67" s="600"/>
      <c r="CVU67" s="600"/>
      <c r="CVV67" s="600"/>
      <c r="CVW67" s="600"/>
      <c r="CVX67" s="600"/>
      <c r="CVY67" s="600"/>
      <c r="CVZ67" s="600"/>
      <c r="CWA67" s="600"/>
      <c r="CWB67" s="600"/>
      <c r="CWC67" s="600"/>
      <c r="CWD67" s="600"/>
      <c r="CWE67" s="600"/>
      <c r="CWF67" s="600"/>
      <c r="CWG67" s="600"/>
      <c r="CWH67" s="600"/>
      <c r="CWI67" s="600"/>
      <c r="CWJ67" s="600"/>
      <c r="CWK67" s="600"/>
      <c r="CWL67" s="600"/>
      <c r="CWM67" s="600"/>
      <c r="CWN67" s="601"/>
      <c r="CWO67" s="599"/>
      <c r="CWP67" s="600"/>
      <c r="CWQ67" s="600"/>
      <c r="CWR67" s="600"/>
      <c r="CWS67" s="600"/>
      <c r="CWT67" s="600"/>
      <c r="CWU67" s="600"/>
      <c r="CWV67" s="600"/>
      <c r="CWW67" s="600"/>
      <c r="CWX67" s="600"/>
      <c r="CWY67" s="600"/>
      <c r="CWZ67" s="600"/>
      <c r="CXA67" s="600"/>
      <c r="CXB67" s="600"/>
      <c r="CXC67" s="600"/>
      <c r="CXD67" s="600"/>
      <c r="CXE67" s="600"/>
      <c r="CXF67" s="600"/>
      <c r="CXG67" s="600"/>
      <c r="CXH67" s="600"/>
      <c r="CXI67" s="600"/>
      <c r="CXJ67" s="600"/>
      <c r="CXK67" s="600"/>
      <c r="CXL67" s="600"/>
      <c r="CXM67" s="600"/>
      <c r="CXN67" s="600"/>
      <c r="CXO67" s="600"/>
      <c r="CXP67" s="600"/>
      <c r="CXQ67" s="600"/>
      <c r="CXR67" s="601"/>
      <c r="CXS67" s="599"/>
      <c r="CXT67" s="600"/>
      <c r="CXU67" s="600"/>
      <c r="CXV67" s="600"/>
      <c r="CXW67" s="600"/>
      <c r="CXX67" s="600"/>
      <c r="CXY67" s="600"/>
      <c r="CXZ67" s="600"/>
      <c r="CYA67" s="600"/>
      <c r="CYB67" s="600"/>
      <c r="CYC67" s="600"/>
      <c r="CYD67" s="600"/>
      <c r="CYE67" s="600"/>
      <c r="CYF67" s="600"/>
      <c r="CYG67" s="600"/>
      <c r="CYH67" s="600"/>
      <c r="CYI67" s="600"/>
      <c r="CYJ67" s="600"/>
      <c r="CYK67" s="600"/>
      <c r="CYL67" s="600"/>
      <c r="CYM67" s="600"/>
      <c r="CYN67" s="600"/>
      <c r="CYO67" s="600"/>
      <c r="CYP67" s="600"/>
      <c r="CYQ67" s="600"/>
      <c r="CYR67" s="600"/>
      <c r="CYS67" s="600"/>
      <c r="CYT67" s="600"/>
      <c r="CYU67" s="600"/>
      <c r="CYV67" s="601"/>
      <c r="CYW67" s="599"/>
      <c r="CYX67" s="600"/>
      <c r="CYY67" s="600"/>
      <c r="CYZ67" s="600"/>
      <c r="CZA67" s="600"/>
      <c r="CZB67" s="600"/>
      <c r="CZC67" s="600"/>
      <c r="CZD67" s="600"/>
      <c r="CZE67" s="600"/>
      <c r="CZF67" s="600"/>
      <c r="CZG67" s="600"/>
      <c r="CZH67" s="600"/>
      <c r="CZI67" s="600"/>
      <c r="CZJ67" s="600"/>
      <c r="CZK67" s="600"/>
      <c r="CZL67" s="600"/>
      <c r="CZM67" s="600"/>
      <c r="CZN67" s="600"/>
      <c r="CZO67" s="600"/>
      <c r="CZP67" s="600"/>
      <c r="CZQ67" s="600"/>
      <c r="CZR67" s="600"/>
      <c r="CZS67" s="600"/>
      <c r="CZT67" s="600"/>
      <c r="CZU67" s="600"/>
      <c r="CZV67" s="600"/>
      <c r="CZW67" s="600"/>
      <c r="CZX67" s="600"/>
      <c r="CZY67" s="600"/>
      <c r="CZZ67" s="601"/>
      <c r="DAA67" s="599"/>
      <c r="DAB67" s="600"/>
      <c r="DAC67" s="600"/>
      <c r="DAD67" s="600"/>
      <c r="DAE67" s="600"/>
      <c r="DAF67" s="600"/>
      <c r="DAG67" s="600"/>
      <c r="DAH67" s="600"/>
      <c r="DAI67" s="600"/>
      <c r="DAJ67" s="600"/>
      <c r="DAK67" s="600"/>
      <c r="DAL67" s="600"/>
      <c r="DAM67" s="600"/>
      <c r="DAN67" s="600"/>
      <c r="DAO67" s="600"/>
      <c r="DAP67" s="600"/>
      <c r="DAQ67" s="600"/>
      <c r="DAR67" s="600"/>
      <c r="DAS67" s="600"/>
      <c r="DAT67" s="600"/>
      <c r="DAU67" s="600"/>
      <c r="DAV67" s="600"/>
      <c r="DAW67" s="600"/>
      <c r="DAX67" s="600"/>
      <c r="DAY67" s="600"/>
      <c r="DAZ67" s="600"/>
      <c r="DBA67" s="600"/>
      <c r="DBB67" s="600"/>
      <c r="DBC67" s="600"/>
      <c r="DBD67" s="601"/>
      <c r="DBE67" s="599"/>
      <c r="DBF67" s="600"/>
      <c r="DBG67" s="600"/>
      <c r="DBH67" s="600"/>
      <c r="DBI67" s="600"/>
      <c r="DBJ67" s="600"/>
      <c r="DBK67" s="600"/>
      <c r="DBL67" s="600"/>
      <c r="DBM67" s="600"/>
      <c r="DBN67" s="600"/>
      <c r="DBO67" s="600"/>
      <c r="DBP67" s="600"/>
      <c r="DBQ67" s="600"/>
      <c r="DBR67" s="600"/>
      <c r="DBS67" s="600"/>
      <c r="DBT67" s="600"/>
      <c r="DBU67" s="600"/>
      <c r="DBV67" s="600"/>
      <c r="DBW67" s="600"/>
      <c r="DBX67" s="600"/>
      <c r="DBY67" s="600"/>
      <c r="DBZ67" s="600"/>
      <c r="DCA67" s="600"/>
      <c r="DCB67" s="600"/>
      <c r="DCC67" s="600"/>
      <c r="DCD67" s="600"/>
      <c r="DCE67" s="600"/>
      <c r="DCF67" s="600"/>
      <c r="DCG67" s="600"/>
      <c r="DCH67" s="601"/>
      <c r="DCI67" s="599"/>
      <c r="DCJ67" s="600"/>
      <c r="DCK67" s="600"/>
      <c r="DCL67" s="600"/>
      <c r="DCM67" s="600"/>
      <c r="DCN67" s="600"/>
      <c r="DCO67" s="600"/>
      <c r="DCP67" s="600"/>
      <c r="DCQ67" s="600"/>
      <c r="DCR67" s="600"/>
      <c r="DCS67" s="600"/>
      <c r="DCT67" s="600"/>
      <c r="DCU67" s="600"/>
      <c r="DCV67" s="600"/>
      <c r="DCW67" s="600"/>
      <c r="DCX67" s="600"/>
      <c r="DCY67" s="600"/>
      <c r="DCZ67" s="600"/>
      <c r="DDA67" s="600"/>
      <c r="DDB67" s="600"/>
      <c r="DDC67" s="600"/>
      <c r="DDD67" s="600"/>
      <c r="DDE67" s="600"/>
      <c r="DDF67" s="600"/>
      <c r="DDG67" s="600"/>
      <c r="DDH67" s="600"/>
      <c r="DDI67" s="600"/>
      <c r="DDJ67" s="600"/>
      <c r="DDK67" s="600"/>
      <c r="DDL67" s="601"/>
      <c r="DDM67" s="599"/>
      <c r="DDN67" s="600"/>
      <c r="DDO67" s="600"/>
      <c r="DDP67" s="600"/>
      <c r="DDQ67" s="600"/>
      <c r="DDR67" s="600"/>
      <c r="DDS67" s="600"/>
      <c r="DDT67" s="600"/>
      <c r="DDU67" s="600"/>
      <c r="DDV67" s="600"/>
      <c r="DDW67" s="600"/>
      <c r="DDX67" s="600"/>
      <c r="DDY67" s="600"/>
      <c r="DDZ67" s="600"/>
      <c r="DEA67" s="600"/>
      <c r="DEB67" s="600"/>
      <c r="DEC67" s="600"/>
      <c r="DED67" s="600"/>
      <c r="DEE67" s="600"/>
      <c r="DEF67" s="600"/>
      <c r="DEG67" s="600"/>
      <c r="DEH67" s="600"/>
      <c r="DEI67" s="600"/>
      <c r="DEJ67" s="600"/>
      <c r="DEK67" s="600"/>
      <c r="DEL67" s="600"/>
      <c r="DEM67" s="600"/>
      <c r="DEN67" s="600"/>
      <c r="DEO67" s="600"/>
      <c r="DEP67" s="601"/>
      <c r="DEQ67" s="599"/>
      <c r="DER67" s="600"/>
      <c r="DES67" s="600"/>
      <c r="DET67" s="600"/>
      <c r="DEU67" s="600"/>
      <c r="DEV67" s="600"/>
      <c r="DEW67" s="600"/>
      <c r="DEX67" s="600"/>
      <c r="DEY67" s="600"/>
      <c r="DEZ67" s="600"/>
      <c r="DFA67" s="600"/>
      <c r="DFB67" s="600"/>
      <c r="DFC67" s="600"/>
      <c r="DFD67" s="600"/>
      <c r="DFE67" s="600"/>
      <c r="DFF67" s="600"/>
      <c r="DFG67" s="600"/>
      <c r="DFH67" s="600"/>
      <c r="DFI67" s="600"/>
      <c r="DFJ67" s="600"/>
      <c r="DFK67" s="600"/>
      <c r="DFL67" s="600"/>
      <c r="DFM67" s="600"/>
      <c r="DFN67" s="600"/>
      <c r="DFO67" s="600"/>
      <c r="DFP67" s="600"/>
      <c r="DFQ67" s="600"/>
      <c r="DFR67" s="600"/>
      <c r="DFS67" s="600"/>
      <c r="DFT67" s="601"/>
      <c r="DFU67" s="599"/>
      <c r="DFV67" s="600"/>
      <c r="DFW67" s="600"/>
      <c r="DFX67" s="600"/>
      <c r="DFY67" s="600"/>
      <c r="DFZ67" s="600"/>
      <c r="DGA67" s="600"/>
      <c r="DGB67" s="600"/>
      <c r="DGC67" s="600"/>
      <c r="DGD67" s="600"/>
      <c r="DGE67" s="600"/>
      <c r="DGF67" s="600"/>
      <c r="DGG67" s="600"/>
      <c r="DGH67" s="600"/>
      <c r="DGI67" s="600"/>
      <c r="DGJ67" s="600"/>
      <c r="DGK67" s="600"/>
      <c r="DGL67" s="600"/>
      <c r="DGM67" s="600"/>
      <c r="DGN67" s="600"/>
      <c r="DGO67" s="600"/>
      <c r="DGP67" s="600"/>
      <c r="DGQ67" s="600"/>
      <c r="DGR67" s="600"/>
      <c r="DGS67" s="600"/>
      <c r="DGT67" s="600"/>
      <c r="DGU67" s="600"/>
      <c r="DGV67" s="600"/>
      <c r="DGW67" s="600"/>
      <c r="DGX67" s="601"/>
      <c r="DGY67" s="599"/>
      <c r="DGZ67" s="600"/>
      <c r="DHA67" s="600"/>
      <c r="DHB67" s="600"/>
      <c r="DHC67" s="600"/>
      <c r="DHD67" s="600"/>
      <c r="DHE67" s="600"/>
      <c r="DHF67" s="600"/>
      <c r="DHG67" s="600"/>
      <c r="DHH67" s="600"/>
      <c r="DHI67" s="600"/>
      <c r="DHJ67" s="600"/>
      <c r="DHK67" s="600"/>
      <c r="DHL67" s="600"/>
      <c r="DHM67" s="600"/>
      <c r="DHN67" s="600"/>
      <c r="DHO67" s="600"/>
      <c r="DHP67" s="600"/>
      <c r="DHQ67" s="600"/>
      <c r="DHR67" s="600"/>
      <c r="DHS67" s="600"/>
      <c r="DHT67" s="600"/>
      <c r="DHU67" s="600"/>
      <c r="DHV67" s="600"/>
      <c r="DHW67" s="600"/>
      <c r="DHX67" s="600"/>
      <c r="DHY67" s="600"/>
      <c r="DHZ67" s="600"/>
      <c r="DIA67" s="600"/>
      <c r="DIB67" s="601"/>
      <c r="DIC67" s="599"/>
      <c r="DID67" s="600"/>
      <c r="DIE67" s="600"/>
      <c r="DIF67" s="600"/>
      <c r="DIG67" s="600"/>
      <c r="DIH67" s="600"/>
      <c r="DII67" s="600"/>
      <c r="DIJ67" s="600"/>
      <c r="DIK67" s="600"/>
      <c r="DIL67" s="600"/>
      <c r="DIM67" s="600"/>
      <c r="DIN67" s="600"/>
      <c r="DIO67" s="600"/>
      <c r="DIP67" s="600"/>
      <c r="DIQ67" s="600"/>
      <c r="DIR67" s="600"/>
      <c r="DIS67" s="600"/>
      <c r="DIT67" s="600"/>
      <c r="DIU67" s="600"/>
      <c r="DIV67" s="600"/>
      <c r="DIW67" s="600"/>
      <c r="DIX67" s="600"/>
      <c r="DIY67" s="600"/>
      <c r="DIZ67" s="600"/>
      <c r="DJA67" s="600"/>
      <c r="DJB67" s="600"/>
      <c r="DJC67" s="600"/>
      <c r="DJD67" s="600"/>
      <c r="DJE67" s="600"/>
      <c r="DJF67" s="601"/>
      <c r="DJG67" s="599"/>
      <c r="DJH67" s="600"/>
      <c r="DJI67" s="600"/>
      <c r="DJJ67" s="600"/>
      <c r="DJK67" s="600"/>
      <c r="DJL67" s="600"/>
      <c r="DJM67" s="600"/>
      <c r="DJN67" s="600"/>
      <c r="DJO67" s="600"/>
      <c r="DJP67" s="600"/>
      <c r="DJQ67" s="600"/>
      <c r="DJR67" s="600"/>
      <c r="DJS67" s="600"/>
      <c r="DJT67" s="600"/>
      <c r="DJU67" s="600"/>
      <c r="DJV67" s="600"/>
      <c r="DJW67" s="600"/>
      <c r="DJX67" s="600"/>
      <c r="DJY67" s="600"/>
      <c r="DJZ67" s="600"/>
      <c r="DKA67" s="600"/>
      <c r="DKB67" s="600"/>
      <c r="DKC67" s="600"/>
      <c r="DKD67" s="600"/>
      <c r="DKE67" s="600"/>
      <c r="DKF67" s="600"/>
      <c r="DKG67" s="600"/>
      <c r="DKH67" s="600"/>
      <c r="DKI67" s="600"/>
      <c r="DKJ67" s="601"/>
      <c r="DKK67" s="599"/>
      <c r="DKL67" s="600"/>
      <c r="DKM67" s="600"/>
      <c r="DKN67" s="600"/>
      <c r="DKO67" s="600"/>
      <c r="DKP67" s="600"/>
      <c r="DKQ67" s="600"/>
      <c r="DKR67" s="600"/>
      <c r="DKS67" s="600"/>
      <c r="DKT67" s="600"/>
      <c r="DKU67" s="600"/>
      <c r="DKV67" s="600"/>
      <c r="DKW67" s="600"/>
      <c r="DKX67" s="600"/>
      <c r="DKY67" s="600"/>
      <c r="DKZ67" s="600"/>
      <c r="DLA67" s="600"/>
      <c r="DLB67" s="600"/>
      <c r="DLC67" s="600"/>
      <c r="DLD67" s="600"/>
      <c r="DLE67" s="600"/>
      <c r="DLF67" s="600"/>
      <c r="DLG67" s="600"/>
      <c r="DLH67" s="600"/>
      <c r="DLI67" s="600"/>
      <c r="DLJ67" s="600"/>
      <c r="DLK67" s="600"/>
      <c r="DLL67" s="600"/>
      <c r="DLM67" s="600"/>
      <c r="DLN67" s="601"/>
      <c r="DLO67" s="599"/>
      <c r="DLP67" s="600"/>
      <c r="DLQ67" s="600"/>
      <c r="DLR67" s="600"/>
      <c r="DLS67" s="600"/>
      <c r="DLT67" s="600"/>
      <c r="DLU67" s="600"/>
      <c r="DLV67" s="600"/>
      <c r="DLW67" s="600"/>
      <c r="DLX67" s="600"/>
      <c r="DLY67" s="600"/>
      <c r="DLZ67" s="600"/>
      <c r="DMA67" s="600"/>
      <c r="DMB67" s="600"/>
      <c r="DMC67" s="600"/>
      <c r="DMD67" s="600"/>
      <c r="DME67" s="600"/>
      <c r="DMF67" s="600"/>
      <c r="DMG67" s="600"/>
      <c r="DMH67" s="600"/>
      <c r="DMI67" s="600"/>
      <c r="DMJ67" s="600"/>
      <c r="DMK67" s="600"/>
      <c r="DML67" s="600"/>
      <c r="DMM67" s="600"/>
      <c r="DMN67" s="600"/>
      <c r="DMO67" s="600"/>
      <c r="DMP67" s="600"/>
      <c r="DMQ67" s="600"/>
      <c r="DMR67" s="601"/>
      <c r="DMS67" s="599"/>
      <c r="DMT67" s="600"/>
      <c r="DMU67" s="600"/>
      <c r="DMV67" s="600"/>
      <c r="DMW67" s="600"/>
      <c r="DMX67" s="600"/>
      <c r="DMY67" s="600"/>
      <c r="DMZ67" s="600"/>
      <c r="DNA67" s="600"/>
      <c r="DNB67" s="600"/>
      <c r="DNC67" s="600"/>
      <c r="DND67" s="600"/>
      <c r="DNE67" s="600"/>
      <c r="DNF67" s="600"/>
      <c r="DNG67" s="600"/>
      <c r="DNH67" s="600"/>
      <c r="DNI67" s="600"/>
      <c r="DNJ67" s="600"/>
      <c r="DNK67" s="600"/>
      <c r="DNL67" s="600"/>
      <c r="DNM67" s="600"/>
      <c r="DNN67" s="600"/>
      <c r="DNO67" s="600"/>
      <c r="DNP67" s="600"/>
      <c r="DNQ67" s="600"/>
      <c r="DNR67" s="600"/>
      <c r="DNS67" s="600"/>
      <c r="DNT67" s="600"/>
      <c r="DNU67" s="600"/>
      <c r="DNV67" s="601"/>
      <c r="DNW67" s="599"/>
      <c r="DNX67" s="600"/>
      <c r="DNY67" s="600"/>
      <c r="DNZ67" s="600"/>
      <c r="DOA67" s="600"/>
      <c r="DOB67" s="600"/>
      <c r="DOC67" s="600"/>
      <c r="DOD67" s="600"/>
      <c r="DOE67" s="600"/>
      <c r="DOF67" s="600"/>
      <c r="DOG67" s="600"/>
      <c r="DOH67" s="600"/>
      <c r="DOI67" s="600"/>
      <c r="DOJ67" s="600"/>
      <c r="DOK67" s="600"/>
      <c r="DOL67" s="600"/>
      <c r="DOM67" s="600"/>
      <c r="DON67" s="600"/>
      <c r="DOO67" s="600"/>
      <c r="DOP67" s="600"/>
      <c r="DOQ67" s="600"/>
      <c r="DOR67" s="600"/>
      <c r="DOS67" s="600"/>
      <c r="DOT67" s="600"/>
      <c r="DOU67" s="600"/>
      <c r="DOV67" s="600"/>
      <c r="DOW67" s="600"/>
      <c r="DOX67" s="600"/>
      <c r="DOY67" s="600"/>
      <c r="DOZ67" s="601"/>
      <c r="DPA67" s="599"/>
      <c r="DPB67" s="600"/>
      <c r="DPC67" s="600"/>
      <c r="DPD67" s="600"/>
      <c r="DPE67" s="600"/>
      <c r="DPF67" s="600"/>
      <c r="DPG67" s="600"/>
      <c r="DPH67" s="600"/>
      <c r="DPI67" s="600"/>
      <c r="DPJ67" s="600"/>
      <c r="DPK67" s="600"/>
      <c r="DPL67" s="600"/>
      <c r="DPM67" s="600"/>
      <c r="DPN67" s="600"/>
      <c r="DPO67" s="600"/>
      <c r="DPP67" s="600"/>
      <c r="DPQ67" s="600"/>
      <c r="DPR67" s="600"/>
      <c r="DPS67" s="600"/>
      <c r="DPT67" s="600"/>
      <c r="DPU67" s="600"/>
      <c r="DPV67" s="600"/>
      <c r="DPW67" s="600"/>
      <c r="DPX67" s="600"/>
      <c r="DPY67" s="600"/>
      <c r="DPZ67" s="600"/>
      <c r="DQA67" s="600"/>
      <c r="DQB67" s="600"/>
      <c r="DQC67" s="600"/>
      <c r="DQD67" s="601"/>
      <c r="DQE67" s="599"/>
      <c r="DQF67" s="600"/>
      <c r="DQG67" s="600"/>
      <c r="DQH67" s="600"/>
      <c r="DQI67" s="600"/>
      <c r="DQJ67" s="600"/>
      <c r="DQK67" s="600"/>
      <c r="DQL67" s="600"/>
      <c r="DQM67" s="600"/>
      <c r="DQN67" s="600"/>
      <c r="DQO67" s="600"/>
      <c r="DQP67" s="600"/>
      <c r="DQQ67" s="600"/>
      <c r="DQR67" s="600"/>
      <c r="DQS67" s="600"/>
      <c r="DQT67" s="600"/>
      <c r="DQU67" s="600"/>
      <c r="DQV67" s="600"/>
      <c r="DQW67" s="600"/>
      <c r="DQX67" s="600"/>
      <c r="DQY67" s="600"/>
      <c r="DQZ67" s="600"/>
      <c r="DRA67" s="600"/>
      <c r="DRB67" s="600"/>
      <c r="DRC67" s="600"/>
      <c r="DRD67" s="600"/>
      <c r="DRE67" s="600"/>
      <c r="DRF67" s="600"/>
      <c r="DRG67" s="600"/>
      <c r="DRH67" s="601"/>
      <c r="DRI67" s="599"/>
      <c r="DRJ67" s="600"/>
      <c r="DRK67" s="600"/>
      <c r="DRL67" s="600"/>
      <c r="DRM67" s="600"/>
      <c r="DRN67" s="600"/>
      <c r="DRO67" s="600"/>
      <c r="DRP67" s="600"/>
      <c r="DRQ67" s="600"/>
      <c r="DRR67" s="600"/>
      <c r="DRS67" s="600"/>
      <c r="DRT67" s="600"/>
      <c r="DRU67" s="600"/>
      <c r="DRV67" s="600"/>
      <c r="DRW67" s="600"/>
      <c r="DRX67" s="600"/>
      <c r="DRY67" s="600"/>
      <c r="DRZ67" s="600"/>
      <c r="DSA67" s="600"/>
      <c r="DSB67" s="600"/>
      <c r="DSC67" s="600"/>
      <c r="DSD67" s="600"/>
      <c r="DSE67" s="600"/>
      <c r="DSF67" s="600"/>
      <c r="DSG67" s="600"/>
      <c r="DSH67" s="600"/>
      <c r="DSI67" s="600"/>
      <c r="DSJ67" s="600"/>
      <c r="DSK67" s="600"/>
      <c r="DSL67" s="601"/>
      <c r="DSM67" s="599"/>
      <c r="DSN67" s="600"/>
      <c r="DSO67" s="600"/>
      <c r="DSP67" s="600"/>
      <c r="DSQ67" s="600"/>
      <c r="DSR67" s="600"/>
      <c r="DSS67" s="600"/>
      <c r="DST67" s="600"/>
      <c r="DSU67" s="600"/>
      <c r="DSV67" s="600"/>
      <c r="DSW67" s="600"/>
      <c r="DSX67" s="600"/>
      <c r="DSY67" s="600"/>
      <c r="DSZ67" s="600"/>
      <c r="DTA67" s="600"/>
      <c r="DTB67" s="600"/>
      <c r="DTC67" s="600"/>
      <c r="DTD67" s="600"/>
      <c r="DTE67" s="600"/>
      <c r="DTF67" s="600"/>
      <c r="DTG67" s="600"/>
      <c r="DTH67" s="600"/>
      <c r="DTI67" s="600"/>
      <c r="DTJ67" s="600"/>
      <c r="DTK67" s="600"/>
      <c r="DTL67" s="600"/>
      <c r="DTM67" s="600"/>
      <c r="DTN67" s="600"/>
      <c r="DTO67" s="600"/>
      <c r="DTP67" s="601"/>
      <c r="DTQ67" s="599"/>
      <c r="DTR67" s="600"/>
      <c r="DTS67" s="600"/>
      <c r="DTT67" s="600"/>
      <c r="DTU67" s="600"/>
      <c r="DTV67" s="600"/>
      <c r="DTW67" s="600"/>
      <c r="DTX67" s="600"/>
      <c r="DTY67" s="600"/>
      <c r="DTZ67" s="600"/>
      <c r="DUA67" s="600"/>
      <c r="DUB67" s="600"/>
      <c r="DUC67" s="600"/>
      <c r="DUD67" s="600"/>
      <c r="DUE67" s="600"/>
      <c r="DUF67" s="600"/>
      <c r="DUG67" s="600"/>
      <c r="DUH67" s="600"/>
      <c r="DUI67" s="600"/>
      <c r="DUJ67" s="600"/>
      <c r="DUK67" s="600"/>
      <c r="DUL67" s="600"/>
      <c r="DUM67" s="600"/>
      <c r="DUN67" s="600"/>
      <c r="DUO67" s="600"/>
      <c r="DUP67" s="600"/>
      <c r="DUQ67" s="600"/>
      <c r="DUR67" s="600"/>
      <c r="DUS67" s="600"/>
      <c r="DUT67" s="601"/>
      <c r="DUU67" s="599"/>
      <c r="DUV67" s="600"/>
      <c r="DUW67" s="600"/>
      <c r="DUX67" s="600"/>
      <c r="DUY67" s="600"/>
      <c r="DUZ67" s="600"/>
      <c r="DVA67" s="600"/>
      <c r="DVB67" s="600"/>
      <c r="DVC67" s="600"/>
      <c r="DVD67" s="600"/>
      <c r="DVE67" s="600"/>
      <c r="DVF67" s="600"/>
      <c r="DVG67" s="600"/>
      <c r="DVH67" s="600"/>
      <c r="DVI67" s="600"/>
      <c r="DVJ67" s="600"/>
      <c r="DVK67" s="600"/>
      <c r="DVL67" s="600"/>
      <c r="DVM67" s="600"/>
      <c r="DVN67" s="600"/>
      <c r="DVO67" s="600"/>
      <c r="DVP67" s="600"/>
      <c r="DVQ67" s="600"/>
      <c r="DVR67" s="600"/>
      <c r="DVS67" s="600"/>
      <c r="DVT67" s="600"/>
      <c r="DVU67" s="600"/>
      <c r="DVV67" s="600"/>
      <c r="DVW67" s="600"/>
      <c r="DVX67" s="601"/>
      <c r="DVY67" s="599"/>
      <c r="DVZ67" s="600"/>
      <c r="DWA67" s="600"/>
      <c r="DWB67" s="600"/>
      <c r="DWC67" s="600"/>
      <c r="DWD67" s="600"/>
      <c r="DWE67" s="600"/>
      <c r="DWF67" s="600"/>
      <c r="DWG67" s="600"/>
      <c r="DWH67" s="600"/>
      <c r="DWI67" s="600"/>
      <c r="DWJ67" s="600"/>
      <c r="DWK67" s="600"/>
      <c r="DWL67" s="600"/>
      <c r="DWM67" s="600"/>
      <c r="DWN67" s="600"/>
      <c r="DWO67" s="600"/>
      <c r="DWP67" s="600"/>
      <c r="DWQ67" s="600"/>
      <c r="DWR67" s="600"/>
      <c r="DWS67" s="600"/>
      <c r="DWT67" s="600"/>
      <c r="DWU67" s="600"/>
      <c r="DWV67" s="600"/>
      <c r="DWW67" s="600"/>
      <c r="DWX67" s="600"/>
      <c r="DWY67" s="600"/>
      <c r="DWZ67" s="600"/>
      <c r="DXA67" s="600"/>
      <c r="DXB67" s="601"/>
      <c r="DXC67" s="599"/>
      <c r="DXD67" s="600"/>
      <c r="DXE67" s="600"/>
      <c r="DXF67" s="600"/>
      <c r="DXG67" s="600"/>
      <c r="DXH67" s="600"/>
      <c r="DXI67" s="600"/>
      <c r="DXJ67" s="600"/>
      <c r="DXK67" s="600"/>
      <c r="DXL67" s="600"/>
      <c r="DXM67" s="600"/>
      <c r="DXN67" s="600"/>
      <c r="DXO67" s="600"/>
      <c r="DXP67" s="600"/>
      <c r="DXQ67" s="600"/>
      <c r="DXR67" s="600"/>
      <c r="DXS67" s="600"/>
      <c r="DXT67" s="600"/>
      <c r="DXU67" s="600"/>
      <c r="DXV67" s="600"/>
      <c r="DXW67" s="600"/>
      <c r="DXX67" s="600"/>
      <c r="DXY67" s="600"/>
      <c r="DXZ67" s="600"/>
      <c r="DYA67" s="600"/>
      <c r="DYB67" s="600"/>
      <c r="DYC67" s="600"/>
      <c r="DYD67" s="600"/>
      <c r="DYE67" s="600"/>
      <c r="DYF67" s="601"/>
      <c r="DYG67" s="599"/>
      <c r="DYH67" s="600"/>
      <c r="DYI67" s="600"/>
      <c r="DYJ67" s="600"/>
      <c r="DYK67" s="600"/>
      <c r="DYL67" s="600"/>
      <c r="DYM67" s="600"/>
      <c r="DYN67" s="600"/>
      <c r="DYO67" s="600"/>
      <c r="DYP67" s="600"/>
      <c r="DYQ67" s="600"/>
      <c r="DYR67" s="600"/>
      <c r="DYS67" s="600"/>
      <c r="DYT67" s="600"/>
      <c r="DYU67" s="600"/>
      <c r="DYV67" s="600"/>
      <c r="DYW67" s="600"/>
      <c r="DYX67" s="600"/>
      <c r="DYY67" s="600"/>
      <c r="DYZ67" s="600"/>
      <c r="DZA67" s="600"/>
      <c r="DZB67" s="600"/>
      <c r="DZC67" s="600"/>
      <c r="DZD67" s="600"/>
      <c r="DZE67" s="600"/>
      <c r="DZF67" s="600"/>
      <c r="DZG67" s="600"/>
      <c r="DZH67" s="600"/>
      <c r="DZI67" s="600"/>
      <c r="DZJ67" s="601"/>
      <c r="DZK67" s="599"/>
      <c r="DZL67" s="600"/>
      <c r="DZM67" s="600"/>
      <c r="DZN67" s="600"/>
      <c r="DZO67" s="600"/>
      <c r="DZP67" s="600"/>
      <c r="DZQ67" s="600"/>
      <c r="DZR67" s="600"/>
      <c r="DZS67" s="600"/>
      <c r="DZT67" s="600"/>
      <c r="DZU67" s="600"/>
      <c r="DZV67" s="600"/>
      <c r="DZW67" s="600"/>
      <c r="DZX67" s="600"/>
      <c r="DZY67" s="600"/>
      <c r="DZZ67" s="600"/>
      <c r="EAA67" s="600"/>
      <c r="EAB67" s="600"/>
      <c r="EAC67" s="600"/>
      <c r="EAD67" s="600"/>
      <c r="EAE67" s="600"/>
      <c r="EAF67" s="600"/>
      <c r="EAG67" s="600"/>
      <c r="EAH67" s="600"/>
      <c r="EAI67" s="600"/>
      <c r="EAJ67" s="600"/>
      <c r="EAK67" s="600"/>
      <c r="EAL67" s="600"/>
      <c r="EAM67" s="600"/>
      <c r="EAN67" s="601"/>
      <c r="EAO67" s="599"/>
      <c r="EAP67" s="600"/>
      <c r="EAQ67" s="600"/>
      <c r="EAR67" s="600"/>
      <c r="EAS67" s="600"/>
      <c r="EAT67" s="600"/>
      <c r="EAU67" s="600"/>
      <c r="EAV67" s="600"/>
      <c r="EAW67" s="600"/>
      <c r="EAX67" s="600"/>
      <c r="EAY67" s="600"/>
      <c r="EAZ67" s="600"/>
      <c r="EBA67" s="600"/>
      <c r="EBB67" s="600"/>
      <c r="EBC67" s="600"/>
      <c r="EBD67" s="600"/>
      <c r="EBE67" s="600"/>
      <c r="EBF67" s="600"/>
      <c r="EBG67" s="600"/>
      <c r="EBH67" s="600"/>
      <c r="EBI67" s="600"/>
      <c r="EBJ67" s="600"/>
      <c r="EBK67" s="600"/>
      <c r="EBL67" s="600"/>
      <c r="EBM67" s="600"/>
      <c r="EBN67" s="600"/>
      <c r="EBO67" s="600"/>
      <c r="EBP67" s="600"/>
      <c r="EBQ67" s="600"/>
      <c r="EBR67" s="601"/>
      <c r="EBS67" s="599"/>
      <c r="EBT67" s="600"/>
      <c r="EBU67" s="600"/>
      <c r="EBV67" s="600"/>
      <c r="EBW67" s="600"/>
      <c r="EBX67" s="600"/>
      <c r="EBY67" s="600"/>
      <c r="EBZ67" s="600"/>
      <c r="ECA67" s="600"/>
      <c r="ECB67" s="600"/>
      <c r="ECC67" s="600"/>
      <c r="ECD67" s="600"/>
      <c r="ECE67" s="600"/>
      <c r="ECF67" s="600"/>
      <c r="ECG67" s="600"/>
      <c r="ECH67" s="600"/>
      <c r="ECI67" s="600"/>
      <c r="ECJ67" s="600"/>
      <c r="ECK67" s="600"/>
      <c r="ECL67" s="600"/>
      <c r="ECM67" s="600"/>
      <c r="ECN67" s="600"/>
      <c r="ECO67" s="600"/>
      <c r="ECP67" s="600"/>
      <c r="ECQ67" s="600"/>
      <c r="ECR67" s="600"/>
      <c r="ECS67" s="600"/>
      <c r="ECT67" s="600"/>
      <c r="ECU67" s="600"/>
      <c r="ECV67" s="601"/>
      <c r="ECW67" s="599"/>
      <c r="ECX67" s="600"/>
      <c r="ECY67" s="600"/>
      <c r="ECZ67" s="600"/>
      <c r="EDA67" s="600"/>
      <c r="EDB67" s="600"/>
      <c r="EDC67" s="600"/>
      <c r="EDD67" s="600"/>
      <c r="EDE67" s="600"/>
      <c r="EDF67" s="600"/>
      <c r="EDG67" s="600"/>
      <c r="EDH67" s="600"/>
      <c r="EDI67" s="600"/>
      <c r="EDJ67" s="600"/>
      <c r="EDK67" s="600"/>
      <c r="EDL67" s="600"/>
      <c r="EDM67" s="600"/>
      <c r="EDN67" s="600"/>
      <c r="EDO67" s="600"/>
      <c r="EDP67" s="600"/>
      <c r="EDQ67" s="600"/>
      <c r="EDR67" s="600"/>
      <c r="EDS67" s="600"/>
      <c r="EDT67" s="600"/>
      <c r="EDU67" s="600"/>
      <c r="EDV67" s="600"/>
      <c r="EDW67" s="600"/>
      <c r="EDX67" s="600"/>
      <c r="EDY67" s="600"/>
      <c r="EDZ67" s="601"/>
      <c r="EEA67" s="599"/>
      <c r="EEB67" s="600"/>
      <c r="EEC67" s="600"/>
      <c r="EED67" s="600"/>
      <c r="EEE67" s="600"/>
      <c r="EEF67" s="600"/>
      <c r="EEG67" s="600"/>
      <c r="EEH67" s="600"/>
      <c r="EEI67" s="600"/>
      <c r="EEJ67" s="600"/>
      <c r="EEK67" s="600"/>
      <c r="EEL67" s="600"/>
      <c r="EEM67" s="600"/>
      <c r="EEN67" s="600"/>
      <c r="EEO67" s="600"/>
      <c r="EEP67" s="600"/>
      <c r="EEQ67" s="600"/>
      <c r="EER67" s="600"/>
      <c r="EES67" s="600"/>
      <c r="EET67" s="600"/>
      <c r="EEU67" s="600"/>
      <c r="EEV67" s="600"/>
      <c r="EEW67" s="600"/>
      <c r="EEX67" s="600"/>
      <c r="EEY67" s="600"/>
      <c r="EEZ67" s="600"/>
      <c r="EFA67" s="600"/>
      <c r="EFB67" s="600"/>
      <c r="EFC67" s="600"/>
      <c r="EFD67" s="601"/>
      <c r="EFE67" s="599"/>
      <c r="EFF67" s="600"/>
      <c r="EFG67" s="600"/>
      <c r="EFH67" s="600"/>
      <c r="EFI67" s="600"/>
      <c r="EFJ67" s="600"/>
      <c r="EFK67" s="600"/>
      <c r="EFL67" s="600"/>
      <c r="EFM67" s="600"/>
      <c r="EFN67" s="600"/>
      <c r="EFO67" s="600"/>
      <c r="EFP67" s="600"/>
      <c r="EFQ67" s="600"/>
      <c r="EFR67" s="600"/>
      <c r="EFS67" s="600"/>
      <c r="EFT67" s="600"/>
      <c r="EFU67" s="600"/>
      <c r="EFV67" s="600"/>
      <c r="EFW67" s="600"/>
      <c r="EFX67" s="600"/>
      <c r="EFY67" s="600"/>
      <c r="EFZ67" s="600"/>
      <c r="EGA67" s="600"/>
      <c r="EGB67" s="600"/>
      <c r="EGC67" s="600"/>
      <c r="EGD67" s="600"/>
      <c r="EGE67" s="600"/>
      <c r="EGF67" s="600"/>
      <c r="EGG67" s="600"/>
      <c r="EGH67" s="601"/>
      <c r="EGI67" s="599"/>
      <c r="EGJ67" s="600"/>
      <c r="EGK67" s="600"/>
      <c r="EGL67" s="600"/>
      <c r="EGM67" s="600"/>
      <c r="EGN67" s="600"/>
      <c r="EGO67" s="600"/>
      <c r="EGP67" s="600"/>
      <c r="EGQ67" s="600"/>
      <c r="EGR67" s="600"/>
      <c r="EGS67" s="600"/>
      <c r="EGT67" s="600"/>
      <c r="EGU67" s="600"/>
      <c r="EGV67" s="600"/>
      <c r="EGW67" s="600"/>
      <c r="EGX67" s="600"/>
      <c r="EGY67" s="600"/>
      <c r="EGZ67" s="600"/>
      <c r="EHA67" s="600"/>
      <c r="EHB67" s="600"/>
      <c r="EHC67" s="600"/>
      <c r="EHD67" s="600"/>
      <c r="EHE67" s="600"/>
      <c r="EHF67" s="600"/>
      <c r="EHG67" s="600"/>
      <c r="EHH67" s="600"/>
      <c r="EHI67" s="600"/>
      <c r="EHJ67" s="600"/>
      <c r="EHK67" s="600"/>
      <c r="EHL67" s="601"/>
      <c r="EHM67" s="599"/>
      <c r="EHN67" s="600"/>
      <c r="EHO67" s="600"/>
      <c r="EHP67" s="600"/>
      <c r="EHQ67" s="600"/>
      <c r="EHR67" s="600"/>
      <c r="EHS67" s="600"/>
      <c r="EHT67" s="600"/>
      <c r="EHU67" s="600"/>
      <c r="EHV67" s="600"/>
      <c r="EHW67" s="600"/>
      <c r="EHX67" s="600"/>
      <c r="EHY67" s="600"/>
      <c r="EHZ67" s="600"/>
      <c r="EIA67" s="600"/>
      <c r="EIB67" s="600"/>
      <c r="EIC67" s="600"/>
      <c r="EID67" s="600"/>
      <c r="EIE67" s="600"/>
      <c r="EIF67" s="600"/>
      <c r="EIG67" s="600"/>
      <c r="EIH67" s="600"/>
      <c r="EII67" s="600"/>
      <c r="EIJ67" s="600"/>
      <c r="EIK67" s="600"/>
      <c r="EIL67" s="600"/>
      <c r="EIM67" s="600"/>
      <c r="EIN67" s="600"/>
      <c r="EIO67" s="600"/>
      <c r="EIP67" s="601"/>
      <c r="EIQ67" s="599"/>
      <c r="EIR67" s="600"/>
      <c r="EIS67" s="600"/>
      <c r="EIT67" s="600"/>
      <c r="EIU67" s="600"/>
      <c r="EIV67" s="600"/>
      <c r="EIW67" s="600"/>
      <c r="EIX67" s="600"/>
      <c r="EIY67" s="600"/>
      <c r="EIZ67" s="600"/>
      <c r="EJA67" s="600"/>
      <c r="EJB67" s="600"/>
      <c r="EJC67" s="600"/>
      <c r="EJD67" s="600"/>
      <c r="EJE67" s="600"/>
      <c r="EJF67" s="600"/>
      <c r="EJG67" s="600"/>
      <c r="EJH67" s="600"/>
      <c r="EJI67" s="600"/>
      <c r="EJJ67" s="600"/>
      <c r="EJK67" s="600"/>
      <c r="EJL67" s="600"/>
      <c r="EJM67" s="600"/>
      <c r="EJN67" s="600"/>
      <c r="EJO67" s="600"/>
      <c r="EJP67" s="600"/>
      <c r="EJQ67" s="600"/>
      <c r="EJR67" s="600"/>
      <c r="EJS67" s="600"/>
      <c r="EJT67" s="601"/>
      <c r="EJU67" s="599"/>
      <c r="EJV67" s="600"/>
      <c r="EJW67" s="600"/>
      <c r="EJX67" s="600"/>
      <c r="EJY67" s="600"/>
      <c r="EJZ67" s="600"/>
      <c r="EKA67" s="600"/>
      <c r="EKB67" s="600"/>
      <c r="EKC67" s="600"/>
      <c r="EKD67" s="600"/>
      <c r="EKE67" s="600"/>
      <c r="EKF67" s="600"/>
      <c r="EKG67" s="600"/>
      <c r="EKH67" s="600"/>
      <c r="EKI67" s="600"/>
      <c r="EKJ67" s="600"/>
      <c r="EKK67" s="600"/>
      <c r="EKL67" s="600"/>
      <c r="EKM67" s="600"/>
      <c r="EKN67" s="600"/>
      <c r="EKO67" s="600"/>
      <c r="EKP67" s="600"/>
      <c r="EKQ67" s="600"/>
      <c r="EKR67" s="600"/>
      <c r="EKS67" s="600"/>
      <c r="EKT67" s="600"/>
      <c r="EKU67" s="600"/>
      <c r="EKV67" s="600"/>
      <c r="EKW67" s="600"/>
      <c r="EKX67" s="601"/>
      <c r="EKY67" s="599"/>
      <c r="EKZ67" s="600"/>
      <c r="ELA67" s="600"/>
      <c r="ELB67" s="600"/>
      <c r="ELC67" s="600"/>
      <c r="ELD67" s="600"/>
      <c r="ELE67" s="600"/>
      <c r="ELF67" s="600"/>
      <c r="ELG67" s="600"/>
      <c r="ELH67" s="600"/>
      <c r="ELI67" s="600"/>
      <c r="ELJ67" s="600"/>
      <c r="ELK67" s="600"/>
      <c r="ELL67" s="600"/>
      <c r="ELM67" s="600"/>
      <c r="ELN67" s="600"/>
      <c r="ELO67" s="600"/>
      <c r="ELP67" s="600"/>
      <c r="ELQ67" s="600"/>
      <c r="ELR67" s="600"/>
      <c r="ELS67" s="600"/>
      <c r="ELT67" s="600"/>
      <c r="ELU67" s="600"/>
      <c r="ELV67" s="600"/>
      <c r="ELW67" s="600"/>
      <c r="ELX67" s="600"/>
      <c r="ELY67" s="600"/>
      <c r="ELZ67" s="600"/>
      <c r="EMA67" s="600"/>
      <c r="EMB67" s="601"/>
      <c r="EMC67" s="599"/>
      <c r="EMD67" s="600"/>
      <c r="EME67" s="600"/>
      <c r="EMF67" s="600"/>
      <c r="EMG67" s="600"/>
      <c r="EMH67" s="600"/>
      <c r="EMI67" s="600"/>
      <c r="EMJ67" s="600"/>
      <c r="EMK67" s="600"/>
      <c r="EML67" s="600"/>
      <c r="EMM67" s="600"/>
      <c r="EMN67" s="600"/>
      <c r="EMO67" s="600"/>
      <c r="EMP67" s="600"/>
      <c r="EMQ67" s="600"/>
      <c r="EMR67" s="600"/>
      <c r="EMS67" s="600"/>
      <c r="EMT67" s="600"/>
      <c r="EMU67" s="600"/>
      <c r="EMV67" s="600"/>
      <c r="EMW67" s="600"/>
      <c r="EMX67" s="600"/>
      <c r="EMY67" s="600"/>
      <c r="EMZ67" s="600"/>
      <c r="ENA67" s="600"/>
      <c r="ENB67" s="600"/>
      <c r="ENC67" s="600"/>
      <c r="END67" s="600"/>
      <c r="ENE67" s="600"/>
      <c r="ENF67" s="601"/>
      <c r="ENG67" s="599"/>
      <c r="ENH67" s="600"/>
      <c r="ENI67" s="600"/>
      <c r="ENJ67" s="600"/>
      <c r="ENK67" s="600"/>
      <c r="ENL67" s="600"/>
      <c r="ENM67" s="600"/>
      <c r="ENN67" s="600"/>
      <c r="ENO67" s="600"/>
      <c r="ENP67" s="600"/>
      <c r="ENQ67" s="600"/>
      <c r="ENR67" s="600"/>
      <c r="ENS67" s="600"/>
      <c r="ENT67" s="600"/>
      <c r="ENU67" s="600"/>
      <c r="ENV67" s="600"/>
      <c r="ENW67" s="600"/>
      <c r="ENX67" s="600"/>
      <c r="ENY67" s="600"/>
      <c r="ENZ67" s="600"/>
      <c r="EOA67" s="600"/>
      <c r="EOB67" s="600"/>
      <c r="EOC67" s="600"/>
      <c r="EOD67" s="600"/>
      <c r="EOE67" s="600"/>
      <c r="EOF67" s="600"/>
      <c r="EOG67" s="600"/>
      <c r="EOH67" s="600"/>
      <c r="EOI67" s="600"/>
      <c r="EOJ67" s="601"/>
      <c r="EOK67" s="599"/>
      <c r="EOL67" s="600"/>
      <c r="EOM67" s="600"/>
      <c r="EON67" s="600"/>
      <c r="EOO67" s="600"/>
      <c r="EOP67" s="600"/>
      <c r="EOQ67" s="600"/>
      <c r="EOR67" s="600"/>
      <c r="EOS67" s="600"/>
      <c r="EOT67" s="600"/>
      <c r="EOU67" s="600"/>
      <c r="EOV67" s="600"/>
      <c r="EOW67" s="600"/>
      <c r="EOX67" s="600"/>
      <c r="EOY67" s="600"/>
      <c r="EOZ67" s="600"/>
      <c r="EPA67" s="600"/>
      <c r="EPB67" s="600"/>
      <c r="EPC67" s="600"/>
      <c r="EPD67" s="600"/>
      <c r="EPE67" s="600"/>
      <c r="EPF67" s="600"/>
      <c r="EPG67" s="600"/>
      <c r="EPH67" s="600"/>
      <c r="EPI67" s="600"/>
      <c r="EPJ67" s="600"/>
      <c r="EPK67" s="600"/>
      <c r="EPL67" s="600"/>
      <c r="EPM67" s="600"/>
      <c r="EPN67" s="601"/>
      <c r="EPO67" s="599"/>
      <c r="EPP67" s="600"/>
      <c r="EPQ67" s="600"/>
      <c r="EPR67" s="600"/>
      <c r="EPS67" s="600"/>
      <c r="EPT67" s="600"/>
      <c r="EPU67" s="600"/>
      <c r="EPV67" s="600"/>
      <c r="EPW67" s="600"/>
      <c r="EPX67" s="600"/>
      <c r="EPY67" s="600"/>
      <c r="EPZ67" s="600"/>
      <c r="EQA67" s="600"/>
      <c r="EQB67" s="600"/>
      <c r="EQC67" s="600"/>
      <c r="EQD67" s="600"/>
      <c r="EQE67" s="600"/>
      <c r="EQF67" s="600"/>
      <c r="EQG67" s="600"/>
      <c r="EQH67" s="600"/>
      <c r="EQI67" s="600"/>
      <c r="EQJ67" s="600"/>
      <c r="EQK67" s="600"/>
      <c r="EQL67" s="600"/>
      <c r="EQM67" s="600"/>
      <c r="EQN67" s="600"/>
      <c r="EQO67" s="600"/>
      <c r="EQP67" s="600"/>
      <c r="EQQ67" s="600"/>
      <c r="EQR67" s="601"/>
      <c r="EQS67" s="599"/>
      <c r="EQT67" s="600"/>
      <c r="EQU67" s="600"/>
      <c r="EQV67" s="600"/>
      <c r="EQW67" s="600"/>
      <c r="EQX67" s="600"/>
      <c r="EQY67" s="600"/>
      <c r="EQZ67" s="600"/>
      <c r="ERA67" s="600"/>
      <c r="ERB67" s="600"/>
      <c r="ERC67" s="600"/>
      <c r="ERD67" s="600"/>
      <c r="ERE67" s="600"/>
      <c r="ERF67" s="600"/>
      <c r="ERG67" s="600"/>
      <c r="ERH67" s="600"/>
      <c r="ERI67" s="600"/>
      <c r="ERJ67" s="600"/>
      <c r="ERK67" s="600"/>
      <c r="ERL67" s="600"/>
      <c r="ERM67" s="600"/>
      <c r="ERN67" s="600"/>
      <c r="ERO67" s="600"/>
      <c r="ERP67" s="600"/>
      <c r="ERQ67" s="600"/>
      <c r="ERR67" s="600"/>
      <c r="ERS67" s="600"/>
      <c r="ERT67" s="600"/>
      <c r="ERU67" s="600"/>
      <c r="ERV67" s="601"/>
      <c r="ERW67" s="599"/>
      <c r="ERX67" s="600"/>
      <c r="ERY67" s="600"/>
      <c r="ERZ67" s="600"/>
      <c r="ESA67" s="600"/>
      <c r="ESB67" s="600"/>
      <c r="ESC67" s="600"/>
      <c r="ESD67" s="600"/>
      <c r="ESE67" s="600"/>
      <c r="ESF67" s="600"/>
      <c r="ESG67" s="600"/>
      <c r="ESH67" s="600"/>
      <c r="ESI67" s="600"/>
      <c r="ESJ67" s="600"/>
      <c r="ESK67" s="600"/>
      <c r="ESL67" s="600"/>
      <c r="ESM67" s="600"/>
      <c r="ESN67" s="600"/>
      <c r="ESO67" s="600"/>
      <c r="ESP67" s="600"/>
      <c r="ESQ67" s="600"/>
      <c r="ESR67" s="600"/>
      <c r="ESS67" s="600"/>
      <c r="EST67" s="600"/>
      <c r="ESU67" s="600"/>
      <c r="ESV67" s="600"/>
      <c r="ESW67" s="600"/>
      <c r="ESX67" s="600"/>
      <c r="ESY67" s="600"/>
      <c r="ESZ67" s="601"/>
      <c r="ETA67" s="599"/>
      <c r="ETB67" s="600"/>
      <c r="ETC67" s="600"/>
      <c r="ETD67" s="600"/>
      <c r="ETE67" s="600"/>
      <c r="ETF67" s="600"/>
      <c r="ETG67" s="600"/>
      <c r="ETH67" s="600"/>
      <c r="ETI67" s="600"/>
      <c r="ETJ67" s="600"/>
      <c r="ETK67" s="600"/>
      <c r="ETL67" s="600"/>
      <c r="ETM67" s="600"/>
      <c r="ETN67" s="600"/>
      <c r="ETO67" s="600"/>
      <c r="ETP67" s="600"/>
      <c r="ETQ67" s="600"/>
      <c r="ETR67" s="600"/>
      <c r="ETS67" s="600"/>
      <c r="ETT67" s="600"/>
      <c r="ETU67" s="600"/>
      <c r="ETV67" s="600"/>
      <c r="ETW67" s="600"/>
      <c r="ETX67" s="600"/>
      <c r="ETY67" s="600"/>
      <c r="ETZ67" s="600"/>
      <c r="EUA67" s="600"/>
      <c r="EUB67" s="600"/>
      <c r="EUC67" s="600"/>
      <c r="EUD67" s="601"/>
      <c r="EUE67" s="599"/>
      <c r="EUF67" s="600"/>
      <c r="EUG67" s="600"/>
      <c r="EUH67" s="600"/>
      <c r="EUI67" s="600"/>
      <c r="EUJ67" s="600"/>
      <c r="EUK67" s="600"/>
      <c r="EUL67" s="600"/>
      <c r="EUM67" s="600"/>
      <c r="EUN67" s="600"/>
      <c r="EUO67" s="600"/>
      <c r="EUP67" s="600"/>
      <c r="EUQ67" s="600"/>
      <c r="EUR67" s="600"/>
      <c r="EUS67" s="600"/>
      <c r="EUT67" s="600"/>
      <c r="EUU67" s="600"/>
      <c r="EUV67" s="600"/>
      <c r="EUW67" s="600"/>
      <c r="EUX67" s="600"/>
      <c r="EUY67" s="600"/>
      <c r="EUZ67" s="600"/>
      <c r="EVA67" s="600"/>
      <c r="EVB67" s="600"/>
      <c r="EVC67" s="600"/>
      <c r="EVD67" s="600"/>
      <c r="EVE67" s="600"/>
      <c r="EVF67" s="600"/>
      <c r="EVG67" s="600"/>
      <c r="EVH67" s="601"/>
      <c r="EVI67" s="599"/>
      <c r="EVJ67" s="600"/>
      <c r="EVK67" s="600"/>
      <c r="EVL67" s="600"/>
      <c r="EVM67" s="600"/>
      <c r="EVN67" s="600"/>
      <c r="EVO67" s="600"/>
      <c r="EVP67" s="600"/>
      <c r="EVQ67" s="600"/>
      <c r="EVR67" s="600"/>
      <c r="EVS67" s="600"/>
      <c r="EVT67" s="600"/>
      <c r="EVU67" s="600"/>
      <c r="EVV67" s="600"/>
      <c r="EVW67" s="600"/>
      <c r="EVX67" s="600"/>
      <c r="EVY67" s="600"/>
      <c r="EVZ67" s="600"/>
      <c r="EWA67" s="600"/>
      <c r="EWB67" s="600"/>
      <c r="EWC67" s="600"/>
      <c r="EWD67" s="600"/>
      <c r="EWE67" s="600"/>
      <c r="EWF67" s="600"/>
      <c r="EWG67" s="600"/>
      <c r="EWH67" s="600"/>
      <c r="EWI67" s="600"/>
      <c r="EWJ67" s="600"/>
      <c r="EWK67" s="600"/>
      <c r="EWL67" s="601"/>
      <c r="EWM67" s="599"/>
      <c r="EWN67" s="600"/>
      <c r="EWO67" s="600"/>
      <c r="EWP67" s="600"/>
      <c r="EWQ67" s="600"/>
      <c r="EWR67" s="600"/>
      <c r="EWS67" s="600"/>
      <c r="EWT67" s="600"/>
      <c r="EWU67" s="600"/>
      <c r="EWV67" s="600"/>
      <c r="EWW67" s="600"/>
      <c r="EWX67" s="600"/>
      <c r="EWY67" s="600"/>
      <c r="EWZ67" s="600"/>
      <c r="EXA67" s="600"/>
      <c r="EXB67" s="600"/>
      <c r="EXC67" s="600"/>
      <c r="EXD67" s="600"/>
      <c r="EXE67" s="600"/>
      <c r="EXF67" s="600"/>
      <c r="EXG67" s="600"/>
      <c r="EXH67" s="600"/>
      <c r="EXI67" s="600"/>
      <c r="EXJ67" s="600"/>
      <c r="EXK67" s="600"/>
      <c r="EXL67" s="600"/>
      <c r="EXM67" s="600"/>
      <c r="EXN67" s="600"/>
      <c r="EXO67" s="600"/>
      <c r="EXP67" s="601"/>
      <c r="EXQ67" s="599"/>
      <c r="EXR67" s="600"/>
      <c r="EXS67" s="600"/>
      <c r="EXT67" s="600"/>
      <c r="EXU67" s="600"/>
      <c r="EXV67" s="600"/>
      <c r="EXW67" s="600"/>
      <c r="EXX67" s="600"/>
      <c r="EXY67" s="600"/>
      <c r="EXZ67" s="600"/>
      <c r="EYA67" s="600"/>
      <c r="EYB67" s="600"/>
      <c r="EYC67" s="600"/>
      <c r="EYD67" s="600"/>
      <c r="EYE67" s="600"/>
      <c r="EYF67" s="600"/>
      <c r="EYG67" s="600"/>
      <c r="EYH67" s="600"/>
      <c r="EYI67" s="600"/>
      <c r="EYJ67" s="600"/>
      <c r="EYK67" s="600"/>
      <c r="EYL67" s="600"/>
      <c r="EYM67" s="600"/>
      <c r="EYN67" s="600"/>
      <c r="EYO67" s="600"/>
      <c r="EYP67" s="600"/>
      <c r="EYQ67" s="600"/>
      <c r="EYR67" s="600"/>
      <c r="EYS67" s="600"/>
      <c r="EYT67" s="601"/>
      <c r="EYU67" s="599"/>
      <c r="EYV67" s="600"/>
      <c r="EYW67" s="600"/>
      <c r="EYX67" s="600"/>
      <c r="EYY67" s="600"/>
      <c r="EYZ67" s="600"/>
      <c r="EZA67" s="600"/>
      <c r="EZB67" s="600"/>
      <c r="EZC67" s="600"/>
      <c r="EZD67" s="600"/>
      <c r="EZE67" s="600"/>
      <c r="EZF67" s="600"/>
      <c r="EZG67" s="600"/>
      <c r="EZH67" s="600"/>
      <c r="EZI67" s="600"/>
      <c r="EZJ67" s="600"/>
      <c r="EZK67" s="600"/>
      <c r="EZL67" s="600"/>
      <c r="EZM67" s="600"/>
      <c r="EZN67" s="600"/>
      <c r="EZO67" s="600"/>
      <c r="EZP67" s="600"/>
      <c r="EZQ67" s="600"/>
      <c r="EZR67" s="600"/>
      <c r="EZS67" s="600"/>
      <c r="EZT67" s="600"/>
      <c r="EZU67" s="600"/>
      <c r="EZV67" s="600"/>
      <c r="EZW67" s="600"/>
      <c r="EZX67" s="601"/>
      <c r="EZY67" s="599"/>
      <c r="EZZ67" s="600"/>
      <c r="FAA67" s="600"/>
      <c r="FAB67" s="600"/>
      <c r="FAC67" s="600"/>
      <c r="FAD67" s="600"/>
      <c r="FAE67" s="600"/>
      <c r="FAF67" s="600"/>
      <c r="FAG67" s="600"/>
      <c r="FAH67" s="600"/>
      <c r="FAI67" s="600"/>
      <c r="FAJ67" s="600"/>
      <c r="FAK67" s="600"/>
      <c r="FAL67" s="600"/>
      <c r="FAM67" s="600"/>
      <c r="FAN67" s="600"/>
      <c r="FAO67" s="600"/>
      <c r="FAP67" s="600"/>
      <c r="FAQ67" s="600"/>
      <c r="FAR67" s="600"/>
      <c r="FAS67" s="600"/>
      <c r="FAT67" s="600"/>
      <c r="FAU67" s="600"/>
      <c r="FAV67" s="600"/>
      <c r="FAW67" s="600"/>
      <c r="FAX67" s="600"/>
      <c r="FAY67" s="600"/>
      <c r="FAZ67" s="600"/>
      <c r="FBA67" s="600"/>
      <c r="FBB67" s="601"/>
      <c r="FBC67" s="599"/>
      <c r="FBD67" s="600"/>
      <c r="FBE67" s="600"/>
      <c r="FBF67" s="600"/>
      <c r="FBG67" s="600"/>
      <c r="FBH67" s="600"/>
      <c r="FBI67" s="600"/>
      <c r="FBJ67" s="600"/>
      <c r="FBK67" s="600"/>
      <c r="FBL67" s="600"/>
      <c r="FBM67" s="600"/>
      <c r="FBN67" s="600"/>
      <c r="FBO67" s="600"/>
      <c r="FBP67" s="600"/>
      <c r="FBQ67" s="600"/>
      <c r="FBR67" s="600"/>
      <c r="FBS67" s="600"/>
      <c r="FBT67" s="600"/>
      <c r="FBU67" s="600"/>
      <c r="FBV67" s="600"/>
      <c r="FBW67" s="600"/>
      <c r="FBX67" s="600"/>
      <c r="FBY67" s="600"/>
      <c r="FBZ67" s="600"/>
      <c r="FCA67" s="600"/>
      <c r="FCB67" s="600"/>
      <c r="FCC67" s="600"/>
      <c r="FCD67" s="600"/>
      <c r="FCE67" s="600"/>
      <c r="FCF67" s="601"/>
      <c r="FCG67" s="599"/>
      <c r="FCH67" s="600"/>
      <c r="FCI67" s="600"/>
      <c r="FCJ67" s="600"/>
      <c r="FCK67" s="600"/>
      <c r="FCL67" s="600"/>
      <c r="FCM67" s="600"/>
      <c r="FCN67" s="600"/>
      <c r="FCO67" s="600"/>
      <c r="FCP67" s="600"/>
      <c r="FCQ67" s="600"/>
      <c r="FCR67" s="600"/>
      <c r="FCS67" s="600"/>
      <c r="FCT67" s="600"/>
      <c r="FCU67" s="600"/>
      <c r="FCV67" s="600"/>
      <c r="FCW67" s="600"/>
      <c r="FCX67" s="600"/>
      <c r="FCY67" s="600"/>
      <c r="FCZ67" s="600"/>
      <c r="FDA67" s="600"/>
      <c r="FDB67" s="600"/>
      <c r="FDC67" s="600"/>
      <c r="FDD67" s="600"/>
      <c r="FDE67" s="600"/>
      <c r="FDF67" s="600"/>
      <c r="FDG67" s="600"/>
      <c r="FDH67" s="600"/>
      <c r="FDI67" s="600"/>
      <c r="FDJ67" s="601"/>
      <c r="FDK67" s="599"/>
      <c r="FDL67" s="600"/>
      <c r="FDM67" s="600"/>
      <c r="FDN67" s="600"/>
      <c r="FDO67" s="600"/>
      <c r="FDP67" s="600"/>
      <c r="FDQ67" s="600"/>
      <c r="FDR67" s="600"/>
      <c r="FDS67" s="600"/>
      <c r="FDT67" s="600"/>
      <c r="FDU67" s="600"/>
      <c r="FDV67" s="600"/>
      <c r="FDW67" s="600"/>
      <c r="FDX67" s="600"/>
      <c r="FDY67" s="600"/>
      <c r="FDZ67" s="600"/>
      <c r="FEA67" s="600"/>
      <c r="FEB67" s="600"/>
      <c r="FEC67" s="600"/>
      <c r="FED67" s="600"/>
      <c r="FEE67" s="600"/>
      <c r="FEF67" s="600"/>
      <c r="FEG67" s="600"/>
      <c r="FEH67" s="600"/>
      <c r="FEI67" s="600"/>
      <c r="FEJ67" s="600"/>
      <c r="FEK67" s="600"/>
      <c r="FEL67" s="600"/>
      <c r="FEM67" s="600"/>
      <c r="FEN67" s="601"/>
      <c r="FEO67" s="599"/>
      <c r="FEP67" s="600"/>
      <c r="FEQ67" s="600"/>
      <c r="FER67" s="600"/>
      <c r="FES67" s="600"/>
      <c r="FET67" s="600"/>
      <c r="FEU67" s="600"/>
      <c r="FEV67" s="600"/>
      <c r="FEW67" s="600"/>
      <c r="FEX67" s="600"/>
      <c r="FEY67" s="600"/>
      <c r="FEZ67" s="600"/>
      <c r="FFA67" s="600"/>
      <c r="FFB67" s="600"/>
      <c r="FFC67" s="600"/>
      <c r="FFD67" s="600"/>
      <c r="FFE67" s="600"/>
      <c r="FFF67" s="600"/>
      <c r="FFG67" s="600"/>
      <c r="FFH67" s="600"/>
      <c r="FFI67" s="600"/>
      <c r="FFJ67" s="600"/>
      <c r="FFK67" s="600"/>
      <c r="FFL67" s="600"/>
      <c r="FFM67" s="600"/>
      <c r="FFN67" s="600"/>
      <c r="FFO67" s="600"/>
      <c r="FFP67" s="600"/>
      <c r="FFQ67" s="600"/>
      <c r="FFR67" s="601"/>
      <c r="FFS67" s="599"/>
      <c r="FFT67" s="600"/>
      <c r="FFU67" s="600"/>
      <c r="FFV67" s="600"/>
      <c r="FFW67" s="600"/>
      <c r="FFX67" s="600"/>
      <c r="FFY67" s="600"/>
      <c r="FFZ67" s="600"/>
      <c r="FGA67" s="600"/>
      <c r="FGB67" s="600"/>
      <c r="FGC67" s="600"/>
      <c r="FGD67" s="600"/>
      <c r="FGE67" s="600"/>
      <c r="FGF67" s="600"/>
      <c r="FGG67" s="600"/>
      <c r="FGH67" s="600"/>
      <c r="FGI67" s="600"/>
      <c r="FGJ67" s="600"/>
      <c r="FGK67" s="600"/>
      <c r="FGL67" s="600"/>
      <c r="FGM67" s="600"/>
      <c r="FGN67" s="600"/>
      <c r="FGO67" s="600"/>
      <c r="FGP67" s="600"/>
      <c r="FGQ67" s="600"/>
      <c r="FGR67" s="600"/>
      <c r="FGS67" s="600"/>
      <c r="FGT67" s="600"/>
      <c r="FGU67" s="600"/>
      <c r="FGV67" s="601"/>
      <c r="FGW67" s="599"/>
      <c r="FGX67" s="600"/>
      <c r="FGY67" s="600"/>
      <c r="FGZ67" s="600"/>
      <c r="FHA67" s="600"/>
      <c r="FHB67" s="600"/>
      <c r="FHC67" s="600"/>
      <c r="FHD67" s="600"/>
      <c r="FHE67" s="600"/>
      <c r="FHF67" s="600"/>
      <c r="FHG67" s="600"/>
      <c r="FHH67" s="600"/>
      <c r="FHI67" s="600"/>
      <c r="FHJ67" s="600"/>
      <c r="FHK67" s="600"/>
      <c r="FHL67" s="600"/>
      <c r="FHM67" s="600"/>
      <c r="FHN67" s="600"/>
      <c r="FHO67" s="600"/>
      <c r="FHP67" s="600"/>
      <c r="FHQ67" s="600"/>
      <c r="FHR67" s="600"/>
      <c r="FHS67" s="600"/>
      <c r="FHT67" s="600"/>
      <c r="FHU67" s="600"/>
      <c r="FHV67" s="600"/>
      <c r="FHW67" s="600"/>
      <c r="FHX67" s="600"/>
      <c r="FHY67" s="600"/>
      <c r="FHZ67" s="601"/>
      <c r="FIA67" s="599"/>
      <c r="FIB67" s="600"/>
      <c r="FIC67" s="600"/>
      <c r="FID67" s="600"/>
      <c r="FIE67" s="600"/>
      <c r="FIF67" s="600"/>
      <c r="FIG67" s="600"/>
      <c r="FIH67" s="600"/>
      <c r="FII67" s="600"/>
      <c r="FIJ67" s="600"/>
      <c r="FIK67" s="600"/>
      <c r="FIL67" s="600"/>
      <c r="FIM67" s="600"/>
      <c r="FIN67" s="600"/>
      <c r="FIO67" s="600"/>
      <c r="FIP67" s="600"/>
      <c r="FIQ67" s="600"/>
      <c r="FIR67" s="600"/>
      <c r="FIS67" s="600"/>
      <c r="FIT67" s="600"/>
      <c r="FIU67" s="600"/>
      <c r="FIV67" s="600"/>
      <c r="FIW67" s="600"/>
      <c r="FIX67" s="600"/>
      <c r="FIY67" s="600"/>
      <c r="FIZ67" s="600"/>
      <c r="FJA67" s="600"/>
      <c r="FJB67" s="600"/>
      <c r="FJC67" s="600"/>
      <c r="FJD67" s="601"/>
      <c r="FJE67" s="599"/>
      <c r="FJF67" s="600"/>
      <c r="FJG67" s="600"/>
      <c r="FJH67" s="600"/>
      <c r="FJI67" s="600"/>
      <c r="FJJ67" s="600"/>
      <c r="FJK67" s="600"/>
      <c r="FJL67" s="600"/>
      <c r="FJM67" s="600"/>
      <c r="FJN67" s="600"/>
      <c r="FJO67" s="600"/>
      <c r="FJP67" s="600"/>
      <c r="FJQ67" s="600"/>
      <c r="FJR67" s="600"/>
      <c r="FJS67" s="600"/>
      <c r="FJT67" s="600"/>
      <c r="FJU67" s="600"/>
      <c r="FJV67" s="600"/>
      <c r="FJW67" s="600"/>
      <c r="FJX67" s="600"/>
      <c r="FJY67" s="600"/>
      <c r="FJZ67" s="600"/>
      <c r="FKA67" s="600"/>
      <c r="FKB67" s="600"/>
      <c r="FKC67" s="600"/>
      <c r="FKD67" s="600"/>
      <c r="FKE67" s="600"/>
      <c r="FKF67" s="600"/>
      <c r="FKG67" s="600"/>
      <c r="FKH67" s="601"/>
      <c r="FKI67" s="599"/>
      <c r="FKJ67" s="600"/>
      <c r="FKK67" s="600"/>
      <c r="FKL67" s="600"/>
      <c r="FKM67" s="600"/>
      <c r="FKN67" s="600"/>
      <c r="FKO67" s="600"/>
      <c r="FKP67" s="600"/>
      <c r="FKQ67" s="600"/>
      <c r="FKR67" s="600"/>
      <c r="FKS67" s="600"/>
      <c r="FKT67" s="600"/>
      <c r="FKU67" s="600"/>
      <c r="FKV67" s="600"/>
      <c r="FKW67" s="600"/>
      <c r="FKX67" s="600"/>
      <c r="FKY67" s="600"/>
      <c r="FKZ67" s="600"/>
      <c r="FLA67" s="600"/>
      <c r="FLB67" s="600"/>
      <c r="FLC67" s="600"/>
      <c r="FLD67" s="600"/>
      <c r="FLE67" s="600"/>
      <c r="FLF67" s="600"/>
      <c r="FLG67" s="600"/>
      <c r="FLH67" s="600"/>
      <c r="FLI67" s="600"/>
      <c r="FLJ67" s="600"/>
      <c r="FLK67" s="600"/>
      <c r="FLL67" s="601"/>
      <c r="FLM67" s="599"/>
      <c r="FLN67" s="600"/>
      <c r="FLO67" s="600"/>
      <c r="FLP67" s="600"/>
      <c r="FLQ67" s="600"/>
      <c r="FLR67" s="600"/>
      <c r="FLS67" s="600"/>
      <c r="FLT67" s="600"/>
      <c r="FLU67" s="600"/>
      <c r="FLV67" s="600"/>
      <c r="FLW67" s="600"/>
      <c r="FLX67" s="600"/>
      <c r="FLY67" s="600"/>
      <c r="FLZ67" s="600"/>
      <c r="FMA67" s="600"/>
      <c r="FMB67" s="600"/>
      <c r="FMC67" s="600"/>
      <c r="FMD67" s="600"/>
      <c r="FME67" s="600"/>
      <c r="FMF67" s="600"/>
      <c r="FMG67" s="600"/>
      <c r="FMH67" s="600"/>
      <c r="FMI67" s="600"/>
      <c r="FMJ67" s="600"/>
      <c r="FMK67" s="600"/>
      <c r="FML67" s="600"/>
      <c r="FMM67" s="600"/>
      <c r="FMN67" s="600"/>
      <c r="FMO67" s="600"/>
      <c r="FMP67" s="601"/>
      <c r="FMQ67" s="599"/>
      <c r="FMR67" s="600"/>
      <c r="FMS67" s="600"/>
      <c r="FMT67" s="600"/>
      <c r="FMU67" s="600"/>
      <c r="FMV67" s="600"/>
      <c r="FMW67" s="600"/>
      <c r="FMX67" s="600"/>
      <c r="FMY67" s="600"/>
      <c r="FMZ67" s="600"/>
      <c r="FNA67" s="600"/>
      <c r="FNB67" s="600"/>
      <c r="FNC67" s="600"/>
      <c r="FND67" s="600"/>
      <c r="FNE67" s="600"/>
      <c r="FNF67" s="600"/>
      <c r="FNG67" s="600"/>
      <c r="FNH67" s="600"/>
      <c r="FNI67" s="600"/>
      <c r="FNJ67" s="600"/>
      <c r="FNK67" s="600"/>
      <c r="FNL67" s="600"/>
      <c r="FNM67" s="600"/>
      <c r="FNN67" s="600"/>
      <c r="FNO67" s="600"/>
      <c r="FNP67" s="600"/>
      <c r="FNQ67" s="600"/>
      <c r="FNR67" s="600"/>
      <c r="FNS67" s="600"/>
      <c r="FNT67" s="601"/>
      <c r="FNU67" s="599"/>
      <c r="FNV67" s="600"/>
      <c r="FNW67" s="600"/>
      <c r="FNX67" s="600"/>
      <c r="FNY67" s="600"/>
      <c r="FNZ67" s="600"/>
      <c r="FOA67" s="600"/>
      <c r="FOB67" s="600"/>
      <c r="FOC67" s="600"/>
      <c r="FOD67" s="600"/>
      <c r="FOE67" s="600"/>
      <c r="FOF67" s="600"/>
      <c r="FOG67" s="600"/>
      <c r="FOH67" s="600"/>
      <c r="FOI67" s="600"/>
      <c r="FOJ67" s="600"/>
      <c r="FOK67" s="600"/>
      <c r="FOL67" s="600"/>
      <c r="FOM67" s="600"/>
      <c r="FON67" s="600"/>
      <c r="FOO67" s="600"/>
      <c r="FOP67" s="600"/>
      <c r="FOQ67" s="600"/>
      <c r="FOR67" s="600"/>
      <c r="FOS67" s="600"/>
      <c r="FOT67" s="600"/>
      <c r="FOU67" s="600"/>
      <c r="FOV67" s="600"/>
      <c r="FOW67" s="600"/>
      <c r="FOX67" s="601"/>
      <c r="FOY67" s="599"/>
      <c r="FOZ67" s="600"/>
      <c r="FPA67" s="600"/>
      <c r="FPB67" s="600"/>
      <c r="FPC67" s="600"/>
      <c r="FPD67" s="600"/>
      <c r="FPE67" s="600"/>
      <c r="FPF67" s="600"/>
      <c r="FPG67" s="600"/>
      <c r="FPH67" s="600"/>
      <c r="FPI67" s="600"/>
      <c r="FPJ67" s="600"/>
      <c r="FPK67" s="600"/>
      <c r="FPL67" s="600"/>
      <c r="FPM67" s="600"/>
      <c r="FPN67" s="600"/>
      <c r="FPO67" s="600"/>
      <c r="FPP67" s="600"/>
      <c r="FPQ67" s="600"/>
      <c r="FPR67" s="600"/>
      <c r="FPS67" s="600"/>
      <c r="FPT67" s="600"/>
      <c r="FPU67" s="600"/>
      <c r="FPV67" s="600"/>
      <c r="FPW67" s="600"/>
      <c r="FPX67" s="600"/>
      <c r="FPY67" s="600"/>
      <c r="FPZ67" s="600"/>
      <c r="FQA67" s="600"/>
      <c r="FQB67" s="601"/>
      <c r="FQC67" s="599"/>
      <c r="FQD67" s="600"/>
      <c r="FQE67" s="600"/>
      <c r="FQF67" s="600"/>
      <c r="FQG67" s="600"/>
      <c r="FQH67" s="600"/>
      <c r="FQI67" s="600"/>
      <c r="FQJ67" s="600"/>
      <c r="FQK67" s="600"/>
      <c r="FQL67" s="600"/>
      <c r="FQM67" s="600"/>
      <c r="FQN67" s="600"/>
      <c r="FQO67" s="600"/>
      <c r="FQP67" s="600"/>
      <c r="FQQ67" s="600"/>
      <c r="FQR67" s="600"/>
      <c r="FQS67" s="600"/>
      <c r="FQT67" s="600"/>
      <c r="FQU67" s="600"/>
      <c r="FQV67" s="600"/>
      <c r="FQW67" s="600"/>
      <c r="FQX67" s="600"/>
      <c r="FQY67" s="600"/>
      <c r="FQZ67" s="600"/>
      <c r="FRA67" s="600"/>
      <c r="FRB67" s="600"/>
      <c r="FRC67" s="600"/>
      <c r="FRD67" s="600"/>
      <c r="FRE67" s="600"/>
      <c r="FRF67" s="601"/>
      <c r="FRG67" s="599"/>
      <c r="FRH67" s="600"/>
      <c r="FRI67" s="600"/>
      <c r="FRJ67" s="600"/>
      <c r="FRK67" s="600"/>
      <c r="FRL67" s="600"/>
      <c r="FRM67" s="600"/>
      <c r="FRN67" s="600"/>
      <c r="FRO67" s="600"/>
      <c r="FRP67" s="600"/>
      <c r="FRQ67" s="600"/>
      <c r="FRR67" s="600"/>
      <c r="FRS67" s="600"/>
      <c r="FRT67" s="600"/>
      <c r="FRU67" s="600"/>
      <c r="FRV67" s="600"/>
      <c r="FRW67" s="600"/>
      <c r="FRX67" s="600"/>
      <c r="FRY67" s="600"/>
      <c r="FRZ67" s="600"/>
      <c r="FSA67" s="600"/>
      <c r="FSB67" s="600"/>
      <c r="FSC67" s="600"/>
      <c r="FSD67" s="600"/>
      <c r="FSE67" s="600"/>
      <c r="FSF67" s="600"/>
      <c r="FSG67" s="600"/>
      <c r="FSH67" s="600"/>
      <c r="FSI67" s="600"/>
      <c r="FSJ67" s="601"/>
      <c r="FSK67" s="599"/>
      <c r="FSL67" s="600"/>
      <c r="FSM67" s="600"/>
      <c r="FSN67" s="600"/>
      <c r="FSO67" s="600"/>
      <c r="FSP67" s="600"/>
      <c r="FSQ67" s="600"/>
      <c r="FSR67" s="600"/>
      <c r="FSS67" s="600"/>
      <c r="FST67" s="600"/>
      <c r="FSU67" s="600"/>
      <c r="FSV67" s="600"/>
      <c r="FSW67" s="600"/>
      <c r="FSX67" s="600"/>
      <c r="FSY67" s="600"/>
      <c r="FSZ67" s="600"/>
      <c r="FTA67" s="600"/>
      <c r="FTB67" s="600"/>
      <c r="FTC67" s="600"/>
      <c r="FTD67" s="600"/>
      <c r="FTE67" s="600"/>
      <c r="FTF67" s="600"/>
      <c r="FTG67" s="600"/>
      <c r="FTH67" s="600"/>
      <c r="FTI67" s="600"/>
      <c r="FTJ67" s="600"/>
      <c r="FTK67" s="600"/>
      <c r="FTL67" s="600"/>
      <c r="FTM67" s="600"/>
      <c r="FTN67" s="601"/>
      <c r="FTO67" s="599"/>
      <c r="FTP67" s="600"/>
      <c r="FTQ67" s="600"/>
      <c r="FTR67" s="600"/>
      <c r="FTS67" s="600"/>
      <c r="FTT67" s="600"/>
      <c r="FTU67" s="600"/>
      <c r="FTV67" s="600"/>
      <c r="FTW67" s="600"/>
      <c r="FTX67" s="600"/>
      <c r="FTY67" s="600"/>
      <c r="FTZ67" s="600"/>
      <c r="FUA67" s="600"/>
      <c r="FUB67" s="600"/>
      <c r="FUC67" s="600"/>
      <c r="FUD67" s="600"/>
      <c r="FUE67" s="600"/>
      <c r="FUF67" s="600"/>
      <c r="FUG67" s="600"/>
      <c r="FUH67" s="600"/>
      <c r="FUI67" s="600"/>
      <c r="FUJ67" s="600"/>
      <c r="FUK67" s="600"/>
      <c r="FUL67" s="600"/>
      <c r="FUM67" s="600"/>
      <c r="FUN67" s="600"/>
      <c r="FUO67" s="600"/>
      <c r="FUP67" s="600"/>
      <c r="FUQ67" s="600"/>
      <c r="FUR67" s="601"/>
      <c r="FUS67" s="599"/>
      <c r="FUT67" s="600"/>
      <c r="FUU67" s="600"/>
      <c r="FUV67" s="600"/>
      <c r="FUW67" s="600"/>
      <c r="FUX67" s="600"/>
      <c r="FUY67" s="600"/>
      <c r="FUZ67" s="600"/>
      <c r="FVA67" s="600"/>
      <c r="FVB67" s="600"/>
      <c r="FVC67" s="600"/>
      <c r="FVD67" s="600"/>
      <c r="FVE67" s="600"/>
      <c r="FVF67" s="600"/>
      <c r="FVG67" s="600"/>
      <c r="FVH67" s="600"/>
      <c r="FVI67" s="600"/>
      <c r="FVJ67" s="600"/>
      <c r="FVK67" s="600"/>
      <c r="FVL67" s="600"/>
      <c r="FVM67" s="600"/>
      <c r="FVN67" s="600"/>
      <c r="FVO67" s="600"/>
      <c r="FVP67" s="600"/>
      <c r="FVQ67" s="600"/>
      <c r="FVR67" s="600"/>
      <c r="FVS67" s="600"/>
      <c r="FVT67" s="600"/>
      <c r="FVU67" s="600"/>
      <c r="FVV67" s="601"/>
      <c r="FVW67" s="599"/>
      <c r="FVX67" s="600"/>
      <c r="FVY67" s="600"/>
      <c r="FVZ67" s="600"/>
      <c r="FWA67" s="600"/>
      <c r="FWB67" s="600"/>
      <c r="FWC67" s="600"/>
      <c r="FWD67" s="600"/>
      <c r="FWE67" s="600"/>
      <c r="FWF67" s="600"/>
      <c r="FWG67" s="600"/>
      <c r="FWH67" s="600"/>
      <c r="FWI67" s="600"/>
      <c r="FWJ67" s="600"/>
      <c r="FWK67" s="600"/>
      <c r="FWL67" s="600"/>
      <c r="FWM67" s="600"/>
      <c r="FWN67" s="600"/>
      <c r="FWO67" s="600"/>
      <c r="FWP67" s="600"/>
      <c r="FWQ67" s="600"/>
      <c r="FWR67" s="600"/>
      <c r="FWS67" s="600"/>
      <c r="FWT67" s="600"/>
      <c r="FWU67" s="600"/>
      <c r="FWV67" s="600"/>
      <c r="FWW67" s="600"/>
      <c r="FWX67" s="600"/>
      <c r="FWY67" s="600"/>
      <c r="FWZ67" s="601"/>
      <c r="FXA67" s="599"/>
      <c r="FXB67" s="600"/>
      <c r="FXC67" s="600"/>
      <c r="FXD67" s="600"/>
      <c r="FXE67" s="600"/>
      <c r="FXF67" s="600"/>
      <c r="FXG67" s="600"/>
      <c r="FXH67" s="600"/>
      <c r="FXI67" s="600"/>
      <c r="FXJ67" s="600"/>
      <c r="FXK67" s="600"/>
      <c r="FXL67" s="600"/>
      <c r="FXM67" s="600"/>
      <c r="FXN67" s="600"/>
      <c r="FXO67" s="600"/>
      <c r="FXP67" s="600"/>
      <c r="FXQ67" s="600"/>
      <c r="FXR67" s="600"/>
      <c r="FXS67" s="600"/>
      <c r="FXT67" s="600"/>
      <c r="FXU67" s="600"/>
      <c r="FXV67" s="600"/>
      <c r="FXW67" s="600"/>
      <c r="FXX67" s="600"/>
      <c r="FXY67" s="600"/>
      <c r="FXZ67" s="600"/>
      <c r="FYA67" s="600"/>
      <c r="FYB67" s="600"/>
      <c r="FYC67" s="600"/>
      <c r="FYD67" s="601"/>
      <c r="FYE67" s="599"/>
      <c r="FYF67" s="600"/>
      <c r="FYG67" s="600"/>
      <c r="FYH67" s="600"/>
      <c r="FYI67" s="600"/>
      <c r="FYJ67" s="600"/>
      <c r="FYK67" s="600"/>
      <c r="FYL67" s="600"/>
      <c r="FYM67" s="600"/>
      <c r="FYN67" s="600"/>
      <c r="FYO67" s="600"/>
      <c r="FYP67" s="600"/>
      <c r="FYQ67" s="600"/>
      <c r="FYR67" s="600"/>
      <c r="FYS67" s="600"/>
      <c r="FYT67" s="600"/>
      <c r="FYU67" s="600"/>
      <c r="FYV67" s="600"/>
      <c r="FYW67" s="600"/>
      <c r="FYX67" s="600"/>
      <c r="FYY67" s="600"/>
      <c r="FYZ67" s="600"/>
      <c r="FZA67" s="600"/>
      <c r="FZB67" s="600"/>
      <c r="FZC67" s="600"/>
      <c r="FZD67" s="600"/>
      <c r="FZE67" s="600"/>
      <c r="FZF67" s="600"/>
      <c r="FZG67" s="600"/>
      <c r="FZH67" s="601"/>
      <c r="FZI67" s="599"/>
      <c r="FZJ67" s="600"/>
      <c r="FZK67" s="600"/>
      <c r="FZL67" s="600"/>
      <c r="FZM67" s="600"/>
      <c r="FZN67" s="600"/>
      <c r="FZO67" s="600"/>
      <c r="FZP67" s="600"/>
      <c r="FZQ67" s="600"/>
      <c r="FZR67" s="600"/>
      <c r="FZS67" s="600"/>
      <c r="FZT67" s="600"/>
      <c r="FZU67" s="600"/>
      <c r="FZV67" s="600"/>
      <c r="FZW67" s="600"/>
      <c r="FZX67" s="600"/>
      <c r="FZY67" s="600"/>
      <c r="FZZ67" s="600"/>
      <c r="GAA67" s="600"/>
      <c r="GAB67" s="600"/>
      <c r="GAC67" s="600"/>
      <c r="GAD67" s="600"/>
      <c r="GAE67" s="600"/>
      <c r="GAF67" s="600"/>
      <c r="GAG67" s="600"/>
      <c r="GAH67" s="600"/>
      <c r="GAI67" s="600"/>
      <c r="GAJ67" s="600"/>
      <c r="GAK67" s="600"/>
      <c r="GAL67" s="601"/>
      <c r="GAM67" s="599"/>
      <c r="GAN67" s="600"/>
      <c r="GAO67" s="600"/>
      <c r="GAP67" s="600"/>
      <c r="GAQ67" s="600"/>
      <c r="GAR67" s="600"/>
      <c r="GAS67" s="600"/>
      <c r="GAT67" s="600"/>
      <c r="GAU67" s="600"/>
      <c r="GAV67" s="600"/>
      <c r="GAW67" s="600"/>
      <c r="GAX67" s="600"/>
      <c r="GAY67" s="600"/>
      <c r="GAZ67" s="600"/>
      <c r="GBA67" s="600"/>
      <c r="GBB67" s="600"/>
      <c r="GBC67" s="600"/>
      <c r="GBD67" s="600"/>
      <c r="GBE67" s="600"/>
      <c r="GBF67" s="600"/>
      <c r="GBG67" s="600"/>
      <c r="GBH67" s="600"/>
      <c r="GBI67" s="600"/>
      <c r="GBJ67" s="600"/>
      <c r="GBK67" s="600"/>
      <c r="GBL67" s="600"/>
      <c r="GBM67" s="600"/>
      <c r="GBN67" s="600"/>
      <c r="GBO67" s="600"/>
      <c r="GBP67" s="601"/>
      <c r="GBQ67" s="599"/>
      <c r="GBR67" s="600"/>
      <c r="GBS67" s="600"/>
      <c r="GBT67" s="600"/>
      <c r="GBU67" s="600"/>
      <c r="GBV67" s="600"/>
      <c r="GBW67" s="600"/>
      <c r="GBX67" s="600"/>
      <c r="GBY67" s="600"/>
      <c r="GBZ67" s="600"/>
      <c r="GCA67" s="600"/>
      <c r="GCB67" s="600"/>
      <c r="GCC67" s="600"/>
      <c r="GCD67" s="600"/>
      <c r="GCE67" s="600"/>
      <c r="GCF67" s="600"/>
      <c r="GCG67" s="600"/>
      <c r="GCH67" s="600"/>
      <c r="GCI67" s="600"/>
      <c r="GCJ67" s="600"/>
      <c r="GCK67" s="600"/>
      <c r="GCL67" s="600"/>
      <c r="GCM67" s="600"/>
      <c r="GCN67" s="600"/>
      <c r="GCO67" s="600"/>
      <c r="GCP67" s="600"/>
      <c r="GCQ67" s="600"/>
      <c r="GCR67" s="600"/>
      <c r="GCS67" s="600"/>
      <c r="GCT67" s="601"/>
      <c r="GCU67" s="599"/>
      <c r="GCV67" s="600"/>
      <c r="GCW67" s="600"/>
      <c r="GCX67" s="600"/>
      <c r="GCY67" s="600"/>
      <c r="GCZ67" s="600"/>
      <c r="GDA67" s="600"/>
      <c r="GDB67" s="600"/>
      <c r="GDC67" s="600"/>
      <c r="GDD67" s="600"/>
      <c r="GDE67" s="600"/>
      <c r="GDF67" s="600"/>
      <c r="GDG67" s="600"/>
      <c r="GDH67" s="600"/>
      <c r="GDI67" s="600"/>
      <c r="GDJ67" s="600"/>
      <c r="GDK67" s="600"/>
      <c r="GDL67" s="600"/>
      <c r="GDM67" s="600"/>
      <c r="GDN67" s="600"/>
      <c r="GDO67" s="600"/>
      <c r="GDP67" s="600"/>
      <c r="GDQ67" s="600"/>
      <c r="GDR67" s="600"/>
      <c r="GDS67" s="600"/>
      <c r="GDT67" s="600"/>
      <c r="GDU67" s="600"/>
      <c r="GDV67" s="600"/>
      <c r="GDW67" s="600"/>
      <c r="GDX67" s="601"/>
      <c r="GDY67" s="599"/>
      <c r="GDZ67" s="600"/>
      <c r="GEA67" s="600"/>
      <c r="GEB67" s="600"/>
      <c r="GEC67" s="600"/>
      <c r="GED67" s="600"/>
      <c r="GEE67" s="600"/>
      <c r="GEF67" s="600"/>
      <c r="GEG67" s="600"/>
      <c r="GEH67" s="600"/>
      <c r="GEI67" s="600"/>
      <c r="GEJ67" s="600"/>
      <c r="GEK67" s="600"/>
      <c r="GEL67" s="600"/>
      <c r="GEM67" s="600"/>
      <c r="GEN67" s="600"/>
      <c r="GEO67" s="600"/>
      <c r="GEP67" s="600"/>
      <c r="GEQ67" s="600"/>
      <c r="GER67" s="600"/>
      <c r="GES67" s="600"/>
      <c r="GET67" s="600"/>
      <c r="GEU67" s="600"/>
      <c r="GEV67" s="600"/>
      <c r="GEW67" s="600"/>
      <c r="GEX67" s="600"/>
      <c r="GEY67" s="600"/>
      <c r="GEZ67" s="600"/>
      <c r="GFA67" s="600"/>
      <c r="GFB67" s="601"/>
      <c r="GFC67" s="599"/>
      <c r="GFD67" s="600"/>
      <c r="GFE67" s="600"/>
      <c r="GFF67" s="600"/>
      <c r="GFG67" s="600"/>
      <c r="GFH67" s="600"/>
      <c r="GFI67" s="600"/>
      <c r="GFJ67" s="600"/>
      <c r="GFK67" s="600"/>
      <c r="GFL67" s="600"/>
      <c r="GFM67" s="600"/>
      <c r="GFN67" s="600"/>
      <c r="GFO67" s="600"/>
      <c r="GFP67" s="600"/>
      <c r="GFQ67" s="600"/>
      <c r="GFR67" s="600"/>
      <c r="GFS67" s="600"/>
      <c r="GFT67" s="600"/>
      <c r="GFU67" s="600"/>
      <c r="GFV67" s="600"/>
      <c r="GFW67" s="600"/>
      <c r="GFX67" s="600"/>
      <c r="GFY67" s="600"/>
      <c r="GFZ67" s="600"/>
      <c r="GGA67" s="600"/>
      <c r="GGB67" s="600"/>
      <c r="GGC67" s="600"/>
      <c r="GGD67" s="600"/>
      <c r="GGE67" s="600"/>
      <c r="GGF67" s="601"/>
      <c r="GGG67" s="599"/>
      <c r="GGH67" s="600"/>
      <c r="GGI67" s="600"/>
      <c r="GGJ67" s="600"/>
      <c r="GGK67" s="600"/>
      <c r="GGL67" s="600"/>
      <c r="GGM67" s="600"/>
      <c r="GGN67" s="600"/>
      <c r="GGO67" s="600"/>
      <c r="GGP67" s="600"/>
      <c r="GGQ67" s="600"/>
      <c r="GGR67" s="600"/>
      <c r="GGS67" s="600"/>
      <c r="GGT67" s="600"/>
      <c r="GGU67" s="600"/>
      <c r="GGV67" s="600"/>
      <c r="GGW67" s="600"/>
      <c r="GGX67" s="600"/>
      <c r="GGY67" s="600"/>
      <c r="GGZ67" s="600"/>
      <c r="GHA67" s="600"/>
      <c r="GHB67" s="600"/>
      <c r="GHC67" s="600"/>
      <c r="GHD67" s="600"/>
      <c r="GHE67" s="600"/>
      <c r="GHF67" s="600"/>
      <c r="GHG67" s="600"/>
      <c r="GHH67" s="600"/>
      <c r="GHI67" s="600"/>
      <c r="GHJ67" s="601"/>
      <c r="GHK67" s="599"/>
      <c r="GHL67" s="600"/>
      <c r="GHM67" s="600"/>
      <c r="GHN67" s="600"/>
      <c r="GHO67" s="600"/>
      <c r="GHP67" s="600"/>
      <c r="GHQ67" s="600"/>
      <c r="GHR67" s="600"/>
      <c r="GHS67" s="600"/>
      <c r="GHT67" s="600"/>
      <c r="GHU67" s="600"/>
      <c r="GHV67" s="600"/>
      <c r="GHW67" s="600"/>
      <c r="GHX67" s="600"/>
      <c r="GHY67" s="600"/>
      <c r="GHZ67" s="600"/>
      <c r="GIA67" s="600"/>
      <c r="GIB67" s="600"/>
      <c r="GIC67" s="600"/>
      <c r="GID67" s="600"/>
      <c r="GIE67" s="600"/>
      <c r="GIF67" s="600"/>
      <c r="GIG67" s="600"/>
      <c r="GIH67" s="600"/>
      <c r="GII67" s="600"/>
      <c r="GIJ67" s="600"/>
      <c r="GIK67" s="600"/>
      <c r="GIL67" s="600"/>
      <c r="GIM67" s="600"/>
      <c r="GIN67" s="601"/>
      <c r="GIO67" s="599"/>
      <c r="GIP67" s="600"/>
      <c r="GIQ67" s="600"/>
      <c r="GIR67" s="600"/>
      <c r="GIS67" s="600"/>
      <c r="GIT67" s="600"/>
      <c r="GIU67" s="600"/>
      <c r="GIV67" s="600"/>
      <c r="GIW67" s="600"/>
      <c r="GIX67" s="600"/>
      <c r="GIY67" s="600"/>
      <c r="GIZ67" s="600"/>
      <c r="GJA67" s="600"/>
      <c r="GJB67" s="600"/>
      <c r="GJC67" s="600"/>
      <c r="GJD67" s="600"/>
      <c r="GJE67" s="600"/>
      <c r="GJF67" s="600"/>
      <c r="GJG67" s="600"/>
      <c r="GJH67" s="600"/>
      <c r="GJI67" s="600"/>
      <c r="GJJ67" s="600"/>
      <c r="GJK67" s="600"/>
      <c r="GJL67" s="600"/>
      <c r="GJM67" s="600"/>
      <c r="GJN67" s="600"/>
      <c r="GJO67" s="600"/>
      <c r="GJP67" s="600"/>
      <c r="GJQ67" s="600"/>
      <c r="GJR67" s="601"/>
      <c r="GJS67" s="599"/>
      <c r="GJT67" s="600"/>
      <c r="GJU67" s="600"/>
      <c r="GJV67" s="600"/>
      <c r="GJW67" s="600"/>
      <c r="GJX67" s="600"/>
      <c r="GJY67" s="600"/>
      <c r="GJZ67" s="600"/>
      <c r="GKA67" s="600"/>
      <c r="GKB67" s="600"/>
      <c r="GKC67" s="600"/>
      <c r="GKD67" s="600"/>
      <c r="GKE67" s="600"/>
      <c r="GKF67" s="600"/>
      <c r="GKG67" s="600"/>
      <c r="GKH67" s="600"/>
      <c r="GKI67" s="600"/>
      <c r="GKJ67" s="600"/>
      <c r="GKK67" s="600"/>
      <c r="GKL67" s="600"/>
      <c r="GKM67" s="600"/>
      <c r="GKN67" s="600"/>
      <c r="GKO67" s="600"/>
      <c r="GKP67" s="600"/>
      <c r="GKQ67" s="600"/>
      <c r="GKR67" s="600"/>
      <c r="GKS67" s="600"/>
      <c r="GKT67" s="600"/>
      <c r="GKU67" s="600"/>
      <c r="GKV67" s="601"/>
      <c r="GKW67" s="599"/>
      <c r="GKX67" s="600"/>
      <c r="GKY67" s="600"/>
      <c r="GKZ67" s="600"/>
      <c r="GLA67" s="600"/>
      <c r="GLB67" s="600"/>
      <c r="GLC67" s="600"/>
      <c r="GLD67" s="600"/>
      <c r="GLE67" s="600"/>
      <c r="GLF67" s="600"/>
      <c r="GLG67" s="600"/>
      <c r="GLH67" s="600"/>
      <c r="GLI67" s="600"/>
      <c r="GLJ67" s="600"/>
      <c r="GLK67" s="600"/>
      <c r="GLL67" s="600"/>
      <c r="GLM67" s="600"/>
      <c r="GLN67" s="600"/>
      <c r="GLO67" s="600"/>
      <c r="GLP67" s="600"/>
      <c r="GLQ67" s="600"/>
      <c r="GLR67" s="600"/>
      <c r="GLS67" s="600"/>
      <c r="GLT67" s="600"/>
      <c r="GLU67" s="600"/>
      <c r="GLV67" s="600"/>
      <c r="GLW67" s="600"/>
      <c r="GLX67" s="600"/>
      <c r="GLY67" s="600"/>
      <c r="GLZ67" s="601"/>
      <c r="GMA67" s="599"/>
      <c r="GMB67" s="600"/>
      <c r="GMC67" s="600"/>
      <c r="GMD67" s="600"/>
      <c r="GME67" s="600"/>
      <c r="GMF67" s="600"/>
      <c r="GMG67" s="600"/>
      <c r="GMH67" s="600"/>
      <c r="GMI67" s="600"/>
      <c r="GMJ67" s="600"/>
      <c r="GMK67" s="600"/>
      <c r="GML67" s="600"/>
      <c r="GMM67" s="600"/>
      <c r="GMN67" s="600"/>
      <c r="GMO67" s="600"/>
      <c r="GMP67" s="600"/>
      <c r="GMQ67" s="600"/>
      <c r="GMR67" s="600"/>
      <c r="GMS67" s="600"/>
      <c r="GMT67" s="600"/>
      <c r="GMU67" s="600"/>
      <c r="GMV67" s="600"/>
      <c r="GMW67" s="600"/>
      <c r="GMX67" s="600"/>
      <c r="GMY67" s="600"/>
      <c r="GMZ67" s="600"/>
      <c r="GNA67" s="600"/>
      <c r="GNB67" s="600"/>
      <c r="GNC67" s="600"/>
      <c r="GND67" s="601"/>
      <c r="GNE67" s="599"/>
      <c r="GNF67" s="600"/>
      <c r="GNG67" s="600"/>
      <c r="GNH67" s="600"/>
      <c r="GNI67" s="600"/>
      <c r="GNJ67" s="600"/>
      <c r="GNK67" s="600"/>
      <c r="GNL67" s="600"/>
      <c r="GNM67" s="600"/>
      <c r="GNN67" s="600"/>
      <c r="GNO67" s="600"/>
      <c r="GNP67" s="600"/>
      <c r="GNQ67" s="600"/>
      <c r="GNR67" s="600"/>
      <c r="GNS67" s="600"/>
      <c r="GNT67" s="600"/>
      <c r="GNU67" s="600"/>
      <c r="GNV67" s="600"/>
      <c r="GNW67" s="600"/>
      <c r="GNX67" s="600"/>
      <c r="GNY67" s="600"/>
      <c r="GNZ67" s="600"/>
      <c r="GOA67" s="600"/>
      <c r="GOB67" s="600"/>
      <c r="GOC67" s="600"/>
      <c r="GOD67" s="600"/>
      <c r="GOE67" s="600"/>
      <c r="GOF67" s="600"/>
      <c r="GOG67" s="600"/>
      <c r="GOH67" s="601"/>
      <c r="GOI67" s="599"/>
      <c r="GOJ67" s="600"/>
      <c r="GOK67" s="600"/>
      <c r="GOL67" s="600"/>
      <c r="GOM67" s="600"/>
      <c r="GON67" s="600"/>
      <c r="GOO67" s="600"/>
      <c r="GOP67" s="600"/>
      <c r="GOQ67" s="600"/>
      <c r="GOR67" s="600"/>
      <c r="GOS67" s="600"/>
      <c r="GOT67" s="600"/>
      <c r="GOU67" s="600"/>
      <c r="GOV67" s="600"/>
      <c r="GOW67" s="600"/>
      <c r="GOX67" s="600"/>
      <c r="GOY67" s="600"/>
      <c r="GOZ67" s="600"/>
      <c r="GPA67" s="600"/>
      <c r="GPB67" s="600"/>
      <c r="GPC67" s="600"/>
      <c r="GPD67" s="600"/>
      <c r="GPE67" s="600"/>
      <c r="GPF67" s="600"/>
      <c r="GPG67" s="600"/>
      <c r="GPH67" s="600"/>
      <c r="GPI67" s="600"/>
      <c r="GPJ67" s="600"/>
      <c r="GPK67" s="600"/>
      <c r="GPL67" s="601"/>
      <c r="GPM67" s="599"/>
      <c r="GPN67" s="600"/>
      <c r="GPO67" s="600"/>
      <c r="GPP67" s="600"/>
      <c r="GPQ67" s="600"/>
      <c r="GPR67" s="600"/>
      <c r="GPS67" s="600"/>
      <c r="GPT67" s="600"/>
      <c r="GPU67" s="600"/>
      <c r="GPV67" s="600"/>
      <c r="GPW67" s="600"/>
      <c r="GPX67" s="600"/>
      <c r="GPY67" s="600"/>
      <c r="GPZ67" s="600"/>
      <c r="GQA67" s="600"/>
      <c r="GQB67" s="600"/>
      <c r="GQC67" s="600"/>
      <c r="GQD67" s="600"/>
      <c r="GQE67" s="600"/>
      <c r="GQF67" s="600"/>
      <c r="GQG67" s="600"/>
      <c r="GQH67" s="600"/>
      <c r="GQI67" s="600"/>
      <c r="GQJ67" s="600"/>
      <c r="GQK67" s="600"/>
      <c r="GQL67" s="600"/>
      <c r="GQM67" s="600"/>
      <c r="GQN67" s="600"/>
      <c r="GQO67" s="600"/>
      <c r="GQP67" s="601"/>
      <c r="GQQ67" s="599"/>
      <c r="GQR67" s="600"/>
      <c r="GQS67" s="600"/>
      <c r="GQT67" s="600"/>
      <c r="GQU67" s="600"/>
      <c r="GQV67" s="600"/>
      <c r="GQW67" s="600"/>
      <c r="GQX67" s="600"/>
      <c r="GQY67" s="600"/>
      <c r="GQZ67" s="600"/>
      <c r="GRA67" s="600"/>
      <c r="GRB67" s="600"/>
      <c r="GRC67" s="600"/>
      <c r="GRD67" s="600"/>
      <c r="GRE67" s="600"/>
      <c r="GRF67" s="600"/>
      <c r="GRG67" s="600"/>
      <c r="GRH67" s="600"/>
      <c r="GRI67" s="600"/>
      <c r="GRJ67" s="600"/>
      <c r="GRK67" s="600"/>
      <c r="GRL67" s="600"/>
      <c r="GRM67" s="600"/>
      <c r="GRN67" s="600"/>
      <c r="GRO67" s="600"/>
      <c r="GRP67" s="600"/>
      <c r="GRQ67" s="600"/>
      <c r="GRR67" s="600"/>
      <c r="GRS67" s="600"/>
      <c r="GRT67" s="601"/>
      <c r="GRU67" s="599"/>
      <c r="GRV67" s="600"/>
      <c r="GRW67" s="600"/>
      <c r="GRX67" s="600"/>
      <c r="GRY67" s="600"/>
      <c r="GRZ67" s="600"/>
      <c r="GSA67" s="600"/>
      <c r="GSB67" s="600"/>
      <c r="GSC67" s="600"/>
      <c r="GSD67" s="600"/>
      <c r="GSE67" s="600"/>
      <c r="GSF67" s="600"/>
      <c r="GSG67" s="600"/>
      <c r="GSH67" s="600"/>
      <c r="GSI67" s="600"/>
      <c r="GSJ67" s="600"/>
      <c r="GSK67" s="600"/>
      <c r="GSL67" s="600"/>
      <c r="GSM67" s="600"/>
      <c r="GSN67" s="600"/>
      <c r="GSO67" s="600"/>
      <c r="GSP67" s="600"/>
      <c r="GSQ67" s="600"/>
      <c r="GSR67" s="600"/>
      <c r="GSS67" s="600"/>
      <c r="GST67" s="600"/>
      <c r="GSU67" s="600"/>
      <c r="GSV67" s="600"/>
      <c r="GSW67" s="600"/>
      <c r="GSX67" s="601"/>
      <c r="GSY67" s="599"/>
      <c r="GSZ67" s="600"/>
      <c r="GTA67" s="600"/>
      <c r="GTB67" s="600"/>
      <c r="GTC67" s="600"/>
      <c r="GTD67" s="600"/>
      <c r="GTE67" s="600"/>
      <c r="GTF67" s="600"/>
      <c r="GTG67" s="600"/>
      <c r="GTH67" s="600"/>
      <c r="GTI67" s="600"/>
      <c r="GTJ67" s="600"/>
      <c r="GTK67" s="600"/>
      <c r="GTL67" s="600"/>
      <c r="GTM67" s="600"/>
      <c r="GTN67" s="600"/>
      <c r="GTO67" s="600"/>
      <c r="GTP67" s="600"/>
      <c r="GTQ67" s="600"/>
      <c r="GTR67" s="600"/>
      <c r="GTS67" s="600"/>
      <c r="GTT67" s="600"/>
      <c r="GTU67" s="600"/>
      <c r="GTV67" s="600"/>
      <c r="GTW67" s="600"/>
      <c r="GTX67" s="600"/>
      <c r="GTY67" s="600"/>
      <c r="GTZ67" s="600"/>
      <c r="GUA67" s="600"/>
      <c r="GUB67" s="601"/>
      <c r="GUC67" s="599"/>
      <c r="GUD67" s="600"/>
      <c r="GUE67" s="600"/>
      <c r="GUF67" s="600"/>
      <c r="GUG67" s="600"/>
      <c r="GUH67" s="600"/>
      <c r="GUI67" s="600"/>
      <c r="GUJ67" s="600"/>
      <c r="GUK67" s="600"/>
      <c r="GUL67" s="600"/>
      <c r="GUM67" s="600"/>
      <c r="GUN67" s="600"/>
      <c r="GUO67" s="600"/>
      <c r="GUP67" s="600"/>
      <c r="GUQ67" s="600"/>
      <c r="GUR67" s="600"/>
      <c r="GUS67" s="600"/>
      <c r="GUT67" s="600"/>
      <c r="GUU67" s="600"/>
      <c r="GUV67" s="600"/>
      <c r="GUW67" s="600"/>
      <c r="GUX67" s="600"/>
      <c r="GUY67" s="600"/>
      <c r="GUZ67" s="600"/>
      <c r="GVA67" s="600"/>
      <c r="GVB67" s="600"/>
      <c r="GVC67" s="600"/>
      <c r="GVD67" s="600"/>
      <c r="GVE67" s="600"/>
      <c r="GVF67" s="601"/>
      <c r="GVG67" s="599"/>
      <c r="GVH67" s="600"/>
      <c r="GVI67" s="600"/>
      <c r="GVJ67" s="600"/>
      <c r="GVK67" s="600"/>
      <c r="GVL67" s="600"/>
      <c r="GVM67" s="600"/>
      <c r="GVN67" s="600"/>
      <c r="GVO67" s="600"/>
      <c r="GVP67" s="600"/>
      <c r="GVQ67" s="600"/>
      <c r="GVR67" s="600"/>
      <c r="GVS67" s="600"/>
      <c r="GVT67" s="600"/>
      <c r="GVU67" s="600"/>
      <c r="GVV67" s="600"/>
      <c r="GVW67" s="600"/>
      <c r="GVX67" s="600"/>
      <c r="GVY67" s="600"/>
      <c r="GVZ67" s="600"/>
      <c r="GWA67" s="600"/>
      <c r="GWB67" s="600"/>
      <c r="GWC67" s="600"/>
      <c r="GWD67" s="600"/>
      <c r="GWE67" s="600"/>
      <c r="GWF67" s="600"/>
      <c r="GWG67" s="600"/>
      <c r="GWH67" s="600"/>
      <c r="GWI67" s="600"/>
      <c r="GWJ67" s="601"/>
      <c r="GWK67" s="599"/>
      <c r="GWL67" s="600"/>
      <c r="GWM67" s="600"/>
      <c r="GWN67" s="600"/>
      <c r="GWO67" s="600"/>
      <c r="GWP67" s="600"/>
      <c r="GWQ67" s="600"/>
      <c r="GWR67" s="600"/>
      <c r="GWS67" s="600"/>
      <c r="GWT67" s="600"/>
      <c r="GWU67" s="600"/>
      <c r="GWV67" s="600"/>
      <c r="GWW67" s="600"/>
      <c r="GWX67" s="600"/>
      <c r="GWY67" s="600"/>
      <c r="GWZ67" s="600"/>
      <c r="GXA67" s="600"/>
      <c r="GXB67" s="600"/>
      <c r="GXC67" s="600"/>
      <c r="GXD67" s="600"/>
      <c r="GXE67" s="600"/>
      <c r="GXF67" s="600"/>
      <c r="GXG67" s="600"/>
      <c r="GXH67" s="600"/>
      <c r="GXI67" s="600"/>
      <c r="GXJ67" s="600"/>
      <c r="GXK67" s="600"/>
      <c r="GXL67" s="600"/>
      <c r="GXM67" s="600"/>
      <c r="GXN67" s="601"/>
      <c r="GXO67" s="599"/>
      <c r="GXP67" s="600"/>
      <c r="GXQ67" s="600"/>
      <c r="GXR67" s="600"/>
      <c r="GXS67" s="600"/>
      <c r="GXT67" s="600"/>
      <c r="GXU67" s="600"/>
      <c r="GXV67" s="600"/>
      <c r="GXW67" s="600"/>
      <c r="GXX67" s="600"/>
      <c r="GXY67" s="600"/>
      <c r="GXZ67" s="600"/>
      <c r="GYA67" s="600"/>
      <c r="GYB67" s="600"/>
      <c r="GYC67" s="600"/>
      <c r="GYD67" s="600"/>
      <c r="GYE67" s="600"/>
      <c r="GYF67" s="600"/>
      <c r="GYG67" s="600"/>
      <c r="GYH67" s="600"/>
      <c r="GYI67" s="600"/>
      <c r="GYJ67" s="600"/>
      <c r="GYK67" s="600"/>
      <c r="GYL67" s="600"/>
      <c r="GYM67" s="600"/>
      <c r="GYN67" s="600"/>
      <c r="GYO67" s="600"/>
      <c r="GYP67" s="600"/>
      <c r="GYQ67" s="600"/>
      <c r="GYR67" s="601"/>
      <c r="GYS67" s="599"/>
      <c r="GYT67" s="600"/>
      <c r="GYU67" s="600"/>
      <c r="GYV67" s="600"/>
      <c r="GYW67" s="600"/>
      <c r="GYX67" s="600"/>
      <c r="GYY67" s="600"/>
      <c r="GYZ67" s="600"/>
      <c r="GZA67" s="600"/>
      <c r="GZB67" s="600"/>
      <c r="GZC67" s="600"/>
      <c r="GZD67" s="600"/>
      <c r="GZE67" s="600"/>
      <c r="GZF67" s="600"/>
      <c r="GZG67" s="600"/>
      <c r="GZH67" s="600"/>
      <c r="GZI67" s="600"/>
      <c r="GZJ67" s="600"/>
      <c r="GZK67" s="600"/>
      <c r="GZL67" s="600"/>
      <c r="GZM67" s="600"/>
      <c r="GZN67" s="600"/>
      <c r="GZO67" s="600"/>
      <c r="GZP67" s="600"/>
      <c r="GZQ67" s="600"/>
      <c r="GZR67" s="600"/>
      <c r="GZS67" s="600"/>
      <c r="GZT67" s="600"/>
      <c r="GZU67" s="600"/>
      <c r="GZV67" s="601"/>
      <c r="GZW67" s="599"/>
      <c r="GZX67" s="600"/>
      <c r="GZY67" s="600"/>
      <c r="GZZ67" s="600"/>
      <c r="HAA67" s="600"/>
      <c r="HAB67" s="600"/>
      <c r="HAC67" s="600"/>
      <c r="HAD67" s="600"/>
      <c r="HAE67" s="600"/>
      <c r="HAF67" s="600"/>
      <c r="HAG67" s="600"/>
      <c r="HAH67" s="600"/>
      <c r="HAI67" s="600"/>
      <c r="HAJ67" s="600"/>
      <c r="HAK67" s="600"/>
      <c r="HAL67" s="600"/>
      <c r="HAM67" s="600"/>
      <c r="HAN67" s="600"/>
      <c r="HAO67" s="600"/>
      <c r="HAP67" s="600"/>
      <c r="HAQ67" s="600"/>
      <c r="HAR67" s="600"/>
      <c r="HAS67" s="600"/>
      <c r="HAT67" s="600"/>
      <c r="HAU67" s="600"/>
      <c r="HAV67" s="600"/>
      <c r="HAW67" s="600"/>
      <c r="HAX67" s="600"/>
      <c r="HAY67" s="600"/>
      <c r="HAZ67" s="601"/>
      <c r="HBA67" s="599"/>
      <c r="HBB67" s="600"/>
      <c r="HBC67" s="600"/>
      <c r="HBD67" s="600"/>
      <c r="HBE67" s="600"/>
      <c r="HBF67" s="600"/>
      <c r="HBG67" s="600"/>
      <c r="HBH67" s="600"/>
      <c r="HBI67" s="600"/>
      <c r="HBJ67" s="600"/>
      <c r="HBK67" s="600"/>
      <c r="HBL67" s="600"/>
      <c r="HBM67" s="600"/>
      <c r="HBN67" s="600"/>
      <c r="HBO67" s="600"/>
      <c r="HBP67" s="600"/>
      <c r="HBQ67" s="600"/>
      <c r="HBR67" s="600"/>
      <c r="HBS67" s="600"/>
      <c r="HBT67" s="600"/>
      <c r="HBU67" s="600"/>
      <c r="HBV67" s="600"/>
      <c r="HBW67" s="600"/>
      <c r="HBX67" s="600"/>
      <c r="HBY67" s="600"/>
      <c r="HBZ67" s="600"/>
      <c r="HCA67" s="600"/>
      <c r="HCB67" s="600"/>
      <c r="HCC67" s="600"/>
      <c r="HCD67" s="601"/>
      <c r="HCE67" s="599"/>
      <c r="HCF67" s="600"/>
      <c r="HCG67" s="600"/>
      <c r="HCH67" s="600"/>
      <c r="HCI67" s="600"/>
      <c r="HCJ67" s="600"/>
      <c r="HCK67" s="600"/>
      <c r="HCL67" s="600"/>
      <c r="HCM67" s="600"/>
      <c r="HCN67" s="600"/>
      <c r="HCO67" s="600"/>
      <c r="HCP67" s="600"/>
      <c r="HCQ67" s="600"/>
      <c r="HCR67" s="600"/>
      <c r="HCS67" s="600"/>
      <c r="HCT67" s="600"/>
      <c r="HCU67" s="600"/>
      <c r="HCV67" s="600"/>
      <c r="HCW67" s="600"/>
      <c r="HCX67" s="600"/>
      <c r="HCY67" s="600"/>
      <c r="HCZ67" s="600"/>
      <c r="HDA67" s="600"/>
      <c r="HDB67" s="600"/>
      <c r="HDC67" s="600"/>
      <c r="HDD67" s="600"/>
      <c r="HDE67" s="600"/>
      <c r="HDF67" s="600"/>
      <c r="HDG67" s="600"/>
      <c r="HDH67" s="601"/>
      <c r="HDI67" s="599"/>
      <c r="HDJ67" s="600"/>
      <c r="HDK67" s="600"/>
      <c r="HDL67" s="600"/>
      <c r="HDM67" s="600"/>
      <c r="HDN67" s="600"/>
      <c r="HDO67" s="600"/>
      <c r="HDP67" s="600"/>
      <c r="HDQ67" s="600"/>
      <c r="HDR67" s="600"/>
      <c r="HDS67" s="600"/>
      <c r="HDT67" s="600"/>
      <c r="HDU67" s="600"/>
      <c r="HDV67" s="600"/>
      <c r="HDW67" s="600"/>
      <c r="HDX67" s="600"/>
      <c r="HDY67" s="600"/>
      <c r="HDZ67" s="600"/>
      <c r="HEA67" s="600"/>
      <c r="HEB67" s="600"/>
      <c r="HEC67" s="600"/>
      <c r="HED67" s="600"/>
      <c r="HEE67" s="600"/>
      <c r="HEF67" s="600"/>
      <c r="HEG67" s="600"/>
      <c r="HEH67" s="600"/>
      <c r="HEI67" s="600"/>
      <c r="HEJ67" s="600"/>
      <c r="HEK67" s="600"/>
      <c r="HEL67" s="601"/>
      <c r="HEM67" s="599"/>
      <c r="HEN67" s="600"/>
      <c r="HEO67" s="600"/>
      <c r="HEP67" s="600"/>
      <c r="HEQ67" s="600"/>
      <c r="HER67" s="600"/>
      <c r="HES67" s="600"/>
      <c r="HET67" s="600"/>
      <c r="HEU67" s="600"/>
      <c r="HEV67" s="600"/>
      <c r="HEW67" s="600"/>
      <c r="HEX67" s="600"/>
      <c r="HEY67" s="600"/>
      <c r="HEZ67" s="600"/>
      <c r="HFA67" s="600"/>
      <c r="HFB67" s="600"/>
      <c r="HFC67" s="600"/>
      <c r="HFD67" s="600"/>
      <c r="HFE67" s="600"/>
      <c r="HFF67" s="600"/>
      <c r="HFG67" s="600"/>
      <c r="HFH67" s="600"/>
      <c r="HFI67" s="600"/>
      <c r="HFJ67" s="600"/>
      <c r="HFK67" s="600"/>
      <c r="HFL67" s="600"/>
      <c r="HFM67" s="600"/>
      <c r="HFN67" s="600"/>
      <c r="HFO67" s="600"/>
      <c r="HFP67" s="601"/>
      <c r="HFQ67" s="599"/>
      <c r="HFR67" s="600"/>
      <c r="HFS67" s="600"/>
      <c r="HFT67" s="600"/>
      <c r="HFU67" s="600"/>
      <c r="HFV67" s="600"/>
      <c r="HFW67" s="600"/>
      <c r="HFX67" s="600"/>
      <c r="HFY67" s="600"/>
      <c r="HFZ67" s="600"/>
      <c r="HGA67" s="600"/>
      <c r="HGB67" s="600"/>
      <c r="HGC67" s="600"/>
      <c r="HGD67" s="600"/>
      <c r="HGE67" s="600"/>
      <c r="HGF67" s="600"/>
      <c r="HGG67" s="600"/>
      <c r="HGH67" s="600"/>
      <c r="HGI67" s="600"/>
      <c r="HGJ67" s="600"/>
      <c r="HGK67" s="600"/>
      <c r="HGL67" s="600"/>
      <c r="HGM67" s="600"/>
      <c r="HGN67" s="600"/>
      <c r="HGO67" s="600"/>
      <c r="HGP67" s="600"/>
      <c r="HGQ67" s="600"/>
      <c r="HGR67" s="600"/>
      <c r="HGS67" s="600"/>
      <c r="HGT67" s="601"/>
      <c r="HGU67" s="599"/>
      <c r="HGV67" s="600"/>
      <c r="HGW67" s="600"/>
      <c r="HGX67" s="600"/>
      <c r="HGY67" s="600"/>
      <c r="HGZ67" s="600"/>
      <c r="HHA67" s="600"/>
      <c r="HHB67" s="600"/>
      <c r="HHC67" s="600"/>
      <c r="HHD67" s="600"/>
      <c r="HHE67" s="600"/>
      <c r="HHF67" s="600"/>
      <c r="HHG67" s="600"/>
      <c r="HHH67" s="600"/>
      <c r="HHI67" s="600"/>
      <c r="HHJ67" s="600"/>
      <c r="HHK67" s="600"/>
      <c r="HHL67" s="600"/>
      <c r="HHM67" s="600"/>
      <c r="HHN67" s="600"/>
      <c r="HHO67" s="600"/>
      <c r="HHP67" s="600"/>
      <c r="HHQ67" s="600"/>
      <c r="HHR67" s="600"/>
      <c r="HHS67" s="600"/>
      <c r="HHT67" s="600"/>
      <c r="HHU67" s="600"/>
      <c r="HHV67" s="600"/>
      <c r="HHW67" s="600"/>
      <c r="HHX67" s="601"/>
      <c r="HHY67" s="599"/>
      <c r="HHZ67" s="600"/>
      <c r="HIA67" s="600"/>
      <c r="HIB67" s="600"/>
      <c r="HIC67" s="600"/>
      <c r="HID67" s="600"/>
      <c r="HIE67" s="600"/>
      <c r="HIF67" s="600"/>
      <c r="HIG67" s="600"/>
      <c r="HIH67" s="600"/>
      <c r="HII67" s="600"/>
      <c r="HIJ67" s="600"/>
      <c r="HIK67" s="600"/>
      <c r="HIL67" s="600"/>
      <c r="HIM67" s="600"/>
      <c r="HIN67" s="600"/>
      <c r="HIO67" s="600"/>
      <c r="HIP67" s="600"/>
      <c r="HIQ67" s="600"/>
      <c r="HIR67" s="600"/>
      <c r="HIS67" s="600"/>
      <c r="HIT67" s="600"/>
      <c r="HIU67" s="600"/>
      <c r="HIV67" s="600"/>
      <c r="HIW67" s="600"/>
      <c r="HIX67" s="600"/>
      <c r="HIY67" s="600"/>
      <c r="HIZ67" s="600"/>
      <c r="HJA67" s="600"/>
      <c r="HJB67" s="601"/>
      <c r="HJC67" s="599"/>
      <c r="HJD67" s="600"/>
      <c r="HJE67" s="600"/>
      <c r="HJF67" s="600"/>
      <c r="HJG67" s="600"/>
      <c r="HJH67" s="600"/>
      <c r="HJI67" s="600"/>
      <c r="HJJ67" s="600"/>
      <c r="HJK67" s="600"/>
      <c r="HJL67" s="600"/>
      <c r="HJM67" s="600"/>
      <c r="HJN67" s="600"/>
      <c r="HJO67" s="600"/>
      <c r="HJP67" s="600"/>
      <c r="HJQ67" s="600"/>
      <c r="HJR67" s="600"/>
      <c r="HJS67" s="600"/>
      <c r="HJT67" s="600"/>
      <c r="HJU67" s="600"/>
      <c r="HJV67" s="600"/>
      <c r="HJW67" s="600"/>
      <c r="HJX67" s="600"/>
      <c r="HJY67" s="600"/>
      <c r="HJZ67" s="600"/>
      <c r="HKA67" s="600"/>
      <c r="HKB67" s="600"/>
      <c r="HKC67" s="600"/>
      <c r="HKD67" s="600"/>
      <c r="HKE67" s="600"/>
      <c r="HKF67" s="601"/>
      <c r="HKG67" s="599"/>
      <c r="HKH67" s="600"/>
      <c r="HKI67" s="600"/>
      <c r="HKJ67" s="600"/>
      <c r="HKK67" s="600"/>
      <c r="HKL67" s="600"/>
      <c r="HKM67" s="600"/>
      <c r="HKN67" s="600"/>
      <c r="HKO67" s="600"/>
      <c r="HKP67" s="600"/>
      <c r="HKQ67" s="600"/>
      <c r="HKR67" s="600"/>
      <c r="HKS67" s="600"/>
      <c r="HKT67" s="600"/>
      <c r="HKU67" s="600"/>
      <c r="HKV67" s="600"/>
      <c r="HKW67" s="600"/>
      <c r="HKX67" s="600"/>
      <c r="HKY67" s="600"/>
      <c r="HKZ67" s="600"/>
      <c r="HLA67" s="600"/>
      <c r="HLB67" s="600"/>
      <c r="HLC67" s="600"/>
      <c r="HLD67" s="600"/>
      <c r="HLE67" s="600"/>
      <c r="HLF67" s="600"/>
      <c r="HLG67" s="600"/>
      <c r="HLH67" s="600"/>
      <c r="HLI67" s="600"/>
      <c r="HLJ67" s="601"/>
      <c r="HLK67" s="599"/>
      <c r="HLL67" s="600"/>
      <c r="HLM67" s="600"/>
      <c r="HLN67" s="600"/>
      <c r="HLO67" s="600"/>
      <c r="HLP67" s="600"/>
      <c r="HLQ67" s="600"/>
      <c r="HLR67" s="600"/>
      <c r="HLS67" s="600"/>
      <c r="HLT67" s="600"/>
      <c r="HLU67" s="600"/>
      <c r="HLV67" s="600"/>
      <c r="HLW67" s="600"/>
      <c r="HLX67" s="600"/>
      <c r="HLY67" s="600"/>
      <c r="HLZ67" s="600"/>
      <c r="HMA67" s="600"/>
      <c r="HMB67" s="600"/>
      <c r="HMC67" s="600"/>
      <c r="HMD67" s="600"/>
      <c r="HME67" s="600"/>
      <c r="HMF67" s="600"/>
      <c r="HMG67" s="600"/>
      <c r="HMH67" s="600"/>
      <c r="HMI67" s="600"/>
      <c r="HMJ67" s="600"/>
      <c r="HMK67" s="600"/>
      <c r="HML67" s="600"/>
      <c r="HMM67" s="600"/>
      <c r="HMN67" s="601"/>
      <c r="HMO67" s="599"/>
      <c r="HMP67" s="600"/>
      <c r="HMQ67" s="600"/>
      <c r="HMR67" s="600"/>
      <c r="HMS67" s="600"/>
      <c r="HMT67" s="600"/>
      <c r="HMU67" s="600"/>
      <c r="HMV67" s="600"/>
      <c r="HMW67" s="600"/>
      <c r="HMX67" s="600"/>
      <c r="HMY67" s="600"/>
      <c r="HMZ67" s="600"/>
      <c r="HNA67" s="600"/>
      <c r="HNB67" s="600"/>
      <c r="HNC67" s="600"/>
      <c r="HND67" s="600"/>
      <c r="HNE67" s="600"/>
      <c r="HNF67" s="600"/>
      <c r="HNG67" s="600"/>
      <c r="HNH67" s="600"/>
      <c r="HNI67" s="600"/>
      <c r="HNJ67" s="600"/>
      <c r="HNK67" s="600"/>
      <c r="HNL67" s="600"/>
      <c r="HNM67" s="600"/>
      <c r="HNN67" s="600"/>
      <c r="HNO67" s="600"/>
      <c r="HNP67" s="600"/>
      <c r="HNQ67" s="600"/>
      <c r="HNR67" s="601"/>
      <c r="HNS67" s="599"/>
      <c r="HNT67" s="600"/>
      <c r="HNU67" s="600"/>
      <c r="HNV67" s="600"/>
      <c r="HNW67" s="600"/>
      <c r="HNX67" s="600"/>
      <c r="HNY67" s="600"/>
      <c r="HNZ67" s="600"/>
      <c r="HOA67" s="600"/>
      <c r="HOB67" s="600"/>
      <c r="HOC67" s="600"/>
      <c r="HOD67" s="600"/>
      <c r="HOE67" s="600"/>
      <c r="HOF67" s="600"/>
      <c r="HOG67" s="600"/>
      <c r="HOH67" s="600"/>
      <c r="HOI67" s="600"/>
      <c r="HOJ67" s="600"/>
      <c r="HOK67" s="600"/>
      <c r="HOL67" s="600"/>
      <c r="HOM67" s="600"/>
      <c r="HON67" s="600"/>
      <c r="HOO67" s="600"/>
      <c r="HOP67" s="600"/>
      <c r="HOQ67" s="600"/>
      <c r="HOR67" s="600"/>
      <c r="HOS67" s="600"/>
      <c r="HOT67" s="600"/>
      <c r="HOU67" s="600"/>
      <c r="HOV67" s="601"/>
      <c r="HOW67" s="599"/>
      <c r="HOX67" s="600"/>
      <c r="HOY67" s="600"/>
      <c r="HOZ67" s="600"/>
      <c r="HPA67" s="600"/>
      <c r="HPB67" s="600"/>
      <c r="HPC67" s="600"/>
      <c r="HPD67" s="600"/>
      <c r="HPE67" s="600"/>
      <c r="HPF67" s="600"/>
      <c r="HPG67" s="600"/>
      <c r="HPH67" s="600"/>
      <c r="HPI67" s="600"/>
      <c r="HPJ67" s="600"/>
      <c r="HPK67" s="600"/>
      <c r="HPL67" s="600"/>
      <c r="HPM67" s="600"/>
      <c r="HPN67" s="600"/>
      <c r="HPO67" s="600"/>
      <c r="HPP67" s="600"/>
      <c r="HPQ67" s="600"/>
      <c r="HPR67" s="600"/>
      <c r="HPS67" s="600"/>
      <c r="HPT67" s="600"/>
      <c r="HPU67" s="600"/>
      <c r="HPV67" s="600"/>
      <c r="HPW67" s="600"/>
      <c r="HPX67" s="600"/>
      <c r="HPY67" s="600"/>
      <c r="HPZ67" s="601"/>
      <c r="HQA67" s="599"/>
      <c r="HQB67" s="600"/>
      <c r="HQC67" s="600"/>
      <c r="HQD67" s="600"/>
      <c r="HQE67" s="600"/>
      <c r="HQF67" s="600"/>
      <c r="HQG67" s="600"/>
      <c r="HQH67" s="600"/>
      <c r="HQI67" s="600"/>
      <c r="HQJ67" s="600"/>
      <c r="HQK67" s="600"/>
      <c r="HQL67" s="600"/>
      <c r="HQM67" s="600"/>
      <c r="HQN67" s="600"/>
      <c r="HQO67" s="600"/>
      <c r="HQP67" s="600"/>
      <c r="HQQ67" s="600"/>
      <c r="HQR67" s="600"/>
      <c r="HQS67" s="600"/>
      <c r="HQT67" s="600"/>
      <c r="HQU67" s="600"/>
      <c r="HQV67" s="600"/>
      <c r="HQW67" s="600"/>
      <c r="HQX67" s="600"/>
      <c r="HQY67" s="600"/>
      <c r="HQZ67" s="600"/>
      <c r="HRA67" s="600"/>
      <c r="HRB67" s="600"/>
      <c r="HRC67" s="600"/>
      <c r="HRD67" s="601"/>
      <c r="HRE67" s="599"/>
      <c r="HRF67" s="600"/>
      <c r="HRG67" s="600"/>
      <c r="HRH67" s="600"/>
      <c r="HRI67" s="600"/>
      <c r="HRJ67" s="600"/>
      <c r="HRK67" s="600"/>
      <c r="HRL67" s="600"/>
      <c r="HRM67" s="600"/>
      <c r="HRN67" s="600"/>
      <c r="HRO67" s="600"/>
      <c r="HRP67" s="600"/>
      <c r="HRQ67" s="600"/>
      <c r="HRR67" s="600"/>
      <c r="HRS67" s="600"/>
      <c r="HRT67" s="600"/>
      <c r="HRU67" s="600"/>
      <c r="HRV67" s="600"/>
      <c r="HRW67" s="600"/>
      <c r="HRX67" s="600"/>
      <c r="HRY67" s="600"/>
      <c r="HRZ67" s="600"/>
      <c r="HSA67" s="600"/>
      <c r="HSB67" s="600"/>
      <c r="HSC67" s="600"/>
      <c r="HSD67" s="600"/>
      <c r="HSE67" s="600"/>
      <c r="HSF67" s="600"/>
      <c r="HSG67" s="600"/>
      <c r="HSH67" s="601"/>
      <c r="HSI67" s="599"/>
      <c r="HSJ67" s="600"/>
      <c r="HSK67" s="600"/>
      <c r="HSL67" s="600"/>
      <c r="HSM67" s="600"/>
      <c r="HSN67" s="600"/>
      <c r="HSO67" s="600"/>
      <c r="HSP67" s="600"/>
      <c r="HSQ67" s="600"/>
      <c r="HSR67" s="600"/>
      <c r="HSS67" s="600"/>
      <c r="HST67" s="600"/>
      <c r="HSU67" s="600"/>
      <c r="HSV67" s="600"/>
      <c r="HSW67" s="600"/>
      <c r="HSX67" s="600"/>
      <c r="HSY67" s="600"/>
      <c r="HSZ67" s="600"/>
      <c r="HTA67" s="600"/>
      <c r="HTB67" s="600"/>
      <c r="HTC67" s="600"/>
      <c r="HTD67" s="600"/>
      <c r="HTE67" s="600"/>
      <c r="HTF67" s="600"/>
      <c r="HTG67" s="600"/>
      <c r="HTH67" s="600"/>
      <c r="HTI67" s="600"/>
      <c r="HTJ67" s="600"/>
      <c r="HTK67" s="600"/>
      <c r="HTL67" s="601"/>
      <c r="HTM67" s="599"/>
      <c r="HTN67" s="600"/>
      <c r="HTO67" s="600"/>
      <c r="HTP67" s="600"/>
      <c r="HTQ67" s="600"/>
      <c r="HTR67" s="600"/>
      <c r="HTS67" s="600"/>
      <c r="HTT67" s="600"/>
      <c r="HTU67" s="600"/>
      <c r="HTV67" s="600"/>
      <c r="HTW67" s="600"/>
      <c r="HTX67" s="600"/>
      <c r="HTY67" s="600"/>
      <c r="HTZ67" s="600"/>
      <c r="HUA67" s="600"/>
      <c r="HUB67" s="600"/>
      <c r="HUC67" s="600"/>
      <c r="HUD67" s="600"/>
      <c r="HUE67" s="600"/>
      <c r="HUF67" s="600"/>
      <c r="HUG67" s="600"/>
      <c r="HUH67" s="600"/>
      <c r="HUI67" s="600"/>
      <c r="HUJ67" s="600"/>
      <c r="HUK67" s="600"/>
      <c r="HUL67" s="600"/>
      <c r="HUM67" s="600"/>
      <c r="HUN67" s="600"/>
      <c r="HUO67" s="600"/>
      <c r="HUP67" s="601"/>
      <c r="HUQ67" s="599"/>
      <c r="HUR67" s="600"/>
      <c r="HUS67" s="600"/>
      <c r="HUT67" s="600"/>
      <c r="HUU67" s="600"/>
      <c r="HUV67" s="600"/>
      <c r="HUW67" s="600"/>
      <c r="HUX67" s="600"/>
      <c r="HUY67" s="600"/>
      <c r="HUZ67" s="600"/>
      <c r="HVA67" s="600"/>
      <c r="HVB67" s="600"/>
      <c r="HVC67" s="600"/>
      <c r="HVD67" s="600"/>
      <c r="HVE67" s="600"/>
      <c r="HVF67" s="600"/>
      <c r="HVG67" s="600"/>
      <c r="HVH67" s="600"/>
      <c r="HVI67" s="600"/>
      <c r="HVJ67" s="600"/>
      <c r="HVK67" s="600"/>
      <c r="HVL67" s="600"/>
      <c r="HVM67" s="600"/>
      <c r="HVN67" s="600"/>
      <c r="HVO67" s="600"/>
      <c r="HVP67" s="600"/>
      <c r="HVQ67" s="600"/>
      <c r="HVR67" s="600"/>
      <c r="HVS67" s="600"/>
      <c r="HVT67" s="601"/>
      <c r="HVU67" s="599"/>
      <c r="HVV67" s="600"/>
      <c r="HVW67" s="600"/>
      <c r="HVX67" s="600"/>
      <c r="HVY67" s="600"/>
      <c r="HVZ67" s="600"/>
      <c r="HWA67" s="600"/>
      <c r="HWB67" s="600"/>
      <c r="HWC67" s="600"/>
      <c r="HWD67" s="600"/>
      <c r="HWE67" s="600"/>
      <c r="HWF67" s="600"/>
      <c r="HWG67" s="600"/>
      <c r="HWH67" s="600"/>
      <c r="HWI67" s="600"/>
      <c r="HWJ67" s="600"/>
      <c r="HWK67" s="600"/>
      <c r="HWL67" s="600"/>
      <c r="HWM67" s="600"/>
      <c r="HWN67" s="600"/>
      <c r="HWO67" s="600"/>
      <c r="HWP67" s="600"/>
      <c r="HWQ67" s="600"/>
      <c r="HWR67" s="600"/>
      <c r="HWS67" s="600"/>
      <c r="HWT67" s="600"/>
      <c r="HWU67" s="600"/>
      <c r="HWV67" s="600"/>
      <c r="HWW67" s="600"/>
      <c r="HWX67" s="601"/>
      <c r="HWY67" s="599"/>
      <c r="HWZ67" s="600"/>
      <c r="HXA67" s="600"/>
      <c r="HXB67" s="600"/>
      <c r="HXC67" s="600"/>
      <c r="HXD67" s="600"/>
      <c r="HXE67" s="600"/>
      <c r="HXF67" s="600"/>
      <c r="HXG67" s="600"/>
      <c r="HXH67" s="600"/>
      <c r="HXI67" s="600"/>
      <c r="HXJ67" s="600"/>
      <c r="HXK67" s="600"/>
      <c r="HXL67" s="600"/>
      <c r="HXM67" s="600"/>
      <c r="HXN67" s="600"/>
      <c r="HXO67" s="600"/>
      <c r="HXP67" s="600"/>
      <c r="HXQ67" s="600"/>
      <c r="HXR67" s="600"/>
      <c r="HXS67" s="600"/>
      <c r="HXT67" s="600"/>
      <c r="HXU67" s="600"/>
      <c r="HXV67" s="600"/>
      <c r="HXW67" s="600"/>
      <c r="HXX67" s="600"/>
      <c r="HXY67" s="600"/>
      <c r="HXZ67" s="600"/>
      <c r="HYA67" s="600"/>
      <c r="HYB67" s="601"/>
      <c r="HYC67" s="599"/>
      <c r="HYD67" s="600"/>
      <c r="HYE67" s="600"/>
      <c r="HYF67" s="600"/>
      <c r="HYG67" s="600"/>
      <c r="HYH67" s="600"/>
      <c r="HYI67" s="600"/>
      <c r="HYJ67" s="600"/>
      <c r="HYK67" s="600"/>
      <c r="HYL67" s="600"/>
      <c r="HYM67" s="600"/>
      <c r="HYN67" s="600"/>
      <c r="HYO67" s="600"/>
      <c r="HYP67" s="600"/>
      <c r="HYQ67" s="600"/>
      <c r="HYR67" s="600"/>
      <c r="HYS67" s="600"/>
      <c r="HYT67" s="600"/>
      <c r="HYU67" s="600"/>
      <c r="HYV67" s="600"/>
      <c r="HYW67" s="600"/>
      <c r="HYX67" s="600"/>
      <c r="HYY67" s="600"/>
      <c r="HYZ67" s="600"/>
      <c r="HZA67" s="600"/>
      <c r="HZB67" s="600"/>
      <c r="HZC67" s="600"/>
      <c r="HZD67" s="600"/>
      <c r="HZE67" s="600"/>
      <c r="HZF67" s="601"/>
      <c r="HZG67" s="599"/>
      <c r="HZH67" s="600"/>
      <c r="HZI67" s="600"/>
      <c r="HZJ67" s="600"/>
      <c r="HZK67" s="600"/>
      <c r="HZL67" s="600"/>
      <c r="HZM67" s="600"/>
      <c r="HZN67" s="600"/>
      <c r="HZO67" s="600"/>
      <c r="HZP67" s="600"/>
      <c r="HZQ67" s="600"/>
      <c r="HZR67" s="600"/>
      <c r="HZS67" s="600"/>
      <c r="HZT67" s="600"/>
      <c r="HZU67" s="600"/>
      <c r="HZV67" s="600"/>
      <c r="HZW67" s="600"/>
      <c r="HZX67" s="600"/>
      <c r="HZY67" s="600"/>
      <c r="HZZ67" s="600"/>
      <c r="IAA67" s="600"/>
      <c r="IAB67" s="600"/>
      <c r="IAC67" s="600"/>
      <c r="IAD67" s="600"/>
      <c r="IAE67" s="600"/>
      <c r="IAF67" s="600"/>
      <c r="IAG67" s="600"/>
      <c r="IAH67" s="600"/>
      <c r="IAI67" s="600"/>
      <c r="IAJ67" s="601"/>
      <c r="IAK67" s="599"/>
      <c r="IAL67" s="600"/>
      <c r="IAM67" s="600"/>
      <c r="IAN67" s="600"/>
      <c r="IAO67" s="600"/>
      <c r="IAP67" s="600"/>
      <c r="IAQ67" s="600"/>
      <c r="IAR67" s="600"/>
      <c r="IAS67" s="600"/>
      <c r="IAT67" s="600"/>
      <c r="IAU67" s="600"/>
      <c r="IAV67" s="600"/>
      <c r="IAW67" s="600"/>
      <c r="IAX67" s="600"/>
      <c r="IAY67" s="600"/>
      <c r="IAZ67" s="600"/>
      <c r="IBA67" s="600"/>
      <c r="IBB67" s="600"/>
      <c r="IBC67" s="600"/>
      <c r="IBD67" s="600"/>
      <c r="IBE67" s="600"/>
      <c r="IBF67" s="600"/>
      <c r="IBG67" s="600"/>
      <c r="IBH67" s="600"/>
      <c r="IBI67" s="600"/>
      <c r="IBJ67" s="600"/>
      <c r="IBK67" s="600"/>
      <c r="IBL67" s="600"/>
      <c r="IBM67" s="600"/>
      <c r="IBN67" s="601"/>
      <c r="IBO67" s="599"/>
      <c r="IBP67" s="600"/>
      <c r="IBQ67" s="600"/>
      <c r="IBR67" s="600"/>
      <c r="IBS67" s="600"/>
      <c r="IBT67" s="600"/>
      <c r="IBU67" s="600"/>
      <c r="IBV67" s="600"/>
      <c r="IBW67" s="600"/>
      <c r="IBX67" s="600"/>
      <c r="IBY67" s="600"/>
      <c r="IBZ67" s="600"/>
      <c r="ICA67" s="600"/>
      <c r="ICB67" s="600"/>
      <c r="ICC67" s="600"/>
      <c r="ICD67" s="600"/>
      <c r="ICE67" s="600"/>
      <c r="ICF67" s="600"/>
      <c r="ICG67" s="600"/>
      <c r="ICH67" s="600"/>
      <c r="ICI67" s="600"/>
      <c r="ICJ67" s="600"/>
      <c r="ICK67" s="600"/>
      <c r="ICL67" s="600"/>
      <c r="ICM67" s="600"/>
      <c r="ICN67" s="600"/>
      <c r="ICO67" s="600"/>
      <c r="ICP67" s="600"/>
      <c r="ICQ67" s="600"/>
      <c r="ICR67" s="601"/>
      <c r="ICS67" s="599"/>
      <c r="ICT67" s="600"/>
      <c r="ICU67" s="600"/>
      <c r="ICV67" s="600"/>
      <c r="ICW67" s="600"/>
      <c r="ICX67" s="600"/>
      <c r="ICY67" s="600"/>
      <c r="ICZ67" s="600"/>
      <c r="IDA67" s="600"/>
      <c r="IDB67" s="600"/>
      <c r="IDC67" s="600"/>
      <c r="IDD67" s="600"/>
      <c r="IDE67" s="600"/>
      <c r="IDF67" s="600"/>
      <c r="IDG67" s="600"/>
      <c r="IDH67" s="600"/>
      <c r="IDI67" s="600"/>
      <c r="IDJ67" s="600"/>
      <c r="IDK67" s="600"/>
      <c r="IDL67" s="600"/>
      <c r="IDM67" s="600"/>
      <c r="IDN67" s="600"/>
      <c r="IDO67" s="600"/>
      <c r="IDP67" s="600"/>
      <c r="IDQ67" s="600"/>
      <c r="IDR67" s="600"/>
      <c r="IDS67" s="600"/>
      <c r="IDT67" s="600"/>
      <c r="IDU67" s="600"/>
      <c r="IDV67" s="601"/>
      <c r="IDW67" s="599"/>
      <c r="IDX67" s="600"/>
      <c r="IDY67" s="600"/>
      <c r="IDZ67" s="600"/>
      <c r="IEA67" s="600"/>
      <c r="IEB67" s="600"/>
      <c r="IEC67" s="600"/>
      <c r="IED67" s="600"/>
      <c r="IEE67" s="600"/>
      <c r="IEF67" s="600"/>
      <c r="IEG67" s="600"/>
      <c r="IEH67" s="600"/>
      <c r="IEI67" s="600"/>
      <c r="IEJ67" s="600"/>
      <c r="IEK67" s="600"/>
      <c r="IEL67" s="600"/>
      <c r="IEM67" s="600"/>
      <c r="IEN67" s="600"/>
      <c r="IEO67" s="600"/>
      <c r="IEP67" s="600"/>
      <c r="IEQ67" s="600"/>
      <c r="IER67" s="600"/>
      <c r="IES67" s="600"/>
      <c r="IET67" s="600"/>
      <c r="IEU67" s="600"/>
      <c r="IEV67" s="600"/>
      <c r="IEW67" s="600"/>
      <c r="IEX67" s="600"/>
      <c r="IEY67" s="600"/>
      <c r="IEZ67" s="601"/>
      <c r="IFA67" s="599"/>
      <c r="IFB67" s="600"/>
      <c r="IFC67" s="600"/>
      <c r="IFD67" s="600"/>
      <c r="IFE67" s="600"/>
      <c r="IFF67" s="600"/>
      <c r="IFG67" s="600"/>
      <c r="IFH67" s="600"/>
      <c r="IFI67" s="600"/>
      <c r="IFJ67" s="600"/>
      <c r="IFK67" s="600"/>
      <c r="IFL67" s="600"/>
      <c r="IFM67" s="600"/>
      <c r="IFN67" s="600"/>
      <c r="IFO67" s="600"/>
      <c r="IFP67" s="600"/>
      <c r="IFQ67" s="600"/>
      <c r="IFR67" s="600"/>
      <c r="IFS67" s="600"/>
      <c r="IFT67" s="600"/>
      <c r="IFU67" s="600"/>
      <c r="IFV67" s="600"/>
      <c r="IFW67" s="600"/>
      <c r="IFX67" s="600"/>
      <c r="IFY67" s="600"/>
      <c r="IFZ67" s="600"/>
      <c r="IGA67" s="600"/>
      <c r="IGB67" s="600"/>
      <c r="IGC67" s="600"/>
      <c r="IGD67" s="601"/>
      <c r="IGE67" s="599"/>
      <c r="IGF67" s="600"/>
      <c r="IGG67" s="600"/>
      <c r="IGH67" s="600"/>
      <c r="IGI67" s="600"/>
      <c r="IGJ67" s="600"/>
      <c r="IGK67" s="600"/>
      <c r="IGL67" s="600"/>
      <c r="IGM67" s="600"/>
      <c r="IGN67" s="600"/>
      <c r="IGO67" s="600"/>
      <c r="IGP67" s="600"/>
      <c r="IGQ67" s="600"/>
      <c r="IGR67" s="600"/>
      <c r="IGS67" s="600"/>
      <c r="IGT67" s="600"/>
      <c r="IGU67" s="600"/>
      <c r="IGV67" s="600"/>
      <c r="IGW67" s="600"/>
      <c r="IGX67" s="600"/>
      <c r="IGY67" s="600"/>
      <c r="IGZ67" s="600"/>
      <c r="IHA67" s="600"/>
      <c r="IHB67" s="600"/>
      <c r="IHC67" s="600"/>
      <c r="IHD67" s="600"/>
      <c r="IHE67" s="600"/>
      <c r="IHF67" s="600"/>
      <c r="IHG67" s="600"/>
      <c r="IHH67" s="601"/>
      <c r="IHI67" s="599"/>
      <c r="IHJ67" s="600"/>
      <c r="IHK67" s="600"/>
      <c r="IHL67" s="600"/>
      <c r="IHM67" s="600"/>
      <c r="IHN67" s="600"/>
      <c r="IHO67" s="600"/>
      <c r="IHP67" s="600"/>
      <c r="IHQ67" s="600"/>
      <c r="IHR67" s="600"/>
      <c r="IHS67" s="600"/>
      <c r="IHT67" s="600"/>
      <c r="IHU67" s="600"/>
      <c r="IHV67" s="600"/>
      <c r="IHW67" s="600"/>
      <c r="IHX67" s="600"/>
      <c r="IHY67" s="600"/>
      <c r="IHZ67" s="600"/>
      <c r="IIA67" s="600"/>
      <c r="IIB67" s="600"/>
      <c r="IIC67" s="600"/>
      <c r="IID67" s="600"/>
      <c r="IIE67" s="600"/>
      <c r="IIF67" s="600"/>
      <c r="IIG67" s="600"/>
      <c r="IIH67" s="600"/>
      <c r="III67" s="600"/>
      <c r="IIJ67" s="600"/>
      <c r="IIK67" s="600"/>
      <c r="IIL67" s="601"/>
      <c r="IIM67" s="599"/>
      <c r="IIN67" s="600"/>
      <c r="IIO67" s="600"/>
      <c r="IIP67" s="600"/>
      <c r="IIQ67" s="600"/>
      <c r="IIR67" s="600"/>
      <c r="IIS67" s="600"/>
      <c r="IIT67" s="600"/>
      <c r="IIU67" s="600"/>
      <c r="IIV67" s="600"/>
      <c r="IIW67" s="600"/>
      <c r="IIX67" s="600"/>
      <c r="IIY67" s="600"/>
      <c r="IIZ67" s="600"/>
      <c r="IJA67" s="600"/>
      <c r="IJB67" s="600"/>
      <c r="IJC67" s="600"/>
      <c r="IJD67" s="600"/>
      <c r="IJE67" s="600"/>
      <c r="IJF67" s="600"/>
      <c r="IJG67" s="600"/>
      <c r="IJH67" s="600"/>
      <c r="IJI67" s="600"/>
      <c r="IJJ67" s="600"/>
      <c r="IJK67" s="600"/>
      <c r="IJL67" s="600"/>
      <c r="IJM67" s="600"/>
      <c r="IJN67" s="600"/>
      <c r="IJO67" s="600"/>
      <c r="IJP67" s="601"/>
      <c r="IJQ67" s="599"/>
      <c r="IJR67" s="600"/>
      <c r="IJS67" s="600"/>
      <c r="IJT67" s="600"/>
      <c r="IJU67" s="600"/>
      <c r="IJV67" s="600"/>
      <c r="IJW67" s="600"/>
      <c r="IJX67" s="600"/>
      <c r="IJY67" s="600"/>
      <c r="IJZ67" s="600"/>
      <c r="IKA67" s="600"/>
      <c r="IKB67" s="600"/>
      <c r="IKC67" s="600"/>
      <c r="IKD67" s="600"/>
      <c r="IKE67" s="600"/>
      <c r="IKF67" s="600"/>
      <c r="IKG67" s="600"/>
      <c r="IKH67" s="600"/>
      <c r="IKI67" s="600"/>
      <c r="IKJ67" s="600"/>
      <c r="IKK67" s="600"/>
      <c r="IKL67" s="600"/>
      <c r="IKM67" s="600"/>
      <c r="IKN67" s="600"/>
      <c r="IKO67" s="600"/>
      <c r="IKP67" s="600"/>
      <c r="IKQ67" s="600"/>
      <c r="IKR67" s="600"/>
      <c r="IKS67" s="600"/>
      <c r="IKT67" s="601"/>
      <c r="IKU67" s="599"/>
      <c r="IKV67" s="600"/>
      <c r="IKW67" s="600"/>
      <c r="IKX67" s="600"/>
      <c r="IKY67" s="600"/>
      <c r="IKZ67" s="600"/>
      <c r="ILA67" s="600"/>
      <c r="ILB67" s="600"/>
      <c r="ILC67" s="600"/>
      <c r="ILD67" s="600"/>
      <c r="ILE67" s="600"/>
      <c r="ILF67" s="600"/>
      <c r="ILG67" s="600"/>
      <c r="ILH67" s="600"/>
      <c r="ILI67" s="600"/>
      <c r="ILJ67" s="600"/>
      <c r="ILK67" s="600"/>
      <c r="ILL67" s="600"/>
      <c r="ILM67" s="600"/>
      <c r="ILN67" s="600"/>
      <c r="ILO67" s="600"/>
      <c r="ILP67" s="600"/>
      <c r="ILQ67" s="600"/>
      <c r="ILR67" s="600"/>
      <c r="ILS67" s="600"/>
      <c r="ILT67" s="600"/>
      <c r="ILU67" s="600"/>
      <c r="ILV67" s="600"/>
      <c r="ILW67" s="600"/>
      <c r="ILX67" s="601"/>
      <c r="ILY67" s="599"/>
      <c r="ILZ67" s="600"/>
      <c r="IMA67" s="600"/>
      <c r="IMB67" s="600"/>
      <c r="IMC67" s="600"/>
      <c r="IMD67" s="600"/>
      <c r="IME67" s="600"/>
      <c r="IMF67" s="600"/>
      <c r="IMG67" s="600"/>
      <c r="IMH67" s="600"/>
      <c r="IMI67" s="600"/>
      <c r="IMJ67" s="600"/>
      <c r="IMK67" s="600"/>
      <c r="IML67" s="600"/>
      <c r="IMM67" s="600"/>
      <c r="IMN67" s="600"/>
      <c r="IMO67" s="600"/>
      <c r="IMP67" s="600"/>
      <c r="IMQ67" s="600"/>
      <c r="IMR67" s="600"/>
      <c r="IMS67" s="600"/>
      <c r="IMT67" s="600"/>
      <c r="IMU67" s="600"/>
      <c r="IMV67" s="600"/>
      <c r="IMW67" s="600"/>
      <c r="IMX67" s="600"/>
      <c r="IMY67" s="600"/>
      <c r="IMZ67" s="600"/>
      <c r="INA67" s="600"/>
      <c r="INB67" s="601"/>
      <c r="INC67" s="599"/>
      <c r="IND67" s="600"/>
      <c r="INE67" s="600"/>
      <c r="INF67" s="600"/>
      <c r="ING67" s="600"/>
      <c r="INH67" s="600"/>
      <c r="INI67" s="600"/>
      <c r="INJ67" s="600"/>
      <c r="INK67" s="600"/>
      <c r="INL67" s="600"/>
      <c r="INM67" s="600"/>
      <c r="INN67" s="600"/>
      <c r="INO67" s="600"/>
      <c r="INP67" s="600"/>
      <c r="INQ67" s="600"/>
      <c r="INR67" s="600"/>
      <c r="INS67" s="600"/>
      <c r="INT67" s="600"/>
      <c r="INU67" s="600"/>
      <c r="INV67" s="600"/>
      <c r="INW67" s="600"/>
      <c r="INX67" s="600"/>
      <c r="INY67" s="600"/>
      <c r="INZ67" s="600"/>
      <c r="IOA67" s="600"/>
      <c r="IOB67" s="600"/>
      <c r="IOC67" s="600"/>
      <c r="IOD67" s="600"/>
      <c r="IOE67" s="600"/>
      <c r="IOF67" s="601"/>
      <c r="IOG67" s="599"/>
      <c r="IOH67" s="600"/>
      <c r="IOI67" s="600"/>
      <c r="IOJ67" s="600"/>
      <c r="IOK67" s="600"/>
      <c r="IOL67" s="600"/>
      <c r="IOM67" s="600"/>
      <c r="ION67" s="600"/>
      <c r="IOO67" s="600"/>
      <c r="IOP67" s="600"/>
      <c r="IOQ67" s="600"/>
      <c r="IOR67" s="600"/>
      <c r="IOS67" s="600"/>
      <c r="IOT67" s="600"/>
      <c r="IOU67" s="600"/>
      <c r="IOV67" s="600"/>
      <c r="IOW67" s="600"/>
      <c r="IOX67" s="600"/>
      <c r="IOY67" s="600"/>
      <c r="IOZ67" s="600"/>
      <c r="IPA67" s="600"/>
      <c r="IPB67" s="600"/>
      <c r="IPC67" s="600"/>
      <c r="IPD67" s="600"/>
      <c r="IPE67" s="600"/>
      <c r="IPF67" s="600"/>
      <c r="IPG67" s="600"/>
      <c r="IPH67" s="600"/>
      <c r="IPI67" s="600"/>
      <c r="IPJ67" s="601"/>
      <c r="IPK67" s="599"/>
      <c r="IPL67" s="600"/>
      <c r="IPM67" s="600"/>
      <c r="IPN67" s="600"/>
      <c r="IPO67" s="600"/>
      <c r="IPP67" s="600"/>
      <c r="IPQ67" s="600"/>
      <c r="IPR67" s="600"/>
      <c r="IPS67" s="600"/>
      <c r="IPT67" s="600"/>
      <c r="IPU67" s="600"/>
      <c r="IPV67" s="600"/>
      <c r="IPW67" s="600"/>
      <c r="IPX67" s="600"/>
      <c r="IPY67" s="600"/>
      <c r="IPZ67" s="600"/>
      <c r="IQA67" s="600"/>
      <c r="IQB67" s="600"/>
      <c r="IQC67" s="600"/>
      <c r="IQD67" s="600"/>
      <c r="IQE67" s="600"/>
      <c r="IQF67" s="600"/>
      <c r="IQG67" s="600"/>
      <c r="IQH67" s="600"/>
      <c r="IQI67" s="600"/>
      <c r="IQJ67" s="600"/>
      <c r="IQK67" s="600"/>
      <c r="IQL67" s="600"/>
      <c r="IQM67" s="600"/>
      <c r="IQN67" s="601"/>
      <c r="IQO67" s="599"/>
      <c r="IQP67" s="600"/>
      <c r="IQQ67" s="600"/>
      <c r="IQR67" s="600"/>
      <c r="IQS67" s="600"/>
      <c r="IQT67" s="600"/>
      <c r="IQU67" s="600"/>
      <c r="IQV67" s="600"/>
      <c r="IQW67" s="600"/>
      <c r="IQX67" s="600"/>
      <c r="IQY67" s="600"/>
      <c r="IQZ67" s="600"/>
      <c r="IRA67" s="600"/>
      <c r="IRB67" s="600"/>
      <c r="IRC67" s="600"/>
      <c r="IRD67" s="600"/>
      <c r="IRE67" s="600"/>
      <c r="IRF67" s="600"/>
      <c r="IRG67" s="600"/>
      <c r="IRH67" s="600"/>
      <c r="IRI67" s="600"/>
      <c r="IRJ67" s="600"/>
      <c r="IRK67" s="600"/>
      <c r="IRL67" s="600"/>
      <c r="IRM67" s="600"/>
      <c r="IRN67" s="600"/>
      <c r="IRO67" s="600"/>
      <c r="IRP67" s="600"/>
      <c r="IRQ67" s="600"/>
      <c r="IRR67" s="601"/>
      <c r="IRS67" s="599"/>
      <c r="IRT67" s="600"/>
      <c r="IRU67" s="600"/>
      <c r="IRV67" s="600"/>
      <c r="IRW67" s="600"/>
      <c r="IRX67" s="600"/>
      <c r="IRY67" s="600"/>
      <c r="IRZ67" s="600"/>
      <c r="ISA67" s="600"/>
      <c r="ISB67" s="600"/>
      <c r="ISC67" s="600"/>
      <c r="ISD67" s="600"/>
      <c r="ISE67" s="600"/>
      <c r="ISF67" s="600"/>
      <c r="ISG67" s="600"/>
      <c r="ISH67" s="600"/>
      <c r="ISI67" s="600"/>
      <c r="ISJ67" s="600"/>
      <c r="ISK67" s="600"/>
      <c r="ISL67" s="600"/>
      <c r="ISM67" s="600"/>
      <c r="ISN67" s="600"/>
      <c r="ISO67" s="600"/>
      <c r="ISP67" s="600"/>
      <c r="ISQ67" s="600"/>
      <c r="ISR67" s="600"/>
      <c r="ISS67" s="600"/>
      <c r="IST67" s="600"/>
      <c r="ISU67" s="600"/>
      <c r="ISV67" s="601"/>
      <c r="ISW67" s="599"/>
      <c r="ISX67" s="600"/>
      <c r="ISY67" s="600"/>
      <c r="ISZ67" s="600"/>
      <c r="ITA67" s="600"/>
      <c r="ITB67" s="600"/>
      <c r="ITC67" s="600"/>
      <c r="ITD67" s="600"/>
      <c r="ITE67" s="600"/>
      <c r="ITF67" s="600"/>
      <c r="ITG67" s="600"/>
      <c r="ITH67" s="600"/>
      <c r="ITI67" s="600"/>
      <c r="ITJ67" s="600"/>
      <c r="ITK67" s="600"/>
      <c r="ITL67" s="600"/>
      <c r="ITM67" s="600"/>
      <c r="ITN67" s="600"/>
      <c r="ITO67" s="600"/>
      <c r="ITP67" s="600"/>
      <c r="ITQ67" s="600"/>
      <c r="ITR67" s="600"/>
      <c r="ITS67" s="600"/>
      <c r="ITT67" s="600"/>
      <c r="ITU67" s="600"/>
      <c r="ITV67" s="600"/>
      <c r="ITW67" s="600"/>
      <c r="ITX67" s="600"/>
      <c r="ITY67" s="600"/>
      <c r="ITZ67" s="601"/>
      <c r="IUA67" s="599"/>
      <c r="IUB67" s="600"/>
      <c r="IUC67" s="600"/>
      <c r="IUD67" s="600"/>
      <c r="IUE67" s="600"/>
      <c r="IUF67" s="600"/>
      <c r="IUG67" s="600"/>
      <c r="IUH67" s="600"/>
      <c r="IUI67" s="600"/>
      <c r="IUJ67" s="600"/>
      <c r="IUK67" s="600"/>
      <c r="IUL67" s="600"/>
      <c r="IUM67" s="600"/>
      <c r="IUN67" s="600"/>
      <c r="IUO67" s="600"/>
      <c r="IUP67" s="600"/>
      <c r="IUQ67" s="600"/>
      <c r="IUR67" s="600"/>
      <c r="IUS67" s="600"/>
      <c r="IUT67" s="600"/>
      <c r="IUU67" s="600"/>
      <c r="IUV67" s="600"/>
      <c r="IUW67" s="600"/>
      <c r="IUX67" s="600"/>
      <c r="IUY67" s="600"/>
      <c r="IUZ67" s="600"/>
      <c r="IVA67" s="600"/>
      <c r="IVB67" s="600"/>
      <c r="IVC67" s="600"/>
      <c r="IVD67" s="601"/>
      <c r="IVE67" s="599"/>
      <c r="IVF67" s="600"/>
      <c r="IVG67" s="600"/>
      <c r="IVH67" s="600"/>
      <c r="IVI67" s="600"/>
      <c r="IVJ67" s="600"/>
      <c r="IVK67" s="600"/>
      <c r="IVL67" s="600"/>
      <c r="IVM67" s="600"/>
      <c r="IVN67" s="600"/>
      <c r="IVO67" s="600"/>
      <c r="IVP67" s="600"/>
      <c r="IVQ67" s="600"/>
      <c r="IVR67" s="600"/>
      <c r="IVS67" s="600"/>
      <c r="IVT67" s="600"/>
      <c r="IVU67" s="600"/>
      <c r="IVV67" s="600"/>
      <c r="IVW67" s="600"/>
      <c r="IVX67" s="600"/>
      <c r="IVY67" s="600"/>
      <c r="IVZ67" s="600"/>
      <c r="IWA67" s="600"/>
      <c r="IWB67" s="600"/>
      <c r="IWC67" s="600"/>
      <c r="IWD67" s="600"/>
      <c r="IWE67" s="600"/>
      <c r="IWF67" s="600"/>
      <c r="IWG67" s="600"/>
      <c r="IWH67" s="601"/>
      <c r="IWI67" s="599"/>
      <c r="IWJ67" s="600"/>
      <c r="IWK67" s="600"/>
      <c r="IWL67" s="600"/>
      <c r="IWM67" s="600"/>
      <c r="IWN67" s="600"/>
      <c r="IWO67" s="600"/>
      <c r="IWP67" s="600"/>
      <c r="IWQ67" s="600"/>
      <c r="IWR67" s="600"/>
      <c r="IWS67" s="600"/>
      <c r="IWT67" s="600"/>
      <c r="IWU67" s="600"/>
      <c r="IWV67" s="600"/>
      <c r="IWW67" s="600"/>
      <c r="IWX67" s="600"/>
      <c r="IWY67" s="600"/>
      <c r="IWZ67" s="600"/>
      <c r="IXA67" s="600"/>
      <c r="IXB67" s="600"/>
      <c r="IXC67" s="600"/>
      <c r="IXD67" s="600"/>
      <c r="IXE67" s="600"/>
      <c r="IXF67" s="600"/>
      <c r="IXG67" s="600"/>
      <c r="IXH67" s="600"/>
      <c r="IXI67" s="600"/>
      <c r="IXJ67" s="600"/>
      <c r="IXK67" s="600"/>
      <c r="IXL67" s="601"/>
      <c r="IXM67" s="599"/>
      <c r="IXN67" s="600"/>
      <c r="IXO67" s="600"/>
      <c r="IXP67" s="600"/>
      <c r="IXQ67" s="600"/>
      <c r="IXR67" s="600"/>
      <c r="IXS67" s="600"/>
      <c r="IXT67" s="600"/>
      <c r="IXU67" s="600"/>
      <c r="IXV67" s="600"/>
      <c r="IXW67" s="600"/>
      <c r="IXX67" s="600"/>
      <c r="IXY67" s="600"/>
      <c r="IXZ67" s="600"/>
      <c r="IYA67" s="600"/>
      <c r="IYB67" s="600"/>
      <c r="IYC67" s="600"/>
      <c r="IYD67" s="600"/>
      <c r="IYE67" s="600"/>
      <c r="IYF67" s="600"/>
      <c r="IYG67" s="600"/>
      <c r="IYH67" s="600"/>
      <c r="IYI67" s="600"/>
      <c r="IYJ67" s="600"/>
      <c r="IYK67" s="600"/>
      <c r="IYL67" s="600"/>
      <c r="IYM67" s="600"/>
      <c r="IYN67" s="600"/>
      <c r="IYO67" s="600"/>
      <c r="IYP67" s="601"/>
      <c r="IYQ67" s="599"/>
      <c r="IYR67" s="600"/>
      <c r="IYS67" s="600"/>
      <c r="IYT67" s="600"/>
      <c r="IYU67" s="600"/>
      <c r="IYV67" s="600"/>
      <c r="IYW67" s="600"/>
      <c r="IYX67" s="600"/>
      <c r="IYY67" s="600"/>
      <c r="IYZ67" s="600"/>
      <c r="IZA67" s="600"/>
      <c r="IZB67" s="600"/>
      <c r="IZC67" s="600"/>
      <c r="IZD67" s="600"/>
      <c r="IZE67" s="600"/>
      <c r="IZF67" s="600"/>
      <c r="IZG67" s="600"/>
      <c r="IZH67" s="600"/>
      <c r="IZI67" s="600"/>
      <c r="IZJ67" s="600"/>
      <c r="IZK67" s="600"/>
      <c r="IZL67" s="600"/>
      <c r="IZM67" s="600"/>
      <c r="IZN67" s="600"/>
      <c r="IZO67" s="600"/>
      <c r="IZP67" s="600"/>
      <c r="IZQ67" s="600"/>
      <c r="IZR67" s="600"/>
      <c r="IZS67" s="600"/>
      <c r="IZT67" s="601"/>
      <c r="IZU67" s="599"/>
      <c r="IZV67" s="600"/>
      <c r="IZW67" s="600"/>
      <c r="IZX67" s="600"/>
      <c r="IZY67" s="600"/>
      <c r="IZZ67" s="600"/>
      <c r="JAA67" s="600"/>
      <c r="JAB67" s="600"/>
      <c r="JAC67" s="600"/>
      <c r="JAD67" s="600"/>
      <c r="JAE67" s="600"/>
      <c r="JAF67" s="600"/>
      <c r="JAG67" s="600"/>
      <c r="JAH67" s="600"/>
      <c r="JAI67" s="600"/>
      <c r="JAJ67" s="600"/>
      <c r="JAK67" s="600"/>
      <c r="JAL67" s="600"/>
      <c r="JAM67" s="600"/>
      <c r="JAN67" s="600"/>
      <c r="JAO67" s="600"/>
      <c r="JAP67" s="600"/>
      <c r="JAQ67" s="600"/>
      <c r="JAR67" s="600"/>
      <c r="JAS67" s="600"/>
      <c r="JAT67" s="600"/>
      <c r="JAU67" s="600"/>
      <c r="JAV67" s="600"/>
      <c r="JAW67" s="600"/>
      <c r="JAX67" s="601"/>
      <c r="JAY67" s="599"/>
      <c r="JAZ67" s="600"/>
      <c r="JBA67" s="600"/>
      <c r="JBB67" s="600"/>
      <c r="JBC67" s="600"/>
      <c r="JBD67" s="600"/>
      <c r="JBE67" s="600"/>
      <c r="JBF67" s="600"/>
      <c r="JBG67" s="600"/>
      <c r="JBH67" s="600"/>
      <c r="JBI67" s="600"/>
      <c r="JBJ67" s="600"/>
      <c r="JBK67" s="600"/>
      <c r="JBL67" s="600"/>
      <c r="JBM67" s="600"/>
      <c r="JBN67" s="600"/>
      <c r="JBO67" s="600"/>
      <c r="JBP67" s="600"/>
      <c r="JBQ67" s="600"/>
      <c r="JBR67" s="600"/>
      <c r="JBS67" s="600"/>
      <c r="JBT67" s="600"/>
      <c r="JBU67" s="600"/>
      <c r="JBV67" s="600"/>
      <c r="JBW67" s="600"/>
      <c r="JBX67" s="600"/>
      <c r="JBY67" s="600"/>
      <c r="JBZ67" s="600"/>
      <c r="JCA67" s="600"/>
      <c r="JCB67" s="601"/>
      <c r="JCC67" s="599"/>
      <c r="JCD67" s="600"/>
      <c r="JCE67" s="600"/>
      <c r="JCF67" s="600"/>
      <c r="JCG67" s="600"/>
      <c r="JCH67" s="600"/>
      <c r="JCI67" s="600"/>
      <c r="JCJ67" s="600"/>
      <c r="JCK67" s="600"/>
      <c r="JCL67" s="600"/>
      <c r="JCM67" s="600"/>
      <c r="JCN67" s="600"/>
      <c r="JCO67" s="600"/>
      <c r="JCP67" s="600"/>
      <c r="JCQ67" s="600"/>
      <c r="JCR67" s="600"/>
      <c r="JCS67" s="600"/>
      <c r="JCT67" s="600"/>
      <c r="JCU67" s="600"/>
      <c r="JCV67" s="600"/>
      <c r="JCW67" s="600"/>
      <c r="JCX67" s="600"/>
      <c r="JCY67" s="600"/>
      <c r="JCZ67" s="600"/>
      <c r="JDA67" s="600"/>
      <c r="JDB67" s="600"/>
      <c r="JDC67" s="600"/>
      <c r="JDD67" s="600"/>
      <c r="JDE67" s="600"/>
      <c r="JDF67" s="601"/>
      <c r="JDG67" s="599"/>
      <c r="JDH67" s="600"/>
      <c r="JDI67" s="600"/>
      <c r="JDJ67" s="600"/>
      <c r="JDK67" s="600"/>
      <c r="JDL67" s="600"/>
      <c r="JDM67" s="600"/>
      <c r="JDN67" s="600"/>
      <c r="JDO67" s="600"/>
      <c r="JDP67" s="600"/>
      <c r="JDQ67" s="600"/>
      <c r="JDR67" s="600"/>
      <c r="JDS67" s="600"/>
      <c r="JDT67" s="600"/>
      <c r="JDU67" s="600"/>
      <c r="JDV67" s="600"/>
      <c r="JDW67" s="600"/>
      <c r="JDX67" s="600"/>
      <c r="JDY67" s="600"/>
      <c r="JDZ67" s="600"/>
      <c r="JEA67" s="600"/>
      <c r="JEB67" s="600"/>
      <c r="JEC67" s="600"/>
      <c r="JED67" s="600"/>
      <c r="JEE67" s="600"/>
      <c r="JEF67" s="600"/>
      <c r="JEG67" s="600"/>
      <c r="JEH67" s="600"/>
      <c r="JEI67" s="600"/>
      <c r="JEJ67" s="601"/>
      <c r="JEK67" s="599"/>
      <c r="JEL67" s="600"/>
      <c r="JEM67" s="600"/>
      <c r="JEN67" s="600"/>
      <c r="JEO67" s="600"/>
      <c r="JEP67" s="600"/>
      <c r="JEQ67" s="600"/>
      <c r="JER67" s="600"/>
      <c r="JES67" s="600"/>
      <c r="JET67" s="600"/>
      <c r="JEU67" s="600"/>
      <c r="JEV67" s="600"/>
      <c r="JEW67" s="600"/>
      <c r="JEX67" s="600"/>
      <c r="JEY67" s="600"/>
      <c r="JEZ67" s="600"/>
      <c r="JFA67" s="600"/>
      <c r="JFB67" s="600"/>
      <c r="JFC67" s="600"/>
      <c r="JFD67" s="600"/>
      <c r="JFE67" s="600"/>
      <c r="JFF67" s="600"/>
      <c r="JFG67" s="600"/>
      <c r="JFH67" s="600"/>
      <c r="JFI67" s="600"/>
      <c r="JFJ67" s="600"/>
      <c r="JFK67" s="600"/>
      <c r="JFL67" s="600"/>
      <c r="JFM67" s="600"/>
      <c r="JFN67" s="601"/>
      <c r="JFO67" s="599"/>
      <c r="JFP67" s="600"/>
      <c r="JFQ67" s="600"/>
      <c r="JFR67" s="600"/>
      <c r="JFS67" s="600"/>
      <c r="JFT67" s="600"/>
      <c r="JFU67" s="600"/>
      <c r="JFV67" s="600"/>
      <c r="JFW67" s="600"/>
      <c r="JFX67" s="600"/>
      <c r="JFY67" s="600"/>
      <c r="JFZ67" s="600"/>
      <c r="JGA67" s="600"/>
      <c r="JGB67" s="600"/>
      <c r="JGC67" s="600"/>
      <c r="JGD67" s="600"/>
      <c r="JGE67" s="600"/>
      <c r="JGF67" s="600"/>
      <c r="JGG67" s="600"/>
      <c r="JGH67" s="600"/>
      <c r="JGI67" s="600"/>
      <c r="JGJ67" s="600"/>
      <c r="JGK67" s="600"/>
      <c r="JGL67" s="600"/>
      <c r="JGM67" s="600"/>
      <c r="JGN67" s="600"/>
      <c r="JGO67" s="600"/>
      <c r="JGP67" s="600"/>
      <c r="JGQ67" s="600"/>
      <c r="JGR67" s="601"/>
      <c r="JGS67" s="599"/>
      <c r="JGT67" s="600"/>
      <c r="JGU67" s="600"/>
      <c r="JGV67" s="600"/>
      <c r="JGW67" s="600"/>
      <c r="JGX67" s="600"/>
      <c r="JGY67" s="600"/>
      <c r="JGZ67" s="600"/>
      <c r="JHA67" s="600"/>
      <c r="JHB67" s="600"/>
      <c r="JHC67" s="600"/>
      <c r="JHD67" s="600"/>
      <c r="JHE67" s="600"/>
      <c r="JHF67" s="600"/>
      <c r="JHG67" s="600"/>
      <c r="JHH67" s="600"/>
      <c r="JHI67" s="600"/>
      <c r="JHJ67" s="600"/>
      <c r="JHK67" s="600"/>
      <c r="JHL67" s="600"/>
      <c r="JHM67" s="600"/>
      <c r="JHN67" s="600"/>
      <c r="JHO67" s="600"/>
      <c r="JHP67" s="600"/>
      <c r="JHQ67" s="600"/>
      <c r="JHR67" s="600"/>
      <c r="JHS67" s="600"/>
      <c r="JHT67" s="600"/>
      <c r="JHU67" s="600"/>
      <c r="JHV67" s="601"/>
      <c r="JHW67" s="599"/>
      <c r="JHX67" s="600"/>
      <c r="JHY67" s="600"/>
      <c r="JHZ67" s="600"/>
      <c r="JIA67" s="600"/>
      <c r="JIB67" s="600"/>
      <c r="JIC67" s="600"/>
      <c r="JID67" s="600"/>
      <c r="JIE67" s="600"/>
      <c r="JIF67" s="600"/>
      <c r="JIG67" s="600"/>
      <c r="JIH67" s="600"/>
      <c r="JII67" s="600"/>
      <c r="JIJ67" s="600"/>
      <c r="JIK67" s="600"/>
      <c r="JIL67" s="600"/>
      <c r="JIM67" s="600"/>
      <c r="JIN67" s="600"/>
      <c r="JIO67" s="600"/>
      <c r="JIP67" s="600"/>
      <c r="JIQ67" s="600"/>
      <c r="JIR67" s="600"/>
      <c r="JIS67" s="600"/>
      <c r="JIT67" s="600"/>
      <c r="JIU67" s="600"/>
      <c r="JIV67" s="600"/>
      <c r="JIW67" s="600"/>
      <c r="JIX67" s="600"/>
      <c r="JIY67" s="600"/>
      <c r="JIZ67" s="601"/>
      <c r="JJA67" s="599"/>
      <c r="JJB67" s="600"/>
      <c r="JJC67" s="600"/>
      <c r="JJD67" s="600"/>
      <c r="JJE67" s="600"/>
      <c r="JJF67" s="600"/>
      <c r="JJG67" s="600"/>
      <c r="JJH67" s="600"/>
      <c r="JJI67" s="600"/>
      <c r="JJJ67" s="600"/>
      <c r="JJK67" s="600"/>
      <c r="JJL67" s="600"/>
      <c r="JJM67" s="600"/>
      <c r="JJN67" s="600"/>
      <c r="JJO67" s="600"/>
      <c r="JJP67" s="600"/>
      <c r="JJQ67" s="600"/>
      <c r="JJR67" s="600"/>
      <c r="JJS67" s="600"/>
      <c r="JJT67" s="600"/>
      <c r="JJU67" s="600"/>
      <c r="JJV67" s="600"/>
      <c r="JJW67" s="600"/>
      <c r="JJX67" s="600"/>
      <c r="JJY67" s="600"/>
      <c r="JJZ67" s="600"/>
      <c r="JKA67" s="600"/>
      <c r="JKB67" s="600"/>
      <c r="JKC67" s="600"/>
      <c r="JKD67" s="601"/>
      <c r="JKE67" s="599"/>
      <c r="JKF67" s="600"/>
      <c r="JKG67" s="600"/>
      <c r="JKH67" s="600"/>
      <c r="JKI67" s="600"/>
      <c r="JKJ67" s="600"/>
      <c r="JKK67" s="600"/>
      <c r="JKL67" s="600"/>
      <c r="JKM67" s="600"/>
      <c r="JKN67" s="600"/>
      <c r="JKO67" s="600"/>
      <c r="JKP67" s="600"/>
      <c r="JKQ67" s="600"/>
      <c r="JKR67" s="600"/>
      <c r="JKS67" s="600"/>
      <c r="JKT67" s="600"/>
      <c r="JKU67" s="600"/>
      <c r="JKV67" s="600"/>
      <c r="JKW67" s="600"/>
      <c r="JKX67" s="600"/>
      <c r="JKY67" s="600"/>
      <c r="JKZ67" s="600"/>
      <c r="JLA67" s="600"/>
      <c r="JLB67" s="600"/>
      <c r="JLC67" s="600"/>
      <c r="JLD67" s="600"/>
      <c r="JLE67" s="600"/>
      <c r="JLF67" s="600"/>
      <c r="JLG67" s="600"/>
      <c r="JLH67" s="601"/>
      <c r="JLI67" s="599"/>
      <c r="JLJ67" s="600"/>
      <c r="JLK67" s="600"/>
      <c r="JLL67" s="600"/>
      <c r="JLM67" s="600"/>
      <c r="JLN67" s="600"/>
      <c r="JLO67" s="600"/>
      <c r="JLP67" s="600"/>
      <c r="JLQ67" s="600"/>
      <c r="JLR67" s="600"/>
      <c r="JLS67" s="600"/>
      <c r="JLT67" s="600"/>
      <c r="JLU67" s="600"/>
      <c r="JLV67" s="600"/>
      <c r="JLW67" s="600"/>
      <c r="JLX67" s="600"/>
      <c r="JLY67" s="600"/>
      <c r="JLZ67" s="600"/>
      <c r="JMA67" s="600"/>
      <c r="JMB67" s="600"/>
      <c r="JMC67" s="600"/>
      <c r="JMD67" s="600"/>
      <c r="JME67" s="600"/>
      <c r="JMF67" s="600"/>
      <c r="JMG67" s="600"/>
      <c r="JMH67" s="600"/>
      <c r="JMI67" s="600"/>
      <c r="JMJ67" s="600"/>
      <c r="JMK67" s="600"/>
      <c r="JML67" s="601"/>
      <c r="JMM67" s="599"/>
      <c r="JMN67" s="600"/>
      <c r="JMO67" s="600"/>
      <c r="JMP67" s="600"/>
      <c r="JMQ67" s="600"/>
      <c r="JMR67" s="600"/>
      <c r="JMS67" s="600"/>
      <c r="JMT67" s="600"/>
      <c r="JMU67" s="600"/>
      <c r="JMV67" s="600"/>
      <c r="JMW67" s="600"/>
      <c r="JMX67" s="600"/>
      <c r="JMY67" s="600"/>
      <c r="JMZ67" s="600"/>
      <c r="JNA67" s="600"/>
      <c r="JNB67" s="600"/>
      <c r="JNC67" s="600"/>
      <c r="JND67" s="600"/>
      <c r="JNE67" s="600"/>
      <c r="JNF67" s="600"/>
      <c r="JNG67" s="600"/>
      <c r="JNH67" s="600"/>
      <c r="JNI67" s="600"/>
      <c r="JNJ67" s="600"/>
      <c r="JNK67" s="600"/>
      <c r="JNL67" s="600"/>
      <c r="JNM67" s="600"/>
      <c r="JNN67" s="600"/>
      <c r="JNO67" s="600"/>
      <c r="JNP67" s="601"/>
      <c r="JNQ67" s="599"/>
      <c r="JNR67" s="600"/>
      <c r="JNS67" s="600"/>
      <c r="JNT67" s="600"/>
      <c r="JNU67" s="600"/>
      <c r="JNV67" s="600"/>
      <c r="JNW67" s="600"/>
      <c r="JNX67" s="600"/>
      <c r="JNY67" s="600"/>
      <c r="JNZ67" s="600"/>
      <c r="JOA67" s="600"/>
      <c r="JOB67" s="600"/>
      <c r="JOC67" s="600"/>
      <c r="JOD67" s="600"/>
      <c r="JOE67" s="600"/>
      <c r="JOF67" s="600"/>
      <c r="JOG67" s="600"/>
      <c r="JOH67" s="600"/>
      <c r="JOI67" s="600"/>
      <c r="JOJ67" s="600"/>
      <c r="JOK67" s="600"/>
      <c r="JOL67" s="600"/>
      <c r="JOM67" s="600"/>
      <c r="JON67" s="600"/>
      <c r="JOO67" s="600"/>
      <c r="JOP67" s="600"/>
      <c r="JOQ67" s="600"/>
      <c r="JOR67" s="600"/>
      <c r="JOS67" s="600"/>
      <c r="JOT67" s="601"/>
      <c r="JOU67" s="599"/>
      <c r="JOV67" s="600"/>
      <c r="JOW67" s="600"/>
      <c r="JOX67" s="600"/>
      <c r="JOY67" s="600"/>
      <c r="JOZ67" s="600"/>
      <c r="JPA67" s="600"/>
      <c r="JPB67" s="600"/>
      <c r="JPC67" s="600"/>
      <c r="JPD67" s="600"/>
      <c r="JPE67" s="600"/>
      <c r="JPF67" s="600"/>
      <c r="JPG67" s="600"/>
      <c r="JPH67" s="600"/>
      <c r="JPI67" s="600"/>
      <c r="JPJ67" s="600"/>
      <c r="JPK67" s="600"/>
      <c r="JPL67" s="600"/>
      <c r="JPM67" s="600"/>
      <c r="JPN67" s="600"/>
      <c r="JPO67" s="600"/>
      <c r="JPP67" s="600"/>
      <c r="JPQ67" s="600"/>
      <c r="JPR67" s="600"/>
      <c r="JPS67" s="600"/>
      <c r="JPT67" s="600"/>
      <c r="JPU67" s="600"/>
      <c r="JPV67" s="600"/>
      <c r="JPW67" s="600"/>
      <c r="JPX67" s="601"/>
      <c r="JPY67" s="599"/>
      <c r="JPZ67" s="600"/>
      <c r="JQA67" s="600"/>
      <c r="JQB67" s="600"/>
      <c r="JQC67" s="600"/>
      <c r="JQD67" s="600"/>
      <c r="JQE67" s="600"/>
      <c r="JQF67" s="600"/>
      <c r="JQG67" s="600"/>
      <c r="JQH67" s="600"/>
      <c r="JQI67" s="600"/>
      <c r="JQJ67" s="600"/>
      <c r="JQK67" s="600"/>
      <c r="JQL67" s="600"/>
      <c r="JQM67" s="600"/>
      <c r="JQN67" s="600"/>
      <c r="JQO67" s="600"/>
      <c r="JQP67" s="600"/>
      <c r="JQQ67" s="600"/>
      <c r="JQR67" s="600"/>
      <c r="JQS67" s="600"/>
      <c r="JQT67" s="600"/>
      <c r="JQU67" s="600"/>
      <c r="JQV67" s="600"/>
      <c r="JQW67" s="600"/>
      <c r="JQX67" s="600"/>
      <c r="JQY67" s="600"/>
      <c r="JQZ67" s="600"/>
      <c r="JRA67" s="600"/>
      <c r="JRB67" s="601"/>
      <c r="JRC67" s="599"/>
      <c r="JRD67" s="600"/>
      <c r="JRE67" s="600"/>
      <c r="JRF67" s="600"/>
      <c r="JRG67" s="600"/>
      <c r="JRH67" s="600"/>
      <c r="JRI67" s="600"/>
      <c r="JRJ67" s="600"/>
      <c r="JRK67" s="600"/>
      <c r="JRL67" s="600"/>
      <c r="JRM67" s="600"/>
      <c r="JRN67" s="600"/>
      <c r="JRO67" s="600"/>
      <c r="JRP67" s="600"/>
      <c r="JRQ67" s="600"/>
      <c r="JRR67" s="600"/>
      <c r="JRS67" s="600"/>
      <c r="JRT67" s="600"/>
      <c r="JRU67" s="600"/>
      <c r="JRV67" s="600"/>
      <c r="JRW67" s="600"/>
      <c r="JRX67" s="600"/>
      <c r="JRY67" s="600"/>
      <c r="JRZ67" s="600"/>
      <c r="JSA67" s="600"/>
      <c r="JSB67" s="600"/>
      <c r="JSC67" s="600"/>
      <c r="JSD67" s="600"/>
      <c r="JSE67" s="600"/>
      <c r="JSF67" s="601"/>
      <c r="JSG67" s="599"/>
      <c r="JSH67" s="600"/>
      <c r="JSI67" s="600"/>
      <c r="JSJ67" s="600"/>
      <c r="JSK67" s="600"/>
      <c r="JSL67" s="600"/>
      <c r="JSM67" s="600"/>
      <c r="JSN67" s="600"/>
      <c r="JSO67" s="600"/>
      <c r="JSP67" s="600"/>
      <c r="JSQ67" s="600"/>
      <c r="JSR67" s="600"/>
      <c r="JSS67" s="600"/>
      <c r="JST67" s="600"/>
      <c r="JSU67" s="600"/>
      <c r="JSV67" s="600"/>
      <c r="JSW67" s="600"/>
      <c r="JSX67" s="600"/>
      <c r="JSY67" s="600"/>
      <c r="JSZ67" s="600"/>
      <c r="JTA67" s="600"/>
      <c r="JTB67" s="600"/>
      <c r="JTC67" s="600"/>
      <c r="JTD67" s="600"/>
      <c r="JTE67" s="600"/>
      <c r="JTF67" s="600"/>
      <c r="JTG67" s="600"/>
      <c r="JTH67" s="600"/>
      <c r="JTI67" s="600"/>
      <c r="JTJ67" s="601"/>
      <c r="JTK67" s="599"/>
      <c r="JTL67" s="600"/>
      <c r="JTM67" s="600"/>
      <c r="JTN67" s="600"/>
      <c r="JTO67" s="600"/>
      <c r="JTP67" s="600"/>
      <c r="JTQ67" s="600"/>
      <c r="JTR67" s="600"/>
      <c r="JTS67" s="600"/>
      <c r="JTT67" s="600"/>
      <c r="JTU67" s="600"/>
      <c r="JTV67" s="600"/>
      <c r="JTW67" s="600"/>
      <c r="JTX67" s="600"/>
      <c r="JTY67" s="600"/>
      <c r="JTZ67" s="600"/>
      <c r="JUA67" s="600"/>
      <c r="JUB67" s="600"/>
      <c r="JUC67" s="600"/>
      <c r="JUD67" s="600"/>
      <c r="JUE67" s="600"/>
      <c r="JUF67" s="600"/>
      <c r="JUG67" s="600"/>
      <c r="JUH67" s="600"/>
      <c r="JUI67" s="600"/>
      <c r="JUJ67" s="600"/>
      <c r="JUK67" s="600"/>
      <c r="JUL67" s="600"/>
      <c r="JUM67" s="600"/>
      <c r="JUN67" s="601"/>
      <c r="JUO67" s="599"/>
      <c r="JUP67" s="600"/>
      <c r="JUQ67" s="600"/>
      <c r="JUR67" s="600"/>
      <c r="JUS67" s="600"/>
      <c r="JUT67" s="600"/>
      <c r="JUU67" s="600"/>
      <c r="JUV67" s="600"/>
      <c r="JUW67" s="600"/>
      <c r="JUX67" s="600"/>
      <c r="JUY67" s="600"/>
      <c r="JUZ67" s="600"/>
      <c r="JVA67" s="600"/>
      <c r="JVB67" s="600"/>
      <c r="JVC67" s="600"/>
      <c r="JVD67" s="600"/>
      <c r="JVE67" s="600"/>
      <c r="JVF67" s="600"/>
      <c r="JVG67" s="600"/>
      <c r="JVH67" s="600"/>
      <c r="JVI67" s="600"/>
      <c r="JVJ67" s="600"/>
      <c r="JVK67" s="600"/>
      <c r="JVL67" s="600"/>
      <c r="JVM67" s="600"/>
      <c r="JVN67" s="600"/>
      <c r="JVO67" s="600"/>
      <c r="JVP67" s="600"/>
      <c r="JVQ67" s="600"/>
      <c r="JVR67" s="601"/>
      <c r="JVS67" s="599"/>
      <c r="JVT67" s="600"/>
      <c r="JVU67" s="600"/>
      <c r="JVV67" s="600"/>
      <c r="JVW67" s="600"/>
      <c r="JVX67" s="600"/>
      <c r="JVY67" s="600"/>
      <c r="JVZ67" s="600"/>
      <c r="JWA67" s="600"/>
      <c r="JWB67" s="600"/>
      <c r="JWC67" s="600"/>
      <c r="JWD67" s="600"/>
      <c r="JWE67" s="600"/>
      <c r="JWF67" s="600"/>
      <c r="JWG67" s="600"/>
      <c r="JWH67" s="600"/>
      <c r="JWI67" s="600"/>
      <c r="JWJ67" s="600"/>
      <c r="JWK67" s="600"/>
      <c r="JWL67" s="600"/>
      <c r="JWM67" s="600"/>
      <c r="JWN67" s="600"/>
      <c r="JWO67" s="600"/>
      <c r="JWP67" s="600"/>
      <c r="JWQ67" s="600"/>
      <c r="JWR67" s="600"/>
      <c r="JWS67" s="600"/>
      <c r="JWT67" s="600"/>
      <c r="JWU67" s="600"/>
      <c r="JWV67" s="601"/>
      <c r="JWW67" s="599"/>
      <c r="JWX67" s="600"/>
      <c r="JWY67" s="600"/>
      <c r="JWZ67" s="600"/>
      <c r="JXA67" s="600"/>
      <c r="JXB67" s="600"/>
      <c r="JXC67" s="600"/>
      <c r="JXD67" s="600"/>
      <c r="JXE67" s="600"/>
      <c r="JXF67" s="600"/>
      <c r="JXG67" s="600"/>
      <c r="JXH67" s="600"/>
      <c r="JXI67" s="600"/>
      <c r="JXJ67" s="600"/>
      <c r="JXK67" s="600"/>
      <c r="JXL67" s="600"/>
      <c r="JXM67" s="600"/>
      <c r="JXN67" s="600"/>
      <c r="JXO67" s="600"/>
      <c r="JXP67" s="600"/>
      <c r="JXQ67" s="600"/>
      <c r="JXR67" s="600"/>
      <c r="JXS67" s="600"/>
      <c r="JXT67" s="600"/>
      <c r="JXU67" s="600"/>
      <c r="JXV67" s="600"/>
      <c r="JXW67" s="600"/>
      <c r="JXX67" s="600"/>
      <c r="JXY67" s="600"/>
      <c r="JXZ67" s="601"/>
      <c r="JYA67" s="599"/>
      <c r="JYB67" s="600"/>
      <c r="JYC67" s="600"/>
      <c r="JYD67" s="600"/>
      <c r="JYE67" s="600"/>
      <c r="JYF67" s="600"/>
      <c r="JYG67" s="600"/>
      <c r="JYH67" s="600"/>
      <c r="JYI67" s="600"/>
      <c r="JYJ67" s="600"/>
      <c r="JYK67" s="600"/>
      <c r="JYL67" s="600"/>
      <c r="JYM67" s="600"/>
      <c r="JYN67" s="600"/>
      <c r="JYO67" s="600"/>
      <c r="JYP67" s="600"/>
      <c r="JYQ67" s="600"/>
      <c r="JYR67" s="600"/>
      <c r="JYS67" s="600"/>
      <c r="JYT67" s="600"/>
      <c r="JYU67" s="600"/>
      <c r="JYV67" s="600"/>
      <c r="JYW67" s="600"/>
      <c r="JYX67" s="600"/>
      <c r="JYY67" s="600"/>
      <c r="JYZ67" s="600"/>
      <c r="JZA67" s="600"/>
      <c r="JZB67" s="600"/>
      <c r="JZC67" s="600"/>
      <c r="JZD67" s="601"/>
      <c r="JZE67" s="599"/>
      <c r="JZF67" s="600"/>
      <c r="JZG67" s="600"/>
      <c r="JZH67" s="600"/>
      <c r="JZI67" s="600"/>
      <c r="JZJ67" s="600"/>
      <c r="JZK67" s="600"/>
      <c r="JZL67" s="600"/>
      <c r="JZM67" s="600"/>
      <c r="JZN67" s="600"/>
      <c r="JZO67" s="600"/>
      <c r="JZP67" s="600"/>
      <c r="JZQ67" s="600"/>
      <c r="JZR67" s="600"/>
      <c r="JZS67" s="600"/>
      <c r="JZT67" s="600"/>
      <c r="JZU67" s="600"/>
      <c r="JZV67" s="600"/>
      <c r="JZW67" s="600"/>
      <c r="JZX67" s="600"/>
      <c r="JZY67" s="600"/>
      <c r="JZZ67" s="600"/>
      <c r="KAA67" s="600"/>
      <c r="KAB67" s="600"/>
      <c r="KAC67" s="600"/>
      <c r="KAD67" s="600"/>
      <c r="KAE67" s="600"/>
      <c r="KAF67" s="600"/>
      <c r="KAG67" s="600"/>
      <c r="KAH67" s="601"/>
      <c r="KAI67" s="599"/>
      <c r="KAJ67" s="600"/>
      <c r="KAK67" s="600"/>
      <c r="KAL67" s="600"/>
      <c r="KAM67" s="600"/>
      <c r="KAN67" s="600"/>
      <c r="KAO67" s="600"/>
      <c r="KAP67" s="600"/>
      <c r="KAQ67" s="600"/>
      <c r="KAR67" s="600"/>
      <c r="KAS67" s="600"/>
      <c r="KAT67" s="600"/>
      <c r="KAU67" s="600"/>
      <c r="KAV67" s="600"/>
      <c r="KAW67" s="600"/>
      <c r="KAX67" s="600"/>
      <c r="KAY67" s="600"/>
      <c r="KAZ67" s="600"/>
      <c r="KBA67" s="600"/>
      <c r="KBB67" s="600"/>
      <c r="KBC67" s="600"/>
      <c r="KBD67" s="600"/>
      <c r="KBE67" s="600"/>
      <c r="KBF67" s="600"/>
      <c r="KBG67" s="600"/>
      <c r="KBH67" s="600"/>
      <c r="KBI67" s="600"/>
      <c r="KBJ67" s="600"/>
      <c r="KBK67" s="600"/>
      <c r="KBL67" s="601"/>
      <c r="KBM67" s="599"/>
      <c r="KBN67" s="600"/>
      <c r="KBO67" s="600"/>
      <c r="KBP67" s="600"/>
      <c r="KBQ67" s="600"/>
      <c r="KBR67" s="600"/>
      <c r="KBS67" s="600"/>
      <c r="KBT67" s="600"/>
      <c r="KBU67" s="600"/>
      <c r="KBV67" s="600"/>
      <c r="KBW67" s="600"/>
      <c r="KBX67" s="600"/>
      <c r="KBY67" s="600"/>
      <c r="KBZ67" s="600"/>
      <c r="KCA67" s="600"/>
      <c r="KCB67" s="600"/>
      <c r="KCC67" s="600"/>
      <c r="KCD67" s="600"/>
      <c r="KCE67" s="600"/>
      <c r="KCF67" s="600"/>
      <c r="KCG67" s="600"/>
      <c r="KCH67" s="600"/>
      <c r="KCI67" s="600"/>
      <c r="KCJ67" s="600"/>
      <c r="KCK67" s="600"/>
      <c r="KCL67" s="600"/>
      <c r="KCM67" s="600"/>
      <c r="KCN67" s="600"/>
      <c r="KCO67" s="600"/>
      <c r="KCP67" s="601"/>
      <c r="KCQ67" s="599"/>
      <c r="KCR67" s="600"/>
      <c r="KCS67" s="600"/>
      <c r="KCT67" s="600"/>
      <c r="KCU67" s="600"/>
      <c r="KCV67" s="600"/>
      <c r="KCW67" s="600"/>
      <c r="KCX67" s="600"/>
      <c r="KCY67" s="600"/>
      <c r="KCZ67" s="600"/>
      <c r="KDA67" s="600"/>
      <c r="KDB67" s="600"/>
      <c r="KDC67" s="600"/>
      <c r="KDD67" s="600"/>
      <c r="KDE67" s="600"/>
      <c r="KDF67" s="600"/>
      <c r="KDG67" s="600"/>
      <c r="KDH67" s="600"/>
      <c r="KDI67" s="600"/>
      <c r="KDJ67" s="600"/>
      <c r="KDK67" s="600"/>
      <c r="KDL67" s="600"/>
      <c r="KDM67" s="600"/>
      <c r="KDN67" s="600"/>
      <c r="KDO67" s="600"/>
      <c r="KDP67" s="600"/>
      <c r="KDQ67" s="600"/>
      <c r="KDR67" s="600"/>
      <c r="KDS67" s="600"/>
      <c r="KDT67" s="601"/>
      <c r="KDU67" s="599"/>
      <c r="KDV67" s="600"/>
      <c r="KDW67" s="600"/>
      <c r="KDX67" s="600"/>
      <c r="KDY67" s="600"/>
      <c r="KDZ67" s="600"/>
      <c r="KEA67" s="600"/>
      <c r="KEB67" s="600"/>
      <c r="KEC67" s="600"/>
      <c r="KED67" s="600"/>
      <c r="KEE67" s="600"/>
      <c r="KEF67" s="600"/>
      <c r="KEG67" s="600"/>
      <c r="KEH67" s="600"/>
      <c r="KEI67" s="600"/>
      <c r="KEJ67" s="600"/>
      <c r="KEK67" s="600"/>
      <c r="KEL67" s="600"/>
      <c r="KEM67" s="600"/>
      <c r="KEN67" s="600"/>
      <c r="KEO67" s="600"/>
      <c r="KEP67" s="600"/>
      <c r="KEQ67" s="600"/>
      <c r="KER67" s="600"/>
      <c r="KES67" s="600"/>
      <c r="KET67" s="600"/>
      <c r="KEU67" s="600"/>
      <c r="KEV67" s="600"/>
      <c r="KEW67" s="600"/>
      <c r="KEX67" s="601"/>
      <c r="KEY67" s="599"/>
      <c r="KEZ67" s="600"/>
      <c r="KFA67" s="600"/>
      <c r="KFB67" s="600"/>
      <c r="KFC67" s="600"/>
      <c r="KFD67" s="600"/>
      <c r="KFE67" s="600"/>
      <c r="KFF67" s="600"/>
      <c r="KFG67" s="600"/>
      <c r="KFH67" s="600"/>
      <c r="KFI67" s="600"/>
      <c r="KFJ67" s="600"/>
      <c r="KFK67" s="600"/>
      <c r="KFL67" s="600"/>
      <c r="KFM67" s="600"/>
      <c r="KFN67" s="600"/>
      <c r="KFO67" s="600"/>
      <c r="KFP67" s="600"/>
      <c r="KFQ67" s="600"/>
      <c r="KFR67" s="600"/>
      <c r="KFS67" s="600"/>
      <c r="KFT67" s="600"/>
      <c r="KFU67" s="600"/>
      <c r="KFV67" s="600"/>
      <c r="KFW67" s="600"/>
      <c r="KFX67" s="600"/>
      <c r="KFY67" s="600"/>
      <c r="KFZ67" s="600"/>
      <c r="KGA67" s="600"/>
      <c r="KGB67" s="601"/>
      <c r="KGC67" s="599"/>
      <c r="KGD67" s="600"/>
      <c r="KGE67" s="600"/>
      <c r="KGF67" s="600"/>
      <c r="KGG67" s="600"/>
      <c r="KGH67" s="600"/>
      <c r="KGI67" s="600"/>
      <c r="KGJ67" s="600"/>
      <c r="KGK67" s="600"/>
      <c r="KGL67" s="600"/>
      <c r="KGM67" s="600"/>
      <c r="KGN67" s="600"/>
      <c r="KGO67" s="600"/>
      <c r="KGP67" s="600"/>
      <c r="KGQ67" s="600"/>
      <c r="KGR67" s="600"/>
      <c r="KGS67" s="600"/>
      <c r="KGT67" s="600"/>
      <c r="KGU67" s="600"/>
      <c r="KGV67" s="600"/>
      <c r="KGW67" s="600"/>
      <c r="KGX67" s="600"/>
      <c r="KGY67" s="600"/>
      <c r="KGZ67" s="600"/>
      <c r="KHA67" s="600"/>
      <c r="KHB67" s="600"/>
      <c r="KHC67" s="600"/>
      <c r="KHD67" s="600"/>
      <c r="KHE67" s="600"/>
      <c r="KHF67" s="601"/>
      <c r="KHG67" s="599"/>
      <c r="KHH67" s="600"/>
      <c r="KHI67" s="600"/>
      <c r="KHJ67" s="600"/>
      <c r="KHK67" s="600"/>
      <c r="KHL67" s="600"/>
      <c r="KHM67" s="600"/>
      <c r="KHN67" s="600"/>
      <c r="KHO67" s="600"/>
      <c r="KHP67" s="600"/>
      <c r="KHQ67" s="600"/>
      <c r="KHR67" s="600"/>
      <c r="KHS67" s="600"/>
      <c r="KHT67" s="600"/>
      <c r="KHU67" s="600"/>
      <c r="KHV67" s="600"/>
      <c r="KHW67" s="600"/>
      <c r="KHX67" s="600"/>
      <c r="KHY67" s="600"/>
      <c r="KHZ67" s="600"/>
      <c r="KIA67" s="600"/>
      <c r="KIB67" s="600"/>
      <c r="KIC67" s="600"/>
      <c r="KID67" s="600"/>
      <c r="KIE67" s="600"/>
      <c r="KIF67" s="600"/>
      <c r="KIG67" s="600"/>
      <c r="KIH67" s="600"/>
      <c r="KII67" s="600"/>
      <c r="KIJ67" s="601"/>
      <c r="KIK67" s="599"/>
      <c r="KIL67" s="600"/>
      <c r="KIM67" s="600"/>
      <c r="KIN67" s="600"/>
      <c r="KIO67" s="600"/>
      <c r="KIP67" s="600"/>
      <c r="KIQ67" s="600"/>
      <c r="KIR67" s="600"/>
      <c r="KIS67" s="600"/>
      <c r="KIT67" s="600"/>
      <c r="KIU67" s="600"/>
      <c r="KIV67" s="600"/>
      <c r="KIW67" s="600"/>
      <c r="KIX67" s="600"/>
      <c r="KIY67" s="600"/>
      <c r="KIZ67" s="600"/>
      <c r="KJA67" s="600"/>
      <c r="KJB67" s="600"/>
      <c r="KJC67" s="600"/>
      <c r="KJD67" s="600"/>
      <c r="KJE67" s="600"/>
      <c r="KJF67" s="600"/>
      <c r="KJG67" s="600"/>
      <c r="KJH67" s="600"/>
      <c r="KJI67" s="600"/>
      <c r="KJJ67" s="600"/>
      <c r="KJK67" s="600"/>
      <c r="KJL67" s="600"/>
      <c r="KJM67" s="600"/>
      <c r="KJN67" s="601"/>
      <c r="KJO67" s="599"/>
      <c r="KJP67" s="600"/>
      <c r="KJQ67" s="600"/>
      <c r="KJR67" s="600"/>
      <c r="KJS67" s="600"/>
      <c r="KJT67" s="600"/>
      <c r="KJU67" s="600"/>
      <c r="KJV67" s="600"/>
      <c r="KJW67" s="600"/>
      <c r="KJX67" s="600"/>
      <c r="KJY67" s="600"/>
      <c r="KJZ67" s="600"/>
      <c r="KKA67" s="600"/>
      <c r="KKB67" s="600"/>
      <c r="KKC67" s="600"/>
      <c r="KKD67" s="600"/>
      <c r="KKE67" s="600"/>
      <c r="KKF67" s="600"/>
      <c r="KKG67" s="600"/>
      <c r="KKH67" s="600"/>
      <c r="KKI67" s="600"/>
      <c r="KKJ67" s="600"/>
      <c r="KKK67" s="600"/>
      <c r="KKL67" s="600"/>
      <c r="KKM67" s="600"/>
      <c r="KKN67" s="600"/>
      <c r="KKO67" s="600"/>
      <c r="KKP67" s="600"/>
      <c r="KKQ67" s="600"/>
      <c r="KKR67" s="601"/>
      <c r="KKS67" s="599"/>
      <c r="KKT67" s="600"/>
      <c r="KKU67" s="600"/>
      <c r="KKV67" s="600"/>
      <c r="KKW67" s="600"/>
      <c r="KKX67" s="600"/>
      <c r="KKY67" s="600"/>
      <c r="KKZ67" s="600"/>
      <c r="KLA67" s="600"/>
      <c r="KLB67" s="600"/>
      <c r="KLC67" s="600"/>
      <c r="KLD67" s="600"/>
      <c r="KLE67" s="600"/>
      <c r="KLF67" s="600"/>
      <c r="KLG67" s="600"/>
      <c r="KLH67" s="600"/>
      <c r="KLI67" s="600"/>
      <c r="KLJ67" s="600"/>
      <c r="KLK67" s="600"/>
      <c r="KLL67" s="600"/>
      <c r="KLM67" s="600"/>
      <c r="KLN67" s="600"/>
      <c r="KLO67" s="600"/>
      <c r="KLP67" s="600"/>
      <c r="KLQ67" s="600"/>
      <c r="KLR67" s="600"/>
      <c r="KLS67" s="600"/>
      <c r="KLT67" s="600"/>
      <c r="KLU67" s="600"/>
      <c r="KLV67" s="601"/>
      <c r="KLW67" s="599"/>
      <c r="KLX67" s="600"/>
      <c r="KLY67" s="600"/>
      <c r="KLZ67" s="600"/>
      <c r="KMA67" s="600"/>
      <c r="KMB67" s="600"/>
      <c r="KMC67" s="600"/>
      <c r="KMD67" s="600"/>
      <c r="KME67" s="600"/>
      <c r="KMF67" s="600"/>
      <c r="KMG67" s="600"/>
      <c r="KMH67" s="600"/>
      <c r="KMI67" s="600"/>
      <c r="KMJ67" s="600"/>
      <c r="KMK67" s="600"/>
      <c r="KML67" s="600"/>
      <c r="KMM67" s="600"/>
      <c r="KMN67" s="600"/>
      <c r="KMO67" s="600"/>
      <c r="KMP67" s="600"/>
      <c r="KMQ67" s="600"/>
      <c r="KMR67" s="600"/>
      <c r="KMS67" s="600"/>
      <c r="KMT67" s="600"/>
      <c r="KMU67" s="600"/>
      <c r="KMV67" s="600"/>
      <c r="KMW67" s="600"/>
      <c r="KMX67" s="600"/>
      <c r="KMY67" s="600"/>
      <c r="KMZ67" s="601"/>
      <c r="KNA67" s="599"/>
      <c r="KNB67" s="600"/>
      <c r="KNC67" s="600"/>
      <c r="KND67" s="600"/>
      <c r="KNE67" s="600"/>
      <c r="KNF67" s="600"/>
      <c r="KNG67" s="600"/>
      <c r="KNH67" s="600"/>
      <c r="KNI67" s="600"/>
      <c r="KNJ67" s="600"/>
      <c r="KNK67" s="600"/>
      <c r="KNL67" s="600"/>
      <c r="KNM67" s="600"/>
      <c r="KNN67" s="600"/>
      <c r="KNO67" s="600"/>
      <c r="KNP67" s="600"/>
      <c r="KNQ67" s="600"/>
      <c r="KNR67" s="600"/>
      <c r="KNS67" s="600"/>
      <c r="KNT67" s="600"/>
      <c r="KNU67" s="600"/>
      <c r="KNV67" s="600"/>
      <c r="KNW67" s="600"/>
      <c r="KNX67" s="600"/>
      <c r="KNY67" s="600"/>
      <c r="KNZ67" s="600"/>
      <c r="KOA67" s="600"/>
      <c r="KOB67" s="600"/>
      <c r="KOC67" s="600"/>
      <c r="KOD67" s="601"/>
      <c r="KOE67" s="599"/>
      <c r="KOF67" s="600"/>
      <c r="KOG67" s="600"/>
      <c r="KOH67" s="600"/>
      <c r="KOI67" s="600"/>
      <c r="KOJ67" s="600"/>
      <c r="KOK67" s="600"/>
      <c r="KOL67" s="600"/>
      <c r="KOM67" s="600"/>
      <c r="KON67" s="600"/>
      <c r="KOO67" s="600"/>
      <c r="KOP67" s="600"/>
      <c r="KOQ67" s="600"/>
      <c r="KOR67" s="600"/>
      <c r="KOS67" s="600"/>
      <c r="KOT67" s="600"/>
      <c r="KOU67" s="600"/>
      <c r="KOV67" s="600"/>
      <c r="KOW67" s="600"/>
      <c r="KOX67" s="600"/>
      <c r="KOY67" s="600"/>
      <c r="KOZ67" s="600"/>
      <c r="KPA67" s="600"/>
      <c r="KPB67" s="600"/>
      <c r="KPC67" s="600"/>
      <c r="KPD67" s="600"/>
      <c r="KPE67" s="600"/>
      <c r="KPF67" s="600"/>
      <c r="KPG67" s="600"/>
      <c r="KPH67" s="601"/>
      <c r="KPI67" s="599"/>
      <c r="KPJ67" s="600"/>
      <c r="KPK67" s="600"/>
      <c r="KPL67" s="600"/>
      <c r="KPM67" s="600"/>
      <c r="KPN67" s="600"/>
      <c r="KPO67" s="600"/>
      <c r="KPP67" s="600"/>
      <c r="KPQ67" s="600"/>
      <c r="KPR67" s="600"/>
      <c r="KPS67" s="600"/>
      <c r="KPT67" s="600"/>
      <c r="KPU67" s="600"/>
      <c r="KPV67" s="600"/>
      <c r="KPW67" s="600"/>
      <c r="KPX67" s="600"/>
      <c r="KPY67" s="600"/>
      <c r="KPZ67" s="600"/>
      <c r="KQA67" s="600"/>
      <c r="KQB67" s="600"/>
      <c r="KQC67" s="600"/>
      <c r="KQD67" s="600"/>
      <c r="KQE67" s="600"/>
      <c r="KQF67" s="600"/>
      <c r="KQG67" s="600"/>
      <c r="KQH67" s="600"/>
      <c r="KQI67" s="600"/>
      <c r="KQJ67" s="600"/>
      <c r="KQK67" s="600"/>
      <c r="KQL67" s="601"/>
      <c r="KQM67" s="599"/>
      <c r="KQN67" s="600"/>
      <c r="KQO67" s="600"/>
      <c r="KQP67" s="600"/>
      <c r="KQQ67" s="600"/>
      <c r="KQR67" s="600"/>
      <c r="KQS67" s="600"/>
      <c r="KQT67" s="600"/>
      <c r="KQU67" s="600"/>
      <c r="KQV67" s="600"/>
      <c r="KQW67" s="600"/>
      <c r="KQX67" s="600"/>
      <c r="KQY67" s="600"/>
      <c r="KQZ67" s="600"/>
      <c r="KRA67" s="600"/>
      <c r="KRB67" s="600"/>
      <c r="KRC67" s="600"/>
      <c r="KRD67" s="600"/>
      <c r="KRE67" s="600"/>
      <c r="KRF67" s="600"/>
      <c r="KRG67" s="600"/>
      <c r="KRH67" s="600"/>
      <c r="KRI67" s="600"/>
      <c r="KRJ67" s="600"/>
      <c r="KRK67" s="600"/>
      <c r="KRL67" s="600"/>
      <c r="KRM67" s="600"/>
      <c r="KRN67" s="600"/>
      <c r="KRO67" s="600"/>
      <c r="KRP67" s="601"/>
      <c r="KRQ67" s="599"/>
      <c r="KRR67" s="600"/>
      <c r="KRS67" s="600"/>
      <c r="KRT67" s="600"/>
      <c r="KRU67" s="600"/>
      <c r="KRV67" s="600"/>
      <c r="KRW67" s="600"/>
      <c r="KRX67" s="600"/>
      <c r="KRY67" s="600"/>
      <c r="KRZ67" s="600"/>
      <c r="KSA67" s="600"/>
      <c r="KSB67" s="600"/>
      <c r="KSC67" s="600"/>
      <c r="KSD67" s="600"/>
      <c r="KSE67" s="600"/>
      <c r="KSF67" s="600"/>
      <c r="KSG67" s="600"/>
      <c r="KSH67" s="600"/>
      <c r="KSI67" s="600"/>
      <c r="KSJ67" s="600"/>
      <c r="KSK67" s="600"/>
      <c r="KSL67" s="600"/>
      <c r="KSM67" s="600"/>
      <c r="KSN67" s="600"/>
      <c r="KSO67" s="600"/>
      <c r="KSP67" s="600"/>
      <c r="KSQ67" s="600"/>
      <c r="KSR67" s="600"/>
      <c r="KSS67" s="600"/>
      <c r="KST67" s="601"/>
      <c r="KSU67" s="599"/>
      <c r="KSV67" s="600"/>
      <c r="KSW67" s="600"/>
      <c r="KSX67" s="600"/>
      <c r="KSY67" s="600"/>
      <c r="KSZ67" s="600"/>
      <c r="KTA67" s="600"/>
      <c r="KTB67" s="600"/>
      <c r="KTC67" s="600"/>
      <c r="KTD67" s="600"/>
      <c r="KTE67" s="600"/>
      <c r="KTF67" s="600"/>
      <c r="KTG67" s="600"/>
      <c r="KTH67" s="600"/>
      <c r="KTI67" s="600"/>
      <c r="KTJ67" s="600"/>
      <c r="KTK67" s="600"/>
      <c r="KTL67" s="600"/>
      <c r="KTM67" s="600"/>
      <c r="KTN67" s="600"/>
      <c r="KTO67" s="600"/>
      <c r="KTP67" s="600"/>
      <c r="KTQ67" s="600"/>
      <c r="KTR67" s="600"/>
      <c r="KTS67" s="600"/>
      <c r="KTT67" s="600"/>
      <c r="KTU67" s="600"/>
      <c r="KTV67" s="600"/>
      <c r="KTW67" s="600"/>
      <c r="KTX67" s="601"/>
      <c r="KTY67" s="599"/>
      <c r="KTZ67" s="600"/>
      <c r="KUA67" s="600"/>
      <c r="KUB67" s="600"/>
      <c r="KUC67" s="600"/>
      <c r="KUD67" s="600"/>
      <c r="KUE67" s="600"/>
      <c r="KUF67" s="600"/>
      <c r="KUG67" s="600"/>
      <c r="KUH67" s="600"/>
      <c r="KUI67" s="600"/>
      <c r="KUJ67" s="600"/>
      <c r="KUK67" s="600"/>
      <c r="KUL67" s="600"/>
      <c r="KUM67" s="600"/>
      <c r="KUN67" s="600"/>
      <c r="KUO67" s="600"/>
      <c r="KUP67" s="600"/>
      <c r="KUQ67" s="600"/>
      <c r="KUR67" s="600"/>
      <c r="KUS67" s="600"/>
      <c r="KUT67" s="600"/>
      <c r="KUU67" s="600"/>
      <c r="KUV67" s="600"/>
      <c r="KUW67" s="600"/>
      <c r="KUX67" s="600"/>
      <c r="KUY67" s="600"/>
      <c r="KUZ67" s="600"/>
      <c r="KVA67" s="600"/>
      <c r="KVB67" s="601"/>
      <c r="KVC67" s="599"/>
      <c r="KVD67" s="600"/>
      <c r="KVE67" s="600"/>
      <c r="KVF67" s="600"/>
      <c r="KVG67" s="600"/>
      <c r="KVH67" s="600"/>
      <c r="KVI67" s="600"/>
      <c r="KVJ67" s="600"/>
      <c r="KVK67" s="600"/>
      <c r="KVL67" s="600"/>
      <c r="KVM67" s="600"/>
      <c r="KVN67" s="600"/>
      <c r="KVO67" s="600"/>
      <c r="KVP67" s="600"/>
      <c r="KVQ67" s="600"/>
      <c r="KVR67" s="600"/>
      <c r="KVS67" s="600"/>
      <c r="KVT67" s="600"/>
      <c r="KVU67" s="600"/>
      <c r="KVV67" s="600"/>
      <c r="KVW67" s="600"/>
      <c r="KVX67" s="600"/>
      <c r="KVY67" s="600"/>
      <c r="KVZ67" s="600"/>
      <c r="KWA67" s="600"/>
      <c r="KWB67" s="600"/>
      <c r="KWC67" s="600"/>
      <c r="KWD67" s="600"/>
      <c r="KWE67" s="600"/>
      <c r="KWF67" s="601"/>
      <c r="KWG67" s="599"/>
      <c r="KWH67" s="600"/>
      <c r="KWI67" s="600"/>
      <c r="KWJ67" s="600"/>
      <c r="KWK67" s="600"/>
      <c r="KWL67" s="600"/>
      <c r="KWM67" s="600"/>
      <c r="KWN67" s="600"/>
      <c r="KWO67" s="600"/>
      <c r="KWP67" s="600"/>
      <c r="KWQ67" s="600"/>
      <c r="KWR67" s="600"/>
      <c r="KWS67" s="600"/>
      <c r="KWT67" s="600"/>
      <c r="KWU67" s="600"/>
      <c r="KWV67" s="600"/>
      <c r="KWW67" s="600"/>
      <c r="KWX67" s="600"/>
      <c r="KWY67" s="600"/>
      <c r="KWZ67" s="600"/>
      <c r="KXA67" s="600"/>
      <c r="KXB67" s="600"/>
      <c r="KXC67" s="600"/>
      <c r="KXD67" s="600"/>
      <c r="KXE67" s="600"/>
      <c r="KXF67" s="600"/>
      <c r="KXG67" s="600"/>
      <c r="KXH67" s="600"/>
      <c r="KXI67" s="600"/>
      <c r="KXJ67" s="601"/>
      <c r="KXK67" s="599"/>
      <c r="KXL67" s="600"/>
      <c r="KXM67" s="600"/>
      <c r="KXN67" s="600"/>
      <c r="KXO67" s="600"/>
      <c r="KXP67" s="600"/>
      <c r="KXQ67" s="600"/>
      <c r="KXR67" s="600"/>
      <c r="KXS67" s="600"/>
      <c r="KXT67" s="600"/>
      <c r="KXU67" s="600"/>
      <c r="KXV67" s="600"/>
      <c r="KXW67" s="600"/>
      <c r="KXX67" s="600"/>
      <c r="KXY67" s="600"/>
      <c r="KXZ67" s="600"/>
      <c r="KYA67" s="600"/>
      <c r="KYB67" s="600"/>
      <c r="KYC67" s="600"/>
      <c r="KYD67" s="600"/>
      <c r="KYE67" s="600"/>
      <c r="KYF67" s="600"/>
      <c r="KYG67" s="600"/>
      <c r="KYH67" s="600"/>
      <c r="KYI67" s="600"/>
      <c r="KYJ67" s="600"/>
      <c r="KYK67" s="600"/>
      <c r="KYL67" s="600"/>
      <c r="KYM67" s="600"/>
      <c r="KYN67" s="601"/>
      <c r="KYO67" s="599"/>
      <c r="KYP67" s="600"/>
      <c r="KYQ67" s="600"/>
      <c r="KYR67" s="600"/>
      <c r="KYS67" s="600"/>
      <c r="KYT67" s="600"/>
      <c r="KYU67" s="600"/>
      <c r="KYV67" s="600"/>
      <c r="KYW67" s="600"/>
      <c r="KYX67" s="600"/>
      <c r="KYY67" s="600"/>
      <c r="KYZ67" s="600"/>
      <c r="KZA67" s="600"/>
      <c r="KZB67" s="600"/>
      <c r="KZC67" s="600"/>
      <c r="KZD67" s="600"/>
      <c r="KZE67" s="600"/>
      <c r="KZF67" s="600"/>
      <c r="KZG67" s="600"/>
      <c r="KZH67" s="600"/>
      <c r="KZI67" s="600"/>
      <c r="KZJ67" s="600"/>
      <c r="KZK67" s="600"/>
      <c r="KZL67" s="600"/>
      <c r="KZM67" s="600"/>
      <c r="KZN67" s="600"/>
      <c r="KZO67" s="600"/>
      <c r="KZP67" s="600"/>
      <c r="KZQ67" s="600"/>
      <c r="KZR67" s="601"/>
      <c r="KZS67" s="599"/>
      <c r="KZT67" s="600"/>
      <c r="KZU67" s="600"/>
      <c r="KZV67" s="600"/>
      <c r="KZW67" s="600"/>
      <c r="KZX67" s="600"/>
      <c r="KZY67" s="600"/>
      <c r="KZZ67" s="600"/>
      <c r="LAA67" s="600"/>
      <c r="LAB67" s="600"/>
      <c r="LAC67" s="600"/>
      <c r="LAD67" s="600"/>
      <c r="LAE67" s="600"/>
      <c r="LAF67" s="600"/>
      <c r="LAG67" s="600"/>
      <c r="LAH67" s="600"/>
      <c r="LAI67" s="600"/>
      <c r="LAJ67" s="600"/>
      <c r="LAK67" s="600"/>
      <c r="LAL67" s="600"/>
      <c r="LAM67" s="600"/>
      <c r="LAN67" s="600"/>
      <c r="LAO67" s="600"/>
      <c r="LAP67" s="600"/>
      <c r="LAQ67" s="600"/>
      <c r="LAR67" s="600"/>
      <c r="LAS67" s="600"/>
      <c r="LAT67" s="600"/>
      <c r="LAU67" s="600"/>
      <c r="LAV67" s="601"/>
      <c r="LAW67" s="599"/>
      <c r="LAX67" s="600"/>
      <c r="LAY67" s="600"/>
      <c r="LAZ67" s="600"/>
      <c r="LBA67" s="600"/>
      <c r="LBB67" s="600"/>
      <c r="LBC67" s="600"/>
      <c r="LBD67" s="600"/>
      <c r="LBE67" s="600"/>
      <c r="LBF67" s="600"/>
      <c r="LBG67" s="600"/>
      <c r="LBH67" s="600"/>
      <c r="LBI67" s="600"/>
      <c r="LBJ67" s="600"/>
      <c r="LBK67" s="600"/>
      <c r="LBL67" s="600"/>
      <c r="LBM67" s="600"/>
      <c r="LBN67" s="600"/>
      <c r="LBO67" s="600"/>
      <c r="LBP67" s="600"/>
      <c r="LBQ67" s="600"/>
      <c r="LBR67" s="600"/>
      <c r="LBS67" s="600"/>
      <c r="LBT67" s="600"/>
      <c r="LBU67" s="600"/>
      <c r="LBV67" s="600"/>
      <c r="LBW67" s="600"/>
      <c r="LBX67" s="600"/>
      <c r="LBY67" s="600"/>
      <c r="LBZ67" s="601"/>
      <c r="LCA67" s="599"/>
      <c r="LCB67" s="600"/>
      <c r="LCC67" s="600"/>
      <c r="LCD67" s="600"/>
      <c r="LCE67" s="600"/>
      <c r="LCF67" s="600"/>
      <c r="LCG67" s="600"/>
      <c r="LCH67" s="600"/>
      <c r="LCI67" s="600"/>
      <c r="LCJ67" s="600"/>
      <c r="LCK67" s="600"/>
      <c r="LCL67" s="600"/>
      <c r="LCM67" s="600"/>
      <c r="LCN67" s="600"/>
      <c r="LCO67" s="600"/>
      <c r="LCP67" s="600"/>
      <c r="LCQ67" s="600"/>
      <c r="LCR67" s="600"/>
      <c r="LCS67" s="600"/>
      <c r="LCT67" s="600"/>
      <c r="LCU67" s="600"/>
      <c r="LCV67" s="600"/>
      <c r="LCW67" s="600"/>
      <c r="LCX67" s="600"/>
      <c r="LCY67" s="600"/>
      <c r="LCZ67" s="600"/>
      <c r="LDA67" s="600"/>
      <c r="LDB67" s="600"/>
      <c r="LDC67" s="600"/>
      <c r="LDD67" s="601"/>
      <c r="LDE67" s="599"/>
      <c r="LDF67" s="600"/>
      <c r="LDG67" s="600"/>
      <c r="LDH67" s="600"/>
      <c r="LDI67" s="600"/>
      <c r="LDJ67" s="600"/>
      <c r="LDK67" s="600"/>
      <c r="LDL67" s="600"/>
      <c r="LDM67" s="600"/>
      <c r="LDN67" s="600"/>
      <c r="LDO67" s="600"/>
      <c r="LDP67" s="600"/>
      <c r="LDQ67" s="600"/>
      <c r="LDR67" s="600"/>
      <c r="LDS67" s="600"/>
      <c r="LDT67" s="600"/>
      <c r="LDU67" s="600"/>
      <c r="LDV67" s="600"/>
      <c r="LDW67" s="600"/>
      <c r="LDX67" s="600"/>
      <c r="LDY67" s="600"/>
      <c r="LDZ67" s="600"/>
      <c r="LEA67" s="600"/>
      <c r="LEB67" s="600"/>
      <c r="LEC67" s="600"/>
      <c r="LED67" s="600"/>
      <c r="LEE67" s="600"/>
      <c r="LEF67" s="600"/>
      <c r="LEG67" s="600"/>
      <c r="LEH67" s="601"/>
      <c r="LEI67" s="599"/>
      <c r="LEJ67" s="600"/>
      <c r="LEK67" s="600"/>
      <c r="LEL67" s="600"/>
      <c r="LEM67" s="600"/>
      <c r="LEN67" s="600"/>
      <c r="LEO67" s="600"/>
      <c r="LEP67" s="600"/>
      <c r="LEQ67" s="600"/>
      <c r="LER67" s="600"/>
      <c r="LES67" s="600"/>
      <c r="LET67" s="600"/>
      <c r="LEU67" s="600"/>
      <c r="LEV67" s="600"/>
      <c r="LEW67" s="600"/>
      <c r="LEX67" s="600"/>
      <c r="LEY67" s="600"/>
      <c r="LEZ67" s="600"/>
      <c r="LFA67" s="600"/>
      <c r="LFB67" s="600"/>
      <c r="LFC67" s="600"/>
      <c r="LFD67" s="600"/>
      <c r="LFE67" s="600"/>
      <c r="LFF67" s="600"/>
      <c r="LFG67" s="600"/>
      <c r="LFH67" s="600"/>
      <c r="LFI67" s="600"/>
      <c r="LFJ67" s="600"/>
      <c r="LFK67" s="600"/>
      <c r="LFL67" s="601"/>
      <c r="LFM67" s="599"/>
      <c r="LFN67" s="600"/>
      <c r="LFO67" s="600"/>
      <c r="LFP67" s="600"/>
      <c r="LFQ67" s="600"/>
      <c r="LFR67" s="600"/>
      <c r="LFS67" s="600"/>
      <c r="LFT67" s="600"/>
      <c r="LFU67" s="600"/>
      <c r="LFV67" s="600"/>
      <c r="LFW67" s="600"/>
      <c r="LFX67" s="600"/>
      <c r="LFY67" s="600"/>
      <c r="LFZ67" s="600"/>
      <c r="LGA67" s="600"/>
      <c r="LGB67" s="600"/>
      <c r="LGC67" s="600"/>
      <c r="LGD67" s="600"/>
      <c r="LGE67" s="600"/>
      <c r="LGF67" s="600"/>
      <c r="LGG67" s="600"/>
      <c r="LGH67" s="600"/>
      <c r="LGI67" s="600"/>
      <c r="LGJ67" s="600"/>
      <c r="LGK67" s="600"/>
      <c r="LGL67" s="600"/>
      <c r="LGM67" s="600"/>
      <c r="LGN67" s="600"/>
      <c r="LGO67" s="600"/>
      <c r="LGP67" s="601"/>
      <c r="LGQ67" s="599"/>
      <c r="LGR67" s="600"/>
      <c r="LGS67" s="600"/>
      <c r="LGT67" s="600"/>
      <c r="LGU67" s="600"/>
      <c r="LGV67" s="600"/>
      <c r="LGW67" s="600"/>
      <c r="LGX67" s="600"/>
      <c r="LGY67" s="600"/>
      <c r="LGZ67" s="600"/>
      <c r="LHA67" s="600"/>
      <c r="LHB67" s="600"/>
      <c r="LHC67" s="600"/>
      <c r="LHD67" s="600"/>
      <c r="LHE67" s="600"/>
      <c r="LHF67" s="600"/>
      <c r="LHG67" s="600"/>
      <c r="LHH67" s="600"/>
      <c r="LHI67" s="600"/>
      <c r="LHJ67" s="600"/>
      <c r="LHK67" s="600"/>
      <c r="LHL67" s="600"/>
      <c r="LHM67" s="600"/>
      <c r="LHN67" s="600"/>
      <c r="LHO67" s="600"/>
      <c r="LHP67" s="600"/>
      <c r="LHQ67" s="600"/>
      <c r="LHR67" s="600"/>
      <c r="LHS67" s="600"/>
      <c r="LHT67" s="601"/>
      <c r="LHU67" s="599"/>
      <c r="LHV67" s="600"/>
      <c r="LHW67" s="600"/>
      <c r="LHX67" s="600"/>
      <c r="LHY67" s="600"/>
      <c r="LHZ67" s="600"/>
      <c r="LIA67" s="600"/>
      <c r="LIB67" s="600"/>
      <c r="LIC67" s="600"/>
      <c r="LID67" s="600"/>
      <c r="LIE67" s="600"/>
      <c r="LIF67" s="600"/>
      <c r="LIG67" s="600"/>
      <c r="LIH67" s="600"/>
      <c r="LII67" s="600"/>
      <c r="LIJ67" s="600"/>
      <c r="LIK67" s="600"/>
      <c r="LIL67" s="600"/>
      <c r="LIM67" s="600"/>
      <c r="LIN67" s="600"/>
      <c r="LIO67" s="600"/>
      <c r="LIP67" s="600"/>
      <c r="LIQ67" s="600"/>
      <c r="LIR67" s="600"/>
      <c r="LIS67" s="600"/>
      <c r="LIT67" s="600"/>
      <c r="LIU67" s="600"/>
      <c r="LIV67" s="600"/>
      <c r="LIW67" s="600"/>
      <c r="LIX67" s="601"/>
      <c r="LIY67" s="599"/>
      <c r="LIZ67" s="600"/>
      <c r="LJA67" s="600"/>
      <c r="LJB67" s="600"/>
      <c r="LJC67" s="600"/>
      <c r="LJD67" s="600"/>
      <c r="LJE67" s="600"/>
      <c r="LJF67" s="600"/>
      <c r="LJG67" s="600"/>
      <c r="LJH67" s="600"/>
      <c r="LJI67" s="600"/>
      <c r="LJJ67" s="600"/>
      <c r="LJK67" s="600"/>
      <c r="LJL67" s="600"/>
      <c r="LJM67" s="600"/>
      <c r="LJN67" s="600"/>
      <c r="LJO67" s="600"/>
      <c r="LJP67" s="600"/>
      <c r="LJQ67" s="600"/>
      <c r="LJR67" s="600"/>
      <c r="LJS67" s="600"/>
      <c r="LJT67" s="600"/>
      <c r="LJU67" s="600"/>
      <c r="LJV67" s="600"/>
      <c r="LJW67" s="600"/>
      <c r="LJX67" s="600"/>
      <c r="LJY67" s="600"/>
      <c r="LJZ67" s="600"/>
      <c r="LKA67" s="600"/>
      <c r="LKB67" s="601"/>
      <c r="LKC67" s="599"/>
      <c r="LKD67" s="600"/>
      <c r="LKE67" s="600"/>
      <c r="LKF67" s="600"/>
      <c r="LKG67" s="600"/>
      <c r="LKH67" s="600"/>
      <c r="LKI67" s="600"/>
      <c r="LKJ67" s="600"/>
      <c r="LKK67" s="600"/>
      <c r="LKL67" s="600"/>
      <c r="LKM67" s="600"/>
      <c r="LKN67" s="600"/>
      <c r="LKO67" s="600"/>
      <c r="LKP67" s="600"/>
      <c r="LKQ67" s="600"/>
      <c r="LKR67" s="600"/>
      <c r="LKS67" s="600"/>
      <c r="LKT67" s="600"/>
      <c r="LKU67" s="600"/>
      <c r="LKV67" s="600"/>
      <c r="LKW67" s="600"/>
      <c r="LKX67" s="600"/>
      <c r="LKY67" s="600"/>
      <c r="LKZ67" s="600"/>
      <c r="LLA67" s="600"/>
      <c r="LLB67" s="600"/>
      <c r="LLC67" s="600"/>
      <c r="LLD67" s="600"/>
      <c r="LLE67" s="600"/>
      <c r="LLF67" s="601"/>
      <c r="LLG67" s="599"/>
      <c r="LLH67" s="600"/>
      <c r="LLI67" s="600"/>
      <c r="LLJ67" s="600"/>
      <c r="LLK67" s="600"/>
      <c r="LLL67" s="600"/>
      <c r="LLM67" s="600"/>
      <c r="LLN67" s="600"/>
      <c r="LLO67" s="600"/>
      <c r="LLP67" s="600"/>
      <c r="LLQ67" s="600"/>
      <c r="LLR67" s="600"/>
      <c r="LLS67" s="600"/>
      <c r="LLT67" s="600"/>
      <c r="LLU67" s="600"/>
      <c r="LLV67" s="600"/>
      <c r="LLW67" s="600"/>
      <c r="LLX67" s="600"/>
      <c r="LLY67" s="600"/>
      <c r="LLZ67" s="600"/>
      <c r="LMA67" s="600"/>
      <c r="LMB67" s="600"/>
      <c r="LMC67" s="600"/>
      <c r="LMD67" s="600"/>
      <c r="LME67" s="600"/>
      <c r="LMF67" s="600"/>
      <c r="LMG67" s="600"/>
      <c r="LMH67" s="600"/>
      <c r="LMI67" s="600"/>
      <c r="LMJ67" s="601"/>
      <c r="LMK67" s="599"/>
      <c r="LML67" s="600"/>
      <c r="LMM67" s="600"/>
      <c r="LMN67" s="600"/>
      <c r="LMO67" s="600"/>
      <c r="LMP67" s="600"/>
      <c r="LMQ67" s="600"/>
      <c r="LMR67" s="600"/>
      <c r="LMS67" s="600"/>
      <c r="LMT67" s="600"/>
      <c r="LMU67" s="600"/>
      <c r="LMV67" s="600"/>
      <c r="LMW67" s="600"/>
      <c r="LMX67" s="600"/>
      <c r="LMY67" s="600"/>
      <c r="LMZ67" s="600"/>
      <c r="LNA67" s="600"/>
      <c r="LNB67" s="600"/>
      <c r="LNC67" s="600"/>
      <c r="LND67" s="600"/>
      <c r="LNE67" s="600"/>
      <c r="LNF67" s="600"/>
      <c r="LNG67" s="600"/>
      <c r="LNH67" s="600"/>
      <c r="LNI67" s="600"/>
      <c r="LNJ67" s="600"/>
      <c r="LNK67" s="600"/>
      <c r="LNL67" s="600"/>
      <c r="LNM67" s="600"/>
      <c r="LNN67" s="601"/>
      <c r="LNO67" s="599"/>
      <c r="LNP67" s="600"/>
      <c r="LNQ67" s="600"/>
      <c r="LNR67" s="600"/>
      <c r="LNS67" s="600"/>
      <c r="LNT67" s="600"/>
      <c r="LNU67" s="600"/>
      <c r="LNV67" s="600"/>
      <c r="LNW67" s="600"/>
      <c r="LNX67" s="600"/>
      <c r="LNY67" s="600"/>
      <c r="LNZ67" s="600"/>
      <c r="LOA67" s="600"/>
      <c r="LOB67" s="600"/>
      <c r="LOC67" s="600"/>
      <c r="LOD67" s="600"/>
      <c r="LOE67" s="600"/>
      <c r="LOF67" s="600"/>
      <c r="LOG67" s="600"/>
      <c r="LOH67" s="600"/>
      <c r="LOI67" s="600"/>
      <c r="LOJ67" s="600"/>
      <c r="LOK67" s="600"/>
      <c r="LOL67" s="600"/>
      <c r="LOM67" s="600"/>
      <c r="LON67" s="600"/>
      <c r="LOO67" s="600"/>
      <c r="LOP67" s="600"/>
      <c r="LOQ67" s="600"/>
      <c r="LOR67" s="601"/>
      <c r="LOS67" s="599"/>
      <c r="LOT67" s="600"/>
      <c r="LOU67" s="600"/>
      <c r="LOV67" s="600"/>
      <c r="LOW67" s="600"/>
      <c r="LOX67" s="600"/>
      <c r="LOY67" s="600"/>
      <c r="LOZ67" s="600"/>
      <c r="LPA67" s="600"/>
      <c r="LPB67" s="600"/>
      <c r="LPC67" s="600"/>
      <c r="LPD67" s="600"/>
      <c r="LPE67" s="600"/>
      <c r="LPF67" s="600"/>
      <c r="LPG67" s="600"/>
      <c r="LPH67" s="600"/>
      <c r="LPI67" s="600"/>
      <c r="LPJ67" s="600"/>
      <c r="LPK67" s="600"/>
      <c r="LPL67" s="600"/>
      <c r="LPM67" s="600"/>
      <c r="LPN67" s="600"/>
      <c r="LPO67" s="600"/>
      <c r="LPP67" s="600"/>
      <c r="LPQ67" s="600"/>
      <c r="LPR67" s="600"/>
      <c r="LPS67" s="600"/>
      <c r="LPT67" s="600"/>
      <c r="LPU67" s="600"/>
      <c r="LPV67" s="601"/>
      <c r="LPW67" s="599"/>
      <c r="LPX67" s="600"/>
      <c r="LPY67" s="600"/>
      <c r="LPZ67" s="600"/>
      <c r="LQA67" s="600"/>
      <c r="LQB67" s="600"/>
      <c r="LQC67" s="600"/>
      <c r="LQD67" s="600"/>
      <c r="LQE67" s="600"/>
      <c r="LQF67" s="600"/>
      <c r="LQG67" s="600"/>
      <c r="LQH67" s="600"/>
      <c r="LQI67" s="600"/>
      <c r="LQJ67" s="600"/>
      <c r="LQK67" s="600"/>
      <c r="LQL67" s="600"/>
      <c r="LQM67" s="600"/>
      <c r="LQN67" s="600"/>
      <c r="LQO67" s="600"/>
      <c r="LQP67" s="600"/>
      <c r="LQQ67" s="600"/>
      <c r="LQR67" s="600"/>
      <c r="LQS67" s="600"/>
      <c r="LQT67" s="600"/>
      <c r="LQU67" s="600"/>
      <c r="LQV67" s="600"/>
      <c r="LQW67" s="600"/>
      <c r="LQX67" s="600"/>
      <c r="LQY67" s="600"/>
      <c r="LQZ67" s="601"/>
      <c r="LRA67" s="599"/>
      <c r="LRB67" s="600"/>
      <c r="LRC67" s="600"/>
      <c r="LRD67" s="600"/>
      <c r="LRE67" s="600"/>
      <c r="LRF67" s="600"/>
      <c r="LRG67" s="600"/>
      <c r="LRH67" s="600"/>
      <c r="LRI67" s="600"/>
      <c r="LRJ67" s="600"/>
      <c r="LRK67" s="600"/>
      <c r="LRL67" s="600"/>
      <c r="LRM67" s="600"/>
      <c r="LRN67" s="600"/>
      <c r="LRO67" s="600"/>
      <c r="LRP67" s="600"/>
      <c r="LRQ67" s="600"/>
      <c r="LRR67" s="600"/>
      <c r="LRS67" s="600"/>
      <c r="LRT67" s="600"/>
      <c r="LRU67" s="600"/>
      <c r="LRV67" s="600"/>
      <c r="LRW67" s="600"/>
      <c r="LRX67" s="600"/>
      <c r="LRY67" s="600"/>
      <c r="LRZ67" s="600"/>
      <c r="LSA67" s="600"/>
      <c r="LSB67" s="600"/>
      <c r="LSC67" s="600"/>
      <c r="LSD67" s="601"/>
      <c r="LSE67" s="599"/>
      <c r="LSF67" s="600"/>
      <c r="LSG67" s="600"/>
      <c r="LSH67" s="600"/>
      <c r="LSI67" s="600"/>
      <c r="LSJ67" s="600"/>
      <c r="LSK67" s="600"/>
      <c r="LSL67" s="600"/>
      <c r="LSM67" s="600"/>
      <c r="LSN67" s="600"/>
      <c r="LSO67" s="600"/>
      <c r="LSP67" s="600"/>
      <c r="LSQ67" s="600"/>
      <c r="LSR67" s="600"/>
      <c r="LSS67" s="600"/>
      <c r="LST67" s="600"/>
      <c r="LSU67" s="600"/>
      <c r="LSV67" s="600"/>
      <c r="LSW67" s="600"/>
      <c r="LSX67" s="600"/>
      <c r="LSY67" s="600"/>
      <c r="LSZ67" s="600"/>
      <c r="LTA67" s="600"/>
      <c r="LTB67" s="600"/>
      <c r="LTC67" s="600"/>
      <c r="LTD67" s="600"/>
      <c r="LTE67" s="600"/>
      <c r="LTF67" s="600"/>
      <c r="LTG67" s="600"/>
      <c r="LTH67" s="601"/>
      <c r="LTI67" s="599"/>
      <c r="LTJ67" s="600"/>
      <c r="LTK67" s="600"/>
      <c r="LTL67" s="600"/>
      <c r="LTM67" s="600"/>
      <c r="LTN67" s="600"/>
      <c r="LTO67" s="600"/>
      <c r="LTP67" s="600"/>
      <c r="LTQ67" s="600"/>
      <c r="LTR67" s="600"/>
      <c r="LTS67" s="600"/>
      <c r="LTT67" s="600"/>
      <c r="LTU67" s="600"/>
      <c r="LTV67" s="600"/>
      <c r="LTW67" s="600"/>
      <c r="LTX67" s="600"/>
      <c r="LTY67" s="600"/>
      <c r="LTZ67" s="600"/>
      <c r="LUA67" s="600"/>
      <c r="LUB67" s="600"/>
      <c r="LUC67" s="600"/>
      <c r="LUD67" s="600"/>
      <c r="LUE67" s="600"/>
      <c r="LUF67" s="600"/>
      <c r="LUG67" s="600"/>
      <c r="LUH67" s="600"/>
      <c r="LUI67" s="600"/>
      <c r="LUJ67" s="600"/>
      <c r="LUK67" s="600"/>
      <c r="LUL67" s="601"/>
      <c r="LUM67" s="599"/>
      <c r="LUN67" s="600"/>
      <c r="LUO67" s="600"/>
      <c r="LUP67" s="600"/>
      <c r="LUQ67" s="600"/>
      <c r="LUR67" s="600"/>
      <c r="LUS67" s="600"/>
      <c r="LUT67" s="600"/>
      <c r="LUU67" s="600"/>
      <c r="LUV67" s="600"/>
      <c r="LUW67" s="600"/>
      <c r="LUX67" s="600"/>
      <c r="LUY67" s="600"/>
      <c r="LUZ67" s="600"/>
      <c r="LVA67" s="600"/>
      <c r="LVB67" s="600"/>
      <c r="LVC67" s="600"/>
      <c r="LVD67" s="600"/>
      <c r="LVE67" s="600"/>
      <c r="LVF67" s="600"/>
      <c r="LVG67" s="600"/>
      <c r="LVH67" s="600"/>
      <c r="LVI67" s="600"/>
      <c r="LVJ67" s="600"/>
      <c r="LVK67" s="600"/>
      <c r="LVL67" s="600"/>
      <c r="LVM67" s="600"/>
      <c r="LVN67" s="600"/>
      <c r="LVO67" s="600"/>
      <c r="LVP67" s="601"/>
      <c r="LVQ67" s="599"/>
      <c r="LVR67" s="600"/>
      <c r="LVS67" s="600"/>
      <c r="LVT67" s="600"/>
      <c r="LVU67" s="600"/>
      <c r="LVV67" s="600"/>
      <c r="LVW67" s="600"/>
      <c r="LVX67" s="600"/>
      <c r="LVY67" s="600"/>
      <c r="LVZ67" s="600"/>
      <c r="LWA67" s="600"/>
      <c r="LWB67" s="600"/>
      <c r="LWC67" s="600"/>
      <c r="LWD67" s="600"/>
      <c r="LWE67" s="600"/>
      <c r="LWF67" s="600"/>
      <c r="LWG67" s="600"/>
      <c r="LWH67" s="600"/>
      <c r="LWI67" s="600"/>
      <c r="LWJ67" s="600"/>
      <c r="LWK67" s="600"/>
      <c r="LWL67" s="600"/>
      <c r="LWM67" s="600"/>
      <c r="LWN67" s="600"/>
      <c r="LWO67" s="600"/>
      <c r="LWP67" s="600"/>
      <c r="LWQ67" s="600"/>
      <c r="LWR67" s="600"/>
      <c r="LWS67" s="600"/>
      <c r="LWT67" s="601"/>
      <c r="LWU67" s="599"/>
      <c r="LWV67" s="600"/>
      <c r="LWW67" s="600"/>
      <c r="LWX67" s="600"/>
      <c r="LWY67" s="600"/>
      <c r="LWZ67" s="600"/>
      <c r="LXA67" s="600"/>
      <c r="LXB67" s="600"/>
      <c r="LXC67" s="600"/>
      <c r="LXD67" s="600"/>
      <c r="LXE67" s="600"/>
      <c r="LXF67" s="600"/>
      <c r="LXG67" s="600"/>
      <c r="LXH67" s="600"/>
      <c r="LXI67" s="600"/>
      <c r="LXJ67" s="600"/>
      <c r="LXK67" s="600"/>
      <c r="LXL67" s="600"/>
      <c r="LXM67" s="600"/>
      <c r="LXN67" s="600"/>
      <c r="LXO67" s="600"/>
      <c r="LXP67" s="600"/>
      <c r="LXQ67" s="600"/>
      <c r="LXR67" s="600"/>
      <c r="LXS67" s="600"/>
      <c r="LXT67" s="600"/>
      <c r="LXU67" s="600"/>
      <c r="LXV67" s="600"/>
      <c r="LXW67" s="600"/>
      <c r="LXX67" s="601"/>
      <c r="LXY67" s="599"/>
      <c r="LXZ67" s="600"/>
      <c r="LYA67" s="600"/>
      <c r="LYB67" s="600"/>
      <c r="LYC67" s="600"/>
      <c r="LYD67" s="600"/>
      <c r="LYE67" s="600"/>
      <c r="LYF67" s="600"/>
      <c r="LYG67" s="600"/>
      <c r="LYH67" s="600"/>
      <c r="LYI67" s="600"/>
      <c r="LYJ67" s="600"/>
      <c r="LYK67" s="600"/>
      <c r="LYL67" s="600"/>
      <c r="LYM67" s="600"/>
      <c r="LYN67" s="600"/>
      <c r="LYO67" s="600"/>
      <c r="LYP67" s="600"/>
      <c r="LYQ67" s="600"/>
      <c r="LYR67" s="600"/>
      <c r="LYS67" s="600"/>
      <c r="LYT67" s="600"/>
      <c r="LYU67" s="600"/>
      <c r="LYV67" s="600"/>
      <c r="LYW67" s="600"/>
      <c r="LYX67" s="600"/>
      <c r="LYY67" s="600"/>
      <c r="LYZ67" s="600"/>
      <c r="LZA67" s="600"/>
      <c r="LZB67" s="601"/>
      <c r="LZC67" s="599"/>
      <c r="LZD67" s="600"/>
      <c r="LZE67" s="600"/>
      <c r="LZF67" s="600"/>
      <c r="LZG67" s="600"/>
      <c r="LZH67" s="600"/>
      <c r="LZI67" s="600"/>
      <c r="LZJ67" s="600"/>
      <c r="LZK67" s="600"/>
      <c r="LZL67" s="600"/>
      <c r="LZM67" s="600"/>
      <c r="LZN67" s="600"/>
      <c r="LZO67" s="600"/>
      <c r="LZP67" s="600"/>
      <c r="LZQ67" s="600"/>
      <c r="LZR67" s="600"/>
      <c r="LZS67" s="600"/>
      <c r="LZT67" s="600"/>
      <c r="LZU67" s="600"/>
      <c r="LZV67" s="600"/>
      <c r="LZW67" s="600"/>
      <c r="LZX67" s="600"/>
      <c r="LZY67" s="600"/>
      <c r="LZZ67" s="600"/>
      <c r="MAA67" s="600"/>
      <c r="MAB67" s="600"/>
      <c r="MAC67" s="600"/>
      <c r="MAD67" s="600"/>
      <c r="MAE67" s="600"/>
      <c r="MAF67" s="601"/>
      <c r="MAG67" s="599"/>
      <c r="MAH67" s="600"/>
      <c r="MAI67" s="600"/>
      <c r="MAJ67" s="600"/>
      <c r="MAK67" s="600"/>
      <c r="MAL67" s="600"/>
      <c r="MAM67" s="600"/>
      <c r="MAN67" s="600"/>
      <c r="MAO67" s="600"/>
      <c r="MAP67" s="600"/>
      <c r="MAQ67" s="600"/>
      <c r="MAR67" s="600"/>
      <c r="MAS67" s="600"/>
      <c r="MAT67" s="600"/>
      <c r="MAU67" s="600"/>
      <c r="MAV67" s="600"/>
      <c r="MAW67" s="600"/>
      <c r="MAX67" s="600"/>
      <c r="MAY67" s="600"/>
      <c r="MAZ67" s="600"/>
      <c r="MBA67" s="600"/>
      <c r="MBB67" s="600"/>
      <c r="MBC67" s="600"/>
      <c r="MBD67" s="600"/>
      <c r="MBE67" s="600"/>
      <c r="MBF67" s="600"/>
      <c r="MBG67" s="600"/>
      <c r="MBH67" s="600"/>
      <c r="MBI67" s="600"/>
      <c r="MBJ67" s="601"/>
      <c r="MBK67" s="599"/>
      <c r="MBL67" s="600"/>
      <c r="MBM67" s="600"/>
      <c r="MBN67" s="600"/>
      <c r="MBO67" s="600"/>
      <c r="MBP67" s="600"/>
      <c r="MBQ67" s="600"/>
      <c r="MBR67" s="600"/>
      <c r="MBS67" s="600"/>
      <c r="MBT67" s="600"/>
      <c r="MBU67" s="600"/>
      <c r="MBV67" s="600"/>
      <c r="MBW67" s="600"/>
      <c r="MBX67" s="600"/>
      <c r="MBY67" s="600"/>
      <c r="MBZ67" s="600"/>
      <c r="MCA67" s="600"/>
      <c r="MCB67" s="600"/>
      <c r="MCC67" s="600"/>
      <c r="MCD67" s="600"/>
      <c r="MCE67" s="600"/>
      <c r="MCF67" s="600"/>
      <c r="MCG67" s="600"/>
      <c r="MCH67" s="600"/>
      <c r="MCI67" s="600"/>
      <c r="MCJ67" s="600"/>
      <c r="MCK67" s="600"/>
      <c r="MCL67" s="600"/>
      <c r="MCM67" s="600"/>
      <c r="MCN67" s="601"/>
      <c r="MCO67" s="599"/>
      <c r="MCP67" s="600"/>
      <c r="MCQ67" s="600"/>
      <c r="MCR67" s="600"/>
      <c r="MCS67" s="600"/>
      <c r="MCT67" s="600"/>
      <c r="MCU67" s="600"/>
      <c r="MCV67" s="600"/>
      <c r="MCW67" s="600"/>
      <c r="MCX67" s="600"/>
      <c r="MCY67" s="600"/>
      <c r="MCZ67" s="600"/>
      <c r="MDA67" s="600"/>
      <c r="MDB67" s="600"/>
      <c r="MDC67" s="600"/>
      <c r="MDD67" s="600"/>
      <c r="MDE67" s="600"/>
      <c r="MDF67" s="600"/>
      <c r="MDG67" s="600"/>
      <c r="MDH67" s="600"/>
      <c r="MDI67" s="600"/>
      <c r="MDJ67" s="600"/>
      <c r="MDK67" s="600"/>
      <c r="MDL67" s="600"/>
      <c r="MDM67" s="600"/>
      <c r="MDN67" s="600"/>
      <c r="MDO67" s="600"/>
      <c r="MDP67" s="600"/>
      <c r="MDQ67" s="600"/>
      <c r="MDR67" s="601"/>
      <c r="MDS67" s="599"/>
      <c r="MDT67" s="600"/>
      <c r="MDU67" s="600"/>
      <c r="MDV67" s="600"/>
      <c r="MDW67" s="600"/>
      <c r="MDX67" s="600"/>
      <c r="MDY67" s="600"/>
      <c r="MDZ67" s="600"/>
      <c r="MEA67" s="600"/>
      <c r="MEB67" s="600"/>
      <c r="MEC67" s="600"/>
      <c r="MED67" s="600"/>
      <c r="MEE67" s="600"/>
      <c r="MEF67" s="600"/>
      <c r="MEG67" s="600"/>
      <c r="MEH67" s="600"/>
      <c r="MEI67" s="600"/>
      <c r="MEJ67" s="600"/>
      <c r="MEK67" s="600"/>
      <c r="MEL67" s="600"/>
      <c r="MEM67" s="600"/>
      <c r="MEN67" s="600"/>
      <c r="MEO67" s="600"/>
      <c r="MEP67" s="600"/>
      <c r="MEQ67" s="600"/>
      <c r="MER67" s="600"/>
      <c r="MES67" s="600"/>
      <c r="MET67" s="600"/>
      <c r="MEU67" s="600"/>
      <c r="MEV67" s="601"/>
      <c r="MEW67" s="599"/>
      <c r="MEX67" s="600"/>
      <c r="MEY67" s="600"/>
      <c r="MEZ67" s="600"/>
      <c r="MFA67" s="600"/>
      <c r="MFB67" s="600"/>
      <c r="MFC67" s="600"/>
      <c r="MFD67" s="600"/>
      <c r="MFE67" s="600"/>
      <c r="MFF67" s="600"/>
      <c r="MFG67" s="600"/>
      <c r="MFH67" s="600"/>
      <c r="MFI67" s="600"/>
      <c r="MFJ67" s="600"/>
      <c r="MFK67" s="600"/>
      <c r="MFL67" s="600"/>
      <c r="MFM67" s="600"/>
      <c r="MFN67" s="600"/>
      <c r="MFO67" s="600"/>
      <c r="MFP67" s="600"/>
      <c r="MFQ67" s="600"/>
      <c r="MFR67" s="600"/>
      <c r="MFS67" s="600"/>
      <c r="MFT67" s="600"/>
      <c r="MFU67" s="600"/>
      <c r="MFV67" s="600"/>
      <c r="MFW67" s="600"/>
      <c r="MFX67" s="600"/>
      <c r="MFY67" s="600"/>
      <c r="MFZ67" s="601"/>
      <c r="MGA67" s="599"/>
      <c r="MGB67" s="600"/>
      <c r="MGC67" s="600"/>
      <c r="MGD67" s="600"/>
      <c r="MGE67" s="600"/>
      <c r="MGF67" s="600"/>
      <c r="MGG67" s="600"/>
      <c r="MGH67" s="600"/>
      <c r="MGI67" s="600"/>
      <c r="MGJ67" s="600"/>
      <c r="MGK67" s="600"/>
      <c r="MGL67" s="600"/>
      <c r="MGM67" s="600"/>
      <c r="MGN67" s="600"/>
      <c r="MGO67" s="600"/>
      <c r="MGP67" s="600"/>
      <c r="MGQ67" s="600"/>
      <c r="MGR67" s="600"/>
      <c r="MGS67" s="600"/>
      <c r="MGT67" s="600"/>
      <c r="MGU67" s="600"/>
      <c r="MGV67" s="600"/>
      <c r="MGW67" s="600"/>
      <c r="MGX67" s="600"/>
      <c r="MGY67" s="600"/>
      <c r="MGZ67" s="600"/>
      <c r="MHA67" s="600"/>
      <c r="MHB67" s="600"/>
      <c r="MHC67" s="600"/>
      <c r="MHD67" s="601"/>
      <c r="MHE67" s="599"/>
      <c r="MHF67" s="600"/>
      <c r="MHG67" s="600"/>
      <c r="MHH67" s="600"/>
      <c r="MHI67" s="600"/>
      <c r="MHJ67" s="600"/>
      <c r="MHK67" s="600"/>
      <c r="MHL67" s="600"/>
      <c r="MHM67" s="600"/>
      <c r="MHN67" s="600"/>
      <c r="MHO67" s="600"/>
      <c r="MHP67" s="600"/>
      <c r="MHQ67" s="600"/>
      <c r="MHR67" s="600"/>
      <c r="MHS67" s="600"/>
      <c r="MHT67" s="600"/>
      <c r="MHU67" s="600"/>
      <c r="MHV67" s="600"/>
      <c r="MHW67" s="600"/>
      <c r="MHX67" s="600"/>
      <c r="MHY67" s="600"/>
      <c r="MHZ67" s="600"/>
      <c r="MIA67" s="600"/>
      <c r="MIB67" s="600"/>
      <c r="MIC67" s="600"/>
      <c r="MID67" s="600"/>
      <c r="MIE67" s="600"/>
      <c r="MIF67" s="600"/>
      <c r="MIG67" s="600"/>
      <c r="MIH67" s="601"/>
      <c r="MII67" s="599"/>
      <c r="MIJ67" s="600"/>
      <c r="MIK67" s="600"/>
      <c r="MIL67" s="600"/>
      <c r="MIM67" s="600"/>
      <c r="MIN67" s="600"/>
      <c r="MIO67" s="600"/>
      <c r="MIP67" s="600"/>
      <c r="MIQ67" s="600"/>
      <c r="MIR67" s="600"/>
      <c r="MIS67" s="600"/>
      <c r="MIT67" s="600"/>
      <c r="MIU67" s="600"/>
      <c r="MIV67" s="600"/>
      <c r="MIW67" s="600"/>
      <c r="MIX67" s="600"/>
      <c r="MIY67" s="600"/>
      <c r="MIZ67" s="600"/>
      <c r="MJA67" s="600"/>
      <c r="MJB67" s="600"/>
      <c r="MJC67" s="600"/>
      <c r="MJD67" s="600"/>
      <c r="MJE67" s="600"/>
      <c r="MJF67" s="600"/>
      <c r="MJG67" s="600"/>
      <c r="MJH67" s="600"/>
      <c r="MJI67" s="600"/>
      <c r="MJJ67" s="600"/>
      <c r="MJK67" s="600"/>
      <c r="MJL67" s="601"/>
      <c r="MJM67" s="599"/>
      <c r="MJN67" s="600"/>
      <c r="MJO67" s="600"/>
      <c r="MJP67" s="600"/>
      <c r="MJQ67" s="600"/>
      <c r="MJR67" s="600"/>
      <c r="MJS67" s="600"/>
      <c r="MJT67" s="600"/>
      <c r="MJU67" s="600"/>
      <c r="MJV67" s="600"/>
      <c r="MJW67" s="600"/>
      <c r="MJX67" s="600"/>
      <c r="MJY67" s="600"/>
      <c r="MJZ67" s="600"/>
      <c r="MKA67" s="600"/>
      <c r="MKB67" s="600"/>
      <c r="MKC67" s="600"/>
      <c r="MKD67" s="600"/>
      <c r="MKE67" s="600"/>
      <c r="MKF67" s="600"/>
      <c r="MKG67" s="600"/>
      <c r="MKH67" s="600"/>
      <c r="MKI67" s="600"/>
      <c r="MKJ67" s="600"/>
      <c r="MKK67" s="600"/>
      <c r="MKL67" s="600"/>
      <c r="MKM67" s="600"/>
      <c r="MKN67" s="600"/>
      <c r="MKO67" s="600"/>
      <c r="MKP67" s="601"/>
      <c r="MKQ67" s="599"/>
      <c r="MKR67" s="600"/>
      <c r="MKS67" s="600"/>
      <c r="MKT67" s="600"/>
      <c r="MKU67" s="600"/>
      <c r="MKV67" s="600"/>
      <c r="MKW67" s="600"/>
      <c r="MKX67" s="600"/>
      <c r="MKY67" s="600"/>
      <c r="MKZ67" s="600"/>
      <c r="MLA67" s="600"/>
      <c r="MLB67" s="600"/>
      <c r="MLC67" s="600"/>
      <c r="MLD67" s="600"/>
      <c r="MLE67" s="600"/>
      <c r="MLF67" s="600"/>
      <c r="MLG67" s="600"/>
      <c r="MLH67" s="600"/>
      <c r="MLI67" s="600"/>
      <c r="MLJ67" s="600"/>
      <c r="MLK67" s="600"/>
      <c r="MLL67" s="600"/>
      <c r="MLM67" s="600"/>
      <c r="MLN67" s="600"/>
      <c r="MLO67" s="600"/>
      <c r="MLP67" s="600"/>
      <c r="MLQ67" s="600"/>
      <c r="MLR67" s="600"/>
      <c r="MLS67" s="600"/>
      <c r="MLT67" s="601"/>
      <c r="MLU67" s="599"/>
      <c r="MLV67" s="600"/>
      <c r="MLW67" s="600"/>
      <c r="MLX67" s="600"/>
      <c r="MLY67" s="600"/>
      <c r="MLZ67" s="600"/>
      <c r="MMA67" s="600"/>
      <c r="MMB67" s="600"/>
      <c r="MMC67" s="600"/>
      <c r="MMD67" s="600"/>
      <c r="MME67" s="600"/>
      <c r="MMF67" s="600"/>
      <c r="MMG67" s="600"/>
      <c r="MMH67" s="600"/>
      <c r="MMI67" s="600"/>
      <c r="MMJ67" s="600"/>
      <c r="MMK67" s="600"/>
      <c r="MML67" s="600"/>
      <c r="MMM67" s="600"/>
      <c r="MMN67" s="600"/>
      <c r="MMO67" s="600"/>
      <c r="MMP67" s="600"/>
      <c r="MMQ67" s="600"/>
      <c r="MMR67" s="600"/>
      <c r="MMS67" s="600"/>
      <c r="MMT67" s="600"/>
      <c r="MMU67" s="600"/>
      <c r="MMV67" s="600"/>
      <c r="MMW67" s="600"/>
      <c r="MMX67" s="601"/>
      <c r="MMY67" s="599"/>
      <c r="MMZ67" s="600"/>
      <c r="MNA67" s="600"/>
      <c r="MNB67" s="600"/>
      <c r="MNC67" s="600"/>
      <c r="MND67" s="600"/>
      <c r="MNE67" s="600"/>
      <c r="MNF67" s="600"/>
      <c r="MNG67" s="600"/>
      <c r="MNH67" s="600"/>
      <c r="MNI67" s="600"/>
      <c r="MNJ67" s="600"/>
      <c r="MNK67" s="600"/>
      <c r="MNL67" s="600"/>
      <c r="MNM67" s="600"/>
      <c r="MNN67" s="600"/>
      <c r="MNO67" s="600"/>
      <c r="MNP67" s="600"/>
      <c r="MNQ67" s="600"/>
      <c r="MNR67" s="600"/>
      <c r="MNS67" s="600"/>
      <c r="MNT67" s="600"/>
      <c r="MNU67" s="600"/>
      <c r="MNV67" s="600"/>
      <c r="MNW67" s="600"/>
      <c r="MNX67" s="600"/>
      <c r="MNY67" s="600"/>
      <c r="MNZ67" s="600"/>
      <c r="MOA67" s="600"/>
      <c r="MOB67" s="601"/>
      <c r="MOC67" s="599"/>
      <c r="MOD67" s="600"/>
      <c r="MOE67" s="600"/>
      <c r="MOF67" s="600"/>
      <c r="MOG67" s="600"/>
      <c r="MOH67" s="600"/>
      <c r="MOI67" s="600"/>
      <c r="MOJ67" s="600"/>
      <c r="MOK67" s="600"/>
      <c r="MOL67" s="600"/>
      <c r="MOM67" s="600"/>
      <c r="MON67" s="600"/>
      <c r="MOO67" s="600"/>
      <c r="MOP67" s="600"/>
      <c r="MOQ67" s="600"/>
      <c r="MOR67" s="600"/>
      <c r="MOS67" s="600"/>
      <c r="MOT67" s="600"/>
      <c r="MOU67" s="600"/>
      <c r="MOV67" s="600"/>
      <c r="MOW67" s="600"/>
      <c r="MOX67" s="600"/>
      <c r="MOY67" s="600"/>
      <c r="MOZ67" s="600"/>
      <c r="MPA67" s="600"/>
      <c r="MPB67" s="600"/>
      <c r="MPC67" s="600"/>
      <c r="MPD67" s="600"/>
      <c r="MPE67" s="600"/>
      <c r="MPF67" s="601"/>
      <c r="MPG67" s="599"/>
      <c r="MPH67" s="600"/>
      <c r="MPI67" s="600"/>
      <c r="MPJ67" s="600"/>
      <c r="MPK67" s="600"/>
      <c r="MPL67" s="600"/>
      <c r="MPM67" s="600"/>
      <c r="MPN67" s="600"/>
      <c r="MPO67" s="600"/>
      <c r="MPP67" s="600"/>
      <c r="MPQ67" s="600"/>
      <c r="MPR67" s="600"/>
      <c r="MPS67" s="600"/>
      <c r="MPT67" s="600"/>
      <c r="MPU67" s="600"/>
      <c r="MPV67" s="600"/>
      <c r="MPW67" s="600"/>
      <c r="MPX67" s="600"/>
      <c r="MPY67" s="600"/>
      <c r="MPZ67" s="600"/>
      <c r="MQA67" s="600"/>
      <c r="MQB67" s="600"/>
      <c r="MQC67" s="600"/>
      <c r="MQD67" s="600"/>
      <c r="MQE67" s="600"/>
      <c r="MQF67" s="600"/>
      <c r="MQG67" s="600"/>
      <c r="MQH67" s="600"/>
      <c r="MQI67" s="600"/>
      <c r="MQJ67" s="601"/>
      <c r="MQK67" s="599"/>
      <c r="MQL67" s="600"/>
      <c r="MQM67" s="600"/>
      <c r="MQN67" s="600"/>
      <c r="MQO67" s="600"/>
      <c r="MQP67" s="600"/>
      <c r="MQQ67" s="600"/>
      <c r="MQR67" s="600"/>
      <c r="MQS67" s="600"/>
      <c r="MQT67" s="600"/>
      <c r="MQU67" s="600"/>
      <c r="MQV67" s="600"/>
      <c r="MQW67" s="600"/>
      <c r="MQX67" s="600"/>
      <c r="MQY67" s="600"/>
      <c r="MQZ67" s="600"/>
      <c r="MRA67" s="600"/>
      <c r="MRB67" s="600"/>
      <c r="MRC67" s="600"/>
      <c r="MRD67" s="600"/>
      <c r="MRE67" s="600"/>
      <c r="MRF67" s="600"/>
      <c r="MRG67" s="600"/>
      <c r="MRH67" s="600"/>
      <c r="MRI67" s="600"/>
      <c r="MRJ67" s="600"/>
      <c r="MRK67" s="600"/>
      <c r="MRL67" s="600"/>
      <c r="MRM67" s="600"/>
      <c r="MRN67" s="601"/>
      <c r="MRO67" s="599"/>
      <c r="MRP67" s="600"/>
      <c r="MRQ67" s="600"/>
      <c r="MRR67" s="600"/>
      <c r="MRS67" s="600"/>
      <c r="MRT67" s="600"/>
      <c r="MRU67" s="600"/>
      <c r="MRV67" s="600"/>
      <c r="MRW67" s="600"/>
      <c r="MRX67" s="600"/>
      <c r="MRY67" s="600"/>
      <c r="MRZ67" s="600"/>
      <c r="MSA67" s="600"/>
      <c r="MSB67" s="600"/>
      <c r="MSC67" s="600"/>
      <c r="MSD67" s="600"/>
      <c r="MSE67" s="600"/>
      <c r="MSF67" s="600"/>
      <c r="MSG67" s="600"/>
      <c r="MSH67" s="600"/>
      <c r="MSI67" s="600"/>
      <c r="MSJ67" s="600"/>
      <c r="MSK67" s="600"/>
      <c r="MSL67" s="600"/>
      <c r="MSM67" s="600"/>
      <c r="MSN67" s="600"/>
      <c r="MSO67" s="600"/>
      <c r="MSP67" s="600"/>
      <c r="MSQ67" s="600"/>
      <c r="MSR67" s="601"/>
      <c r="MSS67" s="599"/>
      <c r="MST67" s="600"/>
      <c r="MSU67" s="600"/>
      <c r="MSV67" s="600"/>
      <c r="MSW67" s="600"/>
      <c r="MSX67" s="600"/>
      <c r="MSY67" s="600"/>
      <c r="MSZ67" s="600"/>
      <c r="MTA67" s="600"/>
      <c r="MTB67" s="600"/>
      <c r="MTC67" s="600"/>
      <c r="MTD67" s="600"/>
      <c r="MTE67" s="600"/>
      <c r="MTF67" s="600"/>
      <c r="MTG67" s="600"/>
      <c r="MTH67" s="600"/>
      <c r="MTI67" s="600"/>
      <c r="MTJ67" s="600"/>
      <c r="MTK67" s="600"/>
      <c r="MTL67" s="600"/>
      <c r="MTM67" s="600"/>
      <c r="MTN67" s="600"/>
      <c r="MTO67" s="600"/>
      <c r="MTP67" s="600"/>
      <c r="MTQ67" s="600"/>
      <c r="MTR67" s="600"/>
      <c r="MTS67" s="600"/>
      <c r="MTT67" s="600"/>
      <c r="MTU67" s="600"/>
      <c r="MTV67" s="601"/>
      <c r="MTW67" s="599"/>
      <c r="MTX67" s="600"/>
      <c r="MTY67" s="600"/>
      <c r="MTZ67" s="600"/>
      <c r="MUA67" s="600"/>
      <c r="MUB67" s="600"/>
      <c r="MUC67" s="600"/>
      <c r="MUD67" s="600"/>
      <c r="MUE67" s="600"/>
      <c r="MUF67" s="600"/>
      <c r="MUG67" s="600"/>
      <c r="MUH67" s="600"/>
      <c r="MUI67" s="600"/>
      <c r="MUJ67" s="600"/>
      <c r="MUK67" s="600"/>
      <c r="MUL67" s="600"/>
      <c r="MUM67" s="600"/>
      <c r="MUN67" s="600"/>
      <c r="MUO67" s="600"/>
      <c r="MUP67" s="600"/>
      <c r="MUQ67" s="600"/>
      <c r="MUR67" s="600"/>
      <c r="MUS67" s="600"/>
      <c r="MUT67" s="600"/>
      <c r="MUU67" s="600"/>
      <c r="MUV67" s="600"/>
      <c r="MUW67" s="600"/>
      <c r="MUX67" s="600"/>
      <c r="MUY67" s="600"/>
      <c r="MUZ67" s="601"/>
      <c r="MVA67" s="599"/>
      <c r="MVB67" s="600"/>
      <c r="MVC67" s="600"/>
      <c r="MVD67" s="600"/>
      <c r="MVE67" s="600"/>
      <c r="MVF67" s="600"/>
      <c r="MVG67" s="600"/>
      <c r="MVH67" s="600"/>
      <c r="MVI67" s="600"/>
      <c r="MVJ67" s="600"/>
      <c r="MVK67" s="600"/>
      <c r="MVL67" s="600"/>
      <c r="MVM67" s="600"/>
      <c r="MVN67" s="600"/>
      <c r="MVO67" s="600"/>
      <c r="MVP67" s="600"/>
      <c r="MVQ67" s="600"/>
      <c r="MVR67" s="600"/>
      <c r="MVS67" s="600"/>
      <c r="MVT67" s="600"/>
      <c r="MVU67" s="600"/>
      <c r="MVV67" s="600"/>
      <c r="MVW67" s="600"/>
      <c r="MVX67" s="600"/>
      <c r="MVY67" s="600"/>
      <c r="MVZ67" s="600"/>
      <c r="MWA67" s="600"/>
      <c r="MWB67" s="600"/>
      <c r="MWC67" s="600"/>
      <c r="MWD67" s="601"/>
      <c r="MWE67" s="599"/>
      <c r="MWF67" s="600"/>
      <c r="MWG67" s="600"/>
      <c r="MWH67" s="600"/>
      <c r="MWI67" s="600"/>
      <c r="MWJ67" s="600"/>
      <c r="MWK67" s="600"/>
      <c r="MWL67" s="600"/>
      <c r="MWM67" s="600"/>
      <c r="MWN67" s="600"/>
      <c r="MWO67" s="600"/>
      <c r="MWP67" s="600"/>
      <c r="MWQ67" s="600"/>
      <c r="MWR67" s="600"/>
      <c r="MWS67" s="600"/>
      <c r="MWT67" s="600"/>
      <c r="MWU67" s="600"/>
      <c r="MWV67" s="600"/>
      <c r="MWW67" s="600"/>
      <c r="MWX67" s="600"/>
      <c r="MWY67" s="600"/>
      <c r="MWZ67" s="600"/>
      <c r="MXA67" s="600"/>
      <c r="MXB67" s="600"/>
      <c r="MXC67" s="600"/>
      <c r="MXD67" s="600"/>
      <c r="MXE67" s="600"/>
      <c r="MXF67" s="600"/>
      <c r="MXG67" s="600"/>
      <c r="MXH67" s="601"/>
      <c r="MXI67" s="599"/>
      <c r="MXJ67" s="600"/>
      <c r="MXK67" s="600"/>
      <c r="MXL67" s="600"/>
      <c r="MXM67" s="600"/>
      <c r="MXN67" s="600"/>
      <c r="MXO67" s="600"/>
      <c r="MXP67" s="600"/>
      <c r="MXQ67" s="600"/>
      <c r="MXR67" s="600"/>
      <c r="MXS67" s="600"/>
      <c r="MXT67" s="600"/>
      <c r="MXU67" s="600"/>
      <c r="MXV67" s="600"/>
      <c r="MXW67" s="600"/>
      <c r="MXX67" s="600"/>
      <c r="MXY67" s="600"/>
      <c r="MXZ67" s="600"/>
      <c r="MYA67" s="600"/>
      <c r="MYB67" s="600"/>
      <c r="MYC67" s="600"/>
      <c r="MYD67" s="600"/>
      <c r="MYE67" s="600"/>
      <c r="MYF67" s="600"/>
      <c r="MYG67" s="600"/>
      <c r="MYH67" s="600"/>
      <c r="MYI67" s="600"/>
      <c r="MYJ67" s="600"/>
      <c r="MYK67" s="600"/>
      <c r="MYL67" s="601"/>
      <c r="MYM67" s="599"/>
      <c r="MYN67" s="600"/>
      <c r="MYO67" s="600"/>
      <c r="MYP67" s="600"/>
      <c r="MYQ67" s="600"/>
      <c r="MYR67" s="600"/>
      <c r="MYS67" s="600"/>
      <c r="MYT67" s="600"/>
      <c r="MYU67" s="600"/>
      <c r="MYV67" s="600"/>
      <c r="MYW67" s="600"/>
      <c r="MYX67" s="600"/>
      <c r="MYY67" s="600"/>
      <c r="MYZ67" s="600"/>
      <c r="MZA67" s="600"/>
      <c r="MZB67" s="600"/>
      <c r="MZC67" s="600"/>
      <c r="MZD67" s="600"/>
      <c r="MZE67" s="600"/>
      <c r="MZF67" s="600"/>
      <c r="MZG67" s="600"/>
      <c r="MZH67" s="600"/>
      <c r="MZI67" s="600"/>
      <c r="MZJ67" s="600"/>
      <c r="MZK67" s="600"/>
      <c r="MZL67" s="600"/>
      <c r="MZM67" s="600"/>
      <c r="MZN67" s="600"/>
      <c r="MZO67" s="600"/>
      <c r="MZP67" s="601"/>
      <c r="MZQ67" s="599"/>
      <c r="MZR67" s="600"/>
      <c r="MZS67" s="600"/>
      <c r="MZT67" s="600"/>
      <c r="MZU67" s="600"/>
      <c r="MZV67" s="600"/>
      <c r="MZW67" s="600"/>
      <c r="MZX67" s="600"/>
      <c r="MZY67" s="600"/>
      <c r="MZZ67" s="600"/>
      <c r="NAA67" s="600"/>
      <c r="NAB67" s="600"/>
      <c r="NAC67" s="600"/>
      <c r="NAD67" s="600"/>
      <c r="NAE67" s="600"/>
      <c r="NAF67" s="600"/>
      <c r="NAG67" s="600"/>
      <c r="NAH67" s="600"/>
      <c r="NAI67" s="600"/>
      <c r="NAJ67" s="600"/>
      <c r="NAK67" s="600"/>
      <c r="NAL67" s="600"/>
      <c r="NAM67" s="600"/>
      <c r="NAN67" s="600"/>
      <c r="NAO67" s="600"/>
      <c r="NAP67" s="600"/>
      <c r="NAQ67" s="600"/>
      <c r="NAR67" s="600"/>
      <c r="NAS67" s="600"/>
      <c r="NAT67" s="601"/>
      <c r="NAU67" s="599"/>
      <c r="NAV67" s="600"/>
      <c r="NAW67" s="600"/>
      <c r="NAX67" s="600"/>
      <c r="NAY67" s="600"/>
      <c r="NAZ67" s="600"/>
      <c r="NBA67" s="600"/>
      <c r="NBB67" s="600"/>
      <c r="NBC67" s="600"/>
      <c r="NBD67" s="600"/>
      <c r="NBE67" s="600"/>
      <c r="NBF67" s="600"/>
      <c r="NBG67" s="600"/>
      <c r="NBH67" s="600"/>
      <c r="NBI67" s="600"/>
      <c r="NBJ67" s="600"/>
      <c r="NBK67" s="600"/>
      <c r="NBL67" s="600"/>
      <c r="NBM67" s="600"/>
      <c r="NBN67" s="600"/>
      <c r="NBO67" s="600"/>
      <c r="NBP67" s="600"/>
      <c r="NBQ67" s="600"/>
      <c r="NBR67" s="600"/>
      <c r="NBS67" s="600"/>
      <c r="NBT67" s="600"/>
      <c r="NBU67" s="600"/>
      <c r="NBV67" s="600"/>
      <c r="NBW67" s="600"/>
      <c r="NBX67" s="601"/>
      <c r="NBY67" s="599"/>
      <c r="NBZ67" s="600"/>
      <c r="NCA67" s="600"/>
      <c r="NCB67" s="600"/>
      <c r="NCC67" s="600"/>
      <c r="NCD67" s="600"/>
      <c r="NCE67" s="600"/>
      <c r="NCF67" s="600"/>
      <c r="NCG67" s="600"/>
      <c r="NCH67" s="600"/>
      <c r="NCI67" s="600"/>
      <c r="NCJ67" s="600"/>
      <c r="NCK67" s="600"/>
      <c r="NCL67" s="600"/>
      <c r="NCM67" s="600"/>
      <c r="NCN67" s="600"/>
      <c r="NCO67" s="600"/>
      <c r="NCP67" s="600"/>
      <c r="NCQ67" s="600"/>
      <c r="NCR67" s="600"/>
      <c r="NCS67" s="600"/>
      <c r="NCT67" s="600"/>
      <c r="NCU67" s="600"/>
      <c r="NCV67" s="600"/>
      <c r="NCW67" s="600"/>
      <c r="NCX67" s="600"/>
      <c r="NCY67" s="600"/>
      <c r="NCZ67" s="600"/>
      <c r="NDA67" s="600"/>
      <c r="NDB67" s="601"/>
      <c r="NDC67" s="599"/>
      <c r="NDD67" s="600"/>
      <c r="NDE67" s="600"/>
      <c r="NDF67" s="600"/>
      <c r="NDG67" s="600"/>
      <c r="NDH67" s="600"/>
      <c r="NDI67" s="600"/>
      <c r="NDJ67" s="600"/>
      <c r="NDK67" s="600"/>
      <c r="NDL67" s="600"/>
      <c r="NDM67" s="600"/>
      <c r="NDN67" s="600"/>
      <c r="NDO67" s="600"/>
      <c r="NDP67" s="600"/>
      <c r="NDQ67" s="600"/>
      <c r="NDR67" s="600"/>
      <c r="NDS67" s="600"/>
      <c r="NDT67" s="600"/>
      <c r="NDU67" s="600"/>
      <c r="NDV67" s="600"/>
      <c r="NDW67" s="600"/>
      <c r="NDX67" s="600"/>
      <c r="NDY67" s="600"/>
      <c r="NDZ67" s="600"/>
      <c r="NEA67" s="600"/>
      <c r="NEB67" s="600"/>
      <c r="NEC67" s="600"/>
      <c r="NED67" s="600"/>
      <c r="NEE67" s="600"/>
      <c r="NEF67" s="601"/>
      <c r="NEG67" s="599"/>
      <c r="NEH67" s="600"/>
      <c r="NEI67" s="600"/>
      <c r="NEJ67" s="600"/>
      <c r="NEK67" s="600"/>
      <c r="NEL67" s="600"/>
      <c r="NEM67" s="600"/>
      <c r="NEN67" s="600"/>
      <c r="NEO67" s="600"/>
      <c r="NEP67" s="600"/>
      <c r="NEQ67" s="600"/>
      <c r="NER67" s="600"/>
      <c r="NES67" s="600"/>
      <c r="NET67" s="600"/>
      <c r="NEU67" s="600"/>
      <c r="NEV67" s="600"/>
      <c r="NEW67" s="600"/>
      <c r="NEX67" s="600"/>
      <c r="NEY67" s="600"/>
      <c r="NEZ67" s="600"/>
      <c r="NFA67" s="600"/>
      <c r="NFB67" s="600"/>
      <c r="NFC67" s="600"/>
      <c r="NFD67" s="600"/>
      <c r="NFE67" s="600"/>
      <c r="NFF67" s="600"/>
      <c r="NFG67" s="600"/>
      <c r="NFH67" s="600"/>
      <c r="NFI67" s="600"/>
      <c r="NFJ67" s="601"/>
      <c r="NFK67" s="599"/>
      <c r="NFL67" s="600"/>
      <c r="NFM67" s="600"/>
      <c r="NFN67" s="600"/>
      <c r="NFO67" s="600"/>
      <c r="NFP67" s="600"/>
      <c r="NFQ67" s="600"/>
      <c r="NFR67" s="600"/>
      <c r="NFS67" s="600"/>
      <c r="NFT67" s="600"/>
      <c r="NFU67" s="600"/>
      <c r="NFV67" s="600"/>
      <c r="NFW67" s="600"/>
      <c r="NFX67" s="600"/>
      <c r="NFY67" s="600"/>
      <c r="NFZ67" s="600"/>
      <c r="NGA67" s="600"/>
      <c r="NGB67" s="600"/>
      <c r="NGC67" s="600"/>
      <c r="NGD67" s="600"/>
      <c r="NGE67" s="600"/>
      <c r="NGF67" s="600"/>
      <c r="NGG67" s="600"/>
      <c r="NGH67" s="600"/>
      <c r="NGI67" s="600"/>
      <c r="NGJ67" s="600"/>
      <c r="NGK67" s="600"/>
      <c r="NGL67" s="600"/>
      <c r="NGM67" s="600"/>
      <c r="NGN67" s="601"/>
      <c r="NGO67" s="599"/>
      <c r="NGP67" s="600"/>
      <c r="NGQ67" s="600"/>
      <c r="NGR67" s="600"/>
      <c r="NGS67" s="600"/>
      <c r="NGT67" s="600"/>
      <c r="NGU67" s="600"/>
      <c r="NGV67" s="600"/>
      <c r="NGW67" s="600"/>
      <c r="NGX67" s="600"/>
      <c r="NGY67" s="600"/>
      <c r="NGZ67" s="600"/>
      <c r="NHA67" s="600"/>
      <c r="NHB67" s="600"/>
      <c r="NHC67" s="600"/>
      <c r="NHD67" s="600"/>
      <c r="NHE67" s="600"/>
      <c r="NHF67" s="600"/>
      <c r="NHG67" s="600"/>
      <c r="NHH67" s="600"/>
      <c r="NHI67" s="600"/>
      <c r="NHJ67" s="600"/>
      <c r="NHK67" s="600"/>
      <c r="NHL67" s="600"/>
      <c r="NHM67" s="600"/>
      <c r="NHN67" s="600"/>
      <c r="NHO67" s="600"/>
      <c r="NHP67" s="600"/>
      <c r="NHQ67" s="600"/>
      <c r="NHR67" s="601"/>
      <c r="NHS67" s="599"/>
      <c r="NHT67" s="600"/>
      <c r="NHU67" s="600"/>
      <c r="NHV67" s="600"/>
      <c r="NHW67" s="600"/>
      <c r="NHX67" s="600"/>
      <c r="NHY67" s="600"/>
      <c r="NHZ67" s="600"/>
      <c r="NIA67" s="600"/>
      <c r="NIB67" s="600"/>
      <c r="NIC67" s="600"/>
      <c r="NID67" s="600"/>
      <c r="NIE67" s="600"/>
      <c r="NIF67" s="600"/>
      <c r="NIG67" s="600"/>
      <c r="NIH67" s="600"/>
      <c r="NII67" s="600"/>
      <c r="NIJ67" s="600"/>
      <c r="NIK67" s="600"/>
      <c r="NIL67" s="600"/>
      <c r="NIM67" s="600"/>
      <c r="NIN67" s="600"/>
      <c r="NIO67" s="600"/>
      <c r="NIP67" s="600"/>
      <c r="NIQ67" s="600"/>
      <c r="NIR67" s="600"/>
      <c r="NIS67" s="600"/>
      <c r="NIT67" s="600"/>
      <c r="NIU67" s="600"/>
      <c r="NIV67" s="601"/>
      <c r="NIW67" s="599"/>
      <c r="NIX67" s="600"/>
      <c r="NIY67" s="600"/>
      <c r="NIZ67" s="600"/>
      <c r="NJA67" s="600"/>
      <c r="NJB67" s="600"/>
      <c r="NJC67" s="600"/>
      <c r="NJD67" s="600"/>
      <c r="NJE67" s="600"/>
      <c r="NJF67" s="600"/>
      <c r="NJG67" s="600"/>
      <c r="NJH67" s="600"/>
      <c r="NJI67" s="600"/>
      <c r="NJJ67" s="600"/>
      <c r="NJK67" s="600"/>
      <c r="NJL67" s="600"/>
      <c r="NJM67" s="600"/>
      <c r="NJN67" s="600"/>
      <c r="NJO67" s="600"/>
      <c r="NJP67" s="600"/>
      <c r="NJQ67" s="600"/>
      <c r="NJR67" s="600"/>
      <c r="NJS67" s="600"/>
      <c r="NJT67" s="600"/>
      <c r="NJU67" s="600"/>
      <c r="NJV67" s="600"/>
      <c r="NJW67" s="600"/>
      <c r="NJX67" s="600"/>
      <c r="NJY67" s="600"/>
      <c r="NJZ67" s="601"/>
      <c r="NKA67" s="599"/>
      <c r="NKB67" s="600"/>
      <c r="NKC67" s="600"/>
      <c r="NKD67" s="600"/>
      <c r="NKE67" s="600"/>
      <c r="NKF67" s="600"/>
      <c r="NKG67" s="600"/>
      <c r="NKH67" s="600"/>
      <c r="NKI67" s="600"/>
      <c r="NKJ67" s="600"/>
      <c r="NKK67" s="600"/>
      <c r="NKL67" s="600"/>
      <c r="NKM67" s="600"/>
      <c r="NKN67" s="600"/>
      <c r="NKO67" s="600"/>
      <c r="NKP67" s="600"/>
      <c r="NKQ67" s="600"/>
      <c r="NKR67" s="600"/>
      <c r="NKS67" s="600"/>
      <c r="NKT67" s="600"/>
      <c r="NKU67" s="600"/>
      <c r="NKV67" s="600"/>
      <c r="NKW67" s="600"/>
      <c r="NKX67" s="600"/>
      <c r="NKY67" s="600"/>
      <c r="NKZ67" s="600"/>
      <c r="NLA67" s="600"/>
      <c r="NLB67" s="600"/>
      <c r="NLC67" s="600"/>
      <c r="NLD67" s="601"/>
      <c r="NLE67" s="599"/>
      <c r="NLF67" s="600"/>
      <c r="NLG67" s="600"/>
      <c r="NLH67" s="600"/>
      <c r="NLI67" s="600"/>
      <c r="NLJ67" s="600"/>
      <c r="NLK67" s="600"/>
      <c r="NLL67" s="600"/>
      <c r="NLM67" s="600"/>
      <c r="NLN67" s="600"/>
      <c r="NLO67" s="600"/>
      <c r="NLP67" s="600"/>
      <c r="NLQ67" s="600"/>
      <c r="NLR67" s="600"/>
      <c r="NLS67" s="600"/>
      <c r="NLT67" s="600"/>
      <c r="NLU67" s="600"/>
      <c r="NLV67" s="600"/>
      <c r="NLW67" s="600"/>
      <c r="NLX67" s="600"/>
      <c r="NLY67" s="600"/>
      <c r="NLZ67" s="600"/>
      <c r="NMA67" s="600"/>
      <c r="NMB67" s="600"/>
      <c r="NMC67" s="600"/>
      <c r="NMD67" s="600"/>
      <c r="NME67" s="600"/>
      <c r="NMF67" s="600"/>
      <c r="NMG67" s="600"/>
      <c r="NMH67" s="601"/>
      <c r="NMI67" s="599"/>
      <c r="NMJ67" s="600"/>
      <c r="NMK67" s="600"/>
      <c r="NML67" s="600"/>
      <c r="NMM67" s="600"/>
      <c r="NMN67" s="600"/>
      <c r="NMO67" s="600"/>
      <c r="NMP67" s="600"/>
      <c r="NMQ67" s="600"/>
      <c r="NMR67" s="600"/>
      <c r="NMS67" s="600"/>
      <c r="NMT67" s="600"/>
      <c r="NMU67" s="600"/>
      <c r="NMV67" s="600"/>
      <c r="NMW67" s="600"/>
      <c r="NMX67" s="600"/>
      <c r="NMY67" s="600"/>
      <c r="NMZ67" s="600"/>
      <c r="NNA67" s="600"/>
      <c r="NNB67" s="600"/>
      <c r="NNC67" s="600"/>
      <c r="NND67" s="600"/>
      <c r="NNE67" s="600"/>
      <c r="NNF67" s="600"/>
      <c r="NNG67" s="600"/>
      <c r="NNH67" s="600"/>
      <c r="NNI67" s="600"/>
      <c r="NNJ67" s="600"/>
      <c r="NNK67" s="600"/>
      <c r="NNL67" s="601"/>
      <c r="NNM67" s="599"/>
      <c r="NNN67" s="600"/>
      <c r="NNO67" s="600"/>
      <c r="NNP67" s="600"/>
      <c r="NNQ67" s="600"/>
      <c r="NNR67" s="600"/>
      <c r="NNS67" s="600"/>
      <c r="NNT67" s="600"/>
      <c r="NNU67" s="600"/>
      <c r="NNV67" s="600"/>
      <c r="NNW67" s="600"/>
      <c r="NNX67" s="600"/>
      <c r="NNY67" s="600"/>
      <c r="NNZ67" s="600"/>
      <c r="NOA67" s="600"/>
      <c r="NOB67" s="600"/>
      <c r="NOC67" s="600"/>
      <c r="NOD67" s="600"/>
      <c r="NOE67" s="600"/>
      <c r="NOF67" s="600"/>
      <c r="NOG67" s="600"/>
      <c r="NOH67" s="600"/>
      <c r="NOI67" s="600"/>
      <c r="NOJ67" s="600"/>
      <c r="NOK67" s="600"/>
      <c r="NOL67" s="600"/>
      <c r="NOM67" s="600"/>
      <c r="NON67" s="600"/>
      <c r="NOO67" s="600"/>
      <c r="NOP67" s="601"/>
      <c r="NOQ67" s="599"/>
      <c r="NOR67" s="600"/>
      <c r="NOS67" s="600"/>
      <c r="NOT67" s="600"/>
      <c r="NOU67" s="600"/>
      <c r="NOV67" s="600"/>
      <c r="NOW67" s="600"/>
      <c r="NOX67" s="600"/>
      <c r="NOY67" s="600"/>
      <c r="NOZ67" s="600"/>
      <c r="NPA67" s="600"/>
      <c r="NPB67" s="600"/>
      <c r="NPC67" s="600"/>
      <c r="NPD67" s="600"/>
      <c r="NPE67" s="600"/>
      <c r="NPF67" s="600"/>
      <c r="NPG67" s="600"/>
      <c r="NPH67" s="600"/>
      <c r="NPI67" s="600"/>
      <c r="NPJ67" s="600"/>
      <c r="NPK67" s="600"/>
      <c r="NPL67" s="600"/>
      <c r="NPM67" s="600"/>
      <c r="NPN67" s="600"/>
      <c r="NPO67" s="600"/>
      <c r="NPP67" s="600"/>
      <c r="NPQ67" s="600"/>
      <c r="NPR67" s="600"/>
      <c r="NPS67" s="600"/>
      <c r="NPT67" s="601"/>
      <c r="NPU67" s="599"/>
      <c r="NPV67" s="600"/>
      <c r="NPW67" s="600"/>
      <c r="NPX67" s="600"/>
      <c r="NPY67" s="600"/>
      <c r="NPZ67" s="600"/>
      <c r="NQA67" s="600"/>
      <c r="NQB67" s="600"/>
      <c r="NQC67" s="600"/>
      <c r="NQD67" s="600"/>
      <c r="NQE67" s="600"/>
      <c r="NQF67" s="600"/>
      <c r="NQG67" s="600"/>
      <c r="NQH67" s="600"/>
      <c r="NQI67" s="600"/>
      <c r="NQJ67" s="600"/>
      <c r="NQK67" s="600"/>
      <c r="NQL67" s="600"/>
      <c r="NQM67" s="600"/>
      <c r="NQN67" s="600"/>
      <c r="NQO67" s="600"/>
      <c r="NQP67" s="600"/>
      <c r="NQQ67" s="600"/>
      <c r="NQR67" s="600"/>
      <c r="NQS67" s="600"/>
      <c r="NQT67" s="600"/>
      <c r="NQU67" s="600"/>
      <c r="NQV67" s="600"/>
      <c r="NQW67" s="600"/>
      <c r="NQX67" s="601"/>
      <c r="NQY67" s="599"/>
      <c r="NQZ67" s="600"/>
      <c r="NRA67" s="600"/>
      <c r="NRB67" s="600"/>
      <c r="NRC67" s="600"/>
      <c r="NRD67" s="600"/>
      <c r="NRE67" s="600"/>
      <c r="NRF67" s="600"/>
      <c r="NRG67" s="600"/>
      <c r="NRH67" s="600"/>
      <c r="NRI67" s="600"/>
      <c r="NRJ67" s="600"/>
      <c r="NRK67" s="600"/>
      <c r="NRL67" s="600"/>
      <c r="NRM67" s="600"/>
      <c r="NRN67" s="600"/>
      <c r="NRO67" s="600"/>
      <c r="NRP67" s="600"/>
      <c r="NRQ67" s="600"/>
      <c r="NRR67" s="600"/>
      <c r="NRS67" s="600"/>
      <c r="NRT67" s="600"/>
      <c r="NRU67" s="600"/>
      <c r="NRV67" s="600"/>
      <c r="NRW67" s="600"/>
      <c r="NRX67" s="600"/>
      <c r="NRY67" s="600"/>
      <c r="NRZ67" s="600"/>
      <c r="NSA67" s="600"/>
      <c r="NSB67" s="601"/>
      <c r="NSC67" s="599"/>
      <c r="NSD67" s="600"/>
      <c r="NSE67" s="600"/>
      <c r="NSF67" s="600"/>
      <c r="NSG67" s="600"/>
      <c r="NSH67" s="600"/>
      <c r="NSI67" s="600"/>
      <c r="NSJ67" s="600"/>
      <c r="NSK67" s="600"/>
      <c r="NSL67" s="600"/>
      <c r="NSM67" s="600"/>
      <c r="NSN67" s="600"/>
      <c r="NSO67" s="600"/>
      <c r="NSP67" s="600"/>
      <c r="NSQ67" s="600"/>
      <c r="NSR67" s="600"/>
      <c r="NSS67" s="600"/>
      <c r="NST67" s="600"/>
      <c r="NSU67" s="600"/>
      <c r="NSV67" s="600"/>
      <c r="NSW67" s="600"/>
      <c r="NSX67" s="600"/>
      <c r="NSY67" s="600"/>
      <c r="NSZ67" s="600"/>
      <c r="NTA67" s="600"/>
      <c r="NTB67" s="600"/>
      <c r="NTC67" s="600"/>
      <c r="NTD67" s="600"/>
      <c r="NTE67" s="600"/>
      <c r="NTF67" s="601"/>
      <c r="NTG67" s="599"/>
      <c r="NTH67" s="600"/>
      <c r="NTI67" s="600"/>
      <c r="NTJ67" s="600"/>
      <c r="NTK67" s="600"/>
      <c r="NTL67" s="600"/>
      <c r="NTM67" s="600"/>
      <c r="NTN67" s="600"/>
      <c r="NTO67" s="600"/>
      <c r="NTP67" s="600"/>
      <c r="NTQ67" s="600"/>
      <c r="NTR67" s="600"/>
      <c r="NTS67" s="600"/>
      <c r="NTT67" s="600"/>
      <c r="NTU67" s="600"/>
      <c r="NTV67" s="600"/>
      <c r="NTW67" s="600"/>
      <c r="NTX67" s="600"/>
      <c r="NTY67" s="600"/>
      <c r="NTZ67" s="600"/>
      <c r="NUA67" s="600"/>
      <c r="NUB67" s="600"/>
      <c r="NUC67" s="600"/>
      <c r="NUD67" s="600"/>
      <c r="NUE67" s="600"/>
      <c r="NUF67" s="600"/>
      <c r="NUG67" s="600"/>
      <c r="NUH67" s="600"/>
      <c r="NUI67" s="600"/>
      <c r="NUJ67" s="601"/>
      <c r="NUK67" s="599"/>
      <c r="NUL67" s="600"/>
      <c r="NUM67" s="600"/>
      <c r="NUN67" s="600"/>
      <c r="NUO67" s="600"/>
      <c r="NUP67" s="600"/>
      <c r="NUQ67" s="600"/>
      <c r="NUR67" s="600"/>
      <c r="NUS67" s="600"/>
      <c r="NUT67" s="600"/>
      <c r="NUU67" s="600"/>
      <c r="NUV67" s="600"/>
      <c r="NUW67" s="600"/>
      <c r="NUX67" s="600"/>
      <c r="NUY67" s="600"/>
      <c r="NUZ67" s="600"/>
      <c r="NVA67" s="600"/>
      <c r="NVB67" s="600"/>
      <c r="NVC67" s="600"/>
      <c r="NVD67" s="600"/>
      <c r="NVE67" s="600"/>
      <c r="NVF67" s="600"/>
      <c r="NVG67" s="600"/>
      <c r="NVH67" s="600"/>
      <c r="NVI67" s="600"/>
      <c r="NVJ67" s="600"/>
      <c r="NVK67" s="600"/>
      <c r="NVL67" s="600"/>
      <c r="NVM67" s="600"/>
      <c r="NVN67" s="601"/>
      <c r="NVO67" s="599"/>
      <c r="NVP67" s="600"/>
      <c r="NVQ67" s="600"/>
      <c r="NVR67" s="600"/>
      <c r="NVS67" s="600"/>
      <c r="NVT67" s="600"/>
      <c r="NVU67" s="600"/>
      <c r="NVV67" s="600"/>
      <c r="NVW67" s="600"/>
      <c r="NVX67" s="600"/>
      <c r="NVY67" s="600"/>
      <c r="NVZ67" s="600"/>
      <c r="NWA67" s="600"/>
      <c r="NWB67" s="600"/>
      <c r="NWC67" s="600"/>
      <c r="NWD67" s="600"/>
      <c r="NWE67" s="600"/>
      <c r="NWF67" s="600"/>
      <c r="NWG67" s="600"/>
      <c r="NWH67" s="600"/>
      <c r="NWI67" s="600"/>
      <c r="NWJ67" s="600"/>
      <c r="NWK67" s="600"/>
      <c r="NWL67" s="600"/>
      <c r="NWM67" s="600"/>
      <c r="NWN67" s="600"/>
      <c r="NWO67" s="600"/>
      <c r="NWP67" s="600"/>
      <c r="NWQ67" s="600"/>
      <c r="NWR67" s="601"/>
      <c r="NWS67" s="599"/>
      <c r="NWT67" s="600"/>
      <c r="NWU67" s="600"/>
      <c r="NWV67" s="600"/>
      <c r="NWW67" s="600"/>
      <c r="NWX67" s="600"/>
      <c r="NWY67" s="600"/>
      <c r="NWZ67" s="600"/>
      <c r="NXA67" s="600"/>
      <c r="NXB67" s="600"/>
      <c r="NXC67" s="600"/>
      <c r="NXD67" s="600"/>
      <c r="NXE67" s="600"/>
      <c r="NXF67" s="600"/>
      <c r="NXG67" s="600"/>
      <c r="NXH67" s="600"/>
      <c r="NXI67" s="600"/>
      <c r="NXJ67" s="600"/>
      <c r="NXK67" s="600"/>
      <c r="NXL67" s="600"/>
      <c r="NXM67" s="600"/>
      <c r="NXN67" s="600"/>
      <c r="NXO67" s="600"/>
      <c r="NXP67" s="600"/>
      <c r="NXQ67" s="600"/>
      <c r="NXR67" s="600"/>
      <c r="NXS67" s="600"/>
      <c r="NXT67" s="600"/>
      <c r="NXU67" s="600"/>
      <c r="NXV67" s="601"/>
      <c r="NXW67" s="599"/>
      <c r="NXX67" s="600"/>
      <c r="NXY67" s="600"/>
      <c r="NXZ67" s="600"/>
      <c r="NYA67" s="600"/>
      <c r="NYB67" s="600"/>
      <c r="NYC67" s="600"/>
      <c r="NYD67" s="600"/>
      <c r="NYE67" s="600"/>
      <c r="NYF67" s="600"/>
      <c r="NYG67" s="600"/>
      <c r="NYH67" s="600"/>
      <c r="NYI67" s="600"/>
      <c r="NYJ67" s="600"/>
      <c r="NYK67" s="600"/>
      <c r="NYL67" s="600"/>
      <c r="NYM67" s="600"/>
      <c r="NYN67" s="600"/>
      <c r="NYO67" s="600"/>
      <c r="NYP67" s="600"/>
      <c r="NYQ67" s="600"/>
      <c r="NYR67" s="600"/>
      <c r="NYS67" s="600"/>
      <c r="NYT67" s="600"/>
      <c r="NYU67" s="600"/>
      <c r="NYV67" s="600"/>
      <c r="NYW67" s="600"/>
      <c r="NYX67" s="600"/>
      <c r="NYY67" s="600"/>
      <c r="NYZ67" s="601"/>
      <c r="NZA67" s="599"/>
      <c r="NZB67" s="600"/>
      <c r="NZC67" s="600"/>
      <c r="NZD67" s="600"/>
      <c r="NZE67" s="600"/>
      <c r="NZF67" s="600"/>
      <c r="NZG67" s="600"/>
      <c r="NZH67" s="600"/>
      <c r="NZI67" s="600"/>
      <c r="NZJ67" s="600"/>
      <c r="NZK67" s="600"/>
      <c r="NZL67" s="600"/>
      <c r="NZM67" s="600"/>
      <c r="NZN67" s="600"/>
      <c r="NZO67" s="600"/>
      <c r="NZP67" s="600"/>
      <c r="NZQ67" s="600"/>
      <c r="NZR67" s="600"/>
      <c r="NZS67" s="600"/>
      <c r="NZT67" s="600"/>
      <c r="NZU67" s="600"/>
      <c r="NZV67" s="600"/>
      <c r="NZW67" s="600"/>
      <c r="NZX67" s="600"/>
      <c r="NZY67" s="600"/>
      <c r="NZZ67" s="600"/>
      <c r="OAA67" s="600"/>
      <c r="OAB67" s="600"/>
      <c r="OAC67" s="600"/>
      <c r="OAD67" s="601"/>
      <c r="OAE67" s="599"/>
      <c r="OAF67" s="600"/>
      <c r="OAG67" s="600"/>
      <c r="OAH67" s="600"/>
      <c r="OAI67" s="600"/>
      <c r="OAJ67" s="600"/>
      <c r="OAK67" s="600"/>
      <c r="OAL67" s="600"/>
      <c r="OAM67" s="600"/>
      <c r="OAN67" s="600"/>
      <c r="OAO67" s="600"/>
      <c r="OAP67" s="600"/>
      <c r="OAQ67" s="600"/>
      <c r="OAR67" s="600"/>
      <c r="OAS67" s="600"/>
      <c r="OAT67" s="600"/>
      <c r="OAU67" s="600"/>
      <c r="OAV67" s="600"/>
      <c r="OAW67" s="600"/>
      <c r="OAX67" s="600"/>
      <c r="OAY67" s="600"/>
      <c r="OAZ67" s="600"/>
      <c r="OBA67" s="600"/>
      <c r="OBB67" s="600"/>
      <c r="OBC67" s="600"/>
      <c r="OBD67" s="600"/>
      <c r="OBE67" s="600"/>
      <c r="OBF67" s="600"/>
      <c r="OBG67" s="600"/>
      <c r="OBH67" s="601"/>
      <c r="OBI67" s="599"/>
      <c r="OBJ67" s="600"/>
      <c r="OBK67" s="600"/>
      <c r="OBL67" s="600"/>
      <c r="OBM67" s="600"/>
      <c r="OBN67" s="600"/>
      <c r="OBO67" s="600"/>
      <c r="OBP67" s="600"/>
      <c r="OBQ67" s="600"/>
      <c r="OBR67" s="600"/>
      <c r="OBS67" s="600"/>
      <c r="OBT67" s="600"/>
      <c r="OBU67" s="600"/>
      <c r="OBV67" s="600"/>
      <c r="OBW67" s="600"/>
      <c r="OBX67" s="600"/>
      <c r="OBY67" s="600"/>
      <c r="OBZ67" s="600"/>
      <c r="OCA67" s="600"/>
      <c r="OCB67" s="600"/>
      <c r="OCC67" s="600"/>
      <c r="OCD67" s="600"/>
      <c r="OCE67" s="600"/>
      <c r="OCF67" s="600"/>
      <c r="OCG67" s="600"/>
      <c r="OCH67" s="600"/>
      <c r="OCI67" s="600"/>
      <c r="OCJ67" s="600"/>
      <c r="OCK67" s="600"/>
      <c r="OCL67" s="601"/>
      <c r="OCM67" s="599"/>
      <c r="OCN67" s="600"/>
      <c r="OCO67" s="600"/>
      <c r="OCP67" s="600"/>
      <c r="OCQ67" s="600"/>
      <c r="OCR67" s="600"/>
      <c r="OCS67" s="600"/>
      <c r="OCT67" s="600"/>
      <c r="OCU67" s="600"/>
      <c r="OCV67" s="600"/>
      <c r="OCW67" s="600"/>
      <c r="OCX67" s="600"/>
      <c r="OCY67" s="600"/>
      <c r="OCZ67" s="600"/>
      <c r="ODA67" s="600"/>
      <c r="ODB67" s="600"/>
      <c r="ODC67" s="600"/>
      <c r="ODD67" s="600"/>
      <c r="ODE67" s="600"/>
      <c r="ODF67" s="600"/>
      <c r="ODG67" s="600"/>
      <c r="ODH67" s="600"/>
      <c r="ODI67" s="600"/>
      <c r="ODJ67" s="600"/>
      <c r="ODK67" s="600"/>
      <c r="ODL67" s="600"/>
      <c r="ODM67" s="600"/>
      <c r="ODN67" s="600"/>
      <c r="ODO67" s="600"/>
      <c r="ODP67" s="601"/>
      <c r="ODQ67" s="599"/>
      <c r="ODR67" s="600"/>
      <c r="ODS67" s="600"/>
      <c r="ODT67" s="600"/>
      <c r="ODU67" s="600"/>
      <c r="ODV67" s="600"/>
      <c r="ODW67" s="600"/>
      <c r="ODX67" s="600"/>
      <c r="ODY67" s="600"/>
      <c r="ODZ67" s="600"/>
      <c r="OEA67" s="600"/>
      <c r="OEB67" s="600"/>
      <c r="OEC67" s="600"/>
      <c r="OED67" s="600"/>
      <c r="OEE67" s="600"/>
      <c r="OEF67" s="600"/>
      <c r="OEG67" s="600"/>
      <c r="OEH67" s="600"/>
      <c r="OEI67" s="600"/>
      <c r="OEJ67" s="600"/>
      <c r="OEK67" s="600"/>
      <c r="OEL67" s="600"/>
      <c r="OEM67" s="600"/>
      <c r="OEN67" s="600"/>
      <c r="OEO67" s="600"/>
      <c r="OEP67" s="600"/>
      <c r="OEQ67" s="600"/>
      <c r="OER67" s="600"/>
      <c r="OES67" s="600"/>
      <c r="OET67" s="601"/>
      <c r="OEU67" s="599"/>
      <c r="OEV67" s="600"/>
      <c r="OEW67" s="600"/>
      <c r="OEX67" s="600"/>
      <c r="OEY67" s="600"/>
      <c r="OEZ67" s="600"/>
      <c r="OFA67" s="600"/>
      <c r="OFB67" s="600"/>
      <c r="OFC67" s="600"/>
      <c r="OFD67" s="600"/>
      <c r="OFE67" s="600"/>
      <c r="OFF67" s="600"/>
      <c r="OFG67" s="600"/>
      <c r="OFH67" s="600"/>
      <c r="OFI67" s="600"/>
      <c r="OFJ67" s="600"/>
      <c r="OFK67" s="600"/>
      <c r="OFL67" s="600"/>
      <c r="OFM67" s="600"/>
      <c r="OFN67" s="600"/>
      <c r="OFO67" s="600"/>
      <c r="OFP67" s="600"/>
      <c r="OFQ67" s="600"/>
      <c r="OFR67" s="600"/>
      <c r="OFS67" s="600"/>
      <c r="OFT67" s="600"/>
      <c r="OFU67" s="600"/>
      <c r="OFV67" s="600"/>
      <c r="OFW67" s="600"/>
      <c r="OFX67" s="601"/>
      <c r="OFY67" s="599"/>
      <c r="OFZ67" s="600"/>
      <c r="OGA67" s="600"/>
      <c r="OGB67" s="600"/>
      <c r="OGC67" s="600"/>
      <c r="OGD67" s="600"/>
      <c r="OGE67" s="600"/>
      <c r="OGF67" s="600"/>
      <c r="OGG67" s="600"/>
      <c r="OGH67" s="600"/>
      <c r="OGI67" s="600"/>
      <c r="OGJ67" s="600"/>
      <c r="OGK67" s="600"/>
      <c r="OGL67" s="600"/>
      <c r="OGM67" s="600"/>
      <c r="OGN67" s="600"/>
      <c r="OGO67" s="600"/>
      <c r="OGP67" s="600"/>
      <c r="OGQ67" s="600"/>
      <c r="OGR67" s="600"/>
      <c r="OGS67" s="600"/>
      <c r="OGT67" s="600"/>
      <c r="OGU67" s="600"/>
      <c r="OGV67" s="600"/>
      <c r="OGW67" s="600"/>
      <c r="OGX67" s="600"/>
      <c r="OGY67" s="600"/>
      <c r="OGZ67" s="600"/>
      <c r="OHA67" s="600"/>
      <c r="OHB67" s="601"/>
      <c r="OHC67" s="599"/>
      <c r="OHD67" s="600"/>
      <c r="OHE67" s="600"/>
      <c r="OHF67" s="600"/>
      <c r="OHG67" s="600"/>
      <c r="OHH67" s="600"/>
      <c r="OHI67" s="600"/>
      <c r="OHJ67" s="600"/>
      <c r="OHK67" s="600"/>
      <c r="OHL67" s="600"/>
      <c r="OHM67" s="600"/>
      <c r="OHN67" s="600"/>
      <c r="OHO67" s="600"/>
      <c r="OHP67" s="600"/>
      <c r="OHQ67" s="600"/>
      <c r="OHR67" s="600"/>
      <c r="OHS67" s="600"/>
      <c r="OHT67" s="600"/>
      <c r="OHU67" s="600"/>
      <c r="OHV67" s="600"/>
      <c r="OHW67" s="600"/>
      <c r="OHX67" s="600"/>
      <c r="OHY67" s="600"/>
      <c r="OHZ67" s="600"/>
      <c r="OIA67" s="600"/>
      <c r="OIB67" s="600"/>
      <c r="OIC67" s="600"/>
      <c r="OID67" s="600"/>
      <c r="OIE67" s="600"/>
      <c r="OIF67" s="601"/>
      <c r="OIG67" s="599"/>
      <c r="OIH67" s="600"/>
      <c r="OII67" s="600"/>
      <c r="OIJ67" s="600"/>
      <c r="OIK67" s="600"/>
      <c r="OIL67" s="600"/>
      <c r="OIM67" s="600"/>
      <c r="OIN67" s="600"/>
      <c r="OIO67" s="600"/>
      <c r="OIP67" s="600"/>
      <c r="OIQ67" s="600"/>
      <c r="OIR67" s="600"/>
      <c r="OIS67" s="600"/>
      <c r="OIT67" s="600"/>
      <c r="OIU67" s="600"/>
      <c r="OIV67" s="600"/>
      <c r="OIW67" s="600"/>
      <c r="OIX67" s="600"/>
      <c r="OIY67" s="600"/>
      <c r="OIZ67" s="600"/>
      <c r="OJA67" s="600"/>
      <c r="OJB67" s="600"/>
      <c r="OJC67" s="600"/>
      <c r="OJD67" s="600"/>
      <c r="OJE67" s="600"/>
      <c r="OJF67" s="600"/>
      <c r="OJG67" s="600"/>
      <c r="OJH67" s="600"/>
      <c r="OJI67" s="600"/>
      <c r="OJJ67" s="601"/>
      <c r="OJK67" s="599"/>
      <c r="OJL67" s="600"/>
      <c r="OJM67" s="600"/>
      <c r="OJN67" s="600"/>
      <c r="OJO67" s="600"/>
      <c r="OJP67" s="600"/>
      <c r="OJQ67" s="600"/>
      <c r="OJR67" s="600"/>
      <c r="OJS67" s="600"/>
      <c r="OJT67" s="600"/>
      <c r="OJU67" s="600"/>
      <c r="OJV67" s="600"/>
      <c r="OJW67" s="600"/>
      <c r="OJX67" s="600"/>
      <c r="OJY67" s="600"/>
      <c r="OJZ67" s="600"/>
      <c r="OKA67" s="600"/>
      <c r="OKB67" s="600"/>
      <c r="OKC67" s="600"/>
      <c r="OKD67" s="600"/>
      <c r="OKE67" s="600"/>
      <c r="OKF67" s="600"/>
      <c r="OKG67" s="600"/>
      <c r="OKH67" s="600"/>
      <c r="OKI67" s="600"/>
      <c r="OKJ67" s="600"/>
      <c r="OKK67" s="600"/>
      <c r="OKL67" s="600"/>
      <c r="OKM67" s="600"/>
      <c r="OKN67" s="601"/>
      <c r="OKO67" s="599"/>
      <c r="OKP67" s="600"/>
      <c r="OKQ67" s="600"/>
      <c r="OKR67" s="600"/>
      <c r="OKS67" s="600"/>
      <c r="OKT67" s="600"/>
      <c r="OKU67" s="600"/>
      <c r="OKV67" s="600"/>
      <c r="OKW67" s="600"/>
      <c r="OKX67" s="600"/>
      <c r="OKY67" s="600"/>
      <c r="OKZ67" s="600"/>
      <c r="OLA67" s="600"/>
      <c r="OLB67" s="600"/>
      <c r="OLC67" s="600"/>
      <c r="OLD67" s="600"/>
      <c r="OLE67" s="600"/>
      <c r="OLF67" s="600"/>
      <c r="OLG67" s="600"/>
      <c r="OLH67" s="600"/>
      <c r="OLI67" s="600"/>
      <c r="OLJ67" s="600"/>
      <c r="OLK67" s="600"/>
      <c r="OLL67" s="600"/>
      <c r="OLM67" s="600"/>
      <c r="OLN67" s="600"/>
      <c r="OLO67" s="600"/>
      <c r="OLP67" s="600"/>
      <c r="OLQ67" s="600"/>
      <c r="OLR67" s="601"/>
      <c r="OLS67" s="599"/>
      <c r="OLT67" s="600"/>
      <c r="OLU67" s="600"/>
      <c r="OLV67" s="600"/>
      <c r="OLW67" s="600"/>
      <c r="OLX67" s="600"/>
      <c r="OLY67" s="600"/>
      <c r="OLZ67" s="600"/>
      <c r="OMA67" s="600"/>
      <c r="OMB67" s="600"/>
      <c r="OMC67" s="600"/>
      <c r="OMD67" s="600"/>
      <c r="OME67" s="600"/>
      <c r="OMF67" s="600"/>
      <c r="OMG67" s="600"/>
      <c r="OMH67" s="600"/>
      <c r="OMI67" s="600"/>
      <c r="OMJ67" s="600"/>
      <c r="OMK67" s="600"/>
      <c r="OML67" s="600"/>
      <c r="OMM67" s="600"/>
      <c r="OMN67" s="600"/>
      <c r="OMO67" s="600"/>
      <c r="OMP67" s="600"/>
      <c r="OMQ67" s="600"/>
      <c r="OMR67" s="600"/>
      <c r="OMS67" s="600"/>
      <c r="OMT67" s="600"/>
      <c r="OMU67" s="600"/>
      <c r="OMV67" s="601"/>
      <c r="OMW67" s="599"/>
      <c r="OMX67" s="600"/>
      <c r="OMY67" s="600"/>
      <c r="OMZ67" s="600"/>
      <c r="ONA67" s="600"/>
      <c r="ONB67" s="600"/>
      <c r="ONC67" s="600"/>
      <c r="OND67" s="600"/>
      <c r="ONE67" s="600"/>
      <c r="ONF67" s="600"/>
      <c r="ONG67" s="600"/>
      <c r="ONH67" s="600"/>
      <c r="ONI67" s="600"/>
      <c r="ONJ67" s="600"/>
      <c r="ONK67" s="600"/>
      <c r="ONL67" s="600"/>
      <c r="ONM67" s="600"/>
      <c r="ONN67" s="600"/>
      <c r="ONO67" s="600"/>
      <c r="ONP67" s="600"/>
      <c r="ONQ67" s="600"/>
      <c r="ONR67" s="600"/>
      <c r="ONS67" s="600"/>
      <c r="ONT67" s="600"/>
      <c r="ONU67" s="600"/>
      <c r="ONV67" s="600"/>
      <c r="ONW67" s="600"/>
      <c r="ONX67" s="600"/>
      <c r="ONY67" s="600"/>
      <c r="ONZ67" s="601"/>
      <c r="OOA67" s="599"/>
      <c r="OOB67" s="600"/>
      <c r="OOC67" s="600"/>
      <c r="OOD67" s="600"/>
      <c r="OOE67" s="600"/>
      <c r="OOF67" s="600"/>
      <c r="OOG67" s="600"/>
      <c r="OOH67" s="600"/>
      <c r="OOI67" s="600"/>
      <c r="OOJ67" s="600"/>
      <c r="OOK67" s="600"/>
      <c r="OOL67" s="600"/>
      <c r="OOM67" s="600"/>
      <c r="OON67" s="600"/>
      <c r="OOO67" s="600"/>
      <c r="OOP67" s="600"/>
      <c r="OOQ67" s="600"/>
      <c r="OOR67" s="600"/>
      <c r="OOS67" s="600"/>
      <c r="OOT67" s="600"/>
      <c r="OOU67" s="600"/>
      <c r="OOV67" s="600"/>
      <c r="OOW67" s="600"/>
      <c r="OOX67" s="600"/>
      <c r="OOY67" s="600"/>
      <c r="OOZ67" s="600"/>
      <c r="OPA67" s="600"/>
      <c r="OPB67" s="600"/>
      <c r="OPC67" s="600"/>
      <c r="OPD67" s="601"/>
      <c r="OPE67" s="599"/>
      <c r="OPF67" s="600"/>
      <c r="OPG67" s="600"/>
      <c r="OPH67" s="600"/>
      <c r="OPI67" s="600"/>
      <c r="OPJ67" s="600"/>
      <c r="OPK67" s="600"/>
      <c r="OPL67" s="600"/>
      <c r="OPM67" s="600"/>
      <c r="OPN67" s="600"/>
      <c r="OPO67" s="600"/>
      <c r="OPP67" s="600"/>
      <c r="OPQ67" s="600"/>
      <c r="OPR67" s="600"/>
      <c r="OPS67" s="600"/>
      <c r="OPT67" s="600"/>
      <c r="OPU67" s="600"/>
      <c r="OPV67" s="600"/>
      <c r="OPW67" s="600"/>
      <c r="OPX67" s="600"/>
      <c r="OPY67" s="600"/>
      <c r="OPZ67" s="600"/>
      <c r="OQA67" s="600"/>
      <c r="OQB67" s="600"/>
      <c r="OQC67" s="600"/>
      <c r="OQD67" s="600"/>
      <c r="OQE67" s="600"/>
      <c r="OQF67" s="600"/>
      <c r="OQG67" s="600"/>
      <c r="OQH67" s="601"/>
      <c r="OQI67" s="599"/>
      <c r="OQJ67" s="600"/>
      <c r="OQK67" s="600"/>
      <c r="OQL67" s="600"/>
      <c r="OQM67" s="600"/>
      <c r="OQN67" s="600"/>
      <c r="OQO67" s="600"/>
      <c r="OQP67" s="600"/>
      <c r="OQQ67" s="600"/>
      <c r="OQR67" s="600"/>
      <c r="OQS67" s="600"/>
      <c r="OQT67" s="600"/>
      <c r="OQU67" s="600"/>
      <c r="OQV67" s="600"/>
      <c r="OQW67" s="600"/>
      <c r="OQX67" s="600"/>
      <c r="OQY67" s="600"/>
      <c r="OQZ67" s="600"/>
      <c r="ORA67" s="600"/>
      <c r="ORB67" s="600"/>
      <c r="ORC67" s="600"/>
      <c r="ORD67" s="600"/>
      <c r="ORE67" s="600"/>
      <c r="ORF67" s="600"/>
      <c r="ORG67" s="600"/>
      <c r="ORH67" s="600"/>
      <c r="ORI67" s="600"/>
      <c r="ORJ67" s="600"/>
      <c r="ORK67" s="600"/>
      <c r="ORL67" s="601"/>
      <c r="ORM67" s="599"/>
      <c r="ORN67" s="600"/>
      <c r="ORO67" s="600"/>
      <c r="ORP67" s="600"/>
      <c r="ORQ67" s="600"/>
      <c r="ORR67" s="600"/>
      <c r="ORS67" s="600"/>
      <c r="ORT67" s="600"/>
      <c r="ORU67" s="600"/>
      <c r="ORV67" s="600"/>
      <c r="ORW67" s="600"/>
      <c r="ORX67" s="600"/>
      <c r="ORY67" s="600"/>
      <c r="ORZ67" s="600"/>
      <c r="OSA67" s="600"/>
      <c r="OSB67" s="600"/>
      <c r="OSC67" s="600"/>
      <c r="OSD67" s="600"/>
      <c r="OSE67" s="600"/>
      <c r="OSF67" s="600"/>
      <c r="OSG67" s="600"/>
      <c r="OSH67" s="600"/>
      <c r="OSI67" s="600"/>
      <c r="OSJ67" s="600"/>
      <c r="OSK67" s="600"/>
      <c r="OSL67" s="600"/>
      <c r="OSM67" s="600"/>
      <c r="OSN67" s="600"/>
      <c r="OSO67" s="600"/>
      <c r="OSP67" s="601"/>
      <c r="OSQ67" s="599"/>
      <c r="OSR67" s="600"/>
      <c r="OSS67" s="600"/>
      <c r="OST67" s="600"/>
      <c r="OSU67" s="600"/>
      <c r="OSV67" s="600"/>
      <c r="OSW67" s="600"/>
      <c r="OSX67" s="600"/>
      <c r="OSY67" s="600"/>
      <c r="OSZ67" s="600"/>
      <c r="OTA67" s="600"/>
      <c r="OTB67" s="600"/>
      <c r="OTC67" s="600"/>
      <c r="OTD67" s="600"/>
      <c r="OTE67" s="600"/>
      <c r="OTF67" s="600"/>
      <c r="OTG67" s="600"/>
      <c r="OTH67" s="600"/>
      <c r="OTI67" s="600"/>
      <c r="OTJ67" s="600"/>
      <c r="OTK67" s="600"/>
      <c r="OTL67" s="600"/>
      <c r="OTM67" s="600"/>
      <c r="OTN67" s="600"/>
      <c r="OTO67" s="600"/>
      <c r="OTP67" s="600"/>
      <c r="OTQ67" s="600"/>
      <c r="OTR67" s="600"/>
      <c r="OTS67" s="600"/>
      <c r="OTT67" s="601"/>
      <c r="OTU67" s="599"/>
      <c r="OTV67" s="600"/>
      <c r="OTW67" s="600"/>
      <c r="OTX67" s="600"/>
      <c r="OTY67" s="600"/>
      <c r="OTZ67" s="600"/>
      <c r="OUA67" s="600"/>
      <c r="OUB67" s="600"/>
      <c r="OUC67" s="600"/>
      <c r="OUD67" s="600"/>
      <c r="OUE67" s="600"/>
      <c r="OUF67" s="600"/>
      <c r="OUG67" s="600"/>
      <c r="OUH67" s="600"/>
      <c r="OUI67" s="600"/>
      <c r="OUJ67" s="600"/>
      <c r="OUK67" s="600"/>
      <c r="OUL67" s="600"/>
      <c r="OUM67" s="600"/>
      <c r="OUN67" s="600"/>
      <c r="OUO67" s="600"/>
      <c r="OUP67" s="600"/>
      <c r="OUQ67" s="600"/>
      <c r="OUR67" s="600"/>
      <c r="OUS67" s="600"/>
      <c r="OUT67" s="600"/>
      <c r="OUU67" s="600"/>
      <c r="OUV67" s="600"/>
      <c r="OUW67" s="600"/>
      <c r="OUX67" s="601"/>
      <c r="OUY67" s="599"/>
      <c r="OUZ67" s="600"/>
      <c r="OVA67" s="600"/>
      <c r="OVB67" s="600"/>
      <c r="OVC67" s="600"/>
      <c r="OVD67" s="600"/>
      <c r="OVE67" s="600"/>
      <c r="OVF67" s="600"/>
      <c r="OVG67" s="600"/>
      <c r="OVH67" s="600"/>
      <c r="OVI67" s="600"/>
      <c r="OVJ67" s="600"/>
      <c r="OVK67" s="600"/>
      <c r="OVL67" s="600"/>
      <c r="OVM67" s="600"/>
      <c r="OVN67" s="600"/>
      <c r="OVO67" s="600"/>
      <c r="OVP67" s="600"/>
      <c r="OVQ67" s="600"/>
      <c r="OVR67" s="600"/>
      <c r="OVS67" s="600"/>
      <c r="OVT67" s="600"/>
      <c r="OVU67" s="600"/>
      <c r="OVV67" s="600"/>
      <c r="OVW67" s="600"/>
      <c r="OVX67" s="600"/>
      <c r="OVY67" s="600"/>
      <c r="OVZ67" s="600"/>
      <c r="OWA67" s="600"/>
      <c r="OWB67" s="601"/>
      <c r="OWC67" s="599"/>
      <c r="OWD67" s="600"/>
      <c r="OWE67" s="600"/>
      <c r="OWF67" s="600"/>
      <c r="OWG67" s="600"/>
      <c r="OWH67" s="600"/>
      <c r="OWI67" s="600"/>
      <c r="OWJ67" s="600"/>
      <c r="OWK67" s="600"/>
      <c r="OWL67" s="600"/>
      <c r="OWM67" s="600"/>
      <c r="OWN67" s="600"/>
      <c r="OWO67" s="600"/>
      <c r="OWP67" s="600"/>
      <c r="OWQ67" s="600"/>
      <c r="OWR67" s="600"/>
      <c r="OWS67" s="600"/>
      <c r="OWT67" s="600"/>
      <c r="OWU67" s="600"/>
      <c r="OWV67" s="600"/>
      <c r="OWW67" s="600"/>
      <c r="OWX67" s="600"/>
      <c r="OWY67" s="600"/>
      <c r="OWZ67" s="600"/>
      <c r="OXA67" s="600"/>
      <c r="OXB67" s="600"/>
      <c r="OXC67" s="600"/>
      <c r="OXD67" s="600"/>
      <c r="OXE67" s="600"/>
      <c r="OXF67" s="601"/>
      <c r="OXG67" s="599"/>
      <c r="OXH67" s="600"/>
      <c r="OXI67" s="600"/>
      <c r="OXJ67" s="600"/>
      <c r="OXK67" s="600"/>
      <c r="OXL67" s="600"/>
      <c r="OXM67" s="600"/>
      <c r="OXN67" s="600"/>
      <c r="OXO67" s="600"/>
      <c r="OXP67" s="600"/>
      <c r="OXQ67" s="600"/>
      <c r="OXR67" s="600"/>
      <c r="OXS67" s="600"/>
      <c r="OXT67" s="600"/>
      <c r="OXU67" s="600"/>
      <c r="OXV67" s="600"/>
      <c r="OXW67" s="600"/>
      <c r="OXX67" s="600"/>
      <c r="OXY67" s="600"/>
      <c r="OXZ67" s="600"/>
      <c r="OYA67" s="600"/>
      <c r="OYB67" s="600"/>
      <c r="OYC67" s="600"/>
      <c r="OYD67" s="600"/>
      <c r="OYE67" s="600"/>
      <c r="OYF67" s="600"/>
      <c r="OYG67" s="600"/>
      <c r="OYH67" s="600"/>
      <c r="OYI67" s="600"/>
      <c r="OYJ67" s="601"/>
      <c r="OYK67" s="599"/>
      <c r="OYL67" s="600"/>
      <c r="OYM67" s="600"/>
      <c r="OYN67" s="600"/>
      <c r="OYO67" s="600"/>
      <c r="OYP67" s="600"/>
      <c r="OYQ67" s="600"/>
      <c r="OYR67" s="600"/>
      <c r="OYS67" s="600"/>
      <c r="OYT67" s="600"/>
      <c r="OYU67" s="600"/>
      <c r="OYV67" s="600"/>
      <c r="OYW67" s="600"/>
      <c r="OYX67" s="600"/>
      <c r="OYY67" s="600"/>
      <c r="OYZ67" s="600"/>
      <c r="OZA67" s="600"/>
      <c r="OZB67" s="600"/>
      <c r="OZC67" s="600"/>
      <c r="OZD67" s="600"/>
      <c r="OZE67" s="600"/>
      <c r="OZF67" s="600"/>
      <c r="OZG67" s="600"/>
      <c r="OZH67" s="600"/>
      <c r="OZI67" s="600"/>
      <c r="OZJ67" s="600"/>
      <c r="OZK67" s="600"/>
      <c r="OZL67" s="600"/>
      <c r="OZM67" s="600"/>
      <c r="OZN67" s="601"/>
      <c r="OZO67" s="599"/>
      <c r="OZP67" s="600"/>
      <c r="OZQ67" s="600"/>
      <c r="OZR67" s="600"/>
      <c r="OZS67" s="600"/>
      <c r="OZT67" s="600"/>
      <c r="OZU67" s="600"/>
      <c r="OZV67" s="600"/>
      <c r="OZW67" s="600"/>
      <c r="OZX67" s="600"/>
      <c r="OZY67" s="600"/>
      <c r="OZZ67" s="600"/>
      <c r="PAA67" s="600"/>
      <c r="PAB67" s="600"/>
      <c r="PAC67" s="600"/>
      <c r="PAD67" s="600"/>
      <c r="PAE67" s="600"/>
      <c r="PAF67" s="600"/>
      <c r="PAG67" s="600"/>
      <c r="PAH67" s="600"/>
      <c r="PAI67" s="600"/>
      <c r="PAJ67" s="600"/>
      <c r="PAK67" s="600"/>
      <c r="PAL67" s="600"/>
      <c r="PAM67" s="600"/>
      <c r="PAN67" s="600"/>
      <c r="PAO67" s="600"/>
      <c r="PAP67" s="600"/>
      <c r="PAQ67" s="600"/>
      <c r="PAR67" s="601"/>
      <c r="PAS67" s="599"/>
      <c r="PAT67" s="600"/>
      <c r="PAU67" s="600"/>
      <c r="PAV67" s="600"/>
      <c r="PAW67" s="600"/>
      <c r="PAX67" s="600"/>
      <c r="PAY67" s="600"/>
      <c r="PAZ67" s="600"/>
      <c r="PBA67" s="600"/>
      <c r="PBB67" s="600"/>
      <c r="PBC67" s="600"/>
      <c r="PBD67" s="600"/>
      <c r="PBE67" s="600"/>
      <c r="PBF67" s="600"/>
      <c r="PBG67" s="600"/>
      <c r="PBH67" s="600"/>
      <c r="PBI67" s="600"/>
      <c r="PBJ67" s="600"/>
      <c r="PBK67" s="600"/>
      <c r="PBL67" s="600"/>
      <c r="PBM67" s="600"/>
      <c r="PBN67" s="600"/>
      <c r="PBO67" s="600"/>
      <c r="PBP67" s="600"/>
      <c r="PBQ67" s="600"/>
      <c r="PBR67" s="600"/>
      <c r="PBS67" s="600"/>
      <c r="PBT67" s="600"/>
      <c r="PBU67" s="600"/>
      <c r="PBV67" s="601"/>
      <c r="PBW67" s="599"/>
      <c r="PBX67" s="600"/>
      <c r="PBY67" s="600"/>
      <c r="PBZ67" s="600"/>
      <c r="PCA67" s="600"/>
      <c r="PCB67" s="600"/>
      <c r="PCC67" s="600"/>
      <c r="PCD67" s="600"/>
      <c r="PCE67" s="600"/>
      <c r="PCF67" s="600"/>
      <c r="PCG67" s="600"/>
      <c r="PCH67" s="600"/>
      <c r="PCI67" s="600"/>
      <c r="PCJ67" s="600"/>
      <c r="PCK67" s="600"/>
      <c r="PCL67" s="600"/>
      <c r="PCM67" s="600"/>
      <c r="PCN67" s="600"/>
      <c r="PCO67" s="600"/>
      <c r="PCP67" s="600"/>
      <c r="PCQ67" s="600"/>
      <c r="PCR67" s="600"/>
      <c r="PCS67" s="600"/>
      <c r="PCT67" s="600"/>
      <c r="PCU67" s="600"/>
      <c r="PCV67" s="600"/>
      <c r="PCW67" s="600"/>
      <c r="PCX67" s="600"/>
      <c r="PCY67" s="600"/>
      <c r="PCZ67" s="601"/>
      <c r="PDA67" s="599"/>
      <c r="PDB67" s="600"/>
      <c r="PDC67" s="600"/>
      <c r="PDD67" s="600"/>
      <c r="PDE67" s="600"/>
      <c r="PDF67" s="600"/>
      <c r="PDG67" s="600"/>
      <c r="PDH67" s="600"/>
      <c r="PDI67" s="600"/>
      <c r="PDJ67" s="600"/>
      <c r="PDK67" s="600"/>
      <c r="PDL67" s="600"/>
      <c r="PDM67" s="600"/>
      <c r="PDN67" s="600"/>
      <c r="PDO67" s="600"/>
      <c r="PDP67" s="600"/>
      <c r="PDQ67" s="600"/>
      <c r="PDR67" s="600"/>
      <c r="PDS67" s="600"/>
      <c r="PDT67" s="600"/>
      <c r="PDU67" s="600"/>
      <c r="PDV67" s="600"/>
      <c r="PDW67" s="600"/>
      <c r="PDX67" s="600"/>
      <c r="PDY67" s="600"/>
      <c r="PDZ67" s="600"/>
      <c r="PEA67" s="600"/>
      <c r="PEB67" s="600"/>
      <c r="PEC67" s="600"/>
      <c r="PED67" s="601"/>
      <c r="PEE67" s="599"/>
      <c r="PEF67" s="600"/>
      <c r="PEG67" s="600"/>
      <c r="PEH67" s="600"/>
      <c r="PEI67" s="600"/>
      <c r="PEJ67" s="600"/>
      <c r="PEK67" s="600"/>
      <c r="PEL67" s="600"/>
      <c r="PEM67" s="600"/>
      <c r="PEN67" s="600"/>
      <c r="PEO67" s="600"/>
      <c r="PEP67" s="600"/>
      <c r="PEQ67" s="600"/>
      <c r="PER67" s="600"/>
      <c r="PES67" s="600"/>
      <c r="PET67" s="600"/>
      <c r="PEU67" s="600"/>
      <c r="PEV67" s="600"/>
      <c r="PEW67" s="600"/>
      <c r="PEX67" s="600"/>
      <c r="PEY67" s="600"/>
      <c r="PEZ67" s="600"/>
      <c r="PFA67" s="600"/>
      <c r="PFB67" s="600"/>
      <c r="PFC67" s="600"/>
      <c r="PFD67" s="600"/>
      <c r="PFE67" s="600"/>
      <c r="PFF67" s="600"/>
      <c r="PFG67" s="600"/>
      <c r="PFH67" s="601"/>
      <c r="PFI67" s="599"/>
      <c r="PFJ67" s="600"/>
      <c r="PFK67" s="600"/>
      <c r="PFL67" s="600"/>
      <c r="PFM67" s="600"/>
      <c r="PFN67" s="600"/>
      <c r="PFO67" s="600"/>
      <c r="PFP67" s="600"/>
      <c r="PFQ67" s="600"/>
      <c r="PFR67" s="600"/>
      <c r="PFS67" s="600"/>
      <c r="PFT67" s="600"/>
      <c r="PFU67" s="600"/>
      <c r="PFV67" s="600"/>
      <c r="PFW67" s="600"/>
      <c r="PFX67" s="600"/>
      <c r="PFY67" s="600"/>
      <c r="PFZ67" s="600"/>
      <c r="PGA67" s="600"/>
      <c r="PGB67" s="600"/>
      <c r="PGC67" s="600"/>
      <c r="PGD67" s="600"/>
      <c r="PGE67" s="600"/>
      <c r="PGF67" s="600"/>
      <c r="PGG67" s="600"/>
      <c r="PGH67" s="600"/>
      <c r="PGI67" s="600"/>
      <c r="PGJ67" s="600"/>
      <c r="PGK67" s="600"/>
      <c r="PGL67" s="601"/>
      <c r="PGM67" s="599"/>
      <c r="PGN67" s="600"/>
      <c r="PGO67" s="600"/>
      <c r="PGP67" s="600"/>
      <c r="PGQ67" s="600"/>
      <c r="PGR67" s="600"/>
      <c r="PGS67" s="600"/>
      <c r="PGT67" s="600"/>
      <c r="PGU67" s="600"/>
      <c r="PGV67" s="600"/>
      <c r="PGW67" s="600"/>
      <c r="PGX67" s="600"/>
      <c r="PGY67" s="600"/>
      <c r="PGZ67" s="600"/>
      <c r="PHA67" s="600"/>
      <c r="PHB67" s="600"/>
      <c r="PHC67" s="600"/>
      <c r="PHD67" s="600"/>
      <c r="PHE67" s="600"/>
      <c r="PHF67" s="600"/>
      <c r="PHG67" s="600"/>
      <c r="PHH67" s="600"/>
      <c r="PHI67" s="600"/>
      <c r="PHJ67" s="600"/>
      <c r="PHK67" s="600"/>
      <c r="PHL67" s="600"/>
      <c r="PHM67" s="600"/>
      <c r="PHN67" s="600"/>
      <c r="PHO67" s="600"/>
      <c r="PHP67" s="601"/>
      <c r="PHQ67" s="599"/>
      <c r="PHR67" s="600"/>
      <c r="PHS67" s="600"/>
      <c r="PHT67" s="600"/>
      <c r="PHU67" s="600"/>
      <c r="PHV67" s="600"/>
      <c r="PHW67" s="600"/>
      <c r="PHX67" s="600"/>
      <c r="PHY67" s="600"/>
      <c r="PHZ67" s="600"/>
      <c r="PIA67" s="600"/>
      <c r="PIB67" s="600"/>
      <c r="PIC67" s="600"/>
      <c r="PID67" s="600"/>
      <c r="PIE67" s="600"/>
      <c r="PIF67" s="600"/>
      <c r="PIG67" s="600"/>
      <c r="PIH67" s="600"/>
      <c r="PII67" s="600"/>
      <c r="PIJ67" s="600"/>
      <c r="PIK67" s="600"/>
      <c r="PIL67" s="600"/>
      <c r="PIM67" s="600"/>
      <c r="PIN67" s="600"/>
      <c r="PIO67" s="600"/>
      <c r="PIP67" s="600"/>
      <c r="PIQ67" s="600"/>
      <c r="PIR67" s="600"/>
      <c r="PIS67" s="600"/>
      <c r="PIT67" s="601"/>
      <c r="PIU67" s="599"/>
      <c r="PIV67" s="600"/>
      <c r="PIW67" s="600"/>
      <c r="PIX67" s="600"/>
      <c r="PIY67" s="600"/>
      <c r="PIZ67" s="600"/>
      <c r="PJA67" s="600"/>
      <c r="PJB67" s="600"/>
      <c r="PJC67" s="600"/>
      <c r="PJD67" s="600"/>
      <c r="PJE67" s="600"/>
      <c r="PJF67" s="600"/>
      <c r="PJG67" s="600"/>
      <c r="PJH67" s="600"/>
      <c r="PJI67" s="600"/>
      <c r="PJJ67" s="600"/>
      <c r="PJK67" s="600"/>
      <c r="PJL67" s="600"/>
      <c r="PJM67" s="600"/>
      <c r="PJN67" s="600"/>
      <c r="PJO67" s="600"/>
      <c r="PJP67" s="600"/>
      <c r="PJQ67" s="600"/>
      <c r="PJR67" s="600"/>
      <c r="PJS67" s="600"/>
      <c r="PJT67" s="600"/>
      <c r="PJU67" s="600"/>
      <c r="PJV67" s="600"/>
      <c r="PJW67" s="600"/>
      <c r="PJX67" s="601"/>
      <c r="PJY67" s="599"/>
      <c r="PJZ67" s="600"/>
      <c r="PKA67" s="600"/>
      <c r="PKB67" s="600"/>
      <c r="PKC67" s="600"/>
      <c r="PKD67" s="600"/>
      <c r="PKE67" s="600"/>
      <c r="PKF67" s="600"/>
      <c r="PKG67" s="600"/>
      <c r="PKH67" s="600"/>
      <c r="PKI67" s="600"/>
      <c r="PKJ67" s="600"/>
      <c r="PKK67" s="600"/>
      <c r="PKL67" s="600"/>
      <c r="PKM67" s="600"/>
      <c r="PKN67" s="600"/>
      <c r="PKO67" s="600"/>
      <c r="PKP67" s="600"/>
      <c r="PKQ67" s="600"/>
      <c r="PKR67" s="600"/>
      <c r="PKS67" s="600"/>
      <c r="PKT67" s="600"/>
      <c r="PKU67" s="600"/>
      <c r="PKV67" s="600"/>
      <c r="PKW67" s="600"/>
      <c r="PKX67" s="600"/>
      <c r="PKY67" s="600"/>
      <c r="PKZ67" s="600"/>
      <c r="PLA67" s="600"/>
      <c r="PLB67" s="601"/>
      <c r="PLC67" s="599"/>
      <c r="PLD67" s="600"/>
      <c r="PLE67" s="600"/>
      <c r="PLF67" s="600"/>
      <c r="PLG67" s="600"/>
      <c r="PLH67" s="600"/>
      <c r="PLI67" s="600"/>
      <c r="PLJ67" s="600"/>
      <c r="PLK67" s="600"/>
      <c r="PLL67" s="600"/>
      <c r="PLM67" s="600"/>
      <c r="PLN67" s="600"/>
      <c r="PLO67" s="600"/>
      <c r="PLP67" s="600"/>
      <c r="PLQ67" s="600"/>
      <c r="PLR67" s="600"/>
      <c r="PLS67" s="600"/>
      <c r="PLT67" s="600"/>
      <c r="PLU67" s="600"/>
      <c r="PLV67" s="600"/>
      <c r="PLW67" s="600"/>
      <c r="PLX67" s="600"/>
      <c r="PLY67" s="600"/>
      <c r="PLZ67" s="600"/>
      <c r="PMA67" s="600"/>
      <c r="PMB67" s="600"/>
      <c r="PMC67" s="600"/>
      <c r="PMD67" s="600"/>
      <c r="PME67" s="600"/>
      <c r="PMF67" s="601"/>
      <c r="PMG67" s="599"/>
      <c r="PMH67" s="600"/>
      <c r="PMI67" s="600"/>
      <c r="PMJ67" s="600"/>
      <c r="PMK67" s="600"/>
      <c r="PML67" s="600"/>
      <c r="PMM67" s="600"/>
      <c r="PMN67" s="600"/>
      <c r="PMO67" s="600"/>
      <c r="PMP67" s="600"/>
      <c r="PMQ67" s="600"/>
      <c r="PMR67" s="600"/>
      <c r="PMS67" s="600"/>
      <c r="PMT67" s="600"/>
      <c r="PMU67" s="600"/>
      <c r="PMV67" s="600"/>
      <c r="PMW67" s="600"/>
      <c r="PMX67" s="600"/>
      <c r="PMY67" s="600"/>
      <c r="PMZ67" s="600"/>
      <c r="PNA67" s="600"/>
      <c r="PNB67" s="600"/>
      <c r="PNC67" s="600"/>
      <c r="PND67" s="600"/>
      <c r="PNE67" s="600"/>
      <c r="PNF67" s="600"/>
      <c r="PNG67" s="600"/>
      <c r="PNH67" s="600"/>
      <c r="PNI67" s="600"/>
      <c r="PNJ67" s="601"/>
      <c r="PNK67" s="599"/>
      <c r="PNL67" s="600"/>
      <c r="PNM67" s="600"/>
      <c r="PNN67" s="600"/>
      <c r="PNO67" s="600"/>
      <c r="PNP67" s="600"/>
      <c r="PNQ67" s="600"/>
      <c r="PNR67" s="600"/>
      <c r="PNS67" s="600"/>
      <c r="PNT67" s="600"/>
      <c r="PNU67" s="600"/>
      <c r="PNV67" s="600"/>
      <c r="PNW67" s="600"/>
      <c r="PNX67" s="600"/>
      <c r="PNY67" s="600"/>
      <c r="PNZ67" s="600"/>
      <c r="POA67" s="600"/>
      <c r="POB67" s="600"/>
      <c r="POC67" s="600"/>
      <c r="POD67" s="600"/>
      <c r="POE67" s="600"/>
      <c r="POF67" s="600"/>
      <c r="POG67" s="600"/>
      <c r="POH67" s="600"/>
      <c r="POI67" s="600"/>
      <c r="POJ67" s="600"/>
      <c r="POK67" s="600"/>
      <c r="POL67" s="600"/>
      <c r="POM67" s="600"/>
      <c r="PON67" s="601"/>
      <c r="POO67" s="599"/>
      <c r="POP67" s="600"/>
      <c r="POQ67" s="600"/>
      <c r="POR67" s="600"/>
      <c r="POS67" s="600"/>
      <c r="POT67" s="600"/>
      <c r="POU67" s="600"/>
      <c r="POV67" s="600"/>
      <c r="POW67" s="600"/>
      <c r="POX67" s="600"/>
      <c r="POY67" s="600"/>
      <c r="POZ67" s="600"/>
      <c r="PPA67" s="600"/>
      <c r="PPB67" s="600"/>
      <c r="PPC67" s="600"/>
      <c r="PPD67" s="600"/>
      <c r="PPE67" s="600"/>
      <c r="PPF67" s="600"/>
      <c r="PPG67" s="600"/>
      <c r="PPH67" s="600"/>
      <c r="PPI67" s="600"/>
      <c r="PPJ67" s="600"/>
      <c r="PPK67" s="600"/>
      <c r="PPL67" s="600"/>
      <c r="PPM67" s="600"/>
      <c r="PPN67" s="600"/>
      <c r="PPO67" s="600"/>
      <c r="PPP67" s="600"/>
      <c r="PPQ67" s="600"/>
      <c r="PPR67" s="601"/>
      <c r="PPS67" s="599"/>
      <c r="PPT67" s="600"/>
      <c r="PPU67" s="600"/>
      <c r="PPV67" s="600"/>
      <c r="PPW67" s="600"/>
      <c r="PPX67" s="600"/>
      <c r="PPY67" s="600"/>
      <c r="PPZ67" s="600"/>
      <c r="PQA67" s="600"/>
      <c r="PQB67" s="600"/>
      <c r="PQC67" s="600"/>
      <c r="PQD67" s="600"/>
      <c r="PQE67" s="600"/>
      <c r="PQF67" s="600"/>
      <c r="PQG67" s="600"/>
      <c r="PQH67" s="600"/>
      <c r="PQI67" s="600"/>
      <c r="PQJ67" s="600"/>
      <c r="PQK67" s="600"/>
      <c r="PQL67" s="600"/>
      <c r="PQM67" s="600"/>
      <c r="PQN67" s="600"/>
      <c r="PQO67" s="600"/>
      <c r="PQP67" s="600"/>
      <c r="PQQ67" s="600"/>
      <c r="PQR67" s="600"/>
      <c r="PQS67" s="600"/>
      <c r="PQT67" s="600"/>
      <c r="PQU67" s="600"/>
      <c r="PQV67" s="601"/>
      <c r="PQW67" s="599"/>
      <c r="PQX67" s="600"/>
      <c r="PQY67" s="600"/>
      <c r="PQZ67" s="600"/>
      <c r="PRA67" s="600"/>
      <c r="PRB67" s="600"/>
      <c r="PRC67" s="600"/>
      <c r="PRD67" s="600"/>
      <c r="PRE67" s="600"/>
      <c r="PRF67" s="600"/>
      <c r="PRG67" s="600"/>
      <c r="PRH67" s="600"/>
      <c r="PRI67" s="600"/>
      <c r="PRJ67" s="600"/>
      <c r="PRK67" s="600"/>
      <c r="PRL67" s="600"/>
      <c r="PRM67" s="600"/>
      <c r="PRN67" s="600"/>
      <c r="PRO67" s="600"/>
      <c r="PRP67" s="600"/>
      <c r="PRQ67" s="600"/>
      <c r="PRR67" s="600"/>
      <c r="PRS67" s="600"/>
      <c r="PRT67" s="600"/>
      <c r="PRU67" s="600"/>
      <c r="PRV67" s="600"/>
      <c r="PRW67" s="600"/>
      <c r="PRX67" s="600"/>
      <c r="PRY67" s="600"/>
      <c r="PRZ67" s="601"/>
      <c r="PSA67" s="599"/>
      <c r="PSB67" s="600"/>
      <c r="PSC67" s="600"/>
      <c r="PSD67" s="600"/>
      <c r="PSE67" s="600"/>
      <c r="PSF67" s="600"/>
      <c r="PSG67" s="600"/>
      <c r="PSH67" s="600"/>
      <c r="PSI67" s="600"/>
      <c r="PSJ67" s="600"/>
      <c r="PSK67" s="600"/>
      <c r="PSL67" s="600"/>
      <c r="PSM67" s="600"/>
      <c r="PSN67" s="600"/>
      <c r="PSO67" s="600"/>
      <c r="PSP67" s="600"/>
      <c r="PSQ67" s="600"/>
      <c r="PSR67" s="600"/>
      <c r="PSS67" s="600"/>
      <c r="PST67" s="600"/>
      <c r="PSU67" s="600"/>
      <c r="PSV67" s="600"/>
      <c r="PSW67" s="600"/>
      <c r="PSX67" s="600"/>
      <c r="PSY67" s="600"/>
      <c r="PSZ67" s="600"/>
      <c r="PTA67" s="600"/>
      <c r="PTB67" s="600"/>
      <c r="PTC67" s="600"/>
      <c r="PTD67" s="601"/>
      <c r="PTE67" s="599"/>
      <c r="PTF67" s="600"/>
      <c r="PTG67" s="600"/>
      <c r="PTH67" s="600"/>
      <c r="PTI67" s="600"/>
      <c r="PTJ67" s="600"/>
      <c r="PTK67" s="600"/>
      <c r="PTL67" s="600"/>
      <c r="PTM67" s="600"/>
      <c r="PTN67" s="600"/>
      <c r="PTO67" s="600"/>
      <c r="PTP67" s="600"/>
      <c r="PTQ67" s="600"/>
      <c r="PTR67" s="600"/>
      <c r="PTS67" s="600"/>
      <c r="PTT67" s="600"/>
      <c r="PTU67" s="600"/>
      <c r="PTV67" s="600"/>
      <c r="PTW67" s="600"/>
      <c r="PTX67" s="600"/>
      <c r="PTY67" s="600"/>
      <c r="PTZ67" s="600"/>
      <c r="PUA67" s="600"/>
      <c r="PUB67" s="600"/>
      <c r="PUC67" s="600"/>
      <c r="PUD67" s="600"/>
      <c r="PUE67" s="600"/>
      <c r="PUF67" s="600"/>
      <c r="PUG67" s="600"/>
      <c r="PUH67" s="601"/>
      <c r="PUI67" s="599"/>
      <c r="PUJ67" s="600"/>
      <c r="PUK67" s="600"/>
      <c r="PUL67" s="600"/>
      <c r="PUM67" s="600"/>
      <c r="PUN67" s="600"/>
      <c r="PUO67" s="600"/>
      <c r="PUP67" s="600"/>
      <c r="PUQ67" s="600"/>
      <c r="PUR67" s="600"/>
      <c r="PUS67" s="600"/>
      <c r="PUT67" s="600"/>
      <c r="PUU67" s="600"/>
      <c r="PUV67" s="600"/>
      <c r="PUW67" s="600"/>
      <c r="PUX67" s="600"/>
      <c r="PUY67" s="600"/>
      <c r="PUZ67" s="600"/>
      <c r="PVA67" s="600"/>
      <c r="PVB67" s="600"/>
      <c r="PVC67" s="600"/>
      <c r="PVD67" s="600"/>
      <c r="PVE67" s="600"/>
      <c r="PVF67" s="600"/>
      <c r="PVG67" s="600"/>
      <c r="PVH67" s="600"/>
      <c r="PVI67" s="600"/>
      <c r="PVJ67" s="600"/>
      <c r="PVK67" s="600"/>
      <c r="PVL67" s="601"/>
      <c r="PVM67" s="599"/>
      <c r="PVN67" s="600"/>
      <c r="PVO67" s="600"/>
      <c r="PVP67" s="600"/>
      <c r="PVQ67" s="600"/>
      <c r="PVR67" s="600"/>
      <c r="PVS67" s="600"/>
      <c r="PVT67" s="600"/>
      <c r="PVU67" s="600"/>
      <c r="PVV67" s="600"/>
      <c r="PVW67" s="600"/>
      <c r="PVX67" s="600"/>
      <c r="PVY67" s="600"/>
      <c r="PVZ67" s="600"/>
      <c r="PWA67" s="600"/>
      <c r="PWB67" s="600"/>
      <c r="PWC67" s="600"/>
      <c r="PWD67" s="600"/>
      <c r="PWE67" s="600"/>
      <c r="PWF67" s="600"/>
      <c r="PWG67" s="600"/>
      <c r="PWH67" s="600"/>
      <c r="PWI67" s="600"/>
      <c r="PWJ67" s="600"/>
      <c r="PWK67" s="600"/>
      <c r="PWL67" s="600"/>
      <c r="PWM67" s="600"/>
      <c r="PWN67" s="600"/>
      <c r="PWO67" s="600"/>
      <c r="PWP67" s="601"/>
      <c r="PWQ67" s="599"/>
      <c r="PWR67" s="600"/>
      <c r="PWS67" s="600"/>
      <c r="PWT67" s="600"/>
      <c r="PWU67" s="600"/>
      <c r="PWV67" s="600"/>
      <c r="PWW67" s="600"/>
      <c r="PWX67" s="600"/>
      <c r="PWY67" s="600"/>
      <c r="PWZ67" s="600"/>
      <c r="PXA67" s="600"/>
      <c r="PXB67" s="600"/>
      <c r="PXC67" s="600"/>
      <c r="PXD67" s="600"/>
      <c r="PXE67" s="600"/>
      <c r="PXF67" s="600"/>
      <c r="PXG67" s="600"/>
      <c r="PXH67" s="600"/>
      <c r="PXI67" s="600"/>
      <c r="PXJ67" s="600"/>
      <c r="PXK67" s="600"/>
      <c r="PXL67" s="600"/>
      <c r="PXM67" s="600"/>
      <c r="PXN67" s="600"/>
      <c r="PXO67" s="600"/>
      <c r="PXP67" s="600"/>
      <c r="PXQ67" s="600"/>
      <c r="PXR67" s="600"/>
      <c r="PXS67" s="600"/>
      <c r="PXT67" s="601"/>
      <c r="PXU67" s="599"/>
      <c r="PXV67" s="600"/>
      <c r="PXW67" s="600"/>
      <c r="PXX67" s="600"/>
      <c r="PXY67" s="600"/>
      <c r="PXZ67" s="600"/>
      <c r="PYA67" s="600"/>
      <c r="PYB67" s="600"/>
      <c r="PYC67" s="600"/>
      <c r="PYD67" s="600"/>
      <c r="PYE67" s="600"/>
      <c r="PYF67" s="600"/>
      <c r="PYG67" s="600"/>
      <c r="PYH67" s="600"/>
      <c r="PYI67" s="600"/>
      <c r="PYJ67" s="600"/>
      <c r="PYK67" s="600"/>
      <c r="PYL67" s="600"/>
      <c r="PYM67" s="600"/>
      <c r="PYN67" s="600"/>
      <c r="PYO67" s="600"/>
      <c r="PYP67" s="600"/>
      <c r="PYQ67" s="600"/>
      <c r="PYR67" s="600"/>
      <c r="PYS67" s="600"/>
      <c r="PYT67" s="600"/>
      <c r="PYU67" s="600"/>
      <c r="PYV67" s="600"/>
      <c r="PYW67" s="600"/>
      <c r="PYX67" s="601"/>
      <c r="PYY67" s="599"/>
      <c r="PYZ67" s="600"/>
      <c r="PZA67" s="600"/>
      <c r="PZB67" s="600"/>
      <c r="PZC67" s="600"/>
      <c r="PZD67" s="600"/>
      <c r="PZE67" s="600"/>
      <c r="PZF67" s="600"/>
      <c r="PZG67" s="600"/>
      <c r="PZH67" s="600"/>
      <c r="PZI67" s="600"/>
      <c r="PZJ67" s="600"/>
      <c r="PZK67" s="600"/>
      <c r="PZL67" s="600"/>
      <c r="PZM67" s="600"/>
      <c r="PZN67" s="600"/>
      <c r="PZO67" s="600"/>
      <c r="PZP67" s="600"/>
      <c r="PZQ67" s="600"/>
      <c r="PZR67" s="600"/>
      <c r="PZS67" s="600"/>
      <c r="PZT67" s="600"/>
      <c r="PZU67" s="600"/>
      <c r="PZV67" s="600"/>
      <c r="PZW67" s="600"/>
      <c r="PZX67" s="600"/>
      <c r="PZY67" s="600"/>
      <c r="PZZ67" s="600"/>
      <c r="QAA67" s="600"/>
      <c r="QAB67" s="601"/>
      <c r="QAC67" s="599"/>
      <c r="QAD67" s="600"/>
      <c r="QAE67" s="600"/>
      <c r="QAF67" s="600"/>
      <c r="QAG67" s="600"/>
      <c r="QAH67" s="600"/>
      <c r="QAI67" s="600"/>
      <c r="QAJ67" s="600"/>
      <c r="QAK67" s="600"/>
      <c r="QAL67" s="600"/>
      <c r="QAM67" s="600"/>
      <c r="QAN67" s="600"/>
      <c r="QAO67" s="600"/>
      <c r="QAP67" s="600"/>
      <c r="QAQ67" s="600"/>
      <c r="QAR67" s="600"/>
      <c r="QAS67" s="600"/>
      <c r="QAT67" s="600"/>
      <c r="QAU67" s="600"/>
      <c r="QAV67" s="600"/>
      <c r="QAW67" s="600"/>
      <c r="QAX67" s="600"/>
      <c r="QAY67" s="600"/>
      <c r="QAZ67" s="600"/>
      <c r="QBA67" s="600"/>
      <c r="QBB67" s="600"/>
      <c r="QBC67" s="600"/>
      <c r="QBD67" s="600"/>
      <c r="QBE67" s="600"/>
      <c r="QBF67" s="601"/>
      <c r="QBG67" s="599"/>
      <c r="QBH67" s="600"/>
      <c r="QBI67" s="600"/>
      <c r="QBJ67" s="600"/>
      <c r="QBK67" s="600"/>
      <c r="QBL67" s="600"/>
      <c r="QBM67" s="600"/>
      <c r="QBN67" s="600"/>
      <c r="QBO67" s="600"/>
      <c r="QBP67" s="600"/>
      <c r="QBQ67" s="600"/>
      <c r="QBR67" s="600"/>
      <c r="QBS67" s="600"/>
      <c r="QBT67" s="600"/>
      <c r="QBU67" s="600"/>
      <c r="QBV67" s="600"/>
      <c r="QBW67" s="600"/>
      <c r="QBX67" s="600"/>
      <c r="QBY67" s="600"/>
      <c r="QBZ67" s="600"/>
      <c r="QCA67" s="600"/>
      <c r="QCB67" s="600"/>
      <c r="QCC67" s="600"/>
      <c r="QCD67" s="600"/>
      <c r="QCE67" s="600"/>
      <c r="QCF67" s="600"/>
      <c r="QCG67" s="600"/>
      <c r="QCH67" s="600"/>
      <c r="QCI67" s="600"/>
      <c r="QCJ67" s="601"/>
      <c r="QCK67" s="599"/>
      <c r="QCL67" s="600"/>
      <c r="QCM67" s="600"/>
      <c r="QCN67" s="600"/>
      <c r="QCO67" s="600"/>
      <c r="QCP67" s="600"/>
      <c r="QCQ67" s="600"/>
      <c r="QCR67" s="600"/>
      <c r="QCS67" s="600"/>
      <c r="QCT67" s="600"/>
      <c r="QCU67" s="600"/>
      <c r="QCV67" s="600"/>
      <c r="QCW67" s="600"/>
      <c r="QCX67" s="600"/>
      <c r="QCY67" s="600"/>
      <c r="QCZ67" s="600"/>
      <c r="QDA67" s="600"/>
      <c r="QDB67" s="600"/>
      <c r="QDC67" s="600"/>
      <c r="QDD67" s="600"/>
      <c r="QDE67" s="600"/>
      <c r="QDF67" s="600"/>
      <c r="QDG67" s="600"/>
      <c r="QDH67" s="600"/>
      <c r="QDI67" s="600"/>
      <c r="QDJ67" s="600"/>
      <c r="QDK67" s="600"/>
      <c r="QDL67" s="600"/>
      <c r="QDM67" s="600"/>
      <c r="QDN67" s="601"/>
      <c r="QDO67" s="599"/>
      <c r="QDP67" s="600"/>
      <c r="QDQ67" s="600"/>
      <c r="QDR67" s="600"/>
      <c r="QDS67" s="600"/>
      <c r="QDT67" s="600"/>
      <c r="QDU67" s="600"/>
      <c r="QDV67" s="600"/>
      <c r="QDW67" s="600"/>
      <c r="QDX67" s="600"/>
      <c r="QDY67" s="600"/>
      <c r="QDZ67" s="600"/>
      <c r="QEA67" s="600"/>
      <c r="QEB67" s="600"/>
      <c r="QEC67" s="600"/>
      <c r="QED67" s="600"/>
      <c r="QEE67" s="600"/>
      <c r="QEF67" s="600"/>
      <c r="QEG67" s="600"/>
      <c r="QEH67" s="600"/>
      <c r="QEI67" s="600"/>
      <c r="QEJ67" s="600"/>
      <c r="QEK67" s="600"/>
      <c r="QEL67" s="600"/>
      <c r="QEM67" s="600"/>
      <c r="QEN67" s="600"/>
      <c r="QEO67" s="600"/>
      <c r="QEP67" s="600"/>
      <c r="QEQ67" s="600"/>
      <c r="QER67" s="601"/>
      <c r="QES67" s="599"/>
      <c r="QET67" s="600"/>
      <c r="QEU67" s="600"/>
      <c r="QEV67" s="600"/>
      <c r="QEW67" s="600"/>
      <c r="QEX67" s="600"/>
      <c r="QEY67" s="600"/>
      <c r="QEZ67" s="600"/>
      <c r="QFA67" s="600"/>
      <c r="QFB67" s="600"/>
      <c r="QFC67" s="600"/>
      <c r="QFD67" s="600"/>
      <c r="QFE67" s="600"/>
      <c r="QFF67" s="600"/>
      <c r="QFG67" s="600"/>
      <c r="QFH67" s="600"/>
      <c r="QFI67" s="600"/>
      <c r="QFJ67" s="600"/>
      <c r="QFK67" s="600"/>
      <c r="QFL67" s="600"/>
      <c r="QFM67" s="600"/>
      <c r="QFN67" s="600"/>
      <c r="QFO67" s="600"/>
      <c r="QFP67" s="600"/>
      <c r="QFQ67" s="600"/>
      <c r="QFR67" s="600"/>
      <c r="QFS67" s="600"/>
      <c r="QFT67" s="600"/>
      <c r="QFU67" s="600"/>
      <c r="QFV67" s="601"/>
      <c r="QFW67" s="599"/>
      <c r="QFX67" s="600"/>
      <c r="QFY67" s="600"/>
      <c r="QFZ67" s="600"/>
      <c r="QGA67" s="600"/>
      <c r="QGB67" s="600"/>
      <c r="QGC67" s="600"/>
      <c r="QGD67" s="600"/>
      <c r="QGE67" s="600"/>
      <c r="QGF67" s="600"/>
      <c r="QGG67" s="600"/>
      <c r="QGH67" s="600"/>
      <c r="QGI67" s="600"/>
      <c r="QGJ67" s="600"/>
      <c r="QGK67" s="600"/>
      <c r="QGL67" s="600"/>
      <c r="QGM67" s="600"/>
      <c r="QGN67" s="600"/>
      <c r="QGO67" s="600"/>
      <c r="QGP67" s="600"/>
      <c r="QGQ67" s="600"/>
      <c r="QGR67" s="600"/>
      <c r="QGS67" s="600"/>
      <c r="QGT67" s="600"/>
      <c r="QGU67" s="600"/>
      <c r="QGV67" s="600"/>
      <c r="QGW67" s="600"/>
      <c r="QGX67" s="600"/>
      <c r="QGY67" s="600"/>
      <c r="QGZ67" s="601"/>
      <c r="QHA67" s="599"/>
      <c r="QHB67" s="600"/>
      <c r="QHC67" s="600"/>
      <c r="QHD67" s="600"/>
      <c r="QHE67" s="600"/>
      <c r="QHF67" s="600"/>
      <c r="QHG67" s="600"/>
      <c r="QHH67" s="600"/>
      <c r="QHI67" s="600"/>
      <c r="QHJ67" s="600"/>
      <c r="QHK67" s="600"/>
      <c r="QHL67" s="600"/>
      <c r="QHM67" s="600"/>
      <c r="QHN67" s="600"/>
      <c r="QHO67" s="600"/>
      <c r="QHP67" s="600"/>
      <c r="QHQ67" s="600"/>
      <c r="QHR67" s="600"/>
      <c r="QHS67" s="600"/>
      <c r="QHT67" s="600"/>
      <c r="QHU67" s="600"/>
      <c r="QHV67" s="600"/>
      <c r="QHW67" s="600"/>
      <c r="QHX67" s="600"/>
      <c r="QHY67" s="600"/>
      <c r="QHZ67" s="600"/>
      <c r="QIA67" s="600"/>
      <c r="QIB67" s="600"/>
      <c r="QIC67" s="600"/>
      <c r="QID67" s="601"/>
      <c r="QIE67" s="599"/>
      <c r="QIF67" s="600"/>
      <c r="QIG67" s="600"/>
      <c r="QIH67" s="600"/>
      <c r="QII67" s="600"/>
      <c r="QIJ67" s="600"/>
      <c r="QIK67" s="600"/>
      <c r="QIL67" s="600"/>
      <c r="QIM67" s="600"/>
      <c r="QIN67" s="600"/>
      <c r="QIO67" s="600"/>
      <c r="QIP67" s="600"/>
      <c r="QIQ67" s="600"/>
      <c r="QIR67" s="600"/>
      <c r="QIS67" s="600"/>
      <c r="QIT67" s="600"/>
      <c r="QIU67" s="600"/>
      <c r="QIV67" s="600"/>
      <c r="QIW67" s="600"/>
      <c r="QIX67" s="600"/>
      <c r="QIY67" s="600"/>
      <c r="QIZ67" s="600"/>
      <c r="QJA67" s="600"/>
      <c r="QJB67" s="600"/>
      <c r="QJC67" s="600"/>
      <c r="QJD67" s="600"/>
      <c r="QJE67" s="600"/>
      <c r="QJF67" s="600"/>
      <c r="QJG67" s="600"/>
      <c r="QJH67" s="601"/>
      <c r="QJI67" s="599"/>
      <c r="QJJ67" s="600"/>
      <c r="QJK67" s="600"/>
      <c r="QJL67" s="600"/>
      <c r="QJM67" s="600"/>
      <c r="QJN67" s="600"/>
      <c r="QJO67" s="600"/>
      <c r="QJP67" s="600"/>
      <c r="QJQ67" s="600"/>
      <c r="QJR67" s="600"/>
      <c r="QJS67" s="600"/>
      <c r="QJT67" s="600"/>
      <c r="QJU67" s="600"/>
      <c r="QJV67" s="600"/>
      <c r="QJW67" s="600"/>
      <c r="QJX67" s="600"/>
      <c r="QJY67" s="600"/>
      <c r="QJZ67" s="600"/>
      <c r="QKA67" s="600"/>
      <c r="QKB67" s="600"/>
      <c r="QKC67" s="600"/>
      <c r="QKD67" s="600"/>
      <c r="QKE67" s="600"/>
      <c r="QKF67" s="600"/>
      <c r="QKG67" s="600"/>
      <c r="QKH67" s="600"/>
      <c r="QKI67" s="600"/>
      <c r="QKJ67" s="600"/>
      <c r="QKK67" s="600"/>
      <c r="QKL67" s="601"/>
      <c r="QKM67" s="599"/>
      <c r="QKN67" s="600"/>
      <c r="QKO67" s="600"/>
      <c r="QKP67" s="600"/>
      <c r="QKQ67" s="600"/>
      <c r="QKR67" s="600"/>
      <c r="QKS67" s="600"/>
      <c r="QKT67" s="600"/>
      <c r="QKU67" s="600"/>
      <c r="QKV67" s="600"/>
      <c r="QKW67" s="600"/>
      <c r="QKX67" s="600"/>
      <c r="QKY67" s="600"/>
      <c r="QKZ67" s="600"/>
      <c r="QLA67" s="600"/>
      <c r="QLB67" s="600"/>
      <c r="QLC67" s="600"/>
      <c r="QLD67" s="600"/>
      <c r="QLE67" s="600"/>
      <c r="QLF67" s="600"/>
      <c r="QLG67" s="600"/>
      <c r="QLH67" s="600"/>
      <c r="QLI67" s="600"/>
      <c r="QLJ67" s="600"/>
      <c r="QLK67" s="600"/>
      <c r="QLL67" s="600"/>
      <c r="QLM67" s="600"/>
      <c r="QLN67" s="600"/>
      <c r="QLO67" s="600"/>
      <c r="QLP67" s="601"/>
      <c r="QLQ67" s="599"/>
      <c r="QLR67" s="600"/>
      <c r="QLS67" s="600"/>
      <c r="QLT67" s="600"/>
      <c r="QLU67" s="600"/>
      <c r="QLV67" s="600"/>
      <c r="QLW67" s="600"/>
      <c r="QLX67" s="600"/>
      <c r="QLY67" s="600"/>
      <c r="QLZ67" s="600"/>
      <c r="QMA67" s="600"/>
      <c r="QMB67" s="600"/>
      <c r="QMC67" s="600"/>
      <c r="QMD67" s="600"/>
      <c r="QME67" s="600"/>
      <c r="QMF67" s="600"/>
      <c r="QMG67" s="600"/>
      <c r="QMH67" s="600"/>
      <c r="QMI67" s="600"/>
      <c r="QMJ67" s="600"/>
      <c r="QMK67" s="600"/>
      <c r="QML67" s="600"/>
      <c r="QMM67" s="600"/>
      <c r="QMN67" s="600"/>
      <c r="QMO67" s="600"/>
      <c r="QMP67" s="600"/>
      <c r="QMQ67" s="600"/>
      <c r="QMR67" s="600"/>
      <c r="QMS67" s="600"/>
      <c r="QMT67" s="601"/>
      <c r="QMU67" s="599"/>
      <c r="QMV67" s="600"/>
      <c r="QMW67" s="600"/>
      <c r="QMX67" s="600"/>
      <c r="QMY67" s="600"/>
      <c r="QMZ67" s="600"/>
      <c r="QNA67" s="600"/>
      <c r="QNB67" s="600"/>
      <c r="QNC67" s="600"/>
      <c r="QND67" s="600"/>
      <c r="QNE67" s="600"/>
      <c r="QNF67" s="600"/>
      <c r="QNG67" s="600"/>
      <c r="QNH67" s="600"/>
      <c r="QNI67" s="600"/>
      <c r="QNJ67" s="600"/>
      <c r="QNK67" s="600"/>
      <c r="QNL67" s="600"/>
      <c r="QNM67" s="600"/>
      <c r="QNN67" s="600"/>
      <c r="QNO67" s="600"/>
      <c r="QNP67" s="600"/>
      <c r="QNQ67" s="600"/>
      <c r="QNR67" s="600"/>
      <c r="QNS67" s="600"/>
      <c r="QNT67" s="600"/>
      <c r="QNU67" s="600"/>
      <c r="QNV67" s="600"/>
      <c r="QNW67" s="600"/>
      <c r="QNX67" s="601"/>
      <c r="QNY67" s="599"/>
      <c r="QNZ67" s="600"/>
      <c r="QOA67" s="600"/>
      <c r="QOB67" s="600"/>
      <c r="QOC67" s="600"/>
      <c r="QOD67" s="600"/>
      <c r="QOE67" s="600"/>
      <c r="QOF67" s="600"/>
      <c r="QOG67" s="600"/>
      <c r="QOH67" s="600"/>
      <c r="QOI67" s="600"/>
      <c r="QOJ67" s="600"/>
      <c r="QOK67" s="600"/>
      <c r="QOL67" s="600"/>
      <c r="QOM67" s="600"/>
      <c r="QON67" s="600"/>
      <c r="QOO67" s="600"/>
      <c r="QOP67" s="600"/>
      <c r="QOQ67" s="600"/>
      <c r="QOR67" s="600"/>
      <c r="QOS67" s="600"/>
      <c r="QOT67" s="600"/>
      <c r="QOU67" s="600"/>
      <c r="QOV67" s="600"/>
      <c r="QOW67" s="600"/>
      <c r="QOX67" s="600"/>
      <c r="QOY67" s="600"/>
      <c r="QOZ67" s="600"/>
      <c r="QPA67" s="600"/>
      <c r="QPB67" s="601"/>
      <c r="QPC67" s="599"/>
      <c r="QPD67" s="600"/>
      <c r="QPE67" s="600"/>
      <c r="QPF67" s="600"/>
      <c r="QPG67" s="600"/>
      <c r="QPH67" s="600"/>
      <c r="QPI67" s="600"/>
      <c r="QPJ67" s="600"/>
      <c r="QPK67" s="600"/>
      <c r="QPL67" s="600"/>
      <c r="QPM67" s="600"/>
      <c r="QPN67" s="600"/>
      <c r="QPO67" s="600"/>
      <c r="QPP67" s="600"/>
      <c r="QPQ67" s="600"/>
      <c r="QPR67" s="600"/>
      <c r="QPS67" s="600"/>
      <c r="QPT67" s="600"/>
      <c r="QPU67" s="600"/>
      <c r="QPV67" s="600"/>
      <c r="QPW67" s="600"/>
      <c r="QPX67" s="600"/>
      <c r="QPY67" s="600"/>
      <c r="QPZ67" s="600"/>
      <c r="QQA67" s="600"/>
      <c r="QQB67" s="600"/>
      <c r="QQC67" s="600"/>
      <c r="QQD67" s="600"/>
      <c r="QQE67" s="600"/>
      <c r="QQF67" s="601"/>
      <c r="QQG67" s="599"/>
      <c r="QQH67" s="600"/>
      <c r="QQI67" s="600"/>
      <c r="QQJ67" s="600"/>
      <c r="QQK67" s="600"/>
      <c r="QQL67" s="600"/>
      <c r="QQM67" s="600"/>
      <c r="QQN67" s="600"/>
      <c r="QQO67" s="600"/>
      <c r="QQP67" s="600"/>
      <c r="QQQ67" s="600"/>
      <c r="QQR67" s="600"/>
      <c r="QQS67" s="600"/>
      <c r="QQT67" s="600"/>
      <c r="QQU67" s="600"/>
      <c r="QQV67" s="600"/>
      <c r="QQW67" s="600"/>
      <c r="QQX67" s="600"/>
      <c r="QQY67" s="600"/>
      <c r="QQZ67" s="600"/>
      <c r="QRA67" s="600"/>
      <c r="QRB67" s="600"/>
      <c r="QRC67" s="600"/>
      <c r="QRD67" s="600"/>
      <c r="QRE67" s="600"/>
      <c r="QRF67" s="600"/>
      <c r="QRG67" s="600"/>
      <c r="QRH67" s="600"/>
      <c r="QRI67" s="600"/>
      <c r="QRJ67" s="601"/>
      <c r="QRK67" s="599"/>
      <c r="QRL67" s="600"/>
      <c r="QRM67" s="600"/>
      <c r="QRN67" s="600"/>
      <c r="QRO67" s="600"/>
      <c r="QRP67" s="600"/>
      <c r="QRQ67" s="600"/>
      <c r="QRR67" s="600"/>
      <c r="QRS67" s="600"/>
      <c r="QRT67" s="600"/>
      <c r="QRU67" s="600"/>
      <c r="QRV67" s="600"/>
      <c r="QRW67" s="600"/>
      <c r="QRX67" s="600"/>
      <c r="QRY67" s="600"/>
      <c r="QRZ67" s="600"/>
      <c r="QSA67" s="600"/>
      <c r="QSB67" s="600"/>
      <c r="QSC67" s="600"/>
      <c r="QSD67" s="600"/>
      <c r="QSE67" s="600"/>
      <c r="QSF67" s="600"/>
      <c r="QSG67" s="600"/>
      <c r="QSH67" s="600"/>
      <c r="QSI67" s="600"/>
      <c r="QSJ67" s="600"/>
      <c r="QSK67" s="600"/>
      <c r="QSL67" s="600"/>
      <c r="QSM67" s="600"/>
      <c r="QSN67" s="601"/>
      <c r="QSO67" s="599"/>
      <c r="QSP67" s="600"/>
      <c r="QSQ67" s="600"/>
      <c r="QSR67" s="600"/>
      <c r="QSS67" s="600"/>
      <c r="QST67" s="600"/>
      <c r="QSU67" s="600"/>
      <c r="QSV67" s="600"/>
      <c r="QSW67" s="600"/>
      <c r="QSX67" s="600"/>
      <c r="QSY67" s="600"/>
      <c r="QSZ67" s="600"/>
      <c r="QTA67" s="600"/>
      <c r="QTB67" s="600"/>
      <c r="QTC67" s="600"/>
      <c r="QTD67" s="600"/>
      <c r="QTE67" s="600"/>
      <c r="QTF67" s="600"/>
      <c r="QTG67" s="600"/>
      <c r="QTH67" s="600"/>
      <c r="QTI67" s="600"/>
      <c r="QTJ67" s="600"/>
      <c r="QTK67" s="600"/>
      <c r="QTL67" s="600"/>
      <c r="QTM67" s="600"/>
      <c r="QTN67" s="600"/>
      <c r="QTO67" s="600"/>
      <c r="QTP67" s="600"/>
      <c r="QTQ67" s="600"/>
      <c r="QTR67" s="601"/>
      <c r="QTS67" s="599"/>
      <c r="QTT67" s="600"/>
      <c r="QTU67" s="600"/>
      <c r="QTV67" s="600"/>
      <c r="QTW67" s="600"/>
      <c r="QTX67" s="600"/>
      <c r="QTY67" s="600"/>
      <c r="QTZ67" s="600"/>
      <c r="QUA67" s="600"/>
      <c r="QUB67" s="600"/>
      <c r="QUC67" s="600"/>
      <c r="QUD67" s="600"/>
      <c r="QUE67" s="600"/>
      <c r="QUF67" s="600"/>
      <c r="QUG67" s="600"/>
      <c r="QUH67" s="600"/>
      <c r="QUI67" s="600"/>
      <c r="QUJ67" s="600"/>
      <c r="QUK67" s="600"/>
      <c r="QUL67" s="600"/>
      <c r="QUM67" s="600"/>
      <c r="QUN67" s="600"/>
      <c r="QUO67" s="600"/>
      <c r="QUP67" s="600"/>
      <c r="QUQ67" s="600"/>
      <c r="QUR67" s="600"/>
      <c r="QUS67" s="600"/>
      <c r="QUT67" s="600"/>
      <c r="QUU67" s="600"/>
      <c r="QUV67" s="601"/>
      <c r="QUW67" s="599"/>
      <c r="QUX67" s="600"/>
      <c r="QUY67" s="600"/>
      <c r="QUZ67" s="600"/>
      <c r="QVA67" s="600"/>
      <c r="QVB67" s="600"/>
      <c r="QVC67" s="600"/>
      <c r="QVD67" s="600"/>
      <c r="QVE67" s="600"/>
      <c r="QVF67" s="600"/>
      <c r="QVG67" s="600"/>
      <c r="QVH67" s="600"/>
      <c r="QVI67" s="600"/>
      <c r="QVJ67" s="600"/>
      <c r="QVK67" s="600"/>
      <c r="QVL67" s="600"/>
      <c r="QVM67" s="600"/>
      <c r="QVN67" s="600"/>
      <c r="QVO67" s="600"/>
      <c r="QVP67" s="600"/>
      <c r="QVQ67" s="600"/>
      <c r="QVR67" s="600"/>
      <c r="QVS67" s="600"/>
      <c r="QVT67" s="600"/>
      <c r="QVU67" s="600"/>
      <c r="QVV67" s="600"/>
      <c r="QVW67" s="600"/>
      <c r="QVX67" s="600"/>
      <c r="QVY67" s="600"/>
      <c r="QVZ67" s="601"/>
      <c r="QWA67" s="599"/>
      <c r="QWB67" s="600"/>
      <c r="QWC67" s="600"/>
      <c r="QWD67" s="600"/>
      <c r="QWE67" s="600"/>
      <c r="QWF67" s="600"/>
      <c r="QWG67" s="600"/>
      <c r="QWH67" s="600"/>
      <c r="QWI67" s="600"/>
      <c r="QWJ67" s="600"/>
      <c r="QWK67" s="600"/>
      <c r="QWL67" s="600"/>
      <c r="QWM67" s="600"/>
      <c r="QWN67" s="600"/>
      <c r="QWO67" s="600"/>
      <c r="QWP67" s="600"/>
      <c r="QWQ67" s="600"/>
      <c r="QWR67" s="600"/>
      <c r="QWS67" s="600"/>
      <c r="QWT67" s="600"/>
      <c r="QWU67" s="600"/>
      <c r="QWV67" s="600"/>
      <c r="QWW67" s="600"/>
      <c r="QWX67" s="600"/>
      <c r="QWY67" s="600"/>
      <c r="QWZ67" s="600"/>
      <c r="QXA67" s="600"/>
      <c r="QXB67" s="600"/>
      <c r="QXC67" s="600"/>
      <c r="QXD67" s="601"/>
      <c r="QXE67" s="599"/>
      <c r="QXF67" s="600"/>
      <c r="QXG67" s="600"/>
      <c r="QXH67" s="600"/>
      <c r="QXI67" s="600"/>
      <c r="QXJ67" s="600"/>
      <c r="QXK67" s="600"/>
      <c r="QXL67" s="600"/>
      <c r="QXM67" s="600"/>
      <c r="QXN67" s="600"/>
      <c r="QXO67" s="600"/>
      <c r="QXP67" s="600"/>
      <c r="QXQ67" s="600"/>
      <c r="QXR67" s="600"/>
      <c r="QXS67" s="600"/>
      <c r="QXT67" s="600"/>
      <c r="QXU67" s="600"/>
      <c r="QXV67" s="600"/>
      <c r="QXW67" s="600"/>
      <c r="QXX67" s="600"/>
      <c r="QXY67" s="600"/>
      <c r="QXZ67" s="600"/>
      <c r="QYA67" s="600"/>
      <c r="QYB67" s="600"/>
      <c r="QYC67" s="600"/>
      <c r="QYD67" s="600"/>
      <c r="QYE67" s="600"/>
      <c r="QYF67" s="600"/>
      <c r="QYG67" s="600"/>
      <c r="QYH67" s="601"/>
      <c r="QYI67" s="599"/>
      <c r="QYJ67" s="600"/>
      <c r="QYK67" s="600"/>
      <c r="QYL67" s="600"/>
      <c r="QYM67" s="600"/>
      <c r="QYN67" s="600"/>
      <c r="QYO67" s="600"/>
      <c r="QYP67" s="600"/>
      <c r="QYQ67" s="600"/>
      <c r="QYR67" s="600"/>
      <c r="QYS67" s="600"/>
      <c r="QYT67" s="600"/>
      <c r="QYU67" s="600"/>
      <c r="QYV67" s="600"/>
      <c r="QYW67" s="600"/>
      <c r="QYX67" s="600"/>
      <c r="QYY67" s="600"/>
      <c r="QYZ67" s="600"/>
      <c r="QZA67" s="600"/>
      <c r="QZB67" s="600"/>
      <c r="QZC67" s="600"/>
      <c r="QZD67" s="600"/>
      <c r="QZE67" s="600"/>
      <c r="QZF67" s="600"/>
      <c r="QZG67" s="600"/>
      <c r="QZH67" s="600"/>
      <c r="QZI67" s="600"/>
      <c r="QZJ67" s="600"/>
      <c r="QZK67" s="600"/>
      <c r="QZL67" s="601"/>
      <c r="QZM67" s="599"/>
      <c r="QZN67" s="600"/>
      <c r="QZO67" s="600"/>
      <c r="QZP67" s="600"/>
      <c r="QZQ67" s="600"/>
      <c r="QZR67" s="600"/>
      <c r="QZS67" s="600"/>
      <c r="QZT67" s="600"/>
      <c r="QZU67" s="600"/>
      <c r="QZV67" s="600"/>
      <c r="QZW67" s="600"/>
      <c r="QZX67" s="600"/>
      <c r="QZY67" s="600"/>
      <c r="QZZ67" s="600"/>
      <c r="RAA67" s="600"/>
      <c r="RAB67" s="600"/>
      <c r="RAC67" s="600"/>
      <c r="RAD67" s="600"/>
      <c r="RAE67" s="600"/>
      <c r="RAF67" s="600"/>
      <c r="RAG67" s="600"/>
      <c r="RAH67" s="600"/>
      <c r="RAI67" s="600"/>
      <c r="RAJ67" s="600"/>
      <c r="RAK67" s="600"/>
      <c r="RAL67" s="600"/>
      <c r="RAM67" s="600"/>
      <c r="RAN67" s="600"/>
      <c r="RAO67" s="600"/>
      <c r="RAP67" s="601"/>
      <c r="RAQ67" s="599"/>
      <c r="RAR67" s="600"/>
      <c r="RAS67" s="600"/>
      <c r="RAT67" s="600"/>
      <c r="RAU67" s="600"/>
      <c r="RAV67" s="600"/>
      <c r="RAW67" s="600"/>
      <c r="RAX67" s="600"/>
      <c r="RAY67" s="600"/>
      <c r="RAZ67" s="600"/>
      <c r="RBA67" s="600"/>
      <c r="RBB67" s="600"/>
      <c r="RBC67" s="600"/>
      <c r="RBD67" s="600"/>
      <c r="RBE67" s="600"/>
      <c r="RBF67" s="600"/>
      <c r="RBG67" s="600"/>
      <c r="RBH67" s="600"/>
      <c r="RBI67" s="600"/>
      <c r="RBJ67" s="600"/>
      <c r="RBK67" s="600"/>
      <c r="RBL67" s="600"/>
      <c r="RBM67" s="600"/>
      <c r="RBN67" s="600"/>
      <c r="RBO67" s="600"/>
      <c r="RBP67" s="600"/>
      <c r="RBQ67" s="600"/>
      <c r="RBR67" s="600"/>
      <c r="RBS67" s="600"/>
      <c r="RBT67" s="601"/>
      <c r="RBU67" s="599"/>
      <c r="RBV67" s="600"/>
      <c r="RBW67" s="600"/>
      <c r="RBX67" s="600"/>
      <c r="RBY67" s="600"/>
      <c r="RBZ67" s="600"/>
      <c r="RCA67" s="600"/>
      <c r="RCB67" s="600"/>
      <c r="RCC67" s="600"/>
      <c r="RCD67" s="600"/>
      <c r="RCE67" s="600"/>
      <c r="RCF67" s="600"/>
      <c r="RCG67" s="600"/>
      <c r="RCH67" s="600"/>
      <c r="RCI67" s="600"/>
      <c r="RCJ67" s="600"/>
      <c r="RCK67" s="600"/>
      <c r="RCL67" s="600"/>
      <c r="RCM67" s="600"/>
      <c r="RCN67" s="600"/>
      <c r="RCO67" s="600"/>
      <c r="RCP67" s="600"/>
      <c r="RCQ67" s="600"/>
      <c r="RCR67" s="600"/>
      <c r="RCS67" s="600"/>
      <c r="RCT67" s="600"/>
      <c r="RCU67" s="600"/>
      <c r="RCV67" s="600"/>
      <c r="RCW67" s="600"/>
      <c r="RCX67" s="601"/>
      <c r="RCY67" s="599"/>
      <c r="RCZ67" s="600"/>
      <c r="RDA67" s="600"/>
      <c r="RDB67" s="600"/>
      <c r="RDC67" s="600"/>
      <c r="RDD67" s="600"/>
      <c r="RDE67" s="600"/>
      <c r="RDF67" s="600"/>
      <c r="RDG67" s="600"/>
      <c r="RDH67" s="600"/>
      <c r="RDI67" s="600"/>
      <c r="RDJ67" s="600"/>
      <c r="RDK67" s="600"/>
      <c r="RDL67" s="600"/>
      <c r="RDM67" s="600"/>
      <c r="RDN67" s="600"/>
      <c r="RDO67" s="600"/>
      <c r="RDP67" s="600"/>
      <c r="RDQ67" s="600"/>
      <c r="RDR67" s="600"/>
      <c r="RDS67" s="600"/>
      <c r="RDT67" s="600"/>
      <c r="RDU67" s="600"/>
      <c r="RDV67" s="600"/>
      <c r="RDW67" s="600"/>
      <c r="RDX67" s="600"/>
      <c r="RDY67" s="600"/>
      <c r="RDZ67" s="600"/>
      <c r="REA67" s="600"/>
      <c r="REB67" s="601"/>
      <c r="REC67" s="599"/>
      <c r="RED67" s="600"/>
      <c r="REE67" s="600"/>
      <c r="REF67" s="600"/>
      <c r="REG67" s="600"/>
      <c r="REH67" s="600"/>
      <c r="REI67" s="600"/>
      <c r="REJ67" s="600"/>
      <c r="REK67" s="600"/>
      <c r="REL67" s="600"/>
      <c r="REM67" s="600"/>
      <c r="REN67" s="600"/>
      <c r="REO67" s="600"/>
      <c r="REP67" s="600"/>
      <c r="REQ67" s="600"/>
      <c r="RER67" s="600"/>
      <c r="RES67" s="600"/>
      <c r="RET67" s="600"/>
      <c r="REU67" s="600"/>
      <c r="REV67" s="600"/>
      <c r="REW67" s="600"/>
      <c r="REX67" s="600"/>
      <c r="REY67" s="600"/>
      <c r="REZ67" s="600"/>
      <c r="RFA67" s="600"/>
      <c r="RFB67" s="600"/>
      <c r="RFC67" s="600"/>
      <c r="RFD67" s="600"/>
      <c r="RFE67" s="600"/>
      <c r="RFF67" s="601"/>
      <c r="RFG67" s="599"/>
      <c r="RFH67" s="600"/>
      <c r="RFI67" s="600"/>
      <c r="RFJ67" s="600"/>
      <c r="RFK67" s="600"/>
      <c r="RFL67" s="600"/>
      <c r="RFM67" s="600"/>
      <c r="RFN67" s="600"/>
      <c r="RFO67" s="600"/>
      <c r="RFP67" s="600"/>
      <c r="RFQ67" s="600"/>
      <c r="RFR67" s="600"/>
      <c r="RFS67" s="600"/>
      <c r="RFT67" s="600"/>
      <c r="RFU67" s="600"/>
      <c r="RFV67" s="600"/>
      <c r="RFW67" s="600"/>
      <c r="RFX67" s="600"/>
      <c r="RFY67" s="600"/>
      <c r="RFZ67" s="600"/>
      <c r="RGA67" s="600"/>
      <c r="RGB67" s="600"/>
      <c r="RGC67" s="600"/>
      <c r="RGD67" s="600"/>
      <c r="RGE67" s="600"/>
      <c r="RGF67" s="600"/>
      <c r="RGG67" s="600"/>
      <c r="RGH67" s="600"/>
      <c r="RGI67" s="600"/>
      <c r="RGJ67" s="601"/>
      <c r="RGK67" s="599"/>
      <c r="RGL67" s="600"/>
      <c r="RGM67" s="600"/>
      <c r="RGN67" s="600"/>
      <c r="RGO67" s="600"/>
      <c r="RGP67" s="600"/>
      <c r="RGQ67" s="600"/>
      <c r="RGR67" s="600"/>
      <c r="RGS67" s="600"/>
      <c r="RGT67" s="600"/>
      <c r="RGU67" s="600"/>
      <c r="RGV67" s="600"/>
      <c r="RGW67" s="600"/>
      <c r="RGX67" s="600"/>
      <c r="RGY67" s="600"/>
      <c r="RGZ67" s="600"/>
      <c r="RHA67" s="600"/>
      <c r="RHB67" s="600"/>
      <c r="RHC67" s="600"/>
      <c r="RHD67" s="600"/>
      <c r="RHE67" s="600"/>
      <c r="RHF67" s="600"/>
      <c r="RHG67" s="600"/>
      <c r="RHH67" s="600"/>
      <c r="RHI67" s="600"/>
      <c r="RHJ67" s="600"/>
      <c r="RHK67" s="600"/>
      <c r="RHL67" s="600"/>
      <c r="RHM67" s="600"/>
      <c r="RHN67" s="601"/>
      <c r="RHO67" s="599"/>
      <c r="RHP67" s="600"/>
      <c r="RHQ67" s="600"/>
      <c r="RHR67" s="600"/>
      <c r="RHS67" s="600"/>
      <c r="RHT67" s="600"/>
      <c r="RHU67" s="600"/>
      <c r="RHV67" s="600"/>
      <c r="RHW67" s="600"/>
      <c r="RHX67" s="600"/>
      <c r="RHY67" s="600"/>
      <c r="RHZ67" s="600"/>
      <c r="RIA67" s="600"/>
      <c r="RIB67" s="600"/>
      <c r="RIC67" s="600"/>
      <c r="RID67" s="600"/>
      <c r="RIE67" s="600"/>
      <c r="RIF67" s="600"/>
      <c r="RIG67" s="600"/>
      <c r="RIH67" s="600"/>
      <c r="RII67" s="600"/>
      <c r="RIJ67" s="600"/>
      <c r="RIK67" s="600"/>
      <c r="RIL67" s="600"/>
      <c r="RIM67" s="600"/>
      <c r="RIN67" s="600"/>
      <c r="RIO67" s="600"/>
      <c r="RIP67" s="600"/>
      <c r="RIQ67" s="600"/>
      <c r="RIR67" s="601"/>
      <c r="RIS67" s="599"/>
      <c r="RIT67" s="600"/>
      <c r="RIU67" s="600"/>
      <c r="RIV67" s="600"/>
      <c r="RIW67" s="600"/>
      <c r="RIX67" s="600"/>
      <c r="RIY67" s="600"/>
      <c r="RIZ67" s="600"/>
      <c r="RJA67" s="600"/>
      <c r="RJB67" s="600"/>
      <c r="RJC67" s="600"/>
      <c r="RJD67" s="600"/>
      <c r="RJE67" s="600"/>
      <c r="RJF67" s="600"/>
      <c r="RJG67" s="600"/>
      <c r="RJH67" s="600"/>
      <c r="RJI67" s="600"/>
      <c r="RJJ67" s="600"/>
      <c r="RJK67" s="600"/>
      <c r="RJL67" s="600"/>
      <c r="RJM67" s="600"/>
      <c r="RJN67" s="600"/>
      <c r="RJO67" s="600"/>
      <c r="RJP67" s="600"/>
      <c r="RJQ67" s="600"/>
      <c r="RJR67" s="600"/>
      <c r="RJS67" s="600"/>
      <c r="RJT67" s="600"/>
      <c r="RJU67" s="600"/>
      <c r="RJV67" s="601"/>
      <c r="RJW67" s="599"/>
      <c r="RJX67" s="600"/>
      <c r="RJY67" s="600"/>
      <c r="RJZ67" s="600"/>
      <c r="RKA67" s="600"/>
      <c r="RKB67" s="600"/>
      <c r="RKC67" s="600"/>
      <c r="RKD67" s="600"/>
      <c r="RKE67" s="600"/>
      <c r="RKF67" s="600"/>
      <c r="RKG67" s="600"/>
      <c r="RKH67" s="600"/>
      <c r="RKI67" s="600"/>
      <c r="RKJ67" s="600"/>
      <c r="RKK67" s="600"/>
      <c r="RKL67" s="600"/>
      <c r="RKM67" s="600"/>
      <c r="RKN67" s="600"/>
      <c r="RKO67" s="600"/>
      <c r="RKP67" s="600"/>
      <c r="RKQ67" s="600"/>
      <c r="RKR67" s="600"/>
      <c r="RKS67" s="600"/>
      <c r="RKT67" s="600"/>
      <c r="RKU67" s="600"/>
      <c r="RKV67" s="600"/>
      <c r="RKW67" s="600"/>
      <c r="RKX67" s="600"/>
      <c r="RKY67" s="600"/>
      <c r="RKZ67" s="601"/>
      <c r="RLA67" s="599"/>
      <c r="RLB67" s="600"/>
      <c r="RLC67" s="600"/>
      <c r="RLD67" s="600"/>
      <c r="RLE67" s="600"/>
      <c r="RLF67" s="600"/>
      <c r="RLG67" s="600"/>
      <c r="RLH67" s="600"/>
      <c r="RLI67" s="600"/>
      <c r="RLJ67" s="600"/>
      <c r="RLK67" s="600"/>
      <c r="RLL67" s="600"/>
      <c r="RLM67" s="600"/>
      <c r="RLN67" s="600"/>
      <c r="RLO67" s="600"/>
      <c r="RLP67" s="600"/>
      <c r="RLQ67" s="600"/>
      <c r="RLR67" s="600"/>
      <c r="RLS67" s="600"/>
      <c r="RLT67" s="600"/>
      <c r="RLU67" s="600"/>
      <c r="RLV67" s="600"/>
      <c r="RLW67" s="600"/>
      <c r="RLX67" s="600"/>
      <c r="RLY67" s="600"/>
      <c r="RLZ67" s="600"/>
      <c r="RMA67" s="600"/>
      <c r="RMB67" s="600"/>
      <c r="RMC67" s="600"/>
      <c r="RMD67" s="601"/>
      <c r="RME67" s="599"/>
      <c r="RMF67" s="600"/>
      <c r="RMG67" s="600"/>
      <c r="RMH67" s="600"/>
      <c r="RMI67" s="600"/>
      <c r="RMJ67" s="600"/>
      <c r="RMK67" s="600"/>
      <c r="RML67" s="600"/>
      <c r="RMM67" s="600"/>
      <c r="RMN67" s="600"/>
      <c r="RMO67" s="600"/>
      <c r="RMP67" s="600"/>
      <c r="RMQ67" s="600"/>
      <c r="RMR67" s="600"/>
      <c r="RMS67" s="600"/>
      <c r="RMT67" s="600"/>
      <c r="RMU67" s="600"/>
      <c r="RMV67" s="600"/>
      <c r="RMW67" s="600"/>
      <c r="RMX67" s="600"/>
      <c r="RMY67" s="600"/>
      <c r="RMZ67" s="600"/>
      <c r="RNA67" s="600"/>
      <c r="RNB67" s="600"/>
      <c r="RNC67" s="600"/>
      <c r="RND67" s="600"/>
      <c r="RNE67" s="600"/>
      <c r="RNF67" s="600"/>
      <c r="RNG67" s="600"/>
      <c r="RNH67" s="601"/>
      <c r="RNI67" s="599"/>
      <c r="RNJ67" s="600"/>
      <c r="RNK67" s="600"/>
      <c r="RNL67" s="600"/>
      <c r="RNM67" s="600"/>
      <c r="RNN67" s="600"/>
      <c r="RNO67" s="600"/>
      <c r="RNP67" s="600"/>
      <c r="RNQ67" s="600"/>
      <c r="RNR67" s="600"/>
      <c r="RNS67" s="600"/>
      <c r="RNT67" s="600"/>
      <c r="RNU67" s="600"/>
      <c r="RNV67" s="600"/>
      <c r="RNW67" s="600"/>
      <c r="RNX67" s="600"/>
      <c r="RNY67" s="600"/>
      <c r="RNZ67" s="600"/>
      <c r="ROA67" s="600"/>
      <c r="ROB67" s="600"/>
      <c r="ROC67" s="600"/>
      <c r="ROD67" s="600"/>
      <c r="ROE67" s="600"/>
      <c r="ROF67" s="600"/>
      <c r="ROG67" s="600"/>
      <c r="ROH67" s="600"/>
      <c r="ROI67" s="600"/>
      <c r="ROJ67" s="600"/>
      <c r="ROK67" s="600"/>
      <c r="ROL67" s="601"/>
      <c r="ROM67" s="599"/>
      <c r="RON67" s="600"/>
      <c r="ROO67" s="600"/>
      <c r="ROP67" s="600"/>
      <c r="ROQ67" s="600"/>
      <c r="ROR67" s="600"/>
      <c r="ROS67" s="600"/>
      <c r="ROT67" s="600"/>
      <c r="ROU67" s="600"/>
      <c r="ROV67" s="600"/>
      <c r="ROW67" s="600"/>
      <c r="ROX67" s="600"/>
      <c r="ROY67" s="600"/>
      <c r="ROZ67" s="600"/>
      <c r="RPA67" s="600"/>
      <c r="RPB67" s="600"/>
      <c r="RPC67" s="600"/>
      <c r="RPD67" s="600"/>
      <c r="RPE67" s="600"/>
      <c r="RPF67" s="600"/>
      <c r="RPG67" s="600"/>
      <c r="RPH67" s="600"/>
      <c r="RPI67" s="600"/>
      <c r="RPJ67" s="600"/>
      <c r="RPK67" s="600"/>
      <c r="RPL67" s="600"/>
      <c r="RPM67" s="600"/>
      <c r="RPN67" s="600"/>
      <c r="RPO67" s="600"/>
      <c r="RPP67" s="601"/>
      <c r="RPQ67" s="599"/>
      <c r="RPR67" s="600"/>
      <c r="RPS67" s="600"/>
      <c r="RPT67" s="600"/>
      <c r="RPU67" s="600"/>
      <c r="RPV67" s="600"/>
      <c r="RPW67" s="600"/>
      <c r="RPX67" s="600"/>
      <c r="RPY67" s="600"/>
      <c r="RPZ67" s="600"/>
      <c r="RQA67" s="600"/>
      <c r="RQB67" s="600"/>
      <c r="RQC67" s="600"/>
      <c r="RQD67" s="600"/>
      <c r="RQE67" s="600"/>
      <c r="RQF67" s="600"/>
      <c r="RQG67" s="600"/>
      <c r="RQH67" s="600"/>
      <c r="RQI67" s="600"/>
      <c r="RQJ67" s="600"/>
      <c r="RQK67" s="600"/>
      <c r="RQL67" s="600"/>
      <c r="RQM67" s="600"/>
      <c r="RQN67" s="600"/>
      <c r="RQO67" s="600"/>
      <c r="RQP67" s="600"/>
      <c r="RQQ67" s="600"/>
      <c r="RQR67" s="600"/>
      <c r="RQS67" s="600"/>
      <c r="RQT67" s="601"/>
      <c r="RQU67" s="599"/>
      <c r="RQV67" s="600"/>
      <c r="RQW67" s="600"/>
      <c r="RQX67" s="600"/>
      <c r="RQY67" s="600"/>
      <c r="RQZ67" s="600"/>
      <c r="RRA67" s="600"/>
      <c r="RRB67" s="600"/>
      <c r="RRC67" s="600"/>
      <c r="RRD67" s="600"/>
      <c r="RRE67" s="600"/>
      <c r="RRF67" s="600"/>
      <c r="RRG67" s="600"/>
      <c r="RRH67" s="600"/>
      <c r="RRI67" s="600"/>
      <c r="RRJ67" s="600"/>
      <c r="RRK67" s="600"/>
      <c r="RRL67" s="600"/>
      <c r="RRM67" s="600"/>
      <c r="RRN67" s="600"/>
      <c r="RRO67" s="600"/>
      <c r="RRP67" s="600"/>
      <c r="RRQ67" s="600"/>
      <c r="RRR67" s="600"/>
      <c r="RRS67" s="600"/>
      <c r="RRT67" s="600"/>
      <c r="RRU67" s="600"/>
      <c r="RRV67" s="600"/>
      <c r="RRW67" s="600"/>
      <c r="RRX67" s="601"/>
      <c r="RRY67" s="599"/>
      <c r="RRZ67" s="600"/>
      <c r="RSA67" s="600"/>
      <c r="RSB67" s="600"/>
      <c r="RSC67" s="600"/>
      <c r="RSD67" s="600"/>
      <c r="RSE67" s="600"/>
      <c r="RSF67" s="600"/>
      <c r="RSG67" s="600"/>
      <c r="RSH67" s="600"/>
      <c r="RSI67" s="600"/>
      <c r="RSJ67" s="600"/>
      <c r="RSK67" s="600"/>
      <c r="RSL67" s="600"/>
      <c r="RSM67" s="600"/>
      <c r="RSN67" s="600"/>
      <c r="RSO67" s="600"/>
      <c r="RSP67" s="600"/>
      <c r="RSQ67" s="600"/>
      <c r="RSR67" s="600"/>
      <c r="RSS67" s="600"/>
      <c r="RST67" s="600"/>
      <c r="RSU67" s="600"/>
      <c r="RSV67" s="600"/>
      <c r="RSW67" s="600"/>
      <c r="RSX67" s="600"/>
      <c r="RSY67" s="600"/>
      <c r="RSZ67" s="600"/>
      <c r="RTA67" s="600"/>
      <c r="RTB67" s="601"/>
      <c r="RTC67" s="599"/>
      <c r="RTD67" s="600"/>
      <c r="RTE67" s="600"/>
      <c r="RTF67" s="600"/>
      <c r="RTG67" s="600"/>
      <c r="RTH67" s="600"/>
      <c r="RTI67" s="600"/>
      <c r="RTJ67" s="600"/>
      <c r="RTK67" s="600"/>
      <c r="RTL67" s="600"/>
      <c r="RTM67" s="600"/>
      <c r="RTN67" s="600"/>
      <c r="RTO67" s="600"/>
      <c r="RTP67" s="600"/>
      <c r="RTQ67" s="600"/>
      <c r="RTR67" s="600"/>
      <c r="RTS67" s="600"/>
      <c r="RTT67" s="600"/>
      <c r="RTU67" s="600"/>
      <c r="RTV67" s="600"/>
      <c r="RTW67" s="600"/>
      <c r="RTX67" s="600"/>
      <c r="RTY67" s="600"/>
      <c r="RTZ67" s="600"/>
      <c r="RUA67" s="600"/>
      <c r="RUB67" s="600"/>
      <c r="RUC67" s="600"/>
      <c r="RUD67" s="600"/>
      <c r="RUE67" s="600"/>
      <c r="RUF67" s="601"/>
      <c r="RUG67" s="599"/>
      <c r="RUH67" s="600"/>
      <c r="RUI67" s="600"/>
      <c r="RUJ67" s="600"/>
      <c r="RUK67" s="600"/>
      <c r="RUL67" s="600"/>
      <c r="RUM67" s="600"/>
      <c r="RUN67" s="600"/>
      <c r="RUO67" s="600"/>
      <c r="RUP67" s="600"/>
      <c r="RUQ67" s="600"/>
      <c r="RUR67" s="600"/>
      <c r="RUS67" s="600"/>
      <c r="RUT67" s="600"/>
      <c r="RUU67" s="600"/>
      <c r="RUV67" s="600"/>
      <c r="RUW67" s="600"/>
      <c r="RUX67" s="600"/>
      <c r="RUY67" s="600"/>
      <c r="RUZ67" s="600"/>
      <c r="RVA67" s="600"/>
      <c r="RVB67" s="600"/>
      <c r="RVC67" s="600"/>
      <c r="RVD67" s="600"/>
      <c r="RVE67" s="600"/>
      <c r="RVF67" s="600"/>
      <c r="RVG67" s="600"/>
      <c r="RVH67" s="600"/>
      <c r="RVI67" s="600"/>
      <c r="RVJ67" s="601"/>
      <c r="RVK67" s="599"/>
      <c r="RVL67" s="600"/>
      <c r="RVM67" s="600"/>
      <c r="RVN67" s="600"/>
      <c r="RVO67" s="600"/>
      <c r="RVP67" s="600"/>
      <c r="RVQ67" s="600"/>
      <c r="RVR67" s="600"/>
      <c r="RVS67" s="600"/>
      <c r="RVT67" s="600"/>
      <c r="RVU67" s="600"/>
      <c r="RVV67" s="600"/>
      <c r="RVW67" s="600"/>
      <c r="RVX67" s="600"/>
      <c r="RVY67" s="600"/>
      <c r="RVZ67" s="600"/>
      <c r="RWA67" s="600"/>
      <c r="RWB67" s="600"/>
      <c r="RWC67" s="600"/>
      <c r="RWD67" s="600"/>
      <c r="RWE67" s="600"/>
      <c r="RWF67" s="600"/>
      <c r="RWG67" s="600"/>
      <c r="RWH67" s="600"/>
      <c r="RWI67" s="600"/>
      <c r="RWJ67" s="600"/>
      <c r="RWK67" s="600"/>
      <c r="RWL67" s="600"/>
      <c r="RWM67" s="600"/>
      <c r="RWN67" s="601"/>
      <c r="RWO67" s="599"/>
      <c r="RWP67" s="600"/>
      <c r="RWQ67" s="600"/>
      <c r="RWR67" s="600"/>
      <c r="RWS67" s="600"/>
      <c r="RWT67" s="600"/>
      <c r="RWU67" s="600"/>
      <c r="RWV67" s="600"/>
      <c r="RWW67" s="600"/>
      <c r="RWX67" s="600"/>
      <c r="RWY67" s="600"/>
      <c r="RWZ67" s="600"/>
      <c r="RXA67" s="600"/>
      <c r="RXB67" s="600"/>
      <c r="RXC67" s="600"/>
      <c r="RXD67" s="600"/>
      <c r="RXE67" s="600"/>
      <c r="RXF67" s="600"/>
      <c r="RXG67" s="600"/>
      <c r="RXH67" s="600"/>
      <c r="RXI67" s="600"/>
      <c r="RXJ67" s="600"/>
      <c r="RXK67" s="600"/>
      <c r="RXL67" s="600"/>
      <c r="RXM67" s="600"/>
      <c r="RXN67" s="600"/>
      <c r="RXO67" s="600"/>
      <c r="RXP67" s="600"/>
      <c r="RXQ67" s="600"/>
      <c r="RXR67" s="601"/>
      <c r="RXS67" s="599"/>
      <c r="RXT67" s="600"/>
      <c r="RXU67" s="600"/>
      <c r="RXV67" s="600"/>
      <c r="RXW67" s="600"/>
      <c r="RXX67" s="600"/>
      <c r="RXY67" s="600"/>
      <c r="RXZ67" s="600"/>
      <c r="RYA67" s="600"/>
      <c r="RYB67" s="600"/>
      <c r="RYC67" s="600"/>
      <c r="RYD67" s="600"/>
      <c r="RYE67" s="600"/>
      <c r="RYF67" s="600"/>
      <c r="RYG67" s="600"/>
      <c r="RYH67" s="600"/>
      <c r="RYI67" s="600"/>
      <c r="RYJ67" s="600"/>
      <c r="RYK67" s="600"/>
      <c r="RYL67" s="600"/>
      <c r="RYM67" s="600"/>
      <c r="RYN67" s="600"/>
      <c r="RYO67" s="600"/>
      <c r="RYP67" s="600"/>
      <c r="RYQ67" s="600"/>
      <c r="RYR67" s="600"/>
      <c r="RYS67" s="600"/>
      <c r="RYT67" s="600"/>
      <c r="RYU67" s="600"/>
      <c r="RYV67" s="601"/>
      <c r="RYW67" s="599"/>
      <c r="RYX67" s="600"/>
      <c r="RYY67" s="600"/>
      <c r="RYZ67" s="600"/>
      <c r="RZA67" s="600"/>
      <c r="RZB67" s="600"/>
      <c r="RZC67" s="600"/>
      <c r="RZD67" s="600"/>
      <c r="RZE67" s="600"/>
      <c r="RZF67" s="600"/>
      <c r="RZG67" s="600"/>
      <c r="RZH67" s="600"/>
      <c r="RZI67" s="600"/>
      <c r="RZJ67" s="600"/>
      <c r="RZK67" s="600"/>
      <c r="RZL67" s="600"/>
      <c r="RZM67" s="600"/>
      <c r="RZN67" s="600"/>
      <c r="RZO67" s="600"/>
      <c r="RZP67" s="600"/>
      <c r="RZQ67" s="600"/>
      <c r="RZR67" s="600"/>
      <c r="RZS67" s="600"/>
      <c r="RZT67" s="600"/>
      <c r="RZU67" s="600"/>
      <c r="RZV67" s="600"/>
      <c r="RZW67" s="600"/>
      <c r="RZX67" s="600"/>
      <c r="RZY67" s="600"/>
      <c r="RZZ67" s="601"/>
      <c r="SAA67" s="599"/>
      <c r="SAB67" s="600"/>
      <c r="SAC67" s="600"/>
      <c r="SAD67" s="600"/>
      <c r="SAE67" s="600"/>
      <c r="SAF67" s="600"/>
      <c r="SAG67" s="600"/>
      <c r="SAH67" s="600"/>
      <c r="SAI67" s="600"/>
      <c r="SAJ67" s="600"/>
      <c r="SAK67" s="600"/>
      <c r="SAL67" s="600"/>
      <c r="SAM67" s="600"/>
      <c r="SAN67" s="600"/>
      <c r="SAO67" s="600"/>
      <c r="SAP67" s="600"/>
      <c r="SAQ67" s="600"/>
      <c r="SAR67" s="600"/>
      <c r="SAS67" s="600"/>
      <c r="SAT67" s="600"/>
      <c r="SAU67" s="600"/>
      <c r="SAV67" s="600"/>
      <c r="SAW67" s="600"/>
      <c r="SAX67" s="600"/>
      <c r="SAY67" s="600"/>
      <c r="SAZ67" s="600"/>
      <c r="SBA67" s="600"/>
      <c r="SBB67" s="600"/>
      <c r="SBC67" s="600"/>
      <c r="SBD67" s="601"/>
      <c r="SBE67" s="599"/>
      <c r="SBF67" s="600"/>
      <c r="SBG67" s="600"/>
      <c r="SBH67" s="600"/>
      <c r="SBI67" s="600"/>
      <c r="SBJ67" s="600"/>
      <c r="SBK67" s="600"/>
      <c r="SBL67" s="600"/>
      <c r="SBM67" s="600"/>
      <c r="SBN67" s="600"/>
      <c r="SBO67" s="600"/>
      <c r="SBP67" s="600"/>
      <c r="SBQ67" s="600"/>
      <c r="SBR67" s="600"/>
      <c r="SBS67" s="600"/>
      <c r="SBT67" s="600"/>
      <c r="SBU67" s="600"/>
      <c r="SBV67" s="600"/>
      <c r="SBW67" s="600"/>
      <c r="SBX67" s="600"/>
      <c r="SBY67" s="600"/>
      <c r="SBZ67" s="600"/>
      <c r="SCA67" s="600"/>
      <c r="SCB67" s="600"/>
      <c r="SCC67" s="600"/>
      <c r="SCD67" s="600"/>
      <c r="SCE67" s="600"/>
      <c r="SCF67" s="600"/>
      <c r="SCG67" s="600"/>
      <c r="SCH67" s="601"/>
      <c r="SCI67" s="599"/>
      <c r="SCJ67" s="600"/>
      <c r="SCK67" s="600"/>
      <c r="SCL67" s="600"/>
      <c r="SCM67" s="600"/>
      <c r="SCN67" s="600"/>
      <c r="SCO67" s="600"/>
      <c r="SCP67" s="600"/>
      <c r="SCQ67" s="600"/>
      <c r="SCR67" s="600"/>
      <c r="SCS67" s="600"/>
      <c r="SCT67" s="600"/>
      <c r="SCU67" s="600"/>
      <c r="SCV67" s="600"/>
      <c r="SCW67" s="600"/>
      <c r="SCX67" s="600"/>
      <c r="SCY67" s="600"/>
      <c r="SCZ67" s="600"/>
      <c r="SDA67" s="600"/>
      <c r="SDB67" s="600"/>
      <c r="SDC67" s="600"/>
      <c r="SDD67" s="600"/>
      <c r="SDE67" s="600"/>
      <c r="SDF67" s="600"/>
      <c r="SDG67" s="600"/>
      <c r="SDH67" s="600"/>
      <c r="SDI67" s="600"/>
      <c r="SDJ67" s="600"/>
      <c r="SDK67" s="600"/>
      <c r="SDL67" s="601"/>
      <c r="SDM67" s="599"/>
      <c r="SDN67" s="600"/>
      <c r="SDO67" s="600"/>
      <c r="SDP67" s="600"/>
      <c r="SDQ67" s="600"/>
      <c r="SDR67" s="600"/>
      <c r="SDS67" s="600"/>
      <c r="SDT67" s="600"/>
      <c r="SDU67" s="600"/>
      <c r="SDV67" s="600"/>
      <c r="SDW67" s="600"/>
      <c r="SDX67" s="600"/>
      <c r="SDY67" s="600"/>
      <c r="SDZ67" s="600"/>
      <c r="SEA67" s="600"/>
      <c r="SEB67" s="600"/>
      <c r="SEC67" s="600"/>
      <c r="SED67" s="600"/>
      <c r="SEE67" s="600"/>
      <c r="SEF67" s="600"/>
      <c r="SEG67" s="600"/>
      <c r="SEH67" s="600"/>
      <c r="SEI67" s="600"/>
      <c r="SEJ67" s="600"/>
      <c r="SEK67" s="600"/>
      <c r="SEL67" s="600"/>
      <c r="SEM67" s="600"/>
      <c r="SEN67" s="600"/>
      <c r="SEO67" s="600"/>
      <c r="SEP67" s="601"/>
      <c r="SEQ67" s="599"/>
      <c r="SER67" s="600"/>
      <c r="SES67" s="600"/>
      <c r="SET67" s="600"/>
      <c r="SEU67" s="600"/>
      <c r="SEV67" s="600"/>
      <c r="SEW67" s="600"/>
      <c r="SEX67" s="600"/>
      <c r="SEY67" s="600"/>
      <c r="SEZ67" s="600"/>
      <c r="SFA67" s="600"/>
      <c r="SFB67" s="600"/>
      <c r="SFC67" s="600"/>
      <c r="SFD67" s="600"/>
      <c r="SFE67" s="600"/>
      <c r="SFF67" s="600"/>
      <c r="SFG67" s="600"/>
      <c r="SFH67" s="600"/>
      <c r="SFI67" s="600"/>
      <c r="SFJ67" s="600"/>
      <c r="SFK67" s="600"/>
      <c r="SFL67" s="600"/>
      <c r="SFM67" s="600"/>
      <c r="SFN67" s="600"/>
      <c r="SFO67" s="600"/>
      <c r="SFP67" s="600"/>
      <c r="SFQ67" s="600"/>
      <c r="SFR67" s="600"/>
      <c r="SFS67" s="600"/>
      <c r="SFT67" s="601"/>
      <c r="SFU67" s="599"/>
      <c r="SFV67" s="600"/>
      <c r="SFW67" s="600"/>
      <c r="SFX67" s="600"/>
      <c r="SFY67" s="600"/>
      <c r="SFZ67" s="600"/>
      <c r="SGA67" s="600"/>
      <c r="SGB67" s="600"/>
      <c r="SGC67" s="600"/>
      <c r="SGD67" s="600"/>
      <c r="SGE67" s="600"/>
      <c r="SGF67" s="600"/>
      <c r="SGG67" s="600"/>
      <c r="SGH67" s="600"/>
      <c r="SGI67" s="600"/>
      <c r="SGJ67" s="600"/>
      <c r="SGK67" s="600"/>
      <c r="SGL67" s="600"/>
      <c r="SGM67" s="600"/>
      <c r="SGN67" s="600"/>
      <c r="SGO67" s="600"/>
      <c r="SGP67" s="600"/>
      <c r="SGQ67" s="600"/>
      <c r="SGR67" s="600"/>
      <c r="SGS67" s="600"/>
      <c r="SGT67" s="600"/>
      <c r="SGU67" s="600"/>
      <c r="SGV67" s="600"/>
      <c r="SGW67" s="600"/>
      <c r="SGX67" s="601"/>
      <c r="SGY67" s="599"/>
      <c r="SGZ67" s="600"/>
      <c r="SHA67" s="600"/>
      <c r="SHB67" s="600"/>
      <c r="SHC67" s="600"/>
      <c r="SHD67" s="600"/>
      <c r="SHE67" s="600"/>
      <c r="SHF67" s="600"/>
      <c r="SHG67" s="600"/>
      <c r="SHH67" s="600"/>
      <c r="SHI67" s="600"/>
      <c r="SHJ67" s="600"/>
      <c r="SHK67" s="600"/>
      <c r="SHL67" s="600"/>
      <c r="SHM67" s="600"/>
      <c r="SHN67" s="600"/>
      <c r="SHO67" s="600"/>
      <c r="SHP67" s="600"/>
      <c r="SHQ67" s="600"/>
      <c r="SHR67" s="600"/>
      <c r="SHS67" s="600"/>
      <c r="SHT67" s="600"/>
      <c r="SHU67" s="600"/>
      <c r="SHV67" s="600"/>
      <c r="SHW67" s="600"/>
      <c r="SHX67" s="600"/>
      <c r="SHY67" s="600"/>
      <c r="SHZ67" s="600"/>
      <c r="SIA67" s="600"/>
      <c r="SIB67" s="601"/>
      <c r="SIC67" s="599"/>
      <c r="SID67" s="600"/>
      <c r="SIE67" s="600"/>
      <c r="SIF67" s="600"/>
      <c r="SIG67" s="600"/>
      <c r="SIH67" s="600"/>
      <c r="SII67" s="600"/>
      <c r="SIJ67" s="600"/>
      <c r="SIK67" s="600"/>
      <c r="SIL67" s="600"/>
      <c r="SIM67" s="600"/>
      <c r="SIN67" s="600"/>
      <c r="SIO67" s="600"/>
      <c r="SIP67" s="600"/>
      <c r="SIQ67" s="600"/>
      <c r="SIR67" s="600"/>
      <c r="SIS67" s="600"/>
      <c r="SIT67" s="600"/>
      <c r="SIU67" s="600"/>
      <c r="SIV67" s="600"/>
      <c r="SIW67" s="600"/>
      <c r="SIX67" s="600"/>
      <c r="SIY67" s="600"/>
      <c r="SIZ67" s="600"/>
      <c r="SJA67" s="600"/>
      <c r="SJB67" s="600"/>
      <c r="SJC67" s="600"/>
      <c r="SJD67" s="600"/>
      <c r="SJE67" s="600"/>
      <c r="SJF67" s="601"/>
      <c r="SJG67" s="599"/>
      <c r="SJH67" s="600"/>
      <c r="SJI67" s="600"/>
      <c r="SJJ67" s="600"/>
      <c r="SJK67" s="600"/>
      <c r="SJL67" s="600"/>
      <c r="SJM67" s="600"/>
      <c r="SJN67" s="600"/>
      <c r="SJO67" s="600"/>
      <c r="SJP67" s="600"/>
      <c r="SJQ67" s="600"/>
      <c r="SJR67" s="600"/>
      <c r="SJS67" s="600"/>
      <c r="SJT67" s="600"/>
      <c r="SJU67" s="600"/>
      <c r="SJV67" s="600"/>
      <c r="SJW67" s="600"/>
      <c r="SJX67" s="600"/>
      <c r="SJY67" s="600"/>
      <c r="SJZ67" s="600"/>
      <c r="SKA67" s="600"/>
      <c r="SKB67" s="600"/>
      <c r="SKC67" s="600"/>
      <c r="SKD67" s="600"/>
      <c r="SKE67" s="600"/>
      <c r="SKF67" s="600"/>
      <c r="SKG67" s="600"/>
      <c r="SKH67" s="600"/>
      <c r="SKI67" s="600"/>
      <c r="SKJ67" s="601"/>
      <c r="SKK67" s="599"/>
      <c r="SKL67" s="600"/>
      <c r="SKM67" s="600"/>
      <c r="SKN67" s="600"/>
      <c r="SKO67" s="600"/>
      <c r="SKP67" s="600"/>
      <c r="SKQ67" s="600"/>
      <c r="SKR67" s="600"/>
      <c r="SKS67" s="600"/>
      <c r="SKT67" s="600"/>
      <c r="SKU67" s="600"/>
      <c r="SKV67" s="600"/>
      <c r="SKW67" s="600"/>
      <c r="SKX67" s="600"/>
      <c r="SKY67" s="600"/>
      <c r="SKZ67" s="600"/>
      <c r="SLA67" s="600"/>
      <c r="SLB67" s="600"/>
      <c r="SLC67" s="600"/>
      <c r="SLD67" s="600"/>
      <c r="SLE67" s="600"/>
      <c r="SLF67" s="600"/>
      <c r="SLG67" s="600"/>
      <c r="SLH67" s="600"/>
      <c r="SLI67" s="600"/>
      <c r="SLJ67" s="600"/>
      <c r="SLK67" s="600"/>
      <c r="SLL67" s="600"/>
      <c r="SLM67" s="600"/>
      <c r="SLN67" s="601"/>
      <c r="SLO67" s="599"/>
      <c r="SLP67" s="600"/>
      <c r="SLQ67" s="600"/>
      <c r="SLR67" s="600"/>
      <c r="SLS67" s="600"/>
      <c r="SLT67" s="600"/>
      <c r="SLU67" s="600"/>
      <c r="SLV67" s="600"/>
      <c r="SLW67" s="600"/>
      <c r="SLX67" s="600"/>
      <c r="SLY67" s="600"/>
      <c r="SLZ67" s="600"/>
      <c r="SMA67" s="600"/>
      <c r="SMB67" s="600"/>
      <c r="SMC67" s="600"/>
      <c r="SMD67" s="600"/>
      <c r="SME67" s="600"/>
      <c r="SMF67" s="600"/>
      <c r="SMG67" s="600"/>
      <c r="SMH67" s="600"/>
      <c r="SMI67" s="600"/>
      <c r="SMJ67" s="600"/>
      <c r="SMK67" s="600"/>
      <c r="SML67" s="600"/>
      <c r="SMM67" s="600"/>
      <c r="SMN67" s="600"/>
      <c r="SMO67" s="600"/>
      <c r="SMP67" s="600"/>
      <c r="SMQ67" s="600"/>
      <c r="SMR67" s="601"/>
      <c r="SMS67" s="599"/>
      <c r="SMT67" s="600"/>
      <c r="SMU67" s="600"/>
      <c r="SMV67" s="600"/>
      <c r="SMW67" s="600"/>
      <c r="SMX67" s="600"/>
      <c r="SMY67" s="600"/>
      <c r="SMZ67" s="600"/>
      <c r="SNA67" s="600"/>
      <c r="SNB67" s="600"/>
      <c r="SNC67" s="600"/>
      <c r="SND67" s="600"/>
      <c r="SNE67" s="600"/>
      <c r="SNF67" s="600"/>
      <c r="SNG67" s="600"/>
      <c r="SNH67" s="600"/>
      <c r="SNI67" s="600"/>
      <c r="SNJ67" s="600"/>
      <c r="SNK67" s="600"/>
      <c r="SNL67" s="600"/>
      <c r="SNM67" s="600"/>
      <c r="SNN67" s="600"/>
      <c r="SNO67" s="600"/>
      <c r="SNP67" s="600"/>
      <c r="SNQ67" s="600"/>
      <c r="SNR67" s="600"/>
      <c r="SNS67" s="600"/>
      <c r="SNT67" s="600"/>
      <c r="SNU67" s="600"/>
      <c r="SNV67" s="601"/>
      <c r="SNW67" s="599"/>
      <c r="SNX67" s="600"/>
      <c r="SNY67" s="600"/>
      <c r="SNZ67" s="600"/>
      <c r="SOA67" s="600"/>
      <c r="SOB67" s="600"/>
      <c r="SOC67" s="600"/>
      <c r="SOD67" s="600"/>
      <c r="SOE67" s="600"/>
      <c r="SOF67" s="600"/>
      <c r="SOG67" s="600"/>
      <c r="SOH67" s="600"/>
      <c r="SOI67" s="600"/>
      <c r="SOJ67" s="600"/>
      <c r="SOK67" s="600"/>
      <c r="SOL67" s="600"/>
      <c r="SOM67" s="600"/>
      <c r="SON67" s="600"/>
      <c r="SOO67" s="600"/>
      <c r="SOP67" s="600"/>
      <c r="SOQ67" s="600"/>
      <c r="SOR67" s="600"/>
      <c r="SOS67" s="600"/>
      <c r="SOT67" s="600"/>
      <c r="SOU67" s="600"/>
      <c r="SOV67" s="600"/>
      <c r="SOW67" s="600"/>
      <c r="SOX67" s="600"/>
      <c r="SOY67" s="600"/>
      <c r="SOZ67" s="601"/>
      <c r="SPA67" s="599"/>
      <c r="SPB67" s="600"/>
      <c r="SPC67" s="600"/>
      <c r="SPD67" s="600"/>
      <c r="SPE67" s="600"/>
      <c r="SPF67" s="600"/>
      <c r="SPG67" s="600"/>
      <c r="SPH67" s="600"/>
      <c r="SPI67" s="600"/>
      <c r="SPJ67" s="600"/>
      <c r="SPK67" s="600"/>
      <c r="SPL67" s="600"/>
      <c r="SPM67" s="600"/>
      <c r="SPN67" s="600"/>
      <c r="SPO67" s="600"/>
      <c r="SPP67" s="600"/>
      <c r="SPQ67" s="600"/>
      <c r="SPR67" s="600"/>
      <c r="SPS67" s="600"/>
      <c r="SPT67" s="600"/>
      <c r="SPU67" s="600"/>
      <c r="SPV67" s="600"/>
      <c r="SPW67" s="600"/>
      <c r="SPX67" s="600"/>
      <c r="SPY67" s="600"/>
      <c r="SPZ67" s="600"/>
      <c r="SQA67" s="600"/>
      <c r="SQB67" s="600"/>
      <c r="SQC67" s="600"/>
      <c r="SQD67" s="601"/>
      <c r="SQE67" s="599"/>
      <c r="SQF67" s="600"/>
      <c r="SQG67" s="600"/>
      <c r="SQH67" s="600"/>
      <c r="SQI67" s="600"/>
      <c r="SQJ67" s="600"/>
      <c r="SQK67" s="600"/>
      <c r="SQL67" s="600"/>
      <c r="SQM67" s="600"/>
      <c r="SQN67" s="600"/>
      <c r="SQO67" s="600"/>
      <c r="SQP67" s="600"/>
      <c r="SQQ67" s="600"/>
      <c r="SQR67" s="600"/>
      <c r="SQS67" s="600"/>
      <c r="SQT67" s="600"/>
      <c r="SQU67" s="600"/>
      <c r="SQV67" s="600"/>
      <c r="SQW67" s="600"/>
      <c r="SQX67" s="600"/>
      <c r="SQY67" s="600"/>
      <c r="SQZ67" s="600"/>
      <c r="SRA67" s="600"/>
      <c r="SRB67" s="600"/>
      <c r="SRC67" s="600"/>
      <c r="SRD67" s="600"/>
      <c r="SRE67" s="600"/>
      <c r="SRF67" s="600"/>
      <c r="SRG67" s="600"/>
      <c r="SRH67" s="601"/>
      <c r="SRI67" s="599"/>
      <c r="SRJ67" s="600"/>
      <c r="SRK67" s="600"/>
      <c r="SRL67" s="600"/>
      <c r="SRM67" s="600"/>
      <c r="SRN67" s="600"/>
      <c r="SRO67" s="600"/>
      <c r="SRP67" s="600"/>
      <c r="SRQ67" s="600"/>
      <c r="SRR67" s="600"/>
      <c r="SRS67" s="600"/>
      <c r="SRT67" s="600"/>
      <c r="SRU67" s="600"/>
      <c r="SRV67" s="600"/>
      <c r="SRW67" s="600"/>
      <c r="SRX67" s="600"/>
      <c r="SRY67" s="600"/>
      <c r="SRZ67" s="600"/>
      <c r="SSA67" s="600"/>
      <c r="SSB67" s="600"/>
      <c r="SSC67" s="600"/>
      <c r="SSD67" s="600"/>
      <c r="SSE67" s="600"/>
      <c r="SSF67" s="600"/>
      <c r="SSG67" s="600"/>
      <c r="SSH67" s="600"/>
      <c r="SSI67" s="600"/>
      <c r="SSJ67" s="600"/>
      <c r="SSK67" s="600"/>
      <c r="SSL67" s="601"/>
      <c r="SSM67" s="599"/>
      <c r="SSN67" s="600"/>
      <c r="SSO67" s="600"/>
      <c r="SSP67" s="600"/>
      <c r="SSQ67" s="600"/>
      <c r="SSR67" s="600"/>
      <c r="SSS67" s="600"/>
      <c r="SST67" s="600"/>
      <c r="SSU67" s="600"/>
      <c r="SSV67" s="600"/>
      <c r="SSW67" s="600"/>
      <c r="SSX67" s="600"/>
      <c r="SSY67" s="600"/>
      <c r="SSZ67" s="600"/>
      <c r="STA67" s="600"/>
      <c r="STB67" s="600"/>
      <c r="STC67" s="600"/>
      <c r="STD67" s="600"/>
      <c r="STE67" s="600"/>
      <c r="STF67" s="600"/>
      <c r="STG67" s="600"/>
      <c r="STH67" s="600"/>
      <c r="STI67" s="600"/>
      <c r="STJ67" s="600"/>
      <c r="STK67" s="600"/>
      <c r="STL67" s="600"/>
      <c r="STM67" s="600"/>
      <c r="STN67" s="600"/>
      <c r="STO67" s="600"/>
      <c r="STP67" s="601"/>
      <c r="STQ67" s="599"/>
      <c r="STR67" s="600"/>
      <c r="STS67" s="600"/>
      <c r="STT67" s="600"/>
      <c r="STU67" s="600"/>
      <c r="STV67" s="600"/>
      <c r="STW67" s="600"/>
      <c r="STX67" s="600"/>
      <c r="STY67" s="600"/>
      <c r="STZ67" s="600"/>
      <c r="SUA67" s="600"/>
      <c r="SUB67" s="600"/>
      <c r="SUC67" s="600"/>
      <c r="SUD67" s="600"/>
      <c r="SUE67" s="600"/>
      <c r="SUF67" s="600"/>
      <c r="SUG67" s="600"/>
      <c r="SUH67" s="600"/>
      <c r="SUI67" s="600"/>
      <c r="SUJ67" s="600"/>
      <c r="SUK67" s="600"/>
      <c r="SUL67" s="600"/>
      <c r="SUM67" s="600"/>
      <c r="SUN67" s="600"/>
      <c r="SUO67" s="600"/>
      <c r="SUP67" s="600"/>
      <c r="SUQ67" s="600"/>
      <c r="SUR67" s="600"/>
      <c r="SUS67" s="600"/>
      <c r="SUT67" s="601"/>
      <c r="SUU67" s="599"/>
      <c r="SUV67" s="600"/>
      <c r="SUW67" s="600"/>
      <c r="SUX67" s="600"/>
      <c r="SUY67" s="600"/>
      <c r="SUZ67" s="600"/>
      <c r="SVA67" s="600"/>
      <c r="SVB67" s="600"/>
      <c r="SVC67" s="600"/>
      <c r="SVD67" s="600"/>
      <c r="SVE67" s="600"/>
      <c r="SVF67" s="600"/>
      <c r="SVG67" s="600"/>
      <c r="SVH67" s="600"/>
      <c r="SVI67" s="600"/>
      <c r="SVJ67" s="600"/>
      <c r="SVK67" s="600"/>
      <c r="SVL67" s="600"/>
      <c r="SVM67" s="600"/>
      <c r="SVN67" s="600"/>
      <c r="SVO67" s="600"/>
      <c r="SVP67" s="600"/>
      <c r="SVQ67" s="600"/>
      <c r="SVR67" s="600"/>
      <c r="SVS67" s="600"/>
      <c r="SVT67" s="600"/>
      <c r="SVU67" s="600"/>
      <c r="SVV67" s="600"/>
      <c r="SVW67" s="600"/>
      <c r="SVX67" s="601"/>
      <c r="SVY67" s="599"/>
      <c r="SVZ67" s="600"/>
      <c r="SWA67" s="600"/>
      <c r="SWB67" s="600"/>
      <c r="SWC67" s="600"/>
      <c r="SWD67" s="600"/>
      <c r="SWE67" s="600"/>
      <c r="SWF67" s="600"/>
      <c r="SWG67" s="600"/>
      <c r="SWH67" s="600"/>
      <c r="SWI67" s="600"/>
      <c r="SWJ67" s="600"/>
      <c r="SWK67" s="600"/>
      <c r="SWL67" s="600"/>
      <c r="SWM67" s="600"/>
      <c r="SWN67" s="600"/>
      <c r="SWO67" s="600"/>
      <c r="SWP67" s="600"/>
      <c r="SWQ67" s="600"/>
      <c r="SWR67" s="600"/>
      <c r="SWS67" s="600"/>
      <c r="SWT67" s="600"/>
      <c r="SWU67" s="600"/>
      <c r="SWV67" s="600"/>
      <c r="SWW67" s="600"/>
      <c r="SWX67" s="600"/>
      <c r="SWY67" s="600"/>
      <c r="SWZ67" s="600"/>
      <c r="SXA67" s="600"/>
      <c r="SXB67" s="601"/>
      <c r="SXC67" s="599"/>
      <c r="SXD67" s="600"/>
      <c r="SXE67" s="600"/>
      <c r="SXF67" s="600"/>
      <c r="SXG67" s="600"/>
      <c r="SXH67" s="600"/>
      <c r="SXI67" s="600"/>
      <c r="SXJ67" s="600"/>
      <c r="SXK67" s="600"/>
      <c r="SXL67" s="600"/>
      <c r="SXM67" s="600"/>
      <c r="SXN67" s="600"/>
      <c r="SXO67" s="600"/>
      <c r="SXP67" s="600"/>
      <c r="SXQ67" s="600"/>
      <c r="SXR67" s="600"/>
      <c r="SXS67" s="600"/>
      <c r="SXT67" s="600"/>
      <c r="SXU67" s="600"/>
      <c r="SXV67" s="600"/>
      <c r="SXW67" s="600"/>
      <c r="SXX67" s="600"/>
      <c r="SXY67" s="600"/>
      <c r="SXZ67" s="600"/>
      <c r="SYA67" s="600"/>
      <c r="SYB67" s="600"/>
      <c r="SYC67" s="600"/>
      <c r="SYD67" s="600"/>
      <c r="SYE67" s="600"/>
      <c r="SYF67" s="601"/>
      <c r="SYG67" s="599"/>
      <c r="SYH67" s="600"/>
      <c r="SYI67" s="600"/>
      <c r="SYJ67" s="600"/>
      <c r="SYK67" s="600"/>
      <c r="SYL67" s="600"/>
      <c r="SYM67" s="600"/>
      <c r="SYN67" s="600"/>
      <c r="SYO67" s="600"/>
      <c r="SYP67" s="600"/>
      <c r="SYQ67" s="600"/>
      <c r="SYR67" s="600"/>
      <c r="SYS67" s="600"/>
      <c r="SYT67" s="600"/>
      <c r="SYU67" s="600"/>
      <c r="SYV67" s="600"/>
      <c r="SYW67" s="600"/>
      <c r="SYX67" s="600"/>
      <c r="SYY67" s="600"/>
      <c r="SYZ67" s="600"/>
      <c r="SZA67" s="600"/>
      <c r="SZB67" s="600"/>
      <c r="SZC67" s="600"/>
      <c r="SZD67" s="600"/>
      <c r="SZE67" s="600"/>
      <c r="SZF67" s="600"/>
      <c r="SZG67" s="600"/>
      <c r="SZH67" s="600"/>
      <c r="SZI67" s="600"/>
      <c r="SZJ67" s="601"/>
      <c r="SZK67" s="599"/>
      <c r="SZL67" s="600"/>
      <c r="SZM67" s="600"/>
      <c r="SZN67" s="600"/>
      <c r="SZO67" s="600"/>
      <c r="SZP67" s="600"/>
      <c r="SZQ67" s="600"/>
      <c r="SZR67" s="600"/>
      <c r="SZS67" s="600"/>
      <c r="SZT67" s="600"/>
      <c r="SZU67" s="600"/>
      <c r="SZV67" s="600"/>
      <c r="SZW67" s="600"/>
      <c r="SZX67" s="600"/>
      <c r="SZY67" s="600"/>
      <c r="SZZ67" s="600"/>
      <c r="TAA67" s="600"/>
      <c r="TAB67" s="600"/>
      <c r="TAC67" s="600"/>
      <c r="TAD67" s="600"/>
      <c r="TAE67" s="600"/>
      <c r="TAF67" s="600"/>
      <c r="TAG67" s="600"/>
      <c r="TAH67" s="600"/>
      <c r="TAI67" s="600"/>
      <c r="TAJ67" s="600"/>
      <c r="TAK67" s="600"/>
      <c r="TAL67" s="600"/>
      <c r="TAM67" s="600"/>
      <c r="TAN67" s="601"/>
      <c r="TAO67" s="599"/>
      <c r="TAP67" s="600"/>
      <c r="TAQ67" s="600"/>
      <c r="TAR67" s="600"/>
      <c r="TAS67" s="600"/>
      <c r="TAT67" s="600"/>
      <c r="TAU67" s="600"/>
      <c r="TAV67" s="600"/>
      <c r="TAW67" s="600"/>
      <c r="TAX67" s="600"/>
      <c r="TAY67" s="600"/>
      <c r="TAZ67" s="600"/>
      <c r="TBA67" s="600"/>
      <c r="TBB67" s="600"/>
      <c r="TBC67" s="600"/>
      <c r="TBD67" s="600"/>
      <c r="TBE67" s="600"/>
      <c r="TBF67" s="600"/>
      <c r="TBG67" s="600"/>
      <c r="TBH67" s="600"/>
      <c r="TBI67" s="600"/>
      <c r="TBJ67" s="600"/>
      <c r="TBK67" s="600"/>
      <c r="TBL67" s="600"/>
      <c r="TBM67" s="600"/>
      <c r="TBN67" s="600"/>
      <c r="TBO67" s="600"/>
      <c r="TBP67" s="600"/>
      <c r="TBQ67" s="600"/>
      <c r="TBR67" s="601"/>
      <c r="TBS67" s="599"/>
      <c r="TBT67" s="600"/>
      <c r="TBU67" s="600"/>
      <c r="TBV67" s="600"/>
      <c r="TBW67" s="600"/>
      <c r="TBX67" s="600"/>
      <c r="TBY67" s="600"/>
      <c r="TBZ67" s="600"/>
      <c r="TCA67" s="600"/>
      <c r="TCB67" s="600"/>
      <c r="TCC67" s="600"/>
      <c r="TCD67" s="600"/>
      <c r="TCE67" s="600"/>
      <c r="TCF67" s="600"/>
      <c r="TCG67" s="600"/>
      <c r="TCH67" s="600"/>
      <c r="TCI67" s="600"/>
      <c r="TCJ67" s="600"/>
      <c r="TCK67" s="600"/>
      <c r="TCL67" s="600"/>
      <c r="TCM67" s="600"/>
      <c r="TCN67" s="600"/>
      <c r="TCO67" s="600"/>
      <c r="TCP67" s="600"/>
      <c r="TCQ67" s="600"/>
      <c r="TCR67" s="600"/>
      <c r="TCS67" s="600"/>
      <c r="TCT67" s="600"/>
      <c r="TCU67" s="600"/>
      <c r="TCV67" s="601"/>
      <c r="TCW67" s="599"/>
      <c r="TCX67" s="600"/>
      <c r="TCY67" s="600"/>
      <c r="TCZ67" s="600"/>
      <c r="TDA67" s="600"/>
      <c r="TDB67" s="600"/>
      <c r="TDC67" s="600"/>
      <c r="TDD67" s="600"/>
      <c r="TDE67" s="600"/>
      <c r="TDF67" s="600"/>
      <c r="TDG67" s="600"/>
      <c r="TDH67" s="600"/>
      <c r="TDI67" s="600"/>
      <c r="TDJ67" s="600"/>
      <c r="TDK67" s="600"/>
      <c r="TDL67" s="600"/>
      <c r="TDM67" s="600"/>
      <c r="TDN67" s="600"/>
      <c r="TDO67" s="600"/>
      <c r="TDP67" s="600"/>
      <c r="TDQ67" s="600"/>
      <c r="TDR67" s="600"/>
      <c r="TDS67" s="600"/>
      <c r="TDT67" s="600"/>
      <c r="TDU67" s="600"/>
      <c r="TDV67" s="600"/>
      <c r="TDW67" s="600"/>
      <c r="TDX67" s="600"/>
      <c r="TDY67" s="600"/>
      <c r="TDZ67" s="601"/>
      <c r="TEA67" s="599"/>
      <c r="TEB67" s="600"/>
      <c r="TEC67" s="600"/>
      <c r="TED67" s="600"/>
      <c r="TEE67" s="600"/>
      <c r="TEF67" s="600"/>
      <c r="TEG67" s="600"/>
      <c r="TEH67" s="600"/>
      <c r="TEI67" s="600"/>
      <c r="TEJ67" s="600"/>
      <c r="TEK67" s="600"/>
      <c r="TEL67" s="600"/>
      <c r="TEM67" s="600"/>
      <c r="TEN67" s="600"/>
      <c r="TEO67" s="600"/>
      <c r="TEP67" s="600"/>
      <c r="TEQ67" s="600"/>
      <c r="TER67" s="600"/>
      <c r="TES67" s="600"/>
      <c r="TET67" s="600"/>
      <c r="TEU67" s="600"/>
      <c r="TEV67" s="600"/>
      <c r="TEW67" s="600"/>
      <c r="TEX67" s="600"/>
      <c r="TEY67" s="600"/>
      <c r="TEZ67" s="600"/>
      <c r="TFA67" s="600"/>
      <c r="TFB67" s="600"/>
      <c r="TFC67" s="600"/>
      <c r="TFD67" s="601"/>
      <c r="TFE67" s="599"/>
      <c r="TFF67" s="600"/>
      <c r="TFG67" s="600"/>
      <c r="TFH67" s="600"/>
      <c r="TFI67" s="600"/>
      <c r="TFJ67" s="600"/>
      <c r="TFK67" s="600"/>
      <c r="TFL67" s="600"/>
      <c r="TFM67" s="600"/>
      <c r="TFN67" s="600"/>
      <c r="TFO67" s="600"/>
      <c r="TFP67" s="600"/>
      <c r="TFQ67" s="600"/>
      <c r="TFR67" s="600"/>
      <c r="TFS67" s="600"/>
      <c r="TFT67" s="600"/>
      <c r="TFU67" s="600"/>
      <c r="TFV67" s="600"/>
      <c r="TFW67" s="600"/>
      <c r="TFX67" s="600"/>
      <c r="TFY67" s="600"/>
      <c r="TFZ67" s="600"/>
      <c r="TGA67" s="600"/>
      <c r="TGB67" s="600"/>
      <c r="TGC67" s="600"/>
      <c r="TGD67" s="600"/>
      <c r="TGE67" s="600"/>
      <c r="TGF67" s="600"/>
      <c r="TGG67" s="600"/>
      <c r="TGH67" s="601"/>
      <c r="TGI67" s="599"/>
      <c r="TGJ67" s="600"/>
      <c r="TGK67" s="600"/>
      <c r="TGL67" s="600"/>
      <c r="TGM67" s="600"/>
      <c r="TGN67" s="600"/>
      <c r="TGO67" s="600"/>
      <c r="TGP67" s="600"/>
      <c r="TGQ67" s="600"/>
      <c r="TGR67" s="600"/>
      <c r="TGS67" s="600"/>
      <c r="TGT67" s="600"/>
      <c r="TGU67" s="600"/>
      <c r="TGV67" s="600"/>
      <c r="TGW67" s="600"/>
      <c r="TGX67" s="600"/>
      <c r="TGY67" s="600"/>
      <c r="TGZ67" s="600"/>
      <c r="THA67" s="600"/>
      <c r="THB67" s="600"/>
      <c r="THC67" s="600"/>
      <c r="THD67" s="600"/>
      <c r="THE67" s="600"/>
      <c r="THF67" s="600"/>
      <c r="THG67" s="600"/>
      <c r="THH67" s="600"/>
      <c r="THI67" s="600"/>
      <c r="THJ67" s="600"/>
      <c r="THK67" s="600"/>
      <c r="THL67" s="601"/>
      <c r="THM67" s="599"/>
      <c r="THN67" s="600"/>
      <c r="THO67" s="600"/>
      <c r="THP67" s="600"/>
      <c r="THQ67" s="600"/>
      <c r="THR67" s="600"/>
      <c r="THS67" s="600"/>
      <c r="THT67" s="600"/>
      <c r="THU67" s="600"/>
      <c r="THV67" s="600"/>
      <c r="THW67" s="600"/>
      <c r="THX67" s="600"/>
      <c r="THY67" s="600"/>
      <c r="THZ67" s="600"/>
      <c r="TIA67" s="600"/>
      <c r="TIB67" s="600"/>
      <c r="TIC67" s="600"/>
      <c r="TID67" s="600"/>
      <c r="TIE67" s="600"/>
      <c r="TIF67" s="600"/>
      <c r="TIG67" s="600"/>
      <c r="TIH67" s="600"/>
      <c r="TII67" s="600"/>
      <c r="TIJ67" s="600"/>
      <c r="TIK67" s="600"/>
      <c r="TIL67" s="600"/>
      <c r="TIM67" s="600"/>
      <c r="TIN67" s="600"/>
      <c r="TIO67" s="600"/>
      <c r="TIP67" s="601"/>
      <c r="TIQ67" s="599"/>
      <c r="TIR67" s="600"/>
      <c r="TIS67" s="600"/>
      <c r="TIT67" s="600"/>
      <c r="TIU67" s="600"/>
      <c r="TIV67" s="600"/>
      <c r="TIW67" s="600"/>
      <c r="TIX67" s="600"/>
      <c r="TIY67" s="600"/>
      <c r="TIZ67" s="600"/>
      <c r="TJA67" s="600"/>
      <c r="TJB67" s="600"/>
      <c r="TJC67" s="600"/>
      <c r="TJD67" s="600"/>
      <c r="TJE67" s="600"/>
      <c r="TJF67" s="600"/>
      <c r="TJG67" s="600"/>
      <c r="TJH67" s="600"/>
      <c r="TJI67" s="600"/>
      <c r="TJJ67" s="600"/>
      <c r="TJK67" s="600"/>
      <c r="TJL67" s="600"/>
      <c r="TJM67" s="600"/>
      <c r="TJN67" s="600"/>
      <c r="TJO67" s="600"/>
      <c r="TJP67" s="600"/>
      <c r="TJQ67" s="600"/>
      <c r="TJR67" s="600"/>
      <c r="TJS67" s="600"/>
      <c r="TJT67" s="601"/>
      <c r="TJU67" s="599"/>
      <c r="TJV67" s="600"/>
      <c r="TJW67" s="600"/>
      <c r="TJX67" s="600"/>
      <c r="TJY67" s="600"/>
      <c r="TJZ67" s="600"/>
      <c r="TKA67" s="600"/>
      <c r="TKB67" s="600"/>
      <c r="TKC67" s="600"/>
      <c r="TKD67" s="600"/>
      <c r="TKE67" s="600"/>
      <c r="TKF67" s="600"/>
      <c r="TKG67" s="600"/>
      <c r="TKH67" s="600"/>
      <c r="TKI67" s="600"/>
      <c r="TKJ67" s="600"/>
      <c r="TKK67" s="600"/>
      <c r="TKL67" s="600"/>
      <c r="TKM67" s="600"/>
      <c r="TKN67" s="600"/>
      <c r="TKO67" s="600"/>
      <c r="TKP67" s="600"/>
      <c r="TKQ67" s="600"/>
      <c r="TKR67" s="600"/>
      <c r="TKS67" s="600"/>
      <c r="TKT67" s="600"/>
      <c r="TKU67" s="600"/>
      <c r="TKV67" s="600"/>
      <c r="TKW67" s="600"/>
      <c r="TKX67" s="601"/>
      <c r="TKY67" s="599"/>
      <c r="TKZ67" s="600"/>
      <c r="TLA67" s="600"/>
      <c r="TLB67" s="600"/>
      <c r="TLC67" s="600"/>
      <c r="TLD67" s="600"/>
      <c r="TLE67" s="600"/>
      <c r="TLF67" s="600"/>
      <c r="TLG67" s="600"/>
      <c r="TLH67" s="600"/>
      <c r="TLI67" s="600"/>
      <c r="TLJ67" s="600"/>
      <c r="TLK67" s="600"/>
      <c r="TLL67" s="600"/>
      <c r="TLM67" s="600"/>
      <c r="TLN67" s="600"/>
      <c r="TLO67" s="600"/>
      <c r="TLP67" s="600"/>
      <c r="TLQ67" s="600"/>
      <c r="TLR67" s="600"/>
      <c r="TLS67" s="600"/>
      <c r="TLT67" s="600"/>
      <c r="TLU67" s="600"/>
      <c r="TLV67" s="600"/>
      <c r="TLW67" s="600"/>
      <c r="TLX67" s="600"/>
      <c r="TLY67" s="600"/>
      <c r="TLZ67" s="600"/>
      <c r="TMA67" s="600"/>
      <c r="TMB67" s="601"/>
      <c r="TMC67" s="599"/>
      <c r="TMD67" s="600"/>
      <c r="TME67" s="600"/>
      <c r="TMF67" s="600"/>
      <c r="TMG67" s="600"/>
      <c r="TMH67" s="600"/>
      <c r="TMI67" s="600"/>
      <c r="TMJ67" s="600"/>
      <c r="TMK67" s="600"/>
      <c r="TML67" s="600"/>
      <c r="TMM67" s="600"/>
      <c r="TMN67" s="600"/>
      <c r="TMO67" s="600"/>
      <c r="TMP67" s="600"/>
      <c r="TMQ67" s="600"/>
      <c r="TMR67" s="600"/>
      <c r="TMS67" s="600"/>
      <c r="TMT67" s="600"/>
      <c r="TMU67" s="600"/>
      <c r="TMV67" s="600"/>
      <c r="TMW67" s="600"/>
      <c r="TMX67" s="600"/>
      <c r="TMY67" s="600"/>
      <c r="TMZ67" s="600"/>
      <c r="TNA67" s="600"/>
      <c r="TNB67" s="600"/>
      <c r="TNC67" s="600"/>
      <c r="TND67" s="600"/>
      <c r="TNE67" s="600"/>
      <c r="TNF67" s="601"/>
      <c r="TNG67" s="599"/>
      <c r="TNH67" s="600"/>
      <c r="TNI67" s="600"/>
      <c r="TNJ67" s="600"/>
      <c r="TNK67" s="600"/>
      <c r="TNL67" s="600"/>
      <c r="TNM67" s="600"/>
      <c r="TNN67" s="600"/>
      <c r="TNO67" s="600"/>
      <c r="TNP67" s="600"/>
      <c r="TNQ67" s="600"/>
      <c r="TNR67" s="600"/>
      <c r="TNS67" s="600"/>
      <c r="TNT67" s="600"/>
      <c r="TNU67" s="600"/>
      <c r="TNV67" s="600"/>
      <c r="TNW67" s="600"/>
      <c r="TNX67" s="600"/>
      <c r="TNY67" s="600"/>
      <c r="TNZ67" s="600"/>
      <c r="TOA67" s="600"/>
      <c r="TOB67" s="600"/>
      <c r="TOC67" s="600"/>
      <c r="TOD67" s="600"/>
      <c r="TOE67" s="600"/>
      <c r="TOF67" s="600"/>
      <c r="TOG67" s="600"/>
      <c r="TOH67" s="600"/>
      <c r="TOI67" s="600"/>
      <c r="TOJ67" s="601"/>
      <c r="TOK67" s="599"/>
      <c r="TOL67" s="600"/>
      <c r="TOM67" s="600"/>
      <c r="TON67" s="600"/>
      <c r="TOO67" s="600"/>
      <c r="TOP67" s="600"/>
      <c r="TOQ67" s="600"/>
      <c r="TOR67" s="600"/>
      <c r="TOS67" s="600"/>
      <c r="TOT67" s="600"/>
      <c r="TOU67" s="600"/>
      <c r="TOV67" s="600"/>
      <c r="TOW67" s="600"/>
      <c r="TOX67" s="600"/>
      <c r="TOY67" s="600"/>
      <c r="TOZ67" s="600"/>
      <c r="TPA67" s="600"/>
      <c r="TPB67" s="600"/>
      <c r="TPC67" s="600"/>
      <c r="TPD67" s="600"/>
      <c r="TPE67" s="600"/>
      <c r="TPF67" s="600"/>
      <c r="TPG67" s="600"/>
      <c r="TPH67" s="600"/>
      <c r="TPI67" s="600"/>
      <c r="TPJ67" s="600"/>
      <c r="TPK67" s="600"/>
      <c r="TPL67" s="600"/>
      <c r="TPM67" s="600"/>
      <c r="TPN67" s="601"/>
      <c r="TPO67" s="599"/>
      <c r="TPP67" s="600"/>
      <c r="TPQ67" s="600"/>
      <c r="TPR67" s="600"/>
      <c r="TPS67" s="600"/>
      <c r="TPT67" s="600"/>
      <c r="TPU67" s="600"/>
      <c r="TPV67" s="600"/>
      <c r="TPW67" s="600"/>
      <c r="TPX67" s="600"/>
      <c r="TPY67" s="600"/>
      <c r="TPZ67" s="600"/>
      <c r="TQA67" s="600"/>
      <c r="TQB67" s="600"/>
      <c r="TQC67" s="600"/>
      <c r="TQD67" s="600"/>
      <c r="TQE67" s="600"/>
      <c r="TQF67" s="600"/>
      <c r="TQG67" s="600"/>
      <c r="TQH67" s="600"/>
      <c r="TQI67" s="600"/>
      <c r="TQJ67" s="600"/>
      <c r="TQK67" s="600"/>
      <c r="TQL67" s="600"/>
      <c r="TQM67" s="600"/>
      <c r="TQN67" s="600"/>
      <c r="TQO67" s="600"/>
      <c r="TQP67" s="600"/>
      <c r="TQQ67" s="600"/>
      <c r="TQR67" s="601"/>
      <c r="TQS67" s="599"/>
      <c r="TQT67" s="600"/>
      <c r="TQU67" s="600"/>
      <c r="TQV67" s="600"/>
      <c r="TQW67" s="600"/>
      <c r="TQX67" s="600"/>
      <c r="TQY67" s="600"/>
      <c r="TQZ67" s="600"/>
      <c r="TRA67" s="600"/>
      <c r="TRB67" s="600"/>
      <c r="TRC67" s="600"/>
      <c r="TRD67" s="600"/>
      <c r="TRE67" s="600"/>
      <c r="TRF67" s="600"/>
      <c r="TRG67" s="600"/>
      <c r="TRH67" s="600"/>
      <c r="TRI67" s="600"/>
      <c r="TRJ67" s="600"/>
      <c r="TRK67" s="600"/>
      <c r="TRL67" s="600"/>
      <c r="TRM67" s="600"/>
      <c r="TRN67" s="600"/>
      <c r="TRO67" s="600"/>
      <c r="TRP67" s="600"/>
      <c r="TRQ67" s="600"/>
      <c r="TRR67" s="600"/>
      <c r="TRS67" s="600"/>
      <c r="TRT67" s="600"/>
      <c r="TRU67" s="600"/>
      <c r="TRV67" s="601"/>
      <c r="TRW67" s="599"/>
      <c r="TRX67" s="600"/>
      <c r="TRY67" s="600"/>
      <c r="TRZ67" s="600"/>
      <c r="TSA67" s="600"/>
      <c r="TSB67" s="600"/>
      <c r="TSC67" s="600"/>
      <c r="TSD67" s="600"/>
      <c r="TSE67" s="600"/>
      <c r="TSF67" s="600"/>
      <c r="TSG67" s="600"/>
      <c r="TSH67" s="600"/>
      <c r="TSI67" s="600"/>
      <c r="TSJ67" s="600"/>
      <c r="TSK67" s="600"/>
      <c r="TSL67" s="600"/>
      <c r="TSM67" s="600"/>
      <c r="TSN67" s="600"/>
      <c r="TSO67" s="600"/>
      <c r="TSP67" s="600"/>
      <c r="TSQ67" s="600"/>
      <c r="TSR67" s="600"/>
      <c r="TSS67" s="600"/>
      <c r="TST67" s="600"/>
      <c r="TSU67" s="600"/>
      <c r="TSV67" s="600"/>
      <c r="TSW67" s="600"/>
      <c r="TSX67" s="600"/>
      <c r="TSY67" s="600"/>
      <c r="TSZ67" s="601"/>
      <c r="TTA67" s="599"/>
      <c r="TTB67" s="600"/>
      <c r="TTC67" s="600"/>
      <c r="TTD67" s="600"/>
      <c r="TTE67" s="600"/>
      <c r="TTF67" s="600"/>
      <c r="TTG67" s="600"/>
      <c r="TTH67" s="600"/>
      <c r="TTI67" s="600"/>
      <c r="TTJ67" s="600"/>
      <c r="TTK67" s="600"/>
      <c r="TTL67" s="600"/>
      <c r="TTM67" s="600"/>
      <c r="TTN67" s="600"/>
      <c r="TTO67" s="600"/>
      <c r="TTP67" s="600"/>
      <c r="TTQ67" s="600"/>
      <c r="TTR67" s="600"/>
      <c r="TTS67" s="600"/>
      <c r="TTT67" s="600"/>
      <c r="TTU67" s="600"/>
      <c r="TTV67" s="600"/>
      <c r="TTW67" s="600"/>
      <c r="TTX67" s="600"/>
      <c r="TTY67" s="600"/>
      <c r="TTZ67" s="600"/>
      <c r="TUA67" s="600"/>
      <c r="TUB67" s="600"/>
      <c r="TUC67" s="600"/>
      <c r="TUD67" s="601"/>
      <c r="TUE67" s="599"/>
      <c r="TUF67" s="600"/>
      <c r="TUG67" s="600"/>
      <c r="TUH67" s="600"/>
      <c r="TUI67" s="600"/>
      <c r="TUJ67" s="600"/>
      <c r="TUK67" s="600"/>
      <c r="TUL67" s="600"/>
      <c r="TUM67" s="600"/>
      <c r="TUN67" s="600"/>
      <c r="TUO67" s="600"/>
      <c r="TUP67" s="600"/>
      <c r="TUQ67" s="600"/>
      <c r="TUR67" s="600"/>
      <c r="TUS67" s="600"/>
      <c r="TUT67" s="600"/>
      <c r="TUU67" s="600"/>
      <c r="TUV67" s="600"/>
      <c r="TUW67" s="600"/>
      <c r="TUX67" s="600"/>
      <c r="TUY67" s="600"/>
      <c r="TUZ67" s="600"/>
      <c r="TVA67" s="600"/>
      <c r="TVB67" s="600"/>
      <c r="TVC67" s="600"/>
      <c r="TVD67" s="600"/>
      <c r="TVE67" s="600"/>
      <c r="TVF67" s="600"/>
      <c r="TVG67" s="600"/>
      <c r="TVH67" s="601"/>
      <c r="TVI67" s="599"/>
      <c r="TVJ67" s="600"/>
      <c r="TVK67" s="600"/>
      <c r="TVL67" s="600"/>
      <c r="TVM67" s="600"/>
      <c r="TVN67" s="600"/>
      <c r="TVO67" s="600"/>
      <c r="TVP67" s="600"/>
      <c r="TVQ67" s="600"/>
      <c r="TVR67" s="600"/>
      <c r="TVS67" s="600"/>
      <c r="TVT67" s="600"/>
      <c r="TVU67" s="600"/>
      <c r="TVV67" s="600"/>
      <c r="TVW67" s="600"/>
      <c r="TVX67" s="600"/>
      <c r="TVY67" s="600"/>
      <c r="TVZ67" s="600"/>
      <c r="TWA67" s="600"/>
      <c r="TWB67" s="600"/>
      <c r="TWC67" s="600"/>
      <c r="TWD67" s="600"/>
      <c r="TWE67" s="600"/>
      <c r="TWF67" s="600"/>
      <c r="TWG67" s="600"/>
      <c r="TWH67" s="600"/>
      <c r="TWI67" s="600"/>
      <c r="TWJ67" s="600"/>
      <c r="TWK67" s="600"/>
      <c r="TWL67" s="601"/>
      <c r="TWM67" s="599"/>
      <c r="TWN67" s="600"/>
      <c r="TWO67" s="600"/>
      <c r="TWP67" s="600"/>
      <c r="TWQ67" s="600"/>
      <c r="TWR67" s="600"/>
      <c r="TWS67" s="600"/>
      <c r="TWT67" s="600"/>
      <c r="TWU67" s="600"/>
      <c r="TWV67" s="600"/>
      <c r="TWW67" s="600"/>
      <c r="TWX67" s="600"/>
      <c r="TWY67" s="600"/>
      <c r="TWZ67" s="600"/>
      <c r="TXA67" s="600"/>
      <c r="TXB67" s="600"/>
      <c r="TXC67" s="600"/>
      <c r="TXD67" s="600"/>
      <c r="TXE67" s="600"/>
      <c r="TXF67" s="600"/>
      <c r="TXG67" s="600"/>
      <c r="TXH67" s="600"/>
      <c r="TXI67" s="600"/>
      <c r="TXJ67" s="600"/>
      <c r="TXK67" s="600"/>
      <c r="TXL67" s="600"/>
      <c r="TXM67" s="600"/>
      <c r="TXN67" s="600"/>
      <c r="TXO67" s="600"/>
      <c r="TXP67" s="601"/>
      <c r="TXQ67" s="599"/>
      <c r="TXR67" s="600"/>
      <c r="TXS67" s="600"/>
      <c r="TXT67" s="600"/>
      <c r="TXU67" s="600"/>
      <c r="TXV67" s="600"/>
      <c r="TXW67" s="600"/>
      <c r="TXX67" s="600"/>
      <c r="TXY67" s="600"/>
      <c r="TXZ67" s="600"/>
      <c r="TYA67" s="600"/>
      <c r="TYB67" s="600"/>
      <c r="TYC67" s="600"/>
      <c r="TYD67" s="600"/>
      <c r="TYE67" s="600"/>
      <c r="TYF67" s="600"/>
      <c r="TYG67" s="600"/>
      <c r="TYH67" s="600"/>
      <c r="TYI67" s="600"/>
      <c r="TYJ67" s="600"/>
      <c r="TYK67" s="600"/>
      <c r="TYL67" s="600"/>
      <c r="TYM67" s="600"/>
      <c r="TYN67" s="600"/>
      <c r="TYO67" s="600"/>
      <c r="TYP67" s="600"/>
      <c r="TYQ67" s="600"/>
      <c r="TYR67" s="600"/>
      <c r="TYS67" s="600"/>
      <c r="TYT67" s="601"/>
      <c r="TYU67" s="599"/>
      <c r="TYV67" s="600"/>
      <c r="TYW67" s="600"/>
      <c r="TYX67" s="600"/>
      <c r="TYY67" s="600"/>
      <c r="TYZ67" s="600"/>
      <c r="TZA67" s="600"/>
      <c r="TZB67" s="600"/>
      <c r="TZC67" s="600"/>
      <c r="TZD67" s="600"/>
      <c r="TZE67" s="600"/>
      <c r="TZF67" s="600"/>
      <c r="TZG67" s="600"/>
      <c r="TZH67" s="600"/>
      <c r="TZI67" s="600"/>
      <c r="TZJ67" s="600"/>
      <c r="TZK67" s="600"/>
      <c r="TZL67" s="600"/>
      <c r="TZM67" s="600"/>
      <c r="TZN67" s="600"/>
      <c r="TZO67" s="600"/>
      <c r="TZP67" s="600"/>
      <c r="TZQ67" s="600"/>
      <c r="TZR67" s="600"/>
      <c r="TZS67" s="600"/>
      <c r="TZT67" s="600"/>
      <c r="TZU67" s="600"/>
      <c r="TZV67" s="600"/>
      <c r="TZW67" s="600"/>
      <c r="TZX67" s="601"/>
      <c r="TZY67" s="599"/>
      <c r="TZZ67" s="600"/>
      <c r="UAA67" s="600"/>
      <c r="UAB67" s="600"/>
      <c r="UAC67" s="600"/>
      <c r="UAD67" s="600"/>
      <c r="UAE67" s="600"/>
      <c r="UAF67" s="600"/>
      <c r="UAG67" s="600"/>
      <c r="UAH67" s="600"/>
      <c r="UAI67" s="600"/>
      <c r="UAJ67" s="600"/>
      <c r="UAK67" s="600"/>
      <c r="UAL67" s="600"/>
      <c r="UAM67" s="600"/>
      <c r="UAN67" s="600"/>
      <c r="UAO67" s="600"/>
      <c r="UAP67" s="600"/>
      <c r="UAQ67" s="600"/>
      <c r="UAR67" s="600"/>
      <c r="UAS67" s="600"/>
      <c r="UAT67" s="600"/>
      <c r="UAU67" s="600"/>
      <c r="UAV67" s="600"/>
      <c r="UAW67" s="600"/>
      <c r="UAX67" s="600"/>
      <c r="UAY67" s="600"/>
      <c r="UAZ67" s="600"/>
      <c r="UBA67" s="600"/>
      <c r="UBB67" s="601"/>
      <c r="UBC67" s="599"/>
      <c r="UBD67" s="600"/>
      <c r="UBE67" s="600"/>
      <c r="UBF67" s="600"/>
      <c r="UBG67" s="600"/>
      <c r="UBH67" s="600"/>
      <c r="UBI67" s="600"/>
      <c r="UBJ67" s="600"/>
      <c r="UBK67" s="600"/>
      <c r="UBL67" s="600"/>
      <c r="UBM67" s="600"/>
      <c r="UBN67" s="600"/>
      <c r="UBO67" s="600"/>
      <c r="UBP67" s="600"/>
      <c r="UBQ67" s="600"/>
      <c r="UBR67" s="600"/>
      <c r="UBS67" s="600"/>
      <c r="UBT67" s="600"/>
      <c r="UBU67" s="600"/>
      <c r="UBV67" s="600"/>
      <c r="UBW67" s="600"/>
      <c r="UBX67" s="600"/>
      <c r="UBY67" s="600"/>
      <c r="UBZ67" s="600"/>
      <c r="UCA67" s="600"/>
      <c r="UCB67" s="600"/>
      <c r="UCC67" s="600"/>
      <c r="UCD67" s="600"/>
      <c r="UCE67" s="600"/>
      <c r="UCF67" s="601"/>
      <c r="UCG67" s="599"/>
      <c r="UCH67" s="600"/>
      <c r="UCI67" s="600"/>
      <c r="UCJ67" s="600"/>
      <c r="UCK67" s="600"/>
      <c r="UCL67" s="600"/>
      <c r="UCM67" s="600"/>
      <c r="UCN67" s="600"/>
      <c r="UCO67" s="600"/>
      <c r="UCP67" s="600"/>
      <c r="UCQ67" s="600"/>
      <c r="UCR67" s="600"/>
      <c r="UCS67" s="600"/>
      <c r="UCT67" s="600"/>
      <c r="UCU67" s="600"/>
      <c r="UCV67" s="600"/>
      <c r="UCW67" s="600"/>
      <c r="UCX67" s="600"/>
      <c r="UCY67" s="600"/>
      <c r="UCZ67" s="600"/>
      <c r="UDA67" s="600"/>
      <c r="UDB67" s="600"/>
      <c r="UDC67" s="600"/>
      <c r="UDD67" s="600"/>
      <c r="UDE67" s="600"/>
      <c r="UDF67" s="600"/>
      <c r="UDG67" s="600"/>
      <c r="UDH67" s="600"/>
      <c r="UDI67" s="600"/>
      <c r="UDJ67" s="601"/>
      <c r="UDK67" s="599"/>
      <c r="UDL67" s="600"/>
      <c r="UDM67" s="600"/>
      <c r="UDN67" s="600"/>
      <c r="UDO67" s="600"/>
      <c r="UDP67" s="600"/>
      <c r="UDQ67" s="600"/>
      <c r="UDR67" s="600"/>
      <c r="UDS67" s="600"/>
      <c r="UDT67" s="600"/>
      <c r="UDU67" s="600"/>
      <c r="UDV67" s="600"/>
      <c r="UDW67" s="600"/>
      <c r="UDX67" s="600"/>
      <c r="UDY67" s="600"/>
      <c r="UDZ67" s="600"/>
      <c r="UEA67" s="600"/>
      <c r="UEB67" s="600"/>
      <c r="UEC67" s="600"/>
      <c r="UED67" s="600"/>
      <c r="UEE67" s="600"/>
      <c r="UEF67" s="600"/>
      <c r="UEG67" s="600"/>
      <c r="UEH67" s="600"/>
      <c r="UEI67" s="600"/>
      <c r="UEJ67" s="600"/>
      <c r="UEK67" s="600"/>
      <c r="UEL67" s="600"/>
      <c r="UEM67" s="600"/>
      <c r="UEN67" s="601"/>
      <c r="UEO67" s="599"/>
      <c r="UEP67" s="600"/>
      <c r="UEQ67" s="600"/>
      <c r="UER67" s="600"/>
      <c r="UES67" s="600"/>
      <c r="UET67" s="600"/>
      <c r="UEU67" s="600"/>
      <c r="UEV67" s="600"/>
      <c r="UEW67" s="600"/>
      <c r="UEX67" s="600"/>
      <c r="UEY67" s="600"/>
      <c r="UEZ67" s="600"/>
      <c r="UFA67" s="600"/>
      <c r="UFB67" s="600"/>
      <c r="UFC67" s="600"/>
      <c r="UFD67" s="600"/>
      <c r="UFE67" s="600"/>
      <c r="UFF67" s="600"/>
      <c r="UFG67" s="600"/>
      <c r="UFH67" s="600"/>
      <c r="UFI67" s="600"/>
      <c r="UFJ67" s="600"/>
      <c r="UFK67" s="600"/>
      <c r="UFL67" s="600"/>
      <c r="UFM67" s="600"/>
      <c r="UFN67" s="600"/>
      <c r="UFO67" s="600"/>
      <c r="UFP67" s="600"/>
      <c r="UFQ67" s="600"/>
      <c r="UFR67" s="601"/>
      <c r="UFS67" s="599"/>
      <c r="UFT67" s="600"/>
      <c r="UFU67" s="600"/>
      <c r="UFV67" s="600"/>
      <c r="UFW67" s="600"/>
      <c r="UFX67" s="600"/>
      <c r="UFY67" s="600"/>
      <c r="UFZ67" s="600"/>
      <c r="UGA67" s="600"/>
      <c r="UGB67" s="600"/>
      <c r="UGC67" s="600"/>
      <c r="UGD67" s="600"/>
      <c r="UGE67" s="600"/>
      <c r="UGF67" s="600"/>
      <c r="UGG67" s="600"/>
      <c r="UGH67" s="600"/>
      <c r="UGI67" s="600"/>
      <c r="UGJ67" s="600"/>
      <c r="UGK67" s="600"/>
      <c r="UGL67" s="600"/>
      <c r="UGM67" s="600"/>
      <c r="UGN67" s="600"/>
      <c r="UGO67" s="600"/>
      <c r="UGP67" s="600"/>
      <c r="UGQ67" s="600"/>
      <c r="UGR67" s="600"/>
      <c r="UGS67" s="600"/>
      <c r="UGT67" s="600"/>
      <c r="UGU67" s="600"/>
      <c r="UGV67" s="601"/>
      <c r="UGW67" s="599"/>
      <c r="UGX67" s="600"/>
      <c r="UGY67" s="600"/>
      <c r="UGZ67" s="600"/>
      <c r="UHA67" s="600"/>
      <c r="UHB67" s="600"/>
      <c r="UHC67" s="600"/>
      <c r="UHD67" s="600"/>
      <c r="UHE67" s="600"/>
      <c r="UHF67" s="600"/>
      <c r="UHG67" s="600"/>
      <c r="UHH67" s="600"/>
      <c r="UHI67" s="600"/>
      <c r="UHJ67" s="600"/>
      <c r="UHK67" s="600"/>
      <c r="UHL67" s="600"/>
      <c r="UHM67" s="600"/>
      <c r="UHN67" s="600"/>
      <c r="UHO67" s="600"/>
      <c r="UHP67" s="600"/>
      <c r="UHQ67" s="600"/>
      <c r="UHR67" s="600"/>
      <c r="UHS67" s="600"/>
      <c r="UHT67" s="600"/>
      <c r="UHU67" s="600"/>
      <c r="UHV67" s="600"/>
      <c r="UHW67" s="600"/>
      <c r="UHX67" s="600"/>
      <c r="UHY67" s="600"/>
      <c r="UHZ67" s="601"/>
      <c r="UIA67" s="599"/>
      <c r="UIB67" s="600"/>
      <c r="UIC67" s="600"/>
      <c r="UID67" s="600"/>
      <c r="UIE67" s="600"/>
      <c r="UIF67" s="600"/>
      <c r="UIG67" s="600"/>
      <c r="UIH67" s="600"/>
      <c r="UII67" s="600"/>
      <c r="UIJ67" s="600"/>
      <c r="UIK67" s="600"/>
      <c r="UIL67" s="600"/>
      <c r="UIM67" s="600"/>
      <c r="UIN67" s="600"/>
      <c r="UIO67" s="600"/>
      <c r="UIP67" s="600"/>
      <c r="UIQ67" s="600"/>
      <c r="UIR67" s="600"/>
      <c r="UIS67" s="600"/>
      <c r="UIT67" s="600"/>
      <c r="UIU67" s="600"/>
      <c r="UIV67" s="600"/>
      <c r="UIW67" s="600"/>
      <c r="UIX67" s="600"/>
      <c r="UIY67" s="600"/>
      <c r="UIZ67" s="600"/>
      <c r="UJA67" s="600"/>
      <c r="UJB67" s="600"/>
      <c r="UJC67" s="600"/>
      <c r="UJD67" s="601"/>
      <c r="UJE67" s="599"/>
      <c r="UJF67" s="600"/>
      <c r="UJG67" s="600"/>
      <c r="UJH67" s="600"/>
      <c r="UJI67" s="600"/>
      <c r="UJJ67" s="600"/>
      <c r="UJK67" s="600"/>
      <c r="UJL67" s="600"/>
      <c r="UJM67" s="600"/>
      <c r="UJN67" s="600"/>
      <c r="UJO67" s="600"/>
      <c r="UJP67" s="600"/>
      <c r="UJQ67" s="600"/>
      <c r="UJR67" s="600"/>
      <c r="UJS67" s="600"/>
      <c r="UJT67" s="600"/>
      <c r="UJU67" s="600"/>
      <c r="UJV67" s="600"/>
      <c r="UJW67" s="600"/>
      <c r="UJX67" s="600"/>
      <c r="UJY67" s="600"/>
      <c r="UJZ67" s="600"/>
      <c r="UKA67" s="600"/>
      <c r="UKB67" s="600"/>
      <c r="UKC67" s="600"/>
      <c r="UKD67" s="600"/>
      <c r="UKE67" s="600"/>
      <c r="UKF67" s="600"/>
      <c r="UKG67" s="600"/>
      <c r="UKH67" s="601"/>
      <c r="UKI67" s="599"/>
      <c r="UKJ67" s="600"/>
      <c r="UKK67" s="600"/>
      <c r="UKL67" s="600"/>
      <c r="UKM67" s="600"/>
      <c r="UKN67" s="600"/>
      <c r="UKO67" s="600"/>
      <c r="UKP67" s="600"/>
      <c r="UKQ67" s="600"/>
      <c r="UKR67" s="600"/>
      <c r="UKS67" s="600"/>
      <c r="UKT67" s="600"/>
      <c r="UKU67" s="600"/>
      <c r="UKV67" s="600"/>
      <c r="UKW67" s="600"/>
      <c r="UKX67" s="600"/>
      <c r="UKY67" s="600"/>
      <c r="UKZ67" s="600"/>
      <c r="ULA67" s="600"/>
      <c r="ULB67" s="600"/>
      <c r="ULC67" s="600"/>
      <c r="ULD67" s="600"/>
      <c r="ULE67" s="600"/>
      <c r="ULF67" s="600"/>
      <c r="ULG67" s="600"/>
      <c r="ULH67" s="600"/>
      <c r="ULI67" s="600"/>
      <c r="ULJ67" s="600"/>
      <c r="ULK67" s="600"/>
      <c r="ULL67" s="601"/>
      <c r="ULM67" s="599"/>
      <c r="ULN67" s="600"/>
      <c r="ULO67" s="600"/>
      <c r="ULP67" s="600"/>
      <c r="ULQ67" s="600"/>
      <c r="ULR67" s="600"/>
      <c r="ULS67" s="600"/>
      <c r="ULT67" s="600"/>
      <c r="ULU67" s="600"/>
      <c r="ULV67" s="600"/>
      <c r="ULW67" s="600"/>
      <c r="ULX67" s="600"/>
      <c r="ULY67" s="600"/>
      <c r="ULZ67" s="600"/>
      <c r="UMA67" s="600"/>
      <c r="UMB67" s="600"/>
      <c r="UMC67" s="600"/>
      <c r="UMD67" s="600"/>
      <c r="UME67" s="600"/>
      <c r="UMF67" s="600"/>
      <c r="UMG67" s="600"/>
      <c r="UMH67" s="600"/>
      <c r="UMI67" s="600"/>
      <c r="UMJ67" s="600"/>
      <c r="UMK67" s="600"/>
      <c r="UML67" s="600"/>
      <c r="UMM67" s="600"/>
      <c r="UMN67" s="600"/>
      <c r="UMO67" s="600"/>
      <c r="UMP67" s="601"/>
      <c r="UMQ67" s="599"/>
      <c r="UMR67" s="600"/>
      <c r="UMS67" s="600"/>
      <c r="UMT67" s="600"/>
      <c r="UMU67" s="600"/>
      <c r="UMV67" s="600"/>
      <c r="UMW67" s="600"/>
      <c r="UMX67" s="600"/>
      <c r="UMY67" s="600"/>
      <c r="UMZ67" s="600"/>
      <c r="UNA67" s="600"/>
      <c r="UNB67" s="600"/>
      <c r="UNC67" s="600"/>
      <c r="UND67" s="600"/>
      <c r="UNE67" s="600"/>
      <c r="UNF67" s="600"/>
      <c r="UNG67" s="600"/>
      <c r="UNH67" s="600"/>
      <c r="UNI67" s="600"/>
      <c r="UNJ67" s="600"/>
      <c r="UNK67" s="600"/>
      <c r="UNL67" s="600"/>
      <c r="UNM67" s="600"/>
      <c r="UNN67" s="600"/>
      <c r="UNO67" s="600"/>
      <c r="UNP67" s="600"/>
      <c r="UNQ67" s="600"/>
      <c r="UNR67" s="600"/>
      <c r="UNS67" s="600"/>
      <c r="UNT67" s="601"/>
      <c r="UNU67" s="599"/>
      <c r="UNV67" s="600"/>
      <c r="UNW67" s="600"/>
      <c r="UNX67" s="600"/>
      <c r="UNY67" s="600"/>
      <c r="UNZ67" s="600"/>
      <c r="UOA67" s="600"/>
      <c r="UOB67" s="600"/>
      <c r="UOC67" s="600"/>
      <c r="UOD67" s="600"/>
      <c r="UOE67" s="600"/>
      <c r="UOF67" s="600"/>
      <c r="UOG67" s="600"/>
      <c r="UOH67" s="600"/>
      <c r="UOI67" s="600"/>
      <c r="UOJ67" s="600"/>
      <c r="UOK67" s="600"/>
      <c r="UOL67" s="600"/>
      <c r="UOM67" s="600"/>
      <c r="UON67" s="600"/>
      <c r="UOO67" s="600"/>
      <c r="UOP67" s="600"/>
      <c r="UOQ67" s="600"/>
      <c r="UOR67" s="600"/>
      <c r="UOS67" s="600"/>
      <c r="UOT67" s="600"/>
      <c r="UOU67" s="600"/>
      <c r="UOV67" s="600"/>
      <c r="UOW67" s="600"/>
      <c r="UOX67" s="601"/>
      <c r="UOY67" s="599"/>
      <c r="UOZ67" s="600"/>
      <c r="UPA67" s="600"/>
      <c r="UPB67" s="600"/>
      <c r="UPC67" s="600"/>
      <c r="UPD67" s="600"/>
      <c r="UPE67" s="600"/>
      <c r="UPF67" s="600"/>
      <c r="UPG67" s="600"/>
      <c r="UPH67" s="600"/>
      <c r="UPI67" s="600"/>
      <c r="UPJ67" s="600"/>
      <c r="UPK67" s="600"/>
      <c r="UPL67" s="600"/>
      <c r="UPM67" s="600"/>
      <c r="UPN67" s="600"/>
      <c r="UPO67" s="600"/>
      <c r="UPP67" s="600"/>
      <c r="UPQ67" s="600"/>
      <c r="UPR67" s="600"/>
      <c r="UPS67" s="600"/>
      <c r="UPT67" s="600"/>
      <c r="UPU67" s="600"/>
      <c r="UPV67" s="600"/>
      <c r="UPW67" s="600"/>
      <c r="UPX67" s="600"/>
      <c r="UPY67" s="600"/>
      <c r="UPZ67" s="600"/>
      <c r="UQA67" s="600"/>
      <c r="UQB67" s="601"/>
      <c r="UQC67" s="599"/>
      <c r="UQD67" s="600"/>
      <c r="UQE67" s="600"/>
      <c r="UQF67" s="600"/>
      <c r="UQG67" s="600"/>
      <c r="UQH67" s="600"/>
      <c r="UQI67" s="600"/>
      <c r="UQJ67" s="600"/>
      <c r="UQK67" s="600"/>
      <c r="UQL67" s="600"/>
      <c r="UQM67" s="600"/>
      <c r="UQN67" s="600"/>
      <c r="UQO67" s="600"/>
      <c r="UQP67" s="600"/>
      <c r="UQQ67" s="600"/>
      <c r="UQR67" s="600"/>
      <c r="UQS67" s="600"/>
      <c r="UQT67" s="600"/>
      <c r="UQU67" s="600"/>
      <c r="UQV67" s="600"/>
      <c r="UQW67" s="600"/>
      <c r="UQX67" s="600"/>
      <c r="UQY67" s="600"/>
      <c r="UQZ67" s="600"/>
      <c r="URA67" s="600"/>
      <c r="URB67" s="600"/>
      <c r="URC67" s="600"/>
      <c r="URD67" s="600"/>
      <c r="URE67" s="600"/>
      <c r="URF67" s="601"/>
      <c r="URG67" s="599"/>
      <c r="URH67" s="600"/>
      <c r="URI67" s="600"/>
      <c r="URJ67" s="600"/>
      <c r="URK67" s="600"/>
      <c r="URL67" s="600"/>
      <c r="URM67" s="600"/>
      <c r="URN67" s="600"/>
      <c r="URO67" s="600"/>
      <c r="URP67" s="600"/>
      <c r="URQ67" s="600"/>
      <c r="URR67" s="600"/>
      <c r="URS67" s="600"/>
      <c r="URT67" s="600"/>
      <c r="URU67" s="600"/>
      <c r="URV67" s="600"/>
      <c r="URW67" s="600"/>
      <c r="URX67" s="600"/>
      <c r="URY67" s="600"/>
      <c r="URZ67" s="600"/>
      <c r="USA67" s="600"/>
      <c r="USB67" s="600"/>
      <c r="USC67" s="600"/>
      <c r="USD67" s="600"/>
      <c r="USE67" s="600"/>
      <c r="USF67" s="600"/>
      <c r="USG67" s="600"/>
      <c r="USH67" s="600"/>
      <c r="USI67" s="600"/>
      <c r="USJ67" s="601"/>
      <c r="USK67" s="599"/>
      <c r="USL67" s="600"/>
      <c r="USM67" s="600"/>
      <c r="USN67" s="600"/>
      <c r="USO67" s="600"/>
      <c r="USP67" s="600"/>
      <c r="USQ67" s="600"/>
      <c r="USR67" s="600"/>
      <c r="USS67" s="600"/>
      <c r="UST67" s="600"/>
      <c r="USU67" s="600"/>
      <c r="USV67" s="600"/>
      <c r="USW67" s="600"/>
      <c r="USX67" s="600"/>
      <c r="USY67" s="600"/>
      <c r="USZ67" s="600"/>
      <c r="UTA67" s="600"/>
      <c r="UTB67" s="600"/>
      <c r="UTC67" s="600"/>
      <c r="UTD67" s="600"/>
      <c r="UTE67" s="600"/>
      <c r="UTF67" s="600"/>
      <c r="UTG67" s="600"/>
      <c r="UTH67" s="600"/>
      <c r="UTI67" s="600"/>
      <c r="UTJ67" s="600"/>
      <c r="UTK67" s="600"/>
      <c r="UTL67" s="600"/>
      <c r="UTM67" s="600"/>
      <c r="UTN67" s="601"/>
      <c r="UTO67" s="599"/>
      <c r="UTP67" s="600"/>
      <c r="UTQ67" s="600"/>
      <c r="UTR67" s="600"/>
      <c r="UTS67" s="600"/>
      <c r="UTT67" s="600"/>
      <c r="UTU67" s="600"/>
      <c r="UTV67" s="600"/>
      <c r="UTW67" s="600"/>
      <c r="UTX67" s="600"/>
      <c r="UTY67" s="600"/>
      <c r="UTZ67" s="600"/>
      <c r="UUA67" s="600"/>
      <c r="UUB67" s="600"/>
      <c r="UUC67" s="600"/>
      <c r="UUD67" s="600"/>
      <c r="UUE67" s="600"/>
      <c r="UUF67" s="600"/>
      <c r="UUG67" s="600"/>
      <c r="UUH67" s="600"/>
      <c r="UUI67" s="600"/>
      <c r="UUJ67" s="600"/>
      <c r="UUK67" s="600"/>
      <c r="UUL67" s="600"/>
      <c r="UUM67" s="600"/>
      <c r="UUN67" s="600"/>
      <c r="UUO67" s="600"/>
      <c r="UUP67" s="600"/>
      <c r="UUQ67" s="600"/>
      <c r="UUR67" s="601"/>
      <c r="UUS67" s="599"/>
      <c r="UUT67" s="600"/>
      <c r="UUU67" s="600"/>
      <c r="UUV67" s="600"/>
      <c r="UUW67" s="600"/>
      <c r="UUX67" s="600"/>
      <c r="UUY67" s="600"/>
      <c r="UUZ67" s="600"/>
      <c r="UVA67" s="600"/>
      <c r="UVB67" s="600"/>
      <c r="UVC67" s="600"/>
      <c r="UVD67" s="600"/>
      <c r="UVE67" s="600"/>
      <c r="UVF67" s="600"/>
      <c r="UVG67" s="600"/>
      <c r="UVH67" s="600"/>
      <c r="UVI67" s="600"/>
      <c r="UVJ67" s="600"/>
      <c r="UVK67" s="600"/>
      <c r="UVL67" s="600"/>
      <c r="UVM67" s="600"/>
      <c r="UVN67" s="600"/>
      <c r="UVO67" s="600"/>
      <c r="UVP67" s="600"/>
      <c r="UVQ67" s="600"/>
      <c r="UVR67" s="600"/>
      <c r="UVS67" s="600"/>
      <c r="UVT67" s="600"/>
      <c r="UVU67" s="600"/>
      <c r="UVV67" s="601"/>
      <c r="UVW67" s="599"/>
      <c r="UVX67" s="600"/>
      <c r="UVY67" s="600"/>
      <c r="UVZ67" s="600"/>
      <c r="UWA67" s="600"/>
      <c r="UWB67" s="600"/>
      <c r="UWC67" s="600"/>
      <c r="UWD67" s="600"/>
      <c r="UWE67" s="600"/>
      <c r="UWF67" s="600"/>
      <c r="UWG67" s="600"/>
      <c r="UWH67" s="600"/>
      <c r="UWI67" s="600"/>
      <c r="UWJ67" s="600"/>
      <c r="UWK67" s="600"/>
      <c r="UWL67" s="600"/>
      <c r="UWM67" s="600"/>
      <c r="UWN67" s="600"/>
      <c r="UWO67" s="600"/>
      <c r="UWP67" s="600"/>
      <c r="UWQ67" s="600"/>
      <c r="UWR67" s="600"/>
      <c r="UWS67" s="600"/>
      <c r="UWT67" s="600"/>
      <c r="UWU67" s="600"/>
      <c r="UWV67" s="600"/>
      <c r="UWW67" s="600"/>
      <c r="UWX67" s="600"/>
      <c r="UWY67" s="600"/>
      <c r="UWZ67" s="601"/>
      <c r="UXA67" s="599"/>
      <c r="UXB67" s="600"/>
      <c r="UXC67" s="600"/>
      <c r="UXD67" s="600"/>
      <c r="UXE67" s="600"/>
      <c r="UXF67" s="600"/>
      <c r="UXG67" s="600"/>
      <c r="UXH67" s="600"/>
      <c r="UXI67" s="600"/>
      <c r="UXJ67" s="600"/>
      <c r="UXK67" s="600"/>
      <c r="UXL67" s="600"/>
      <c r="UXM67" s="600"/>
      <c r="UXN67" s="600"/>
      <c r="UXO67" s="600"/>
      <c r="UXP67" s="600"/>
      <c r="UXQ67" s="600"/>
      <c r="UXR67" s="600"/>
      <c r="UXS67" s="600"/>
      <c r="UXT67" s="600"/>
      <c r="UXU67" s="600"/>
      <c r="UXV67" s="600"/>
      <c r="UXW67" s="600"/>
      <c r="UXX67" s="600"/>
      <c r="UXY67" s="600"/>
      <c r="UXZ67" s="600"/>
      <c r="UYA67" s="600"/>
      <c r="UYB67" s="600"/>
      <c r="UYC67" s="600"/>
      <c r="UYD67" s="601"/>
      <c r="UYE67" s="599"/>
      <c r="UYF67" s="600"/>
      <c r="UYG67" s="600"/>
      <c r="UYH67" s="600"/>
      <c r="UYI67" s="600"/>
      <c r="UYJ67" s="600"/>
      <c r="UYK67" s="600"/>
      <c r="UYL67" s="600"/>
      <c r="UYM67" s="600"/>
      <c r="UYN67" s="600"/>
      <c r="UYO67" s="600"/>
      <c r="UYP67" s="600"/>
      <c r="UYQ67" s="600"/>
      <c r="UYR67" s="600"/>
      <c r="UYS67" s="600"/>
      <c r="UYT67" s="600"/>
      <c r="UYU67" s="600"/>
      <c r="UYV67" s="600"/>
      <c r="UYW67" s="600"/>
      <c r="UYX67" s="600"/>
      <c r="UYY67" s="600"/>
      <c r="UYZ67" s="600"/>
      <c r="UZA67" s="600"/>
      <c r="UZB67" s="600"/>
      <c r="UZC67" s="600"/>
      <c r="UZD67" s="600"/>
      <c r="UZE67" s="600"/>
      <c r="UZF67" s="600"/>
      <c r="UZG67" s="600"/>
      <c r="UZH67" s="601"/>
      <c r="UZI67" s="599"/>
      <c r="UZJ67" s="600"/>
      <c r="UZK67" s="600"/>
      <c r="UZL67" s="600"/>
      <c r="UZM67" s="600"/>
      <c r="UZN67" s="600"/>
      <c r="UZO67" s="600"/>
      <c r="UZP67" s="600"/>
      <c r="UZQ67" s="600"/>
      <c r="UZR67" s="600"/>
      <c r="UZS67" s="600"/>
      <c r="UZT67" s="600"/>
      <c r="UZU67" s="600"/>
      <c r="UZV67" s="600"/>
      <c r="UZW67" s="600"/>
      <c r="UZX67" s="600"/>
      <c r="UZY67" s="600"/>
      <c r="UZZ67" s="600"/>
      <c r="VAA67" s="600"/>
      <c r="VAB67" s="600"/>
      <c r="VAC67" s="600"/>
      <c r="VAD67" s="600"/>
      <c r="VAE67" s="600"/>
      <c r="VAF67" s="600"/>
      <c r="VAG67" s="600"/>
      <c r="VAH67" s="600"/>
      <c r="VAI67" s="600"/>
      <c r="VAJ67" s="600"/>
      <c r="VAK67" s="600"/>
      <c r="VAL67" s="601"/>
      <c r="VAM67" s="599"/>
      <c r="VAN67" s="600"/>
      <c r="VAO67" s="600"/>
      <c r="VAP67" s="600"/>
      <c r="VAQ67" s="600"/>
      <c r="VAR67" s="600"/>
      <c r="VAS67" s="600"/>
      <c r="VAT67" s="600"/>
      <c r="VAU67" s="600"/>
      <c r="VAV67" s="600"/>
      <c r="VAW67" s="600"/>
      <c r="VAX67" s="600"/>
      <c r="VAY67" s="600"/>
      <c r="VAZ67" s="600"/>
      <c r="VBA67" s="600"/>
      <c r="VBB67" s="600"/>
      <c r="VBC67" s="600"/>
      <c r="VBD67" s="600"/>
      <c r="VBE67" s="600"/>
      <c r="VBF67" s="600"/>
      <c r="VBG67" s="600"/>
      <c r="VBH67" s="600"/>
      <c r="VBI67" s="600"/>
      <c r="VBJ67" s="600"/>
      <c r="VBK67" s="600"/>
      <c r="VBL67" s="600"/>
      <c r="VBM67" s="600"/>
      <c r="VBN67" s="600"/>
      <c r="VBO67" s="600"/>
      <c r="VBP67" s="601"/>
      <c r="VBQ67" s="599"/>
      <c r="VBR67" s="600"/>
      <c r="VBS67" s="600"/>
      <c r="VBT67" s="600"/>
      <c r="VBU67" s="600"/>
      <c r="VBV67" s="600"/>
      <c r="VBW67" s="600"/>
      <c r="VBX67" s="600"/>
      <c r="VBY67" s="600"/>
      <c r="VBZ67" s="600"/>
      <c r="VCA67" s="600"/>
      <c r="VCB67" s="600"/>
      <c r="VCC67" s="600"/>
      <c r="VCD67" s="600"/>
      <c r="VCE67" s="600"/>
      <c r="VCF67" s="600"/>
      <c r="VCG67" s="600"/>
      <c r="VCH67" s="600"/>
      <c r="VCI67" s="600"/>
      <c r="VCJ67" s="600"/>
      <c r="VCK67" s="600"/>
      <c r="VCL67" s="600"/>
      <c r="VCM67" s="600"/>
      <c r="VCN67" s="600"/>
      <c r="VCO67" s="600"/>
      <c r="VCP67" s="600"/>
      <c r="VCQ67" s="600"/>
      <c r="VCR67" s="600"/>
      <c r="VCS67" s="600"/>
      <c r="VCT67" s="601"/>
      <c r="VCU67" s="599"/>
      <c r="VCV67" s="600"/>
      <c r="VCW67" s="600"/>
      <c r="VCX67" s="600"/>
      <c r="VCY67" s="600"/>
      <c r="VCZ67" s="600"/>
      <c r="VDA67" s="600"/>
      <c r="VDB67" s="600"/>
      <c r="VDC67" s="600"/>
      <c r="VDD67" s="600"/>
      <c r="VDE67" s="600"/>
      <c r="VDF67" s="600"/>
      <c r="VDG67" s="600"/>
      <c r="VDH67" s="600"/>
      <c r="VDI67" s="600"/>
      <c r="VDJ67" s="600"/>
      <c r="VDK67" s="600"/>
      <c r="VDL67" s="600"/>
      <c r="VDM67" s="600"/>
      <c r="VDN67" s="600"/>
      <c r="VDO67" s="600"/>
      <c r="VDP67" s="600"/>
      <c r="VDQ67" s="600"/>
      <c r="VDR67" s="600"/>
      <c r="VDS67" s="600"/>
      <c r="VDT67" s="600"/>
      <c r="VDU67" s="600"/>
      <c r="VDV67" s="600"/>
      <c r="VDW67" s="600"/>
      <c r="VDX67" s="601"/>
      <c r="VDY67" s="599"/>
      <c r="VDZ67" s="600"/>
      <c r="VEA67" s="600"/>
      <c r="VEB67" s="600"/>
      <c r="VEC67" s="600"/>
      <c r="VED67" s="600"/>
      <c r="VEE67" s="600"/>
      <c r="VEF67" s="600"/>
      <c r="VEG67" s="600"/>
      <c r="VEH67" s="600"/>
      <c r="VEI67" s="600"/>
      <c r="VEJ67" s="600"/>
      <c r="VEK67" s="600"/>
      <c r="VEL67" s="600"/>
      <c r="VEM67" s="600"/>
      <c r="VEN67" s="600"/>
      <c r="VEO67" s="600"/>
      <c r="VEP67" s="600"/>
      <c r="VEQ67" s="600"/>
      <c r="VER67" s="600"/>
      <c r="VES67" s="600"/>
      <c r="VET67" s="600"/>
      <c r="VEU67" s="600"/>
      <c r="VEV67" s="600"/>
      <c r="VEW67" s="600"/>
      <c r="VEX67" s="600"/>
      <c r="VEY67" s="600"/>
      <c r="VEZ67" s="600"/>
      <c r="VFA67" s="600"/>
      <c r="VFB67" s="601"/>
      <c r="VFC67" s="599"/>
      <c r="VFD67" s="600"/>
      <c r="VFE67" s="600"/>
      <c r="VFF67" s="600"/>
      <c r="VFG67" s="600"/>
      <c r="VFH67" s="600"/>
      <c r="VFI67" s="600"/>
      <c r="VFJ67" s="600"/>
      <c r="VFK67" s="600"/>
      <c r="VFL67" s="600"/>
      <c r="VFM67" s="600"/>
      <c r="VFN67" s="600"/>
      <c r="VFO67" s="600"/>
      <c r="VFP67" s="600"/>
      <c r="VFQ67" s="600"/>
      <c r="VFR67" s="600"/>
      <c r="VFS67" s="600"/>
      <c r="VFT67" s="600"/>
      <c r="VFU67" s="600"/>
      <c r="VFV67" s="600"/>
      <c r="VFW67" s="600"/>
      <c r="VFX67" s="600"/>
      <c r="VFY67" s="600"/>
      <c r="VFZ67" s="600"/>
      <c r="VGA67" s="600"/>
      <c r="VGB67" s="600"/>
      <c r="VGC67" s="600"/>
      <c r="VGD67" s="600"/>
      <c r="VGE67" s="600"/>
      <c r="VGF67" s="601"/>
      <c r="VGG67" s="599"/>
      <c r="VGH67" s="600"/>
      <c r="VGI67" s="600"/>
      <c r="VGJ67" s="600"/>
      <c r="VGK67" s="600"/>
      <c r="VGL67" s="600"/>
      <c r="VGM67" s="600"/>
      <c r="VGN67" s="600"/>
      <c r="VGO67" s="600"/>
      <c r="VGP67" s="600"/>
      <c r="VGQ67" s="600"/>
      <c r="VGR67" s="600"/>
      <c r="VGS67" s="600"/>
      <c r="VGT67" s="600"/>
      <c r="VGU67" s="600"/>
      <c r="VGV67" s="600"/>
      <c r="VGW67" s="600"/>
      <c r="VGX67" s="600"/>
      <c r="VGY67" s="600"/>
      <c r="VGZ67" s="600"/>
      <c r="VHA67" s="600"/>
      <c r="VHB67" s="600"/>
      <c r="VHC67" s="600"/>
      <c r="VHD67" s="600"/>
      <c r="VHE67" s="600"/>
      <c r="VHF67" s="600"/>
      <c r="VHG67" s="600"/>
      <c r="VHH67" s="600"/>
      <c r="VHI67" s="600"/>
      <c r="VHJ67" s="601"/>
      <c r="VHK67" s="599"/>
      <c r="VHL67" s="600"/>
      <c r="VHM67" s="600"/>
      <c r="VHN67" s="600"/>
      <c r="VHO67" s="600"/>
      <c r="VHP67" s="600"/>
      <c r="VHQ67" s="600"/>
      <c r="VHR67" s="600"/>
      <c r="VHS67" s="600"/>
      <c r="VHT67" s="600"/>
      <c r="VHU67" s="600"/>
      <c r="VHV67" s="600"/>
      <c r="VHW67" s="600"/>
      <c r="VHX67" s="600"/>
      <c r="VHY67" s="600"/>
      <c r="VHZ67" s="600"/>
      <c r="VIA67" s="600"/>
      <c r="VIB67" s="600"/>
      <c r="VIC67" s="600"/>
      <c r="VID67" s="600"/>
      <c r="VIE67" s="600"/>
      <c r="VIF67" s="600"/>
      <c r="VIG67" s="600"/>
      <c r="VIH67" s="600"/>
      <c r="VII67" s="600"/>
      <c r="VIJ67" s="600"/>
      <c r="VIK67" s="600"/>
      <c r="VIL67" s="600"/>
      <c r="VIM67" s="600"/>
      <c r="VIN67" s="601"/>
      <c r="VIO67" s="599"/>
      <c r="VIP67" s="600"/>
      <c r="VIQ67" s="600"/>
      <c r="VIR67" s="600"/>
      <c r="VIS67" s="600"/>
      <c r="VIT67" s="600"/>
      <c r="VIU67" s="600"/>
      <c r="VIV67" s="600"/>
      <c r="VIW67" s="600"/>
      <c r="VIX67" s="600"/>
      <c r="VIY67" s="600"/>
      <c r="VIZ67" s="600"/>
      <c r="VJA67" s="600"/>
      <c r="VJB67" s="600"/>
      <c r="VJC67" s="600"/>
      <c r="VJD67" s="600"/>
      <c r="VJE67" s="600"/>
      <c r="VJF67" s="600"/>
      <c r="VJG67" s="600"/>
      <c r="VJH67" s="600"/>
      <c r="VJI67" s="600"/>
      <c r="VJJ67" s="600"/>
      <c r="VJK67" s="600"/>
      <c r="VJL67" s="600"/>
      <c r="VJM67" s="600"/>
      <c r="VJN67" s="600"/>
      <c r="VJO67" s="600"/>
      <c r="VJP67" s="600"/>
      <c r="VJQ67" s="600"/>
      <c r="VJR67" s="601"/>
      <c r="VJS67" s="599"/>
      <c r="VJT67" s="600"/>
      <c r="VJU67" s="600"/>
      <c r="VJV67" s="600"/>
      <c r="VJW67" s="600"/>
      <c r="VJX67" s="600"/>
      <c r="VJY67" s="600"/>
      <c r="VJZ67" s="600"/>
      <c r="VKA67" s="600"/>
      <c r="VKB67" s="600"/>
      <c r="VKC67" s="600"/>
      <c r="VKD67" s="600"/>
      <c r="VKE67" s="600"/>
      <c r="VKF67" s="600"/>
      <c r="VKG67" s="600"/>
      <c r="VKH67" s="600"/>
      <c r="VKI67" s="600"/>
      <c r="VKJ67" s="600"/>
      <c r="VKK67" s="600"/>
      <c r="VKL67" s="600"/>
      <c r="VKM67" s="600"/>
      <c r="VKN67" s="600"/>
      <c r="VKO67" s="600"/>
      <c r="VKP67" s="600"/>
      <c r="VKQ67" s="600"/>
      <c r="VKR67" s="600"/>
      <c r="VKS67" s="600"/>
      <c r="VKT67" s="600"/>
      <c r="VKU67" s="600"/>
      <c r="VKV67" s="601"/>
      <c r="VKW67" s="599"/>
      <c r="VKX67" s="600"/>
      <c r="VKY67" s="600"/>
      <c r="VKZ67" s="600"/>
      <c r="VLA67" s="600"/>
      <c r="VLB67" s="600"/>
      <c r="VLC67" s="600"/>
      <c r="VLD67" s="600"/>
      <c r="VLE67" s="600"/>
      <c r="VLF67" s="600"/>
      <c r="VLG67" s="600"/>
      <c r="VLH67" s="600"/>
      <c r="VLI67" s="600"/>
      <c r="VLJ67" s="600"/>
      <c r="VLK67" s="600"/>
      <c r="VLL67" s="600"/>
      <c r="VLM67" s="600"/>
      <c r="VLN67" s="600"/>
      <c r="VLO67" s="600"/>
      <c r="VLP67" s="600"/>
      <c r="VLQ67" s="600"/>
      <c r="VLR67" s="600"/>
      <c r="VLS67" s="600"/>
      <c r="VLT67" s="600"/>
      <c r="VLU67" s="600"/>
      <c r="VLV67" s="600"/>
      <c r="VLW67" s="600"/>
      <c r="VLX67" s="600"/>
      <c r="VLY67" s="600"/>
      <c r="VLZ67" s="601"/>
      <c r="VMA67" s="599"/>
      <c r="VMB67" s="600"/>
      <c r="VMC67" s="600"/>
      <c r="VMD67" s="600"/>
      <c r="VME67" s="600"/>
      <c r="VMF67" s="600"/>
      <c r="VMG67" s="600"/>
      <c r="VMH67" s="600"/>
      <c r="VMI67" s="600"/>
      <c r="VMJ67" s="600"/>
      <c r="VMK67" s="600"/>
      <c r="VML67" s="600"/>
      <c r="VMM67" s="600"/>
      <c r="VMN67" s="600"/>
      <c r="VMO67" s="600"/>
      <c r="VMP67" s="600"/>
      <c r="VMQ67" s="600"/>
      <c r="VMR67" s="600"/>
      <c r="VMS67" s="600"/>
      <c r="VMT67" s="600"/>
      <c r="VMU67" s="600"/>
      <c r="VMV67" s="600"/>
      <c r="VMW67" s="600"/>
      <c r="VMX67" s="600"/>
      <c r="VMY67" s="600"/>
      <c r="VMZ67" s="600"/>
      <c r="VNA67" s="600"/>
      <c r="VNB67" s="600"/>
      <c r="VNC67" s="600"/>
      <c r="VND67" s="601"/>
      <c r="VNE67" s="599"/>
      <c r="VNF67" s="600"/>
      <c r="VNG67" s="600"/>
      <c r="VNH67" s="600"/>
      <c r="VNI67" s="600"/>
      <c r="VNJ67" s="600"/>
      <c r="VNK67" s="600"/>
      <c r="VNL67" s="600"/>
      <c r="VNM67" s="600"/>
      <c r="VNN67" s="600"/>
      <c r="VNO67" s="600"/>
      <c r="VNP67" s="600"/>
      <c r="VNQ67" s="600"/>
      <c r="VNR67" s="600"/>
      <c r="VNS67" s="600"/>
      <c r="VNT67" s="600"/>
      <c r="VNU67" s="600"/>
      <c r="VNV67" s="600"/>
      <c r="VNW67" s="600"/>
      <c r="VNX67" s="600"/>
      <c r="VNY67" s="600"/>
      <c r="VNZ67" s="600"/>
      <c r="VOA67" s="600"/>
      <c r="VOB67" s="600"/>
      <c r="VOC67" s="600"/>
      <c r="VOD67" s="600"/>
      <c r="VOE67" s="600"/>
      <c r="VOF67" s="600"/>
      <c r="VOG67" s="600"/>
      <c r="VOH67" s="601"/>
      <c r="VOI67" s="599"/>
      <c r="VOJ67" s="600"/>
      <c r="VOK67" s="600"/>
      <c r="VOL67" s="600"/>
      <c r="VOM67" s="600"/>
      <c r="VON67" s="600"/>
      <c r="VOO67" s="600"/>
      <c r="VOP67" s="600"/>
      <c r="VOQ67" s="600"/>
      <c r="VOR67" s="600"/>
      <c r="VOS67" s="600"/>
      <c r="VOT67" s="600"/>
      <c r="VOU67" s="600"/>
      <c r="VOV67" s="600"/>
      <c r="VOW67" s="600"/>
      <c r="VOX67" s="600"/>
      <c r="VOY67" s="600"/>
      <c r="VOZ67" s="600"/>
      <c r="VPA67" s="600"/>
      <c r="VPB67" s="600"/>
      <c r="VPC67" s="600"/>
      <c r="VPD67" s="600"/>
      <c r="VPE67" s="600"/>
      <c r="VPF67" s="600"/>
      <c r="VPG67" s="600"/>
      <c r="VPH67" s="600"/>
      <c r="VPI67" s="600"/>
      <c r="VPJ67" s="600"/>
      <c r="VPK67" s="600"/>
      <c r="VPL67" s="601"/>
      <c r="VPM67" s="599"/>
      <c r="VPN67" s="600"/>
      <c r="VPO67" s="600"/>
      <c r="VPP67" s="600"/>
      <c r="VPQ67" s="600"/>
      <c r="VPR67" s="600"/>
      <c r="VPS67" s="600"/>
      <c r="VPT67" s="600"/>
      <c r="VPU67" s="600"/>
      <c r="VPV67" s="600"/>
      <c r="VPW67" s="600"/>
      <c r="VPX67" s="600"/>
      <c r="VPY67" s="600"/>
      <c r="VPZ67" s="600"/>
      <c r="VQA67" s="600"/>
      <c r="VQB67" s="600"/>
      <c r="VQC67" s="600"/>
      <c r="VQD67" s="600"/>
      <c r="VQE67" s="600"/>
      <c r="VQF67" s="600"/>
      <c r="VQG67" s="600"/>
      <c r="VQH67" s="600"/>
      <c r="VQI67" s="600"/>
      <c r="VQJ67" s="600"/>
      <c r="VQK67" s="600"/>
      <c r="VQL67" s="600"/>
      <c r="VQM67" s="600"/>
      <c r="VQN67" s="600"/>
      <c r="VQO67" s="600"/>
      <c r="VQP67" s="601"/>
      <c r="VQQ67" s="599"/>
      <c r="VQR67" s="600"/>
      <c r="VQS67" s="600"/>
      <c r="VQT67" s="600"/>
      <c r="VQU67" s="600"/>
      <c r="VQV67" s="600"/>
      <c r="VQW67" s="600"/>
      <c r="VQX67" s="600"/>
      <c r="VQY67" s="600"/>
      <c r="VQZ67" s="600"/>
      <c r="VRA67" s="600"/>
      <c r="VRB67" s="600"/>
      <c r="VRC67" s="600"/>
      <c r="VRD67" s="600"/>
      <c r="VRE67" s="600"/>
      <c r="VRF67" s="600"/>
      <c r="VRG67" s="600"/>
      <c r="VRH67" s="600"/>
      <c r="VRI67" s="600"/>
      <c r="VRJ67" s="600"/>
      <c r="VRK67" s="600"/>
      <c r="VRL67" s="600"/>
      <c r="VRM67" s="600"/>
      <c r="VRN67" s="600"/>
      <c r="VRO67" s="600"/>
      <c r="VRP67" s="600"/>
      <c r="VRQ67" s="600"/>
      <c r="VRR67" s="600"/>
      <c r="VRS67" s="600"/>
      <c r="VRT67" s="601"/>
      <c r="VRU67" s="599"/>
      <c r="VRV67" s="600"/>
      <c r="VRW67" s="600"/>
      <c r="VRX67" s="600"/>
      <c r="VRY67" s="600"/>
      <c r="VRZ67" s="600"/>
      <c r="VSA67" s="600"/>
      <c r="VSB67" s="600"/>
      <c r="VSC67" s="600"/>
      <c r="VSD67" s="600"/>
      <c r="VSE67" s="600"/>
      <c r="VSF67" s="600"/>
      <c r="VSG67" s="600"/>
      <c r="VSH67" s="600"/>
      <c r="VSI67" s="600"/>
      <c r="VSJ67" s="600"/>
      <c r="VSK67" s="600"/>
      <c r="VSL67" s="600"/>
      <c r="VSM67" s="600"/>
      <c r="VSN67" s="600"/>
      <c r="VSO67" s="600"/>
      <c r="VSP67" s="600"/>
      <c r="VSQ67" s="600"/>
      <c r="VSR67" s="600"/>
      <c r="VSS67" s="600"/>
      <c r="VST67" s="600"/>
      <c r="VSU67" s="600"/>
      <c r="VSV67" s="600"/>
      <c r="VSW67" s="600"/>
      <c r="VSX67" s="601"/>
      <c r="VSY67" s="599"/>
      <c r="VSZ67" s="600"/>
      <c r="VTA67" s="600"/>
      <c r="VTB67" s="600"/>
      <c r="VTC67" s="600"/>
      <c r="VTD67" s="600"/>
      <c r="VTE67" s="600"/>
      <c r="VTF67" s="600"/>
      <c r="VTG67" s="600"/>
      <c r="VTH67" s="600"/>
      <c r="VTI67" s="600"/>
      <c r="VTJ67" s="600"/>
      <c r="VTK67" s="600"/>
      <c r="VTL67" s="600"/>
      <c r="VTM67" s="600"/>
      <c r="VTN67" s="600"/>
      <c r="VTO67" s="600"/>
      <c r="VTP67" s="600"/>
      <c r="VTQ67" s="600"/>
      <c r="VTR67" s="600"/>
      <c r="VTS67" s="600"/>
      <c r="VTT67" s="600"/>
      <c r="VTU67" s="600"/>
      <c r="VTV67" s="600"/>
      <c r="VTW67" s="600"/>
      <c r="VTX67" s="600"/>
      <c r="VTY67" s="600"/>
      <c r="VTZ67" s="600"/>
      <c r="VUA67" s="600"/>
      <c r="VUB67" s="601"/>
      <c r="VUC67" s="599"/>
      <c r="VUD67" s="600"/>
      <c r="VUE67" s="600"/>
      <c r="VUF67" s="600"/>
      <c r="VUG67" s="600"/>
      <c r="VUH67" s="600"/>
      <c r="VUI67" s="600"/>
      <c r="VUJ67" s="600"/>
      <c r="VUK67" s="600"/>
      <c r="VUL67" s="600"/>
      <c r="VUM67" s="600"/>
      <c r="VUN67" s="600"/>
      <c r="VUO67" s="600"/>
      <c r="VUP67" s="600"/>
      <c r="VUQ67" s="600"/>
      <c r="VUR67" s="600"/>
      <c r="VUS67" s="600"/>
      <c r="VUT67" s="600"/>
      <c r="VUU67" s="600"/>
      <c r="VUV67" s="600"/>
      <c r="VUW67" s="600"/>
      <c r="VUX67" s="600"/>
      <c r="VUY67" s="600"/>
      <c r="VUZ67" s="600"/>
      <c r="VVA67" s="600"/>
      <c r="VVB67" s="600"/>
      <c r="VVC67" s="600"/>
      <c r="VVD67" s="600"/>
      <c r="VVE67" s="600"/>
      <c r="VVF67" s="601"/>
      <c r="VVG67" s="599"/>
      <c r="VVH67" s="600"/>
      <c r="VVI67" s="600"/>
      <c r="VVJ67" s="600"/>
      <c r="VVK67" s="600"/>
      <c r="VVL67" s="600"/>
      <c r="VVM67" s="600"/>
      <c r="VVN67" s="600"/>
      <c r="VVO67" s="600"/>
      <c r="VVP67" s="600"/>
      <c r="VVQ67" s="600"/>
      <c r="VVR67" s="600"/>
      <c r="VVS67" s="600"/>
      <c r="VVT67" s="600"/>
      <c r="VVU67" s="600"/>
      <c r="VVV67" s="600"/>
      <c r="VVW67" s="600"/>
      <c r="VVX67" s="600"/>
      <c r="VVY67" s="600"/>
      <c r="VVZ67" s="600"/>
      <c r="VWA67" s="600"/>
      <c r="VWB67" s="600"/>
      <c r="VWC67" s="600"/>
      <c r="VWD67" s="600"/>
      <c r="VWE67" s="600"/>
      <c r="VWF67" s="600"/>
      <c r="VWG67" s="600"/>
      <c r="VWH67" s="600"/>
      <c r="VWI67" s="600"/>
      <c r="VWJ67" s="601"/>
      <c r="VWK67" s="599"/>
      <c r="VWL67" s="600"/>
      <c r="VWM67" s="600"/>
      <c r="VWN67" s="600"/>
      <c r="VWO67" s="600"/>
      <c r="VWP67" s="600"/>
      <c r="VWQ67" s="600"/>
      <c r="VWR67" s="600"/>
      <c r="VWS67" s="600"/>
      <c r="VWT67" s="600"/>
      <c r="VWU67" s="600"/>
      <c r="VWV67" s="600"/>
      <c r="VWW67" s="600"/>
      <c r="VWX67" s="600"/>
      <c r="VWY67" s="600"/>
      <c r="VWZ67" s="600"/>
      <c r="VXA67" s="600"/>
      <c r="VXB67" s="600"/>
      <c r="VXC67" s="600"/>
      <c r="VXD67" s="600"/>
      <c r="VXE67" s="600"/>
      <c r="VXF67" s="600"/>
      <c r="VXG67" s="600"/>
      <c r="VXH67" s="600"/>
      <c r="VXI67" s="600"/>
      <c r="VXJ67" s="600"/>
      <c r="VXK67" s="600"/>
      <c r="VXL67" s="600"/>
      <c r="VXM67" s="600"/>
      <c r="VXN67" s="601"/>
      <c r="VXO67" s="599"/>
      <c r="VXP67" s="600"/>
      <c r="VXQ67" s="600"/>
      <c r="VXR67" s="600"/>
      <c r="VXS67" s="600"/>
      <c r="VXT67" s="600"/>
      <c r="VXU67" s="600"/>
      <c r="VXV67" s="600"/>
      <c r="VXW67" s="600"/>
      <c r="VXX67" s="600"/>
      <c r="VXY67" s="600"/>
      <c r="VXZ67" s="600"/>
      <c r="VYA67" s="600"/>
      <c r="VYB67" s="600"/>
      <c r="VYC67" s="600"/>
      <c r="VYD67" s="600"/>
      <c r="VYE67" s="600"/>
      <c r="VYF67" s="600"/>
      <c r="VYG67" s="600"/>
      <c r="VYH67" s="600"/>
      <c r="VYI67" s="600"/>
      <c r="VYJ67" s="600"/>
      <c r="VYK67" s="600"/>
      <c r="VYL67" s="600"/>
      <c r="VYM67" s="600"/>
      <c r="VYN67" s="600"/>
      <c r="VYO67" s="600"/>
      <c r="VYP67" s="600"/>
      <c r="VYQ67" s="600"/>
      <c r="VYR67" s="601"/>
      <c r="VYS67" s="599"/>
      <c r="VYT67" s="600"/>
      <c r="VYU67" s="600"/>
      <c r="VYV67" s="600"/>
      <c r="VYW67" s="600"/>
      <c r="VYX67" s="600"/>
      <c r="VYY67" s="600"/>
      <c r="VYZ67" s="600"/>
      <c r="VZA67" s="600"/>
      <c r="VZB67" s="600"/>
      <c r="VZC67" s="600"/>
      <c r="VZD67" s="600"/>
      <c r="VZE67" s="600"/>
      <c r="VZF67" s="600"/>
      <c r="VZG67" s="600"/>
      <c r="VZH67" s="600"/>
      <c r="VZI67" s="600"/>
      <c r="VZJ67" s="600"/>
      <c r="VZK67" s="600"/>
      <c r="VZL67" s="600"/>
      <c r="VZM67" s="600"/>
      <c r="VZN67" s="600"/>
      <c r="VZO67" s="600"/>
      <c r="VZP67" s="600"/>
      <c r="VZQ67" s="600"/>
      <c r="VZR67" s="600"/>
      <c r="VZS67" s="600"/>
      <c r="VZT67" s="600"/>
      <c r="VZU67" s="600"/>
      <c r="VZV67" s="601"/>
      <c r="VZW67" s="599"/>
      <c r="VZX67" s="600"/>
      <c r="VZY67" s="600"/>
      <c r="VZZ67" s="600"/>
      <c r="WAA67" s="600"/>
      <c r="WAB67" s="600"/>
      <c r="WAC67" s="600"/>
      <c r="WAD67" s="600"/>
      <c r="WAE67" s="600"/>
      <c r="WAF67" s="600"/>
      <c r="WAG67" s="600"/>
      <c r="WAH67" s="600"/>
      <c r="WAI67" s="600"/>
      <c r="WAJ67" s="600"/>
      <c r="WAK67" s="600"/>
      <c r="WAL67" s="600"/>
      <c r="WAM67" s="600"/>
      <c r="WAN67" s="600"/>
      <c r="WAO67" s="600"/>
      <c r="WAP67" s="600"/>
      <c r="WAQ67" s="600"/>
      <c r="WAR67" s="600"/>
      <c r="WAS67" s="600"/>
      <c r="WAT67" s="600"/>
      <c r="WAU67" s="600"/>
      <c r="WAV67" s="600"/>
      <c r="WAW67" s="600"/>
      <c r="WAX67" s="600"/>
      <c r="WAY67" s="600"/>
      <c r="WAZ67" s="601"/>
      <c r="WBA67" s="599"/>
      <c r="WBB67" s="600"/>
      <c r="WBC67" s="600"/>
      <c r="WBD67" s="600"/>
      <c r="WBE67" s="600"/>
      <c r="WBF67" s="600"/>
      <c r="WBG67" s="600"/>
      <c r="WBH67" s="600"/>
      <c r="WBI67" s="600"/>
      <c r="WBJ67" s="600"/>
      <c r="WBK67" s="600"/>
      <c r="WBL67" s="600"/>
      <c r="WBM67" s="600"/>
      <c r="WBN67" s="600"/>
      <c r="WBO67" s="600"/>
      <c r="WBP67" s="600"/>
      <c r="WBQ67" s="600"/>
      <c r="WBR67" s="600"/>
      <c r="WBS67" s="600"/>
      <c r="WBT67" s="600"/>
      <c r="WBU67" s="600"/>
      <c r="WBV67" s="600"/>
      <c r="WBW67" s="600"/>
      <c r="WBX67" s="600"/>
      <c r="WBY67" s="600"/>
      <c r="WBZ67" s="600"/>
      <c r="WCA67" s="600"/>
      <c r="WCB67" s="600"/>
      <c r="WCC67" s="600"/>
      <c r="WCD67" s="601"/>
      <c r="WCE67" s="599"/>
      <c r="WCF67" s="600"/>
      <c r="WCG67" s="600"/>
      <c r="WCH67" s="600"/>
      <c r="WCI67" s="600"/>
      <c r="WCJ67" s="600"/>
      <c r="WCK67" s="600"/>
      <c r="WCL67" s="600"/>
      <c r="WCM67" s="600"/>
      <c r="WCN67" s="600"/>
      <c r="WCO67" s="600"/>
      <c r="WCP67" s="600"/>
      <c r="WCQ67" s="600"/>
      <c r="WCR67" s="600"/>
      <c r="WCS67" s="600"/>
      <c r="WCT67" s="600"/>
      <c r="WCU67" s="600"/>
      <c r="WCV67" s="600"/>
      <c r="WCW67" s="600"/>
      <c r="WCX67" s="600"/>
      <c r="WCY67" s="600"/>
      <c r="WCZ67" s="600"/>
      <c r="WDA67" s="600"/>
      <c r="WDB67" s="600"/>
      <c r="WDC67" s="600"/>
      <c r="WDD67" s="600"/>
      <c r="WDE67" s="600"/>
      <c r="WDF67" s="600"/>
      <c r="WDG67" s="600"/>
      <c r="WDH67" s="601"/>
      <c r="WDI67" s="599"/>
      <c r="WDJ67" s="600"/>
      <c r="WDK67" s="600"/>
      <c r="WDL67" s="600"/>
      <c r="WDM67" s="600"/>
      <c r="WDN67" s="600"/>
      <c r="WDO67" s="600"/>
      <c r="WDP67" s="600"/>
      <c r="WDQ67" s="600"/>
      <c r="WDR67" s="600"/>
      <c r="WDS67" s="600"/>
      <c r="WDT67" s="600"/>
      <c r="WDU67" s="600"/>
      <c r="WDV67" s="600"/>
      <c r="WDW67" s="600"/>
      <c r="WDX67" s="600"/>
      <c r="WDY67" s="600"/>
      <c r="WDZ67" s="600"/>
      <c r="WEA67" s="600"/>
      <c r="WEB67" s="600"/>
      <c r="WEC67" s="600"/>
      <c r="WED67" s="600"/>
      <c r="WEE67" s="600"/>
      <c r="WEF67" s="600"/>
      <c r="WEG67" s="600"/>
      <c r="WEH67" s="600"/>
      <c r="WEI67" s="600"/>
      <c r="WEJ67" s="600"/>
      <c r="WEK67" s="600"/>
      <c r="WEL67" s="601"/>
      <c r="WEM67" s="599"/>
      <c r="WEN67" s="600"/>
      <c r="WEO67" s="600"/>
      <c r="WEP67" s="600"/>
      <c r="WEQ67" s="600"/>
      <c r="WER67" s="600"/>
      <c r="WES67" s="600"/>
      <c r="WET67" s="600"/>
      <c r="WEU67" s="600"/>
      <c r="WEV67" s="600"/>
      <c r="WEW67" s="600"/>
      <c r="WEX67" s="600"/>
      <c r="WEY67" s="600"/>
      <c r="WEZ67" s="600"/>
      <c r="WFA67" s="600"/>
      <c r="WFB67" s="600"/>
      <c r="WFC67" s="600"/>
      <c r="WFD67" s="600"/>
      <c r="WFE67" s="600"/>
      <c r="WFF67" s="600"/>
      <c r="WFG67" s="600"/>
      <c r="WFH67" s="600"/>
      <c r="WFI67" s="600"/>
      <c r="WFJ67" s="600"/>
      <c r="WFK67" s="600"/>
      <c r="WFL67" s="600"/>
      <c r="WFM67" s="600"/>
      <c r="WFN67" s="600"/>
      <c r="WFO67" s="600"/>
      <c r="WFP67" s="601"/>
      <c r="WFQ67" s="599"/>
      <c r="WFR67" s="600"/>
      <c r="WFS67" s="600"/>
      <c r="WFT67" s="600"/>
      <c r="WFU67" s="600"/>
      <c r="WFV67" s="600"/>
      <c r="WFW67" s="600"/>
      <c r="WFX67" s="600"/>
      <c r="WFY67" s="600"/>
      <c r="WFZ67" s="600"/>
      <c r="WGA67" s="600"/>
      <c r="WGB67" s="600"/>
      <c r="WGC67" s="600"/>
      <c r="WGD67" s="600"/>
      <c r="WGE67" s="600"/>
      <c r="WGF67" s="600"/>
      <c r="WGG67" s="600"/>
      <c r="WGH67" s="600"/>
      <c r="WGI67" s="600"/>
      <c r="WGJ67" s="600"/>
      <c r="WGK67" s="600"/>
      <c r="WGL67" s="600"/>
      <c r="WGM67" s="600"/>
      <c r="WGN67" s="600"/>
      <c r="WGO67" s="600"/>
      <c r="WGP67" s="600"/>
      <c r="WGQ67" s="600"/>
      <c r="WGR67" s="600"/>
      <c r="WGS67" s="600"/>
      <c r="WGT67" s="601"/>
      <c r="WGU67" s="599"/>
      <c r="WGV67" s="600"/>
      <c r="WGW67" s="600"/>
      <c r="WGX67" s="600"/>
      <c r="WGY67" s="600"/>
      <c r="WGZ67" s="600"/>
      <c r="WHA67" s="600"/>
      <c r="WHB67" s="600"/>
      <c r="WHC67" s="600"/>
      <c r="WHD67" s="600"/>
      <c r="WHE67" s="600"/>
      <c r="WHF67" s="600"/>
      <c r="WHG67" s="600"/>
      <c r="WHH67" s="600"/>
      <c r="WHI67" s="600"/>
      <c r="WHJ67" s="600"/>
      <c r="WHK67" s="600"/>
      <c r="WHL67" s="600"/>
      <c r="WHM67" s="600"/>
      <c r="WHN67" s="600"/>
      <c r="WHO67" s="600"/>
      <c r="WHP67" s="600"/>
      <c r="WHQ67" s="600"/>
      <c r="WHR67" s="600"/>
      <c r="WHS67" s="600"/>
      <c r="WHT67" s="600"/>
      <c r="WHU67" s="600"/>
      <c r="WHV67" s="600"/>
      <c r="WHW67" s="600"/>
      <c r="WHX67" s="601"/>
      <c r="WHY67" s="599"/>
      <c r="WHZ67" s="600"/>
      <c r="WIA67" s="600"/>
      <c r="WIB67" s="600"/>
      <c r="WIC67" s="600"/>
      <c r="WID67" s="600"/>
      <c r="WIE67" s="600"/>
      <c r="WIF67" s="600"/>
      <c r="WIG67" s="600"/>
      <c r="WIH67" s="600"/>
      <c r="WII67" s="600"/>
      <c r="WIJ67" s="600"/>
      <c r="WIK67" s="600"/>
      <c r="WIL67" s="600"/>
      <c r="WIM67" s="600"/>
      <c r="WIN67" s="600"/>
      <c r="WIO67" s="600"/>
      <c r="WIP67" s="600"/>
      <c r="WIQ67" s="600"/>
      <c r="WIR67" s="600"/>
      <c r="WIS67" s="600"/>
      <c r="WIT67" s="600"/>
      <c r="WIU67" s="600"/>
      <c r="WIV67" s="600"/>
      <c r="WIW67" s="600"/>
      <c r="WIX67" s="600"/>
      <c r="WIY67" s="600"/>
      <c r="WIZ67" s="600"/>
      <c r="WJA67" s="600"/>
      <c r="WJB67" s="601"/>
      <c r="WJC67" s="599"/>
      <c r="WJD67" s="600"/>
      <c r="WJE67" s="600"/>
      <c r="WJF67" s="600"/>
      <c r="WJG67" s="600"/>
      <c r="WJH67" s="600"/>
      <c r="WJI67" s="600"/>
      <c r="WJJ67" s="600"/>
      <c r="WJK67" s="600"/>
      <c r="WJL67" s="600"/>
      <c r="WJM67" s="600"/>
      <c r="WJN67" s="600"/>
      <c r="WJO67" s="600"/>
      <c r="WJP67" s="600"/>
      <c r="WJQ67" s="600"/>
      <c r="WJR67" s="600"/>
      <c r="WJS67" s="600"/>
      <c r="WJT67" s="600"/>
      <c r="WJU67" s="600"/>
      <c r="WJV67" s="600"/>
      <c r="WJW67" s="600"/>
      <c r="WJX67" s="600"/>
      <c r="WJY67" s="600"/>
      <c r="WJZ67" s="600"/>
      <c r="WKA67" s="600"/>
      <c r="WKB67" s="600"/>
      <c r="WKC67" s="600"/>
      <c r="WKD67" s="600"/>
      <c r="WKE67" s="600"/>
      <c r="WKF67" s="601"/>
      <c r="WKG67" s="599"/>
      <c r="WKH67" s="600"/>
      <c r="WKI67" s="600"/>
      <c r="WKJ67" s="600"/>
      <c r="WKK67" s="600"/>
      <c r="WKL67" s="600"/>
      <c r="WKM67" s="600"/>
      <c r="WKN67" s="600"/>
      <c r="WKO67" s="600"/>
      <c r="WKP67" s="600"/>
      <c r="WKQ67" s="600"/>
      <c r="WKR67" s="600"/>
      <c r="WKS67" s="600"/>
      <c r="WKT67" s="600"/>
      <c r="WKU67" s="600"/>
      <c r="WKV67" s="600"/>
      <c r="WKW67" s="600"/>
      <c r="WKX67" s="600"/>
      <c r="WKY67" s="600"/>
      <c r="WKZ67" s="600"/>
      <c r="WLA67" s="600"/>
      <c r="WLB67" s="600"/>
      <c r="WLC67" s="600"/>
      <c r="WLD67" s="600"/>
      <c r="WLE67" s="600"/>
      <c r="WLF67" s="600"/>
      <c r="WLG67" s="600"/>
      <c r="WLH67" s="600"/>
      <c r="WLI67" s="600"/>
      <c r="WLJ67" s="601"/>
      <c r="WLK67" s="599"/>
      <c r="WLL67" s="600"/>
      <c r="WLM67" s="600"/>
      <c r="WLN67" s="600"/>
      <c r="WLO67" s="600"/>
      <c r="WLP67" s="600"/>
      <c r="WLQ67" s="600"/>
      <c r="WLR67" s="600"/>
      <c r="WLS67" s="600"/>
      <c r="WLT67" s="600"/>
      <c r="WLU67" s="600"/>
      <c r="WLV67" s="600"/>
      <c r="WLW67" s="600"/>
      <c r="WLX67" s="600"/>
      <c r="WLY67" s="600"/>
      <c r="WLZ67" s="600"/>
      <c r="WMA67" s="600"/>
      <c r="WMB67" s="600"/>
      <c r="WMC67" s="600"/>
      <c r="WMD67" s="600"/>
      <c r="WME67" s="600"/>
      <c r="WMF67" s="600"/>
      <c r="WMG67" s="600"/>
      <c r="WMH67" s="600"/>
      <c r="WMI67" s="600"/>
      <c r="WMJ67" s="600"/>
      <c r="WMK67" s="600"/>
      <c r="WML67" s="600"/>
      <c r="WMM67" s="600"/>
      <c r="WMN67" s="601"/>
      <c r="WMO67" s="599"/>
      <c r="WMP67" s="600"/>
      <c r="WMQ67" s="600"/>
      <c r="WMR67" s="600"/>
      <c r="WMS67" s="600"/>
      <c r="WMT67" s="600"/>
      <c r="WMU67" s="600"/>
      <c r="WMV67" s="600"/>
      <c r="WMW67" s="600"/>
      <c r="WMX67" s="600"/>
      <c r="WMY67" s="600"/>
      <c r="WMZ67" s="600"/>
      <c r="WNA67" s="600"/>
      <c r="WNB67" s="600"/>
      <c r="WNC67" s="600"/>
      <c r="WND67" s="600"/>
      <c r="WNE67" s="600"/>
      <c r="WNF67" s="600"/>
      <c r="WNG67" s="600"/>
      <c r="WNH67" s="600"/>
      <c r="WNI67" s="600"/>
      <c r="WNJ67" s="600"/>
      <c r="WNK67" s="600"/>
      <c r="WNL67" s="600"/>
      <c r="WNM67" s="600"/>
      <c r="WNN67" s="600"/>
      <c r="WNO67" s="600"/>
      <c r="WNP67" s="600"/>
      <c r="WNQ67" s="600"/>
      <c r="WNR67" s="601"/>
      <c r="WNS67" s="599"/>
      <c r="WNT67" s="600"/>
      <c r="WNU67" s="600"/>
      <c r="WNV67" s="600"/>
      <c r="WNW67" s="600"/>
      <c r="WNX67" s="600"/>
      <c r="WNY67" s="600"/>
      <c r="WNZ67" s="600"/>
      <c r="WOA67" s="600"/>
      <c r="WOB67" s="600"/>
      <c r="WOC67" s="600"/>
      <c r="WOD67" s="600"/>
      <c r="WOE67" s="600"/>
      <c r="WOF67" s="600"/>
      <c r="WOG67" s="600"/>
      <c r="WOH67" s="600"/>
      <c r="WOI67" s="600"/>
      <c r="WOJ67" s="600"/>
      <c r="WOK67" s="600"/>
      <c r="WOL67" s="600"/>
      <c r="WOM67" s="600"/>
      <c r="WON67" s="600"/>
      <c r="WOO67" s="600"/>
      <c r="WOP67" s="600"/>
      <c r="WOQ67" s="600"/>
      <c r="WOR67" s="600"/>
      <c r="WOS67" s="600"/>
      <c r="WOT67" s="600"/>
      <c r="WOU67" s="600"/>
      <c r="WOV67" s="601"/>
      <c r="WOW67" s="599"/>
      <c r="WOX67" s="600"/>
      <c r="WOY67" s="600"/>
      <c r="WOZ67" s="600"/>
      <c r="WPA67" s="600"/>
      <c r="WPB67" s="600"/>
      <c r="WPC67" s="600"/>
      <c r="WPD67" s="600"/>
      <c r="WPE67" s="600"/>
      <c r="WPF67" s="600"/>
      <c r="WPG67" s="600"/>
      <c r="WPH67" s="600"/>
      <c r="WPI67" s="600"/>
      <c r="WPJ67" s="600"/>
      <c r="WPK67" s="600"/>
      <c r="WPL67" s="600"/>
      <c r="WPM67" s="600"/>
      <c r="WPN67" s="600"/>
      <c r="WPO67" s="600"/>
      <c r="WPP67" s="600"/>
      <c r="WPQ67" s="600"/>
      <c r="WPR67" s="600"/>
      <c r="WPS67" s="600"/>
      <c r="WPT67" s="600"/>
      <c r="WPU67" s="600"/>
      <c r="WPV67" s="600"/>
      <c r="WPW67" s="600"/>
      <c r="WPX67" s="600"/>
      <c r="WPY67" s="600"/>
      <c r="WPZ67" s="601"/>
      <c r="WQA67" s="599"/>
      <c r="WQB67" s="600"/>
      <c r="WQC67" s="600"/>
      <c r="WQD67" s="600"/>
      <c r="WQE67" s="600"/>
      <c r="WQF67" s="600"/>
      <c r="WQG67" s="600"/>
      <c r="WQH67" s="600"/>
      <c r="WQI67" s="600"/>
      <c r="WQJ67" s="600"/>
      <c r="WQK67" s="600"/>
      <c r="WQL67" s="600"/>
      <c r="WQM67" s="600"/>
      <c r="WQN67" s="600"/>
      <c r="WQO67" s="600"/>
      <c r="WQP67" s="600"/>
      <c r="WQQ67" s="600"/>
      <c r="WQR67" s="600"/>
      <c r="WQS67" s="600"/>
      <c r="WQT67" s="600"/>
      <c r="WQU67" s="600"/>
      <c r="WQV67" s="600"/>
      <c r="WQW67" s="600"/>
      <c r="WQX67" s="600"/>
      <c r="WQY67" s="600"/>
      <c r="WQZ67" s="600"/>
      <c r="WRA67" s="600"/>
      <c r="WRB67" s="600"/>
      <c r="WRC67" s="600"/>
      <c r="WRD67" s="601"/>
      <c r="WRE67" s="599"/>
      <c r="WRF67" s="600"/>
      <c r="WRG67" s="600"/>
      <c r="WRH67" s="600"/>
      <c r="WRI67" s="600"/>
      <c r="WRJ67" s="600"/>
      <c r="WRK67" s="600"/>
      <c r="WRL67" s="600"/>
      <c r="WRM67" s="600"/>
      <c r="WRN67" s="600"/>
      <c r="WRO67" s="600"/>
      <c r="WRP67" s="600"/>
      <c r="WRQ67" s="600"/>
      <c r="WRR67" s="600"/>
      <c r="WRS67" s="600"/>
      <c r="WRT67" s="600"/>
      <c r="WRU67" s="600"/>
      <c r="WRV67" s="600"/>
      <c r="WRW67" s="600"/>
      <c r="WRX67" s="600"/>
      <c r="WRY67" s="600"/>
      <c r="WRZ67" s="600"/>
      <c r="WSA67" s="600"/>
      <c r="WSB67" s="600"/>
      <c r="WSC67" s="600"/>
      <c r="WSD67" s="600"/>
      <c r="WSE67" s="600"/>
      <c r="WSF67" s="600"/>
      <c r="WSG67" s="600"/>
      <c r="WSH67" s="601"/>
      <c r="WSI67" s="599"/>
      <c r="WSJ67" s="600"/>
      <c r="WSK67" s="600"/>
      <c r="WSL67" s="600"/>
      <c r="WSM67" s="600"/>
      <c r="WSN67" s="600"/>
      <c r="WSO67" s="600"/>
      <c r="WSP67" s="600"/>
      <c r="WSQ67" s="600"/>
      <c r="WSR67" s="600"/>
      <c r="WSS67" s="600"/>
      <c r="WST67" s="600"/>
      <c r="WSU67" s="600"/>
      <c r="WSV67" s="600"/>
      <c r="WSW67" s="600"/>
      <c r="WSX67" s="600"/>
      <c r="WSY67" s="600"/>
      <c r="WSZ67" s="600"/>
      <c r="WTA67" s="600"/>
      <c r="WTB67" s="600"/>
      <c r="WTC67" s="600"/>
      <c r="WTD67" s="600"/>
      <c r="WTE67" s="600"/>
      <c r="WTF67" s="600"/>
      <c r="WTG67" s="600"/>
      <c r="WTH67" s="600"/>
      <c r="WTI67" s="600"/>
      <c r="WTJ67" s="600"/>
      <c r="WTK67" s="600"/>
      <c r="WTL67" s="601"/>
      <c r="WTM67" s="599"/>
      <c r="WTN67" s="600"/>
      <c r="WTO67" s="600"/>
      <c r="WTP67" s="600"/>
      <c r="WTQ67" s="600"/>
      <c r="WTR67" s="600"/>
      <c r="WTS67" s="600"/>
      <c r="WTT67" s="600"/>
      <c r="WTU67" s="600"/>
      <c r="WTV67" s="600"/>
      <c r="WTW67" s="600"/>
      <c r="WTX67" s="600"/>
      <c r="WTY67" s="600"/>
      <c r="WTZ67" s="600"/>
      <c r="WUA67" s="600"/>
      <c r="WUB67" s="600"/>
      <c r="WUC67" s="600"/>
      <c r="WUD67" s="600"/>
      <c r="WUE67" s="600"/>
      <c r="WUF67" s="600"/>
      <c r="WUG67" s="600"/>
      <c r="WUH67" s="600"/>
      <c r="WUI67" s="600"/>
      <c r="WUJ67" s="600"/>
      <c r="WUK67" s="600"/>
      <c r="WUL67" s="600"/>
      <c r="WUM67" s="600"/>
      <c r="WUN67" s="600"/>
      <c r="WUO67" s="600"/>
      <c r="WUP67" s="601"/>
      <c r="WUQ67" s="599"/>
      <c r="WUR67" s="600"/>
      <c r="WUS67" s="600"/>
      <c r="WUT67" s="600"/>
      <c r="WUU67" s="600"/>
      <c r="WUV67" s="600"/>
      <c r="WUW67" s="600"/>
      <c r="WUX67" s="600"/>
      <c r="WUY67" s="600"/>
      <c r="WUZ67" s="600"/>
      <c r="WVA67" s="600"/>
      <c r="WVB67" s="600"/>
      <c r="WVC67" s="600"/>
      <c r="WVD67" s="600"/>
      <c r="WVE67" s="600"/>
      <c r="WVF67" s="600"/>
      <c r="WVG67" s="600"/>
      <c r="WVH67" s="600"/>
      <c r="WVI67" s="600"/>
      <c r="WVJ67" s="600"/>
      <c r="WVK67" s="600"/>
      <c r="WVL67" s="600"/>
      <c r="WVM67" s="600"/>
      <c r="WVN67" s="600"/>
      <c r="WVO67" s="600"/>
      <c r="WVP67" s="600"/>
      <c r="WVQ67" s="600"/>
      <c r="WVR67" s="600"/>
      <c r="WVS67" s="600"/>
      <c r="WVT67" s="601"/>
      <c r="WVU67" s="599"/>
      <c r="WVV67" s="600"/>
      <c r="WVW67" s="600"/>
      <c r="WVX67" s="600"/>
      <c r="WVY67" s="600"/>
      <c r="WVZ67" s="600"/>
      <c r="WWA67" s="600"/>
      <c r="WWB67" s="600"/>
      <c r="WWC67" s="600"/>
      <c r="WWD67" s="600"/>
      <c r="WWE67" s="600"/>
      <c r="WWF67" s="600"/>
      <c r="WWG67" s="600"/>
      <c r="WWH67" s="600"/>
      <c r="WWI67" s="600"/>
      <c r="WWJ67" s="600"/>
      <c r="WWK67" s="600"/>
      <c r="WWL67" s="600"/>
      <c r="WWM67" s="600"/>
      <c r="WWN67" s="600"/>
      <c r="WWO67" s="600"/>
      <c r="WWP67" s="600"/>
      <c r="WWQ67" s="600"/>
      <c r="WWR67" s="600"/>
      <c r="WWS67" s="600"/>
      <c r="WWT67" s="600"/>
      <c r="WWU67" s="600"/>
      <c r="WWV67" s="600"/>
      <c r="WWW67" s="600"/>
      <c r="WWX67" s="601"/>
      <c r="WWY67" s="599"/>
      <c r="WWZ67" s="600"/>
      <c r="WXA67" s="600"/>
      <c r="WXB67" s="600"/>
      <c r="WXC67" s="600"/>
      <c r="WXD67" s="600"/>
      <c r="WXE67" s="600"/>
      <c r="WXF67" s="600"/>
      <c r="WXG67" s="600"/>
      <c r="WXH67" s="600"/>
      <c r="WXI67" s="600"/>
      <c r="WXJ67" s="600"/>
      <c r="WXK67" s="600"/>
      <c r="WXL67" s="600"/>
      <c r="WXM67" s="600"/>
      <c r="WXN67" s="600"/>
      <c r="WXO67" s="600"/>
      <c r="WXP67" s="600"/>
      <c r="WXQ67" s="600"/>
      <c r="WXR67" s="600"/>
      <c r="WXS67" s="600"/>
      <c r="WXT67" s="600"/>
      <c r="WXU67" s="600"/>
      <c r="WXV67" s="600"/>
      <c r="WXW67" s="600"/>
      <c r="WXX67" s="600"/>
      <c r="WXY67" s="600"/>
      <c r="WXZ67" s="600"/>
      <c r="WYA67" s="600"/>
      <c r="WYB67" s="601"/>
      <c r="WYC67" s="599"/>
      <c r="WYD67" s="600"/>
      <c r="WYE67" s="600"/>
      <c r="WYF67" s="600"/>
      <c r="WYG67" s="600"/>
      <c r="WYH67" s="600"/>
      <c r="WYI67" s="600"/>
      <c r="WYJ67" s="600"/>
      <c r="WYK67" s="600"/>
      <c r="WYL67" s="600"/>
      <c r="WYM67" s="600"/>
      <c r="WYN67" s="600"/>
      <c r="WYO67" s="600"/>
      <c r="WYP67" s="600"/>
      <c r="WYQ67" s="600"/>
      <c r="WYR67" s="600"/>
      <c r="WYS67" s="600"/>
      <c r="WYT67" s="600"/>
      <c r="WYU67" s="600"/>
      <c r="WYV67" s="600"/>
      <c r="WYW67" s="600"/>
      <c r="WYX67" s="600"/>
      <c r="WYY67" s="600"/>
      <c r="WYZ67" s="600"/>
      <c r="WZA67" s="600"/>
      <c r="WZB67" s="600"/>
      <c r="WZC67" s="600"/>
      <c r="WZD67" s="600"/>
      <c r="WZE67" s="600"/>
      <c r="WZF67" s="601"/>
      <c r="WZG67" s="599"/>
      <c r="WZH67" s="600"/>
      <c r="WZI67" s="600"/>
      <c r="WZJ67" s="600"/>
      <c r="WZK67" s="600"/>
      <c r="WZL67" s="600"/>
      <c r="WZM67" s="600"/>
      <c r="WZN67" s="600"/>
      <c r="WZO67" s="600"/>
      <c r="WZP67" s="600"/>
      <c r="WZQ67" s="600"/>
      <c r="WZR67" s="600"/>
      <c r="WZS67" s="600"/>
      <c r="WZT67" s="600"/>
      <c r="WZU67" s="600"/>
      <c r="WZV67" s="600"/>
      <c r="WZW67" s="600"/>
      <c r="WZX67" s="600"/>
      <c r="WZY67" s="600"/>
      <c r="WZZ67" s="600"/>
      <c r="XAA67" s="600"/>
      <c r="XAB67" s="600"/>
      <c r="XAC67" s="600"/>
      <c r="XAD67" s="600"/>
      <c r="XAE67" s="600"/>
      <c r="XAF67" s="600"/>
      <c r="XAG67" s="600"/>
      <c r="XAH67" s="600"/>
      <c r="XAI67" s="600"/>
      <c r="XAJ67" s="601"/>
      <c r="XAK67" s="599"/>
      <c r="XAL67" s="600"/>
      <c r="XAM67" s="600"/>
      <c r="XAN67" s="600"/>
      <c r="XAO67" s="600"/>
      <c r="XAP67" s="600"/>
      <c r="XAQ67" s="600"/>
      <c r="XAR67" s="600"/>
      <c r="XAS67" s="600"/>
      <c r="XAT67" s="600"/>
      <c r="XAU67" s="600"/>
      <c r="XAV67" s="600"/>
      <c r="XAW67" s="600"/>
      <c r="XAX67" s="600"/>
      <c r="XAY67" s="600"/>
      <c r="XAZ67" s="600"/>
      <c r="XBA67" s="600"/>
      <c r="XBB67" s="600"/>
      <c r="XBC67" s="600"/>
      <c r="XBD67" s="600"/>
      <c r="XBE67" s="600"/>
      <c r="XBF67" s="600"/>
      <c r="XBG67" s="600"/>
      <c r="XBH67" s="600"/>
      <c r="XBI67" s="600"/>
      <c r="XBJ67" s="600"/>
      <c r="XBK67" s="600"/>
      <c r="XBL67" s="600"/>
      <c r="XBM67" s="600"/>
      <c r="XBN67" s="601"/>
      <c r="XBO67" s="599"/>
      <c r="XBP67" s="600"/>
      <c r="XBQ67" s="600"/>
      <c r="XBR67" s="600"/>
      <c r="XBS67" s="600"/>
      <c r="XBT67" s="600"/>
      <c r="XBU67" s="600"/>
      <c r="XBV67" s="600"/>
      <c r="XBW67" s="600"/>
      <c r="XBX67" s="600"/>
      <c r="XBY67" s="600"/>
      <c r="XBZ67" s="600"/>
      <c r="XCA67" s="600"/>
      <c r="XCB67" s="600"/>
      <c r="XCC67" s="600"/>
      <c r="XCD67" s="600"/>
      <c r="XCE67" s="600"/>
      <c r="XCF67" s="600"/>
      <c r="XCG67" s="600"/>
      <c r="XCH67" s="600"/>
      <c r="XCI67" s="600"/>
      <c r="XCJ67" s="600"/>
      <c r="XCK67" s="600"/>
      <c r="XCL67" s="600"/>
      <c r="XCM67" s="600"/>
      <c r="XCN67" s="600"/>
      <c r="XCO67" s="600"/>
      <c r="XCP67" s="600"/>
      <c r="XCQ67" s="600"/>
      <c r="XCR67" s="601"/>
      <c r="XCS67" s="599"/>
      <c r="XCT67" s="600"/>
      <c r="XCU67" s="600"/>
      <c r="XCV67" s="600"/>
      <c r="XCW67" s="600"/>
      <c r="XCX67" s="600"/>
      <c r="XCY67" s="600"/>
      <c r="XCZ67" s="600"/>
      <c r="XDA67" s="600"/>
      <c r="XDB67" s="600"/>
      <c r="XDC67" s="600"/>
      <c r="XDD67" s="600"/>
      <c r="XDE67" s="600"/>
      <c r="XDF67" s="600"/>
      <c r="XDG67" s="600"/>
      <c r="XDH67" s="600"/>
      <c r="XDI67" s="600"/>
      <c r="XDJ67" s="600"/>
      <c r="XDK67" s="600"/>
      <c r="XDL67" s="600"/>
      <c r="XDM67" s="600"/>
      <c r="XDN67" s="600"/>
      <c r="XDO67" s="600"/>
      <c r="XDP67" s="600"/>
      <c r="XDQ67" s="600"/>
      <c r="XDR67" s="600"/>
      <c r="XDS67" s="600"/>
      <c r="XDT67" s="600"/>
      <c r="XDU67" s="600"/>
      <c r="XDV67" s="601"/>
      <c r="XDW67" s="599"/>
      <c r="XDX67" s="600"/>
      <c r="XDY67" s="600"/>
      <c r="XDZ67" s="600"/>
      <c r="XEA67" s="600"/>
      <c r="XEB67" s="600"/>
      <c r="XEC67" s="600"/>
      <c r="XED67" s="600"/>
      <c r="XEE67" s="600"/>
      <c r="XEF67" s="600"/>
      <c r="XEG67" s="600"/>
      <c r="XEH67" s="600"/>
      <c r="XEI67" s="600"/>
      <c r="XEJ67" s="600"/>
      <c r="XEK67" s="600"/>
      <c r="XEL67" s="600"/>
      <c r="XEM67" s="600"/>
      <c r="XEN67" s="600"/>
      <c r="XEO67" s="600"/>
      <c r="XEP67" s="600"/>
      <c r="XEQ67" s="600"/>
      <c r="XER67" s="600"/>
      <c r="XES67" s="600"/>
      <c r="XET67" s="600"/>
      <c r="XEU67" s="600"/>
      <c r="XEV67" s="600"/>
      <c r="XEW67" s="600"/>
      <c r="XEX67" s="600"/>
      <c r="XEY67" s="600"/>
      <c r="XEZ67" s="601"/>
      <c r="XFA67" s="599"/>
      <c r="XFB67" s="599"/>
      <c r="XFC67" s="599"/>
      <c r="XFD67" s="599"/>
    </row>
    <row r="68" spans="1:16384" s="59" customFormat="1" ht="44.45" customHeight="1" x14ac:dyDescent="0.2">
      <c r="A68" s="621">
        <v>33</v>
      </c>
      <c r="B68" s="89" t="s">
        <v>962</v>
      </c>
      <c r="C68" s="90"/>
      <c r="D68" s="625" t="s">
        <v>177</v>
      </c>
      <c r="E68" s="597">
        <f>F68+G68+H68+I68</f>
        <v>76067</v>
      </c>
      <c r="F68" s="595">
        <v>761</v>
      </c>
      <c r="G68" s="595">
        <v>75306</v>
      </c>
      <c r="H68" s="595"/>
      <c r="I68" s="595"/>
      <c r="J68" s="597">
        <f>K68+L68+M68+N68</f>
        <v>76067</v>
      </c>
      <c r="K68" s="595">
        <v>761</v>
      </c>
      <c r="L68" s="595">
        <v>75306</v>
      </c>
      <c r="M68" s="595"/>
      <c r="N68" s="595"/>
      <c r="O68" s="597">
        <f>P68+Q68+R68+S68</f>
        <v>76067</v>
      </c>
      <c r="P68" s="595">
        <v>761</v>
      </c>
      <c r="Q68" s="595">
        <v>75306</v>
      </c>
      <c r="R68" s="595"/>
      <c r="S68" s="595"/>
      <c r="T68" s="597">
        <f>U68+V68</f>
        <v>75511</v>
      </c>
      <c r="U68" s="595">
        <v>755</v>
      </c>
      <c r="V68" s="595">
        <v>74756</v>
      </c>
      <c r="W68" s="595"/>
      <c r="X68" s="595"/>
      <c r="Y68" s="597">
        <f>Z68+AA68</f>
        <v>62986</v>
      </c>
      <c r="Z68" s="595">
        <v>630</v>
      </c>
      <c r="AA68" s="595">
        <v>62356</v>
      </c>
      <c r="AB68" s="595"/>
      <c r="AC68" s="595"/>
      <c r="AD68" s="597">
        <f>E68+J68+O68+T68+Y68</f>
        <v>366698</v>
      </c>
      <c r="AE68" s="3"/>
      <c r="AF68" s="3"/>
      <c r="AG68" s="3"/>
      <c r="AH68" s="3"/>
    </row>
    <row r="69" spans="1:16384" s="59" customFormat="1" ht="272.45" customHeight="1" x14ac:dyDescent="0.2">
      <c r="A69" s="622"/>
      <c r="B69" s="91" t="s">
        <v>961</v>
      </c>
      <c r="C69" s="169" t="s">
        <v>178</v>
      </c>
      <c r="D69" s="626"/>
      <c r="E69" s="598"/>
      <c r="F69" s="596"/>
      <c r="G69" s="596"/>
      <c r="H69" s="596"/>
      <c r="I69" s="596"/>
      <c r="J69" s="598"/>
      <c r="K69" s="596"/>
      <c r="L69" s="596"/>
      <c r="M69" s="596"/>
      <c r="N69" s="596"/>
      <c r="O69" s="598"/>
      <c r="P69" s="596"/>
      <c r="Q69" s="596"/>
      <c r="R69" s="596"/>
      <c r="S69" s="596"/>
      <c r="T69" s="598"/>
      <c r="U69" s="596"/>
      <c r="V69" s="596"/>
      <c r="W69" s="596"/>
      <c r="X69" s="596"/>
      <c r="Y69" s="598"/>
      <c r="Z69" s="596"/>
      <c r="AA69" s="596"/>
      <c r="AB69" s="596"/>
      <c r="AC69" s="596"/>
      <c r="AD69" s="598"/>
      <c r="AE69" s="112">
        <f>F68+K68+P68+U68+Z68</f>
        <v>3668</v>
      </c>
      <c r="AF69" s="112">
        <f>G69+L69+Q69+V68+AA68</f>
        <v>137112</v>
      </c>
      <c r="AG69" s="112">
        <f>H69+M69+R69+W69+AB69</f>
        <v>0</v>
      </c>
      <c r="AH69" s="112">
        <f>I69+N69+S69+X69+AC69</f>
        <v>0</v>
      </c>
    </row>
    <row r="70" spans="1:16384" s="118" customFormat="1" ht="42" customHeight="1" x14ac:dyDescent="0.25">
      <c r="A70" s="602" t="s">
        <v>176</v>
      </c>
      <c r="B70" s="639"/>
      <c r="C70" s="640"/>
      <c r="D70" s="23"/>
      <c r="E70" s="87">
        <f>SUM(E61:E69)</f>
        <v>345392</v>
      </c>
      <c r="F70" s="87">
        <f>SUM(F61:F68)</f>
        <v>241256</v>
      </c>
      <c r="G70" s="87">
        <f>SUM(G61:G69)</f>
        <v>104024</v>
      </c>
      <c r="H70" s="87">
        <f>SUM(H61:H69)</f>
        <v>0</v>
      </c>
      <c r="I70" s="87">
        <f>SUM(I61:I69)</f>
        <v>112</v>
      </c>
      <c r="J70" s="87">
        <f>SUM(J61:J68)</f>
        <v>317340</v>
      </c>
      <c r="K70" s="87">
        <f>SUM(K61:K68)</f>
        <v>241922</v>
      </c>
      <c r="L70" s="87">
        <f>SUM(L61:L69)</f>
        <v>75306</v>
      </c>
      <c r="M70" s="87">
        <f>SUM(M61:M69)</f>
        <v>0</v>
      </c>
      <c r="N70" s="87">
        <f>SUM(N61:N69)</f>
        <v>112</v>
      </c>
      <c r="O70" s="87">
        <f>SUM(O61:O68)</f>
        <v>317340</v>
      </c>
      <c r="P70" s="87">
        <f>SUM(P61:P68)</f>
        <v>241922</v>
      </c>
      <c r="Q70" s="87">
        <f>SUM(Q61:Q69)</f>
        <v>75306</v>
      </c>
      <c r="R70" s="87">
        <f>SUM(R61:R69)</f>
        <v>0</v>
      </c>
      <c r="S70" s="87">
        <f>SUM(S61:S69)</f>
        <v>112</v>
      </c>
      <c r="T70" s="87">
        <f>SUM(T61:T68)</f>
        <v>316784</v>
      </c>
      <c r="U70" s="87">
        <f>SUM(U61:U68)</f>
        <v>241916</v>
      </c>
      <c r="V70" s="87">
        <f>SUM(V61:V68)</f>
        <v>74756</v>
      </c>
      <c r="W70" s="87">
        <f>SUM(W61:W69)</f>
        <v>0</v>
      </c>
      <c r="X70" s="87">
        <f>SUM(X61:X69)</f>
        <v>112</v>
      </c>
      <c r="Y70" s="87">
        <f>SUM(Y61:Y68)</f>
        <v>304259</v>
      </c>
      <c r="Z70" s="87">
        <f>SUM(Z61:Z68)</f>
        <v>241791</v>
      </c>
      <c r="AA70" s="87">
        <f>SUM(AA61:AA68)</f>
        <v>62356</v>
      </c>
      <c r="AB70" s="87">
        <f>SUM(AB61:AB69)</f>
        <v>0</v>
      </c>
      <c r="AC70" s="87">
        <f>SUM(AC61:AC69)</f>
        <v>112</v>
      </c>
      <c r="AD70" s="87">
        <f>SUM(AD61:AD68)</f>
        <v>1601115</v>
      </c>
      <c r="AE70" s="112">
        <f>F70+K70+P70+U70+Z70</f>
        <v>1208807</v>
      </c>
      <c r="AF70" s="112">
        <f>G70+L70+Q70+V70+AA70</f>
        <v>391748</v>
      </c>
      <c r="AG70" s="112">
        <f>H70+M70+R70+W70+AB70</f>
        <v>0</v>
      </c>
      <c r="AH70" s="112">
        <f>I70+N70+S70+X70+AC70</f>
        <v>560</v>
      </c>
    </row>
    <row r="71" spans="1:16384" s="119" customFormat="1" ht="42" customHeight="1" x14ac:dyDescent="0.25">
      <c r="A71" s="602" t="s">
        <v>789</v>
      </c>
      <c r="B71" s="603"/>
      <c r="C71" s="604"/>
      <c r="D71" s="38"/>
      <c r="E71" s="87">
        <f t="shared" ref="E71:AH71" si="22">E29+E70+E44+E56</f>
        <v>2347497</v>
      </c>
      <c r="F71" s="87">
        <f t="shared" si="22"/>
        <v>804121</v>
      </c>
      <c r="G71" s="87">
        <f t="shared" si="22"/>
        <v>1416471</v>
      </c>
      <c r="H71" s="87">
        <f t="shared" si="22"/>
        <v>126793</v>
      </c>
      <c r="I71" s="87">
        <f t="shared" si="22"/>
        <v>112</v>
      </c>
      <c r="J71" s="87">
        <f t="shared" si="22"/>
        <v>1766906</v>
      </c>
      <c r="K71" s="87">
        <f t="shared" si="22"/>
        <v>938827</v>
      </c>
      <c r="L71" s="87">
        <f t="shared" si="22"/>
        <v>789724</v>
      </c>
      <c r="M71" s="87">
        <f t="shared" si="22"/>
        <v>38243</v>
      </c>
      <c r="N71" s="87">
        <f t="shared" si="22"/>
        <v>112</v>
      </c>
      <c r="O71" s="87">
        <f t="shared" si="22"/>
        <v>1706211</v>
      </c>
      <c r="P71" s="87">
        <f t="shared" si="22"/>
        <v>930793</v>
      </c>
      <c r="Q71" s="87">
        <f t="shared" si="22"/>
        <v>775306</v>
      </c>
      <c r="R71" s="87">
        <f t="shared" si="22"/>
        <v>0</v>
      </c>
      <c r="S71" s="87">
        <f t="shared" si="22"/>
        <v>112</v>
      </c>
      <c r="T71" s="87">
        <f t="shared" si="22"/>
        <v>3735841</v>
      </c>
      <c r="U71" s="87">
        <f t="shared" si="22"/>
        <v>1086132</v>
      </c>
      <c r="V71" s="87">
        <f t="shared" si="22"/>
        <v>2649597</v>
      </c>
      <c r="W71" s="87">
        <f t="shared" si="22"/>
        <v>0</v>
      </c>
      <c r="X71" s="87">
        <f t="shared" si="22"/>
        <v>112</v>
      </c>
      <c r="Y71" s="87">
        <f t="shared" si="22"/>
        <v>3336539</v>
      </c>
      <c r="Z71" s="87">
        <f t="shared" si="22"/>
        <v>955002</v>
      </c>
      <c r="AA71" s="87">
        <f t="shared" si="22"/>
        <v>2381425</v>
      </c>
      <c r="AB71" s="87">
        <f t="shared" si="22"/>
        <v>0</v>
      </c>
      <c r="AC71" s="87">
        <f t="shared" si="22"/>
        <v>112</v>
      </c>
      <c r="AD71" s="87">
        <f t="shared" si="22"/>
        <v>12892994</v>
      </c>
      <c r="AE71" s="112">
        <f t="shared" si="22"/>
        <v>4714875</v>
      </c>
      <c r="AF71" s="112">
        <f t="shared" si="22"/>
        <v>8012523</v>
      </c>
      <c r="AG71" s="112">
        <f t="shared" si="22"/>
        <v>165036</v>
      </c>
      <c r="AH71" s="112">
        <f t="shared" si="22"/>
        <v>560</v>
      </c>
    </row>
    <row r="72" spans="1:16384" s="21" customFormat="1" ht="42" customHeight="1" x14ac:dyDescent="0.2">
      <c r="A72" s="3"/>
      <c r="B72" s="39"/>
      <c r="C72" s="40"/>
      <c r="D72" s="3"/>
      <c r="E72" s="323"/>
      <c r="F72" s="3"/>
      <c r="G72" s="3"/>
      <c r="H72" s="3"/>
      <c r="I72" s="3"/>
      <c r="J72" s="1"/>
      <c r="K72" s="3"/>
      <c r="L72" s="3"/>
      <c r="M72" s="174"/>
      <c r="N72" s="174"/>
      <c r="O72" s="175"/>
      <c r="P72" s="174"/>
      <c r="Q72" s="174"/>
      <c r="R72" s="3"/>
      <c r="S72" s="3"/>
      <c r="T72" s="1"/>
      <c r="U72" s="3"/>
      <c r="V72" s="3"/>
      <c r="W72" s="3"/>
      <c r="X72" s="3"/>
      <c r="Y72" s="1"/>
      <c r="Z72" s="3"/>
      <c r="AA72" s="3"/>
      <c r="AB72" s="3"/>
      <c r="AC72" s="3"/>
      <c r="AD72" s="59"/>
      <c r="AE72" s="157"/>
      <c r="AF72" s="167"/>
      <c r="AG72" s="167"/>
      <c r="AH72" s="167"/>
    </row>
    <row r="73" spans="1:16384" s="21" customFormat="1" ht="42" customHeight="1" x14ac:dyDescent="0.2">
      <c r="A73" s="3"/>
      <c r="B73" s="39"/>
      <c r="C73" s="634" t="s">
        <v>1405</v>
      </c>
      <c r="D73" s="3"/>
      <c r="E73" s="320">
        <v>172475</v>
      </c>
      <c r="F73" s="87">
        <v>172475</v>
      </c>
      <c r="G73" s="87">
        <v>0</v>
      </c>
      <c r="H73" s="87">
        <v>0</v>
      </c>
      <c r="I73" s="87">
        <v>0</v>
      </c>
      <c r="J73" s="87">
        <v>98858</v>
      </c>
      <c r="K73" s="87">
        <v>98858</v>
      </c>
      <c r="L73" s="87">
        <v>0</v>
      </c>
      <c r="M73" s="87">
        <v>0</v>
      </c>
      <c r="N73" s="87">
        <v>0</v>
      </c>
      <c r="O73" s="87">
        <v>98858</v>
      </c>
      <c r="P73" s="87">
        <v>98858</v>
      </c>
      <c r="Q73" s="87">
        <v>0</v>
      </c>
      <c r="R73" s="87">
        <v>0</v>
      </c>
      <c r="S73" s="87">
        <v>0</v>
      </c>
      <c r="T73" s="87">
        <v>68359</v>
      </c>
      <c r="U73" s="87">
        <v>68359</v>
      </c>
      <c r="V73" s="87">
        <v>0</v>
      </c>
      <c r="W73" s="87">
        <v>0</v>
      </c>
      <c r="X73" s="87">
        <v>0</v>
      </c>
      <c r="Y73" s="87">
        <v>68359</v>
      </c>
      <c r="Z73" s="87">
        <v>68359</v>
      </c>
      <c r="AA73" s="87">
        <v>0</v>
      </c>
      <c r="AB73" s="87">
        <v>0</v>
      </c>
      <c r="AC73" s="87">
        <v>0</v>
      </c>
      <c r="AD73" s="87">
        <v>506909</v>
      </c>
      <c r="AE73" s="170">
        <f t="shared" ref="AE73:AE80" si="23">F73+K73+P73+U73+Z73</f>
        <v>506909</v>
      </c>
      <c r="AF73" s="170">
        <f t="shared" ref="AF73:AF80" si="24">G73+L73+Q73+V73+AA73</f>
        <v>0</v>
      </c>
      <c r="AG73" s="170">
        <f t="shared" ref="AG73:AG80" si="25">H73+M73+R73+W73+AB73</f>
        <v>0</v>
      </c>
      <c r="AH73" s="322">
        <f t="shared" ref="AH73:AH80" si="26">I73+N73+S73+X73+AC73</f>
        <v>0</v>
      </c>
    </row>
    <row r="74" spans="1:16384" s="21" customFormat="1" ht="42" customHeight="1" x14ac:dyDescent="0.2">
      <c r="A74" s="3"/>
      <c r="B74" s="39"/>
      <c r="C74" s="634"/>
      <c r="D74" s="3"/>
      <c r="E74" s="87">
        <f>E29-E73</f>
        <v>460</v>
      </c>
      <c r="F74" s="87">
        <f t="shared" ref="F74:AD74" si="27">F29-F73</f>
        <v>460</v>
      </c>
      <c r="G74" s="87">
        <f t="shared" si="27"/>
        <v>0</v>
      </c>
      <c r="H74" s="87">
        <f t="shared" si="27"/>
        <v>0</v>
      </c>
      <c r="I74" s="87">
        <f t="shared" si="27"/>
        <v>0</v>
      </c>
      <c r="J74" s="87">
        <f t="shared" si="27"/>
        <v>0</v>
      </c>
      <c r="K74" s="87">
        <f t="shared" si="27"/>
        <v>0</v>
      </c>
      <c r="L74" s="87">
        <f t="shared" si="27"/>
        <v>0</v>
      </c>
      <c r="M74" s="87">
        <f t="shared" si="27"/>
        <v>0</v>
      </c>
      <c r="N74" s="87">
        <f t="shared" si="27"/>
        <v>0</v>
      </c>
      <c r="O74" s="87">
        <f t="shared" si="27"/>
        <v>0</v>
      </c>
      <c r="P74" s="87">
        <f t="shared" si="27"/>
        <v>0</v>
      </c>
      <c r="Q74" s="87">
        <f t="shared" si="27"/>
        <v>0</v>
      </c>
      <c r="R74" s="87">
        <f t="shared" si="27"/>
        <v>0</v>
      </c>
      <c r="S74" s="87">
        <f t="shared" si="27"/>
        <v>0</v>
      </c>
      <c r="T74" s="87">
        <f t="shared" si="27"/>
        <v>0</v>
      </c>
      <c r="U74" s="87">
        <f t="shared" si="27"/>
        <v>0</v>
      </c>
      <c r="V74" s="87">
        <f t="shared" si="27"/>
        <v>0</v>
      </c>
      <c r="W74" s="87">
        <f t="shared" si="27"/>
        <v>0</v>
      </c>
      <c r="X74" s="87">
        <f t="shared" si="27"/>
        <v>0</v>
      </c>
      <c r="Y74" s="87">
        <f t="shared" si="27"/>
        <v>0</v>
      </c>
      <c r="Z74" s="87">
        <f t="shared" si="27"/>
        <v>0</v>
      </c>
      <c r="AA74" s="87">
        <f t="shared" si="27"/>
        <v>0</v>
      </c>
      <c r="AB74" s="87">
        <f t="shared" si="27"/>
        <v>0</v>
      </c>
      <c r="AC74" s="87">
        <f t="shared" si="27"/>
        <v>0</v>
      </c>
      <c r="AD74" s="87">
        <f t="shared" si="27"/>
        <v>460</v>
      </c>
      <c r="AE74" s="170">
        <f t="shared" si="23"/>
        <v>460</v>
      </c>
      <c r="AF74" s="170">
        <f t="shared" si="24"/>
        <v>0</v>
      </c>
      <c r="AG74" s="170">
        <f t="shared" si="25"/>
        <v>0</v>
      </c>
      <c r="AH74" s="322">
        <f t="shared" si="26"/>
        <v>0</v>
      </c>
    </row>
    <row r="75" spans="1:16384" s="21" customFormat="1" ht="42" customHeight="1" x14ac:dyDescent="0.2">
      <c r="A75" s="3"/>
      <c r="B75" s="39"/>
      <c r="C75" s="634" t="s">
        <v>1406</v>
      </c>
      <c r="D75" s="3"/>
      <c r="E75" s="87">
        <v>1479778</v>
      </c>
      <c r="F75" s="87">
        <v>103538</v>
      </c>
      <c r="G75" s="87">
        <v>1249447</v>
      </c>
      <c r="H75" s="87">
        <v>126793</v>
      </c>
      <c r="I75" s="87">
        <v>0</v>
      </c>
      <c r="J75" s="87">
        <v>886241</v>
      </c>
      <c r="K75" s="87">
        <v>133580</v>
      </c>
      <c r="L75" s="87">
        <v>714418</v>
      </c>
      <c r="M75" s="87">
        <v>38243</v>
      </c>
      <c r="N75" s="87">
        <v>0</v>
      </c>
      <c r="O75" s="87">
        <v>832699</v>
      </c>
      <c r="P75" s="87">
        <v>132699</v>
      </c>
      <c r="Q75" s="87">
        <v>700000</v>
      </c>
      <c r="R75" s="87">
        <v>0</v>
      </c>
      <c r="S75" s="87">
        <v>0</v>
      </c>
      <c r="T75" s="87">
        <v>3082707</v>
      </c>
      <c r="U75" s="87">
        <v>345627</v>
      </c>
      <c r="V75" s="87">
        <v>2737080</v>
      </c>
      <c r="W75" s="87">
        <v>0</v>
      </c>
      <c r="X75" s="87">
        <v>0</v>
      </c>
      <c r="Y75" s="87">
        <v>2507975</v>
      </c>
      <c r="Z75" s="87">
        <v>188906</v>
      </c>
      <c r="AA75" s="87">
        <v>2319069</v>
      </c>
      <c r="AB75" s="87">
        <v>0</v>
      </c>
      <c r="AC75" s="87">
        <v>0</v>
      </c>
      <c r="AD75" s="87">
        <v>8789400</v>
      </c>
      <c r="AE75" s="170">
        <f t="shared" si="23"/>
        <v>904350</v>
      </c>
      <c r="AF75" s="170">
        <f t="shared" si="24"/>
        <v>7720014</v>
      </c>
      <c r="AG75" s="170">
        <f t="shared" si="25"/>
        <v>165036</v>
      </c>
      <c r="AH75" s="322">
        <f t="shared" si="26"/>
        <v>0</v>
      </c>
    </row>
    <row r="76" spans="1:16384" s="21" customFormat="1" ht="42" customHeight="1" x14ac:dyDescent="0.2">
      <c r="A76" s="3"/>
      <c r="B76" s="39"/>
      <c r="C76" s="634"/>
      <c r="D76" s="3"/>
      <c r="E76" s="87">
        <f>E44-E75</f>
        <v>67348</v>
      </c>
      <c r="F76" s="87">
        <f t="shared" ref="F76:AD76" si="28">F44-F75</f>
        <v>4348</v>
      </c>
      <c r="G76" s="87">
        <f t="shared" si="28"/>
        <v>63000</v>
      </c>
      <c r="H76" s="87">
        <f t="shared" si="28"/>
        <v>0</v>
      </c>
      <c r="I76" s="87">
        <f t="shared" si="28"/>
        <v>0</v>
      </c>
      <c r="J76" s="87">
        <f t="shared" si="28"/>
        <v>0</v>
      </c>
      <c r="K76" s="87">
        <f t="shared" si="28"/>
        <v>0</v>
      </c>
      <c r="L76" s="87">
        <f t="shared" si="28"/>
        <v>0</v>
      </c>
      <c r="M76" s="87">
        <f t="shared" si="28"/>
        <v>0</v>
      </c>
      <c r="N76" s="87">
        <f t="shared" si="28"/>
        <v>0</v>
      </c>
      <c r="O76" s="87">
        <f t="shared" si="28"/>
        <v>0</v>
      </c>
      <c r="P76" s="87">
        <f t="shared" si="28"/>
        <v>0</v>
      </c>
      <c r="Q76" s="87">
        <f t="shared" si="28"/>
        <v>0</v>
      </c>
      <c r="R76" s="87">
        <f t="shared" si="28"/>
        <v>0</v>
      </c>
      <c r="S76" s="87">
        <f t="shared" si="28"/>
        <v>0</v>
      </c>
      <c r="T76" s="87">
        <f t="shared" si="28"/>
        <v>-170419</v>
      </c>
      <c r="U76" s="87">
        <f t="shared" si="28"/>
        <v>-8180</v>
      </c>
      <c r="V76" s="87">
        <f t="shared" si="28"/>
        <v>-162239</v>
      </c>
      <c r="W76" s="87">
        <f t="shared" si="28"/>
        <v>0</v>
      </c>
      <c r="X76" s="87">
        <f t="shared" si="28"/>
        <v>0</v>
      </c>
      <c r="Y76" s="87">
        <f t="shared" si="28"/>
        <v>0</v>
      </c>
      <c r="Z76" s="87">
        <f t="shared" si="28"/>
        <v>0</v>
      </c>
      <c r="AA76" s="87">
        <f t="shared" si="28"/>
        <v>0</v>
      </c>
      <c r="AB76" s="87">
        <f t="shared" si="28"/>
        <v>0</v>
      </c>
      <c r="AC76" s="87">
        <f t="shared" si="28"/>
        <v>0</v>
      </c>
      <c r="AD76" s="87">
        <f t="shared" si="28"/>
        <v>-103071</v>
      </c>
      <c r="AE76" s="170">
        <f t="shared" si="23"/>
        <v>-3832</v>
      </c>
      <c r="AF76" s="170">
        <f t="shared" si="24"/>
        <v>-99239</v>
      </c>
      <c r="AG76" s="170">
        <f t="shared" si="25"/>
        <v>0</v>
      </c>
      <c r="AH76" s="322">
        <f t="shared" si="26"/>
        <v>0</v>
      </c>
    </row>
    <row r="77" spans="1:16384" s="21" customFormat="1" ht="42" customHeight="1" x14ac:dyDescent="0.2">
      <c r="A77" s="3"/>
      <c r="B77" s="39"/>
      <c r="C77" s="318" t="s">
        <v>1407</v>
      </c>
      <c r="D77" s="3"/>
      <c r="E77" s="87">
        <v>305611</v>
      </c>
      <c r="F77" s="87">
        <v>305611</v>
      </c>
      <c r="G77" s="87">
        <v>0</v>
      </c>
      <c r="H77" s="87">
        <v>0</v>
      </c>
      <c r="I77" s="87">
        <v>0</v>
      </c>
      <c r="J77" s="87">
        <v>421548</v>
      </c>
      <c r="K77" s="87">
        <v>421548</v>
      </c>
      <c r="L77" s="87">
        <v>0</v>
      </c>
      <c r="M77" s="87">
        <v>0</v>
      </c>
      <c r="N77" s="87">
        <v>0</v>
      </c>
      <c r="O77" s="87">
        <v>421548</v>
      </c>
      <c r="P77" s="87">
        <v>421548</v>
      </c>
      <c r="Q77" s="87">
        <v>0</v>
      </c>
      <c r="R77" s="87">
        <v>0</v>
      </c>
      <c r="S77" s="87">
        <v>0</v>
      </c>
      <c r="T77" s="87">
        <v>438410</v>
      </c>
      <c r="U77" s="87">
        <v>438410</v>
      </c>
      <c r="V77" s="87">
        <v>0</v>
      </c>
      <c r="W77" s="87">
        <v>0</v>
      </c>
      <c r="X77" s="87">
        <v>0</v>
      </c>
      <c r="Y77" s="87">
        <v>455946</v>
      </c>
      <c r="Z77" s="87">
        <v>455946</v>
      </c>
      <c r="AA77" s="87">
        <v>0</v>
      </c>
      <c r="AB77" s="87">
        <v>0</v>
      </c>
      <c r="AC77" s="87">
        <v>0</v>
      </c>
      <c r="AD77" s="87">
        <v>2043063</v>
      </c>
      <c r="AE77" s="170">
        <f t="shared" si="23"/>
        <v>2043063</v>
      </c>
      <c r="AF77" s="170">
        <f t="shared" si="24"/>
        <v>0</v>
      </c>
      <c r="AG77" s="170">
        <f t="shared" si="25"/>
        <v>0</v>
      </c>
      <c r="AH77" s="322">
        <f t="shared" si="26"/>
        <v>0</v>
      </c>
    </row>
    <row r="78" spans="1:16384" s="21" customFormat="1" ht="42" customHeight="1" x14ac:dyDescent="0.2">
      <c r="A78" s="3"/>
      <c r="B78" s="39"/>
      <c r="C78" s="318"/>
      <c r="D78" s="3"/>
      <c r="E78" s="87">
        <f>E56-E77</f>
        <v>-23567</v>
      </c>
      <c r="F78" s="87">
        <f t="shared" ref="F78:AD78" si="29">F56-F77</f>
        <v>-23567</v>
      </c>
      <c r="G78" s="87">
        <f t="shared" si="29"/>
        <v>0</v>
      </c>
      <c r="H78" s="87">
        <f t="shared" si="29"/>
        <v>0</v>
      </c>
      <c r="I78" s="87">
        <f t="shared" si="29"/>
        <v>0</v>
      </c>
      <c r="J78" s="87">
        <f t="shared" si="29"/>
        <v>42919</v>
      </c>
      <c r="K78" s="87">
        <f t="shared" si="29"/>
        <v>42919</v>
      </c>
      <c r="L78" s="87">
        <f t="shared" si="29"/>
        <v>0</v>
      </c>
      <c r="M78" s="87">
        <f t="shared" si="29"/>
        <v>0</v>
      </c>
      <c r="N78" s="87">
        <f t="shared" si="29"/>
        <v>0</v>
      </c>
      <c r="O78" s="87">
        <f t="shared" si="29"/>
        <v>35766</v>
      </c>
      <c r="P78" s="87">
        <f t="shared" si="29"/>
        <v>35766</v>
      </c>
      <c r="Q78" s="87">
        <f t="shared" si="29"/>
        <v>0</v>
      </c>
      <c r="R78" s="87">
        <f t="shared" si="29"/>
        <v>0</v>
      </c>
      <c r="S78" s="87">
        <f t="shared" si="29"/>
        <v>0</v>
      </c>
      <c r="T78" s="87">
        <f t="shared" si="29"/>
        <v>0</v>
      </c>
      <c r="U78" s="87">
        <f t="shared" si="29"/>
        <v>0</v>
      </c>
      <c r="V78" s="87">
        <f t="shared" si="29"/>
        <v>0</v>
      </c>
      <c r="W78" s="87">
        <f t="shared" si="29"/>
        <v>0</v>
      </c>
      <c r="X78" s="87">
        <f t="shared" si="29"/>
        <v>0</v>
      </c>
      <c r="Y78" s="87">
        <f t="shared" si="29"/>
        <v>0</v>
      </c>
      <c r="Z78" s="87">
        <f t="shared" si="29"/>
        <v>0</v>
      </c>
      <c r="AA78" s="87">
        <f t="shared" si="29"/>
        <v>0</v>
      </c>
      <c r="AB78" s="87">
        <f t="shared" si="29"/>
        <v>0</v>
      </c>
      <c r="AC78" s="87">
        <f t="shared" si="29"/>
        <v>0</v>
      </c>
      <c r="AD78" s="87">
        <f t="shared" si="29"/>
        <v>55118</v>
      </c>
      <c r="AE78" s="170">
        <f t="shared" si="23"/>
        <v>55118</v>
      </c>
      <c r="AF78" s="170">
        <f t="shared" si="24"/>
        <v>0</v>
      </c>
      <c r="AG78" s="170">
        <f t="shared" si="25"/>
        <v>0</v>
      </c>
      <c r="AH78" s="322">
        <f t="shared" si="26"/>
        <v>0</v>
      </c>
    </row>
    <row r="79" spans="1:16384" s="21" customFormat="1" ht="42" customHeight="1" x14ac:dyDescent="0.2">
      <c r="A79" s="3"/>
      <c r="B79" s="39"/>
      <c r="C79" s="318" t="s">
        <v>1408</v>
      </c>
      <c r="D79" s="3"/>
      <c r="E79" s="319">
        <v>316674</v>
      </c>
      <c r="F79" s="319">
        <v>241256</v>
      </c>
      <c r="G79" s="319">
        <v>75306</v>
      </c>
      <c r="H79" s="319">
        <v>0</v>
      </c>
      <c r="I79" s="319">
        <v>112</v>
      </c>
      <c r="J79" s="319">
        <v>317340</v>
      </c>
      <c r="K79" s="319">
        <v>241922</v>
      </c>
      <c r="L79" s="319">
        <v>75306</v>
      </c>
      <c r="M79" s="319">
        <v>0</v>
      </c>
      <c r="N79" s="319">
        <v>112</v>
      </c>
      <c r="O79" s="319">
        <v>317340</v>
      </c>
      <c r="P79" s="319">
        <v>241922</v>
      </c>
      <c r="Q79" s="319">
        <v>75306</v>
      </c>
      <c r="R79" s="319">
        <v>0</v>
      </c>
      <c r="S79" s="319">
        <v>112</v>
      </c>
      <c r="T79" s="319">
        <v>316784</v>
      </c>
      <c r="U79" s="319">
        <v>241916</v>
      </c>
      <c r="V79" s="319">
        <v>74756</v>
      </c>
      <c r="W79" s="319">
        <v>0</v>
      </c>
      <c r="X79" s="319">
        <v>112</v>
      </c>
      <c r="Y79" s="319">
        <v>304259</v>
      </c>
      <c r="Z79" s="319">
        <v>241791</v>
      </c>
      <c r="AA79" s="319">
        <v>62356</v>
      </c>
      <c r="AB79" s="319">
        <v>0</v>
      </c>
      <c r="AC79" s="319">
        <v>112</v>
      </c>
      <c r="AD79" s="319">
        <v>1572397</v>
      </c>
      <c r="AE79" s="170">
        <f t="shared" si="23"/>
        <v>1208807</v>
      </c>
      <c r="AF79" s="170">
        <f t="shared" si="24"/>
        <v>363030</v>
      </c>
      <c r="AG79" s="170">
        <f t="shared" si="25"/>
        <v>0</v>
      </c>
      <c r="AH79" s="322">
        <f t="shared" si="26"/>
        <v>560</v>
      </c>
    </row>
    <row r="80" spans="1:16384" s="21" customFormat="1" ht="42" customHeight="1" x14ac:dyDescent="0.2">
      <c r="A80" s="3"/>
      <c r="B80" s="39"/>
      <c r="C80" s="40"/>
      <c r="D80" s="3"/>
      <c r="E80" s="319">
        <f>E70-E79</f>
        <v>28718</v>
      </c>
      <c r="F80" s="319">
        <f t="shared" ref="F80:AD80" si="30">F70-F79</f>
        <v>0</v>
      </c>
      <c r="G80" s="319">
        <f t="shared" si="30"/>
        <v>28718</v>
      </c>
      <c r="H80" s="319">
        <f t="shared" si="30"/>
        <v>0</v>
      </c>
      <c r="I80" s="319">
        <f t="shared" si="30"/>
        <v>0</v>
      </c>
      <c r="J80" s="319">
        <f t="shared" si="30"/>
        <v>0</v>
      </c>
      <c r="K80" s="319">
        <f t="shared" si="30"/>
        <v>0</v>
      </c>
      <c r="L80" s="319">
        <f t="shared" si="30"/>
        <v>0</v>
      </c>
      <c r="M80" s="319">
        <f t="shared" si="30"/>
        <v>0</v>
      </c>
      <c r="N80" s="319">
        <f t="shared" si="30"/>
        <v>0</v>
      </c>
      <c r="O80" s="319">
        <f t="shared" si="30"/>
        <v>0</v>
      </c>
      <c r="P80" s="319">
        <f t="shared" si="30"/>
        <v>0</v>
      </c>
      <c r="Q80" s="319">
        <f t="shared" si="30"/>
        <v>0</v>
      </c>
      <c r="R80" s="319">
        <f t="shared" si="30"/>
        <v>0</v>
      </c>
      <c r="S80" s="319">
        <f t="shared" si="30"/>
        <v>0</v>
      </c>
      <c r="T80" s="319">
        <f t="shared" si="30"/>
        <v>0</v>
      </c>
      <c r="U80" s="319">
        <f t="shared" si="30"/>
        <v>0</v>
      </c>
      <c r="V80" s="319">
        <f t="shared" si="30"/>
        <v>0</v>
      </c>
      <c r="W80" s="319">
        <f t="shared" si="30"/>
        <v>0</v>
      </c>
      <c r="X80" s="319">
        <f t="shared" si="30"/>
        <v>0</v>
      </c>
      <c r="Y80" s="319">
        <f t="shared" si="30"/>
        <v>0</v>
      </c>
      <c r="Z80" s="319">
        <f t="shared" si="30"/>
        <v>0</v>
      </c>
      <c r="AA80" s="319">
        <f t="shared" si="30"/>
        <v>0</v>
      </c>
      <c r="AB80" s="319">
        <f t="shared" si="30"/>
        <v>0</v>
      </c>
      <c r="AC80" s="319">
        <f t="shared" si="30"/>
        <v>0</v>
      </c>
      <c r="AD80" s="319">
        <f t="shared" si="30"/>
        <v>28718</v>
      </c>
      <c r="AE80" s="170">
        <f t="shared" si="23"/>
        <v>0</v>
      </c>
      <c r="AF80" s="170">
        <f t="shared" si="24"/>
        <v>28718</v>
      </c>
      <c r="AG80" s="170">
        <f t="shared" si="25"/>
        <v>0</v>
      </c>
      <c r="AH80" s="322">
        <f t="shared" si="26"/>
        <v>0</v>
      </c>
    </row>
    <row r="81" spans="1:34" s="21" customFormat="1" ht="42" customHeight="1" x14ac:dyDescent="0.2">
      <c r="A81" s="3"/>
      <c r="B81" s="39"/>
      <c r="C81" s="40"/>
      <c r="D81" s="3"/>
      <c r="E81" s="170">
        <v>2274538</v>
      </c>
      <c r="F81" s="170">
        <v>822880</v>
      </c>
      <c r="G81" s="170">
        <v>1324753</v>
      </c>
      <c r="H81" s="170">
        <v>126793</v>
      </c>
      <c r="I81" s="170">
        <v>112</v>
      </c>
      <c r="J81" s="170">
        <v>1723987</v>
      </c>
      <c r="K81" s="170">
        <v>895908</v>
      </c>
      <c r="L81" s="170">
        <v>789724</v>
      </c>
      <c r="M81" s="170">
        <v>38243</v>
      </c>
      <c r="N81" s="170">
        <v>112</v>
      </c>
      <c r="O81" s="170">
        <v>1670445</v>
      </c>
      <c r="P81" s="170">
        <v>895027</v>
      </c>
      <c r="Q81" s="170">
        <v>775306</v>
      </c>
      <c r="R81" s="170">
        <v>0</v>
      </c>
      <c r="S81" s="170">
        <v>112</v>
      </c>
      <c r="T81" s="170">
        <v>3906260</v>
      </c>
      <c r="U81" s="170">
        <v>1094312</v>
      </c>
      <c r="V81" s="170">
        <v>2811836</v>
      </c>
      <c r="W81" s="170">
        <v>0</v>
      </c>
      <c r="X81" s="170">
        <v>112</v>
      </c>
      <c r="Y81" s="170">
        <v>3336539</v>
      </c>
      <c r="Z81" s="170">
        <v>955002</v>
      </c>
      <c r="AA81" s="170">
        <v>2381425</v>
      </c>
      <c r="AB81" s="170">
        <v>0</v>
      </c>
      <c r="AC81" s="170">
        <v>112</v>
      </c>
      <c r="AD81" s="170">
        <v>12911769</v>
      </c>
      <c r="AE81" s="170">
        <f t="shared" ref="AE81" si="31">F81+K81+P81+U81+Z81</f>
        <v>4663129</v>
      </c>
      <c r="AF81" s="170">
        <f t="shared" ref="AF81" si="32">G81+L81+Q81+V81+AA81</f>
        <v>8083044</v>
      </c>
      <c r="AG81" s="170">
        <f t="shared" ref="AG81" si="33">H81+M81+R81+W81+AB81</f>
        <v>165036</v>
      </c>
      <c r="AH81" s="322">
        <f t="shared" ref="AH81" si="34">I81+N81+S81+X81+AC81</f>
        <v>560</v>
      </c>
    </row>
    <row r="82" spans="1:34" s="21" customFormat="1" ht="42" customHeight="1" x14ac:dyDescent="0.2">
      <c r="A82" s="3"/>
      <c r="B82" s="39"/>
      <c r="C82" s="40"/>
      <c r="D82" s="3"/>
      <c r="E82" s="170">
        <f>E71-E81</f>
        <v>72959</v>
      </c>
      <c r="F82" s="170">
        <f t="shared" ref="F82:AD82" si="35">F71-F81</f>
        <v>-18759</v>
      </c>
      <c r="G82" s="170">
        <f t="shared" si="35"/>
        <v>91718</v>
      </c>
      <c r="H82" s="170">
        <f t="shared" si="35"/>
        <v>0</v>
      </c>
      <c r="I82" s="170">
        <f t="shared" si="35"/>
        <v>0</v>
      </c>
      <c r="J82" s="170">
        <f t="shared" si="35"/>
        <v>42919</v>
      </c>
      <c r="K82" s="170">
        <f t="shared" si="35"/>
        <v>42919</v>
      </c>
      <c r="L82" s="170">
        <f t="shared" si="35"/>
        <v>0</v>
      </c>
      <c r="M82" s="170">
        <f t="shared" si="35"/>
        <v>0</v>
      </c>
      <c r="N82" s="170">
        <f t="shared" si="35"/>
        <v>0</v>
      </c>
      <c r="O82" s="170">
        <f t="shared" si="35"/>
        <v>35766</v>
      </c>
      <c r="P82" s="170">
        <f t="shared" si="35"/>
        <v>35766</v>
      </c>
      <c r="Q82" s="170">
        <f t="shared" si="35"/>
        <v>0</v>
      </c>
      <c r="R82" s="170">
        <f t="shared" si="35"/>
        <v>0</v>
      </c>
      <c r="S82" s="170">
        <f t="shared" si="35"/>
        <v>0</v>
      </c>
      <c r="T82" s="170">
        <f t="shared" si="35"/>
        <v>-170419</v>
      </c>
      <c r="U82" s="170">
        <f t="shared" si="35"/>
        <v>-8180</v>
      </c>
      <c r="V82" s="170">
        <f t="shared" si="35"/>
        <v>-162239</v>
      </c>
      <c r="W82" s="170">
        <f t="shared" si="35"/>
        <v>0</v>
      </c>
      <c r="X82" s="170">
        <f t="shared" si="35"/>
        <v>0</v>
      </c>
      <c r="Y82" s="170">
        <f t="shared" si="35"/>
        <v>0</v>
      </c>
      <c r="Z82" s="170">
        <f t="shared" si="35"/>
        <v>0</v>
      </c>
      <c r="AA82" s="170">
        <f t="shared" si="35"/>
        <v>0</v>
      </c>
      <c r="AB82" s="170">
        <f t="shared" si="35"/>
        <v>0</v>
      </c>
      <c r="AC82" s="170">
        <f t="shared" si="35"/>
        <v>0</v>
      </c>
      <c r="AD82" s="170">
        <f t="shared" si="35"/>
        <v>-18775</v>
      </c>
      <c r="AE82" s="170">
        <f t="shared" ref="AE82" si="36">AE71-AE81</f>
        <v>51746</v>
      </c>
      <c r="AF82" s="170">
        <f t="shared" ref="AF82" si="37">AF71-AF81</f>
        <v>-70521</v>
      </c>
      <c r="AG82" s="170">
        <f t="shared" ref="AG82" si="38">AG71-AG81</f>
        <v>0</v>
      </c>
      <c r="AH82" s="170">
        <f t="shared" ref="AH82" si="39">AH71-AH81</f>
        <v>0</v>
      </c>
    </row>
    <row r="83" spans="1:34" s="21" customFormat="1" ht="42" customHeight="1" x14ac:dyDescent="0.2">
      <c r="A83" s="3"/>
      <c r="B83" s="39"/>
      <c r="C83" s="40"/>
      <c r="D83" s="3"/>
      <c r="E83" s="1"/>
      <c r="F83" s="3"/>
      <c r="G83" s="3"/>
      <c r="H83" s="3"/>
      <c r="I83" s="3"/>
      <c r="J83" s="1"/>
      <c r="K83" s="3"/>
      <c r="L83" s="3"/>
      <c r="M83" s="3"/>
      <c r="N83" s="3"/>
      <c r="O83" s="1"/>
      <c r="P83" s="3"/>
      <c r="Q83" s="3"/>
      <c r="R83" s="3"/>
      <c r="S83" s="3"/>
      <c r="T83" s="1"/>
      <c r="U83" s="3"/>
      <c r="V83" s="3"/>
      <c r="W83" s="3"/>
      <c r="X83" s="3"/>
      <c r="Y83" s="1"/>
      <c r="Z83" s="3"/>
      <c r="AA83" s="3"/>
      <c r="AB83" s="3"/>
      <c r="AC83" s="3"/>
      <c r="AD83" s="59"/>
      <c r="AE83" s="157"/>
      <c r="AF83" s="167"/>
      <c r="AG83" s="167"/>
      <c r="AH83" s="167"/>
    </row>
    <row r="84" spans="1:34" s="21" customFormat="1" ht="42" customHeight="1" x14ac:dyDescent="0.2">
      <c r="A84" s="3"/>
      <c r="B84" s="39"/>
      <c r="C84" s="40"/>
      <c r="D84" s="3"/>
      <c r="E84" s="1"/>
      <c r="F84" s="3"/>
      <c r="G84" s="3"/>
      <c r="H84" s="3"/>
      <c r="I84" s="3"/>
      <c r="J84" s="1"/>
      <c r="K84" s="3"/>
      <c r="L84" s="3"/>
      <c r="M84" s="3"/>
      <c r="N84" s="3"/>
      <c r="O84" s="1"/>
      <c r="P84" s="3"/>
      <c r="Q84" s="3"/>
      <c r="R84" s="3"/>
      <c r="S84" s="3"/>
      <c r="T84" s="1"/>
      <c r="U84" s="3"/>
      <c r="V84" s="3"/>
      <c r="W84" s="3"/>
      <c r="X84" s="3"/>
      <c r="Y84" s="1"/>
      <c r="Z84" s="3"/>
      <c r="AA84" s="3"/>
      <c r="AB84" s="3"/>
      <c r="AC84" s="3"/>
      <c r="AD84" s="59"/>
      <c r="AE84" s="157"/>
      <c r="AF84" s="167"/>
      <c r="AG84" s="167"/>
      <c r="AH84" s="167"/>
    </row>
    <row r="85" spans="1:34" s="21" customFormat="1" ht="42" customHeight="1" x14ac:dyDescent="0.2">
      <c r="A85" s="3"/>
      <c r="B85" s="39"/>
      <c r="C85" s="40"/>
      <c r="D85" s="3"/>
      <c r="E85" s="1"/>
      <c r="F85" s="3"/>
      <c r="G85" s="3"/>
      <c r="H85" s="3"/>
      <c r="I85" s="3"/>
      <c r="J85" s="1"/>
      <c r="K85" s="3"/>
      <c r="L85" s="3"/>
      <c r="M85" s="3"/>
      <c r="N85" s="3"/>
      <c r="O85" s="1"/>
      <c r="P85" s="3"/>
      <c r="Q85" s="3"/>
      <c r="R85" s="3"/>
      <c r="S85" s="3"/>
      <c r="T85" s="1"/>
      <c r="U85" s="3"/>
      <c r="V85" s="3"/>
      <c r="W85" s="3"/>
      <c r="X85" s="3"/>
      <c r="Y85" s="1"/>
      <c r="Z85" s="3"/>
      <c r="AA85" s="3"/>
      <c r="AB85" s="3"/>
      <c r="AC85" s="3"/>
      <c r="AD85" s="59"/>
      <c r="AE85" s="157"/>
      <c r="AF85" s="167"/>
      <c r="AG85" s="167"/>
      <c r="AH85" s="167"/>
    </row>
    <row r="86" spans="1:34" s="21" customFormat="1" ht="42" customHeight="1" x14ac:dyDescent="0.2">
      <c r="A86" s="3"/>
      <c r="B86" s="39"/>
      <c r="C86" s="40"/>
      <c r="D86" s="3"/>
      <c r="E86" s="1"/>
      <c r="F86" s="3"/>
      <c r="G86" s="3"/>
      <c r="H86" s="3"/>
      <c r="I86" s="3"/>
      <c r="J86" s="1"/>
      <c r="K86" s="3"/>
      <c r="L86" s="3"/>
      <c r="M86" s="3"/>
      <c r="N86" s="3"/>
      <c r="O86" s="1"/>
      <c r="P86" s="3"/>
      <c r="Q86" s="3"/>
      <c r="R86" s="3"/>
      <c r="S86" s="3"/>
      <c r="T86" s="1"/>
      <c r="U86" s="3"/>
      <c r="V86" s="3"/>
      <c r="W86" s="3"/>
      <c r="X86" s="3"/>
      <c r="Y86" s="1"/>
      <c r="Z86" s="3"/>
      <c r="AA86" s="3"/>
      <c r="AB86" s="3"/>
      <c r="AC86" s="3"/>
      <c r="AD86" s="59"/>
      <c r="AE86" s="157"/>
      <c r="AF86" s="167"/>
      <c r="AG86" s="167"/>
      <c r="AH86" s="167"/>
    </row>
    <row r="87" spans="1:34" s="21" customFormat="1" ht="42" customHeight="1" x14ac:dyDescent="0.2">
      <c r="A87" s="3"/>
      <c r="B87" s="39"/>
      <c r="C87" s="40"/>
      <c r="D87" s="3"/>
      <c r="E87" s="1"/>
      <c r="F87" s="3"/>
      <c r="G87" s="3"/>
      <c r="H87" s="3"/>
      <c r="I87" s="3"/>
      <c r="J87" s="1"/>
      <c r="K87" s="3"/>
      <c r="L87" s="3"/>
      <c r="M87" s="3"/>
      <c r="N87" s="3"/>
      <c r="O87" s="1"/>
      <c r="P87" s="3"/>
      <c r="Q87" s="3"/>
      <c r="R87" s="3"/>
      <c r="S87" s="3"/>
      <c r="T87" s="1"/>
      <c r="U87" s="3"/>
      <c r="V87" s="3"/>
      <c r="W87" s="3"/>
      <c r="X87" s="3"/>
      <c r="Y87" s="1"/>
      <c r="Z87" s="3"/>
      <c r="AA87" s="3"/>
      <c r="AB87" s="3"/>
      <c r="AC87" s="3"/>
      <c r="AD87" s="59"/>
      <c r="AE87" s="157"/>
      <c r="AF87" s="167"/>
      <c r="AG87" s="167"/>
      <c r="AH87" s="167"/>
    </row>
    <row r="88" spans="1:34" s="21" customFormat="1" ht="42" customHeight="1" x14ac:dyDescent="0.2">
      <c r="A88" s="3"/>
      <c r="B88" s="39"/>
      <c r="C88" s="40"/>
      <c r="D88" s="3"/>
      <c r="E88" s="1"/>
      <c r="F88" s="3"/>
      <c r="G88" s="3"/>
      <c r="H88" s="3"/>
      <c r="I88" s="3"/>
      <c r="J88" s="1"/>
      <c r="K88" s="3"/>
      <c r="L88" s="3"/>
      <c r="M88" s="3"/>
      <c r="N88" s="3"/>
      <c r="O88" s="1"/>
      <c r="P88" s="3"/>
      <c r="Q88" s="3"/>
      <c r="R88" s="3"/>
      <c r="S88" s="3"/>
      <c r="T88" s="1"/>
      <c r="U88" s="3"/>
      <c r="V88" s="3"/>
      <c r="W88" s="3"/>
      <c r="X88" s="3"/>
      <c r="Y88" s="1"/>
      <c r="Z88" s="3"/>
      <c r="AA88" s="3"/>
      <c r="AB88" s="3"/>
      <c r="AC88" s="3"/>
      <c r="AD88" s="59"/>
      <c r="AE88" s="157"/>
      <c r="AF88" s="167"/>
      <c r="AG88" s="167"/>
      <c r="AH88" s="167"/>
    </row>
    <row r="89" spans="1:34" s="21" customFormat="1" ht="42" customHeight="1" x14ac:dyDescent="0.2">
      <c r="A89" s="3"/>
      <c r="B89" s="39"/>
      <c r="C89" s="40"/>
      <c r="D89" s="3"/>
      <c r="E89" s="1"/>
      <c r="F89" s="3"/>
      <c r="G89" s="3"/>
      <c r="H89" s="3"/>
      <c r="I89" s="3"/>
      <c r="J89" s="1"/>
      <c r="K89" s="3"/>
      <c r="L89" s="3"/>
      <c r="M89" s="3"/>
      <c r="N89" s="3"/>
      <c r="O89" s="1"/>
      <c r="P89" s="3"/>
      <c r="Q89" s="3"/>
      <c r="R89" s="3"/>
      <c r="S89" s="3"/>
      <c r="T89" s="1"/>
      <c r="U89" s="3"/>
      <c r="V89" s="3"/>
      <c r="W89" s="3"/>
      <c r="X89" s="3"/>
      <c r="Y89" s="1"/>
      <c r="Z89" s="3"/>
      <c r="AA89" s="3"/>
      <c r="AB89" s="3"/>
      <c r="AC89" s="3"/>
      <c r="AD89" s="59"/>
      <c r="AE89" s="157"/>
      <c r="AF89" s="167"/>
      <c r="AG89" s="167"/>
      <c r="AH89" s="167"/>
    </row>
    <row r="90" spans="1:34" s="21" customFormat="1" ht="42" customHeight="1" x14ac:dyDescent="0.2">
      <c r="A90" s="3"/>
      <c r="B90" s="39"/>
      <c r="C90" s="40"/>
      <c r="D90" s="3"/>
      <c r="E90" s="1"/>
      <c r="F90" s="3"/>
      <c r="G90" s="3"/>
      <c r="H90" s="3"/>
      <c r="I90" s="3"/>
      <c r="J90" s="1"/>
      <c r="K90" s="3"/>
      <c r="L90" s="3"/>
      <c r="M90" s="3"/>
      <c r="N90" s="3"/>
      <c r="O90" s="1"/>
      <c r="P90" s="3"/>
      <c r="Q90" s="3"/>
      <c r="R90" s="3"/>
      <c r="S90" s="3"/>
      <c r="T90" s="1"/>
      <c r="U90" s="3"/>
      <c r="V90" s="3"/>
      <c r="W90" s="3"/>
      <c r="X90" s="3"/>
      <c r="Y90" s="1"/>
      <c r="Z90" s="3"/>
      <c r="AA90" s="3"/>
      <c r="AB90" s="3"/>
      <c r="AC90" s="3"/>
      <c r="AD90" s="59"/>
      <c r="AE90" s="157"/>
      <c r="AF90" s="167"/>
      <c r="AG90" s="167"/>
      <c r="AH90" s="167"/>
    </row>
    <row r="91" spans="1:34" s="21" customFormat="1" ht="42" customHeight="1" x14ac:dyDescent="0.2">
      <c r="A91" s="3"/>
      <c r="B91" s="39"/>
      <c r="C91" s="40"/>
      <c r="D91" s="3"/>
      <c r="E91" s="1"/>
      <c r="F91" s="3"/>
      <c r="G91" s="3"/>
      <c r="H91" s="3"/>
      <c r="I91" s="3"/>
      <c r="J91" s="1"/>
      <c r="K91" s="3"/>
      <c r="L91" s="3"/>
      <c r="M91" s="3"/>
      <c r="N91" s="3"/>
      <c r="O91" s="1"/>
      <c r="P91" s="3"/>
      <c r="Q91" s="3"/>
      <c r="R91" s="3"/>
      <c r="S91" s="3"/>
      <c r="T91" s="1"/>
      <c r="U91" s="3"/>
      <c r="V91" s="3"/>
      <c r="W91" s="3"/>
      <c r="X91" s="3"/>
      <c r="Y91" s="1"/>
      <c r="Z91" s="3"/>
      <c r="AA91" s="3"/>
      <c r="AB91" s="3"/>
      <c r="AC91" s="3"/>
      <c r="AD91" s="59"/>
      <c r="AE91" s="157"/>
      <c r="AF91" s="167"/>
      <c r="AG91" s="167"/>
      <c r="AH91" s="167"/>
    </row>
    <row r="92" spans="1:34" s="21" customFormat="1" ht="42" customHeight="1" x14ac:dyDescent="0.2">
      <c r="A92" s="3"/>
      <c r="B92" s="39"/>
      <c r="C92" s="40"/>
      <c r="D92" s="3"/>
      <c r="E92" s="1"/>
      <c r="F92" s="3"/>
      <c r="G92" s="3"/>
      <c r="H92" s="3"/>
      <c r="I92" s="3"/>
      <c r="J92" s="1"/>
      <c r="K92" s="3"/>
      <c r="L92" s="3"/>
      <c r="M92" s="3"/>
      <c r="N92" s="3"/>
      <c r="O92" s="1"/>
      <c r="P92" s="3"/>
      <c r="Q92" s="3"/>
      <c r="R92" s="3"/>
      <c r="S92" s="3"/>
      <c r="T92" s="1"/>
      <c r="U92" s="3"/>
      <c r="V92" s="3"/>
      <c r="W92" s="3"/>
      <c r="X92" s="3"/>
      <c r="Y92" s="1"/>
      <c r="Z92" s="3"/>
      <c r="AA92" s="3"/>
      <c r="AB92" s="3"/>
      <c r="AC92" s="3"/>
      <c r="AD92" s="59"/>
      <c r="AE92" s="157"/>
      <c r="AF92" s="167"/>
      <c r="AG92" s="167"/>
      <c r="AH92" s="167"/>
    </row>
    <row r="93" spans="1:34" s="21" customFormat="1" ht="42" customHeight="1" x14ac:dyDescent="0.2">
      <c r="A93" s="3"/>
      <c r="B93" s="39"/>
      <c r="C93" s="40"/>
      <c r="D93" s="3"/>
      <c r="E93" s="1"/>
      <c r="F93" s="3"/>
      <c r="G93" s="3"/>
      <c r="H93" s="3"/>
      <c r="I93" s="3"/>
      <c r="J93" s="1"/>
      <c r="K93" s="3"/>
      <c r="L93" s="3"/>
      <c r="M93" s="3"/>
      <c r="N93" s="3"/>
      <c r="O93" s="1"/>
      <c r="P93" s="3"/>
      <c r="Q93" s="3"/>
      <c r="R93" s="3"/>
      <c r="S93" s="3"/>
      <c r="T93" s="1"/>
      <c r="U93" s="3"/>
      <c r="V93" s="3"/>
      <c r="W93" s="3"/>
      <c r="X93" s="3"/>
      <c r="Y93" s="1"/>
      <c r="Z93" s="3"/>
      <c r="AA93" s="3"/>
      <c r="AB93" s="3"/>
      <c r="AC93" s="3"/>
      <c r="AD93" s="59"/>
      <c r="AE93" s="157"/>
      <c r="AF93" s="167"/>
      <c r="AG93" s="167"/>
      <c r="AH93" s="167"/>
    </row>
    <row r="94" spans="1:34" s="21" customFormat="1" ht="42" customHeight="1" x14ac:dyDescent="0.2">
      <c r="A94" s="3"/>
      <c r="B94" s="39"/>
      <c r="C94" s="40"/>
      <c r="D94" s="3"/>
      <c r="E94" s="1"/>
      <c r="F94" s="3"/>
      <c r="G94" s="3"/>
      <c r="H94" s="3"/>
      <c r="I94" s="3"/>
      <c r="J94" s="1"/>
      <c r="K94" s="3"/>
      <c r="L94" s="3"/>
      <c r="M94" s="3"/>
      <c r="N94" s="3"/>
      <c r="O94" s="1"/>
      <c r="P94" s="3"/>
      <c r="Q94" s="3"/>
      <c r="R94" s="3"/>
      <c r="S94" s="3"/>
      <c r="T94" s="1"/>
      <c r="U94" s="3"/>
      <c r="V94" s="3"/>
      <c r="W94" s="3"/>
      <c r="X94" s="3"/>
      <c r="Y94" s="1"/>
      <c r="Z94" s="3"/>
      <c r="AA94" s="3"/>
      <c r="AB94" s="3"/>
      <c r="AC94" s="3"/>
      <c r="AD94" s="59"/>
      <c r="AE94" s="157"/>
      <c r="AF94" s="167"/>
      <c r="AG94" s="167"/>
      <c r="AH94" s="167"/>
    </row>
    <row r="95" spans="1:34" s="21" customFormat="1" ht="42" customHeight="1" x14ac:dyDescent="0.2">
      <c r="A95" s="3"/>
      <c r="B95" s="39"/>
      <c r="C95" s="40"/>
      <c r="D95" s="3"/>
      <c r="E95" s="1"/>
      <c r="F95" s="3"/>
      <c r="G95" s="3"/>
      <c r="H95" s="3"/>
      <c r="I95" s="3"/>
      <c r="J95" s="1"/>
      <c r="K95" s="3"/>
      <c r="L95" s="3"/>
      <c r="M95" s="3"/>
      <c r="N95" s="3"/>
      <c r="O95" s="1"/>
      <c r="P95" s="3"/>
      <c r="Q95" s="3"/>
      <c r="R95" s="3"/>
      <c r="S95" s="3"/>
      <c r="T95" s="1"/>
      <c r="U95" s="3"/>
      <c r="V95" s="3"/>
      <c r="W95" s="3"/>
      <c r="X95" s="3"/>
      <c r="Y95" s="1"/>
      <c r="Z95" s="3"/>
      <c r="AA95" s="3"/>
      <c r="AB95" s="3"/>
      <c r="AC95" s="3"/>
      <c r="AD95" s="59"/>
      <c r="AE95" s="157"/>
      <c r="AF95" s="167"/>
      <c r="AG95" s="167"/>
      <c r="AH95" s="167"/>
    </row>
    <row r="96" spans="1:34" s="21" customFormat="1" ht="42" customHeight="1" x14ac:dyDescent="0.2">
      <c r="A96" s="3"/>
      <c r="B96" s="39"/>
      <c r="C96" s="40"/>
      <c r="D96" s="3"/>
      <c r="E96" s="1"/>
      <c r="F96" s="3"/>
      <c r="G96" s="3"/>
      <c r="H96" s="3"/>
      <c r="I96" s="3"/>
      <c r="J96" s="1"/>
      <c r="K96" s="3"/>
      <c r="L96" s="3"/>
      <c r="M96" s="3"/>
      <c r="N96" s="3"/>
      <c r="O96" s="1"/>
      <c r="P96" s="3"/>
      <c r="Q96" s="3"/>
      <c r="R96" s="3"/>
      <c r="S96" s="3"/>
      <c r="T96" s="1"/>
      <c r="U96" s="3"/>
      <c r="V96" s="3"/>
      <c r="W96" s="3"/>
      <c r="X96" s="3"/>
      <c r="Y96" s="1"/>
      <c r="Z96" s="3"/>
      <c r="AA96" s="3"/>
      <c r="AB96" s="3"/>
      <c r="AC96" s="3"/>
      <c r="AD96" s="59"/>
      <c r="AE96" s="157"/>
      <c r="AF96" s="167"/>
      <c r="AG96" s="167"/>
      <c r="AH96" s="167"/>
    </row>
    <row r="97" spans="1:34" s="21" customFormat="1" ht="42" customHeight="1" x14ac:dyDescent="0.2">
      <c r="A97" s="3"/>
      <c r="B97" s="39"/>
      <c r="C97" s="40"/>
      <c r="D97" s="3"/>
      <c r="E97" s="1"/>
      <c r="F97" s="3"/>
      <c r="G97" s="3"/>
      <c r="H97" s="3"/>
      <c r="I97" s="3"/>
      <c r="J97" s="1"/>
      <c r="K97" s="3"/>
      <c r="L97" s="3"/>
      <c r="M97" s="3"/>
      <c r="N97" s="3"/>
      <c r="O97" s="1"/>
      <c r="P97" s="3"/>
      <c r="Q97" s="3"/>
      <c r="R97" s="3"/>
      <c r="S97" s="3"/>
      <c r="T97" s="1"/>
      <c r="U97" s="3"/>
      <c r="V97" s="3"/>
      <c r="W97" s="3"/>
      <c r="X97" s="3"/>
      <c r="Y97" s="1"/>
      <c r="Z97" s="3"/>
      <c r="AA97" s="3"/>
      <c r="AB97" s="3"/>
      <c r="AC97" s="3"/>
      <c r="AD97" s="59"/>
      <c r="AE97" s="157"/>
      <c r="AF97" s="167"/>
      <c r="AG97" s="167"/>
      <c r="AH97" s="167"/>
    </row>
    <row r="98" spans="1:34" s="21" customFormat="1" ht="42" customHeight="1" x14ac:dyDescent="0.2">
      <c r="A98" s="3"/>
      <c r="B98" s="39"/>
      <c r="C98" s="40"/>
      <c r="D98" s="3"/>
      <c r="E98" s="1"/>
      <c r="F98" s="3"/>
      <c r="G98" s="3"/>
      <c r="H98" s="3"/>
      <c r="I98" s="3"/>
      <c r="J98" s="1"/>
      <c r="K98" s="3"/>
      <c r="L98" s="3"/>
      <c r="M98" s="3"/>
      <c r="N98" s="3"/>
      <c r="O98" s="1"/>
      <c r="P98" s="3"/>
      <c r="Q98" s="3"/>
      <c r="R98" s="3"/>
      <c r="S98" s="3"/>
      <c r="T98" s="1"/>
      <c r="U98" s="3"/>
      <c r="V98" s="3"/>
      <c r="W98" s="3"/>
      <c r="X98" s="3"/>
      <c r="Y98" s="1"/>
      <c r="Z98" s="3"/>
      <c r="AA98" s="3"/>
      <c r="AB98" s="3"/>
      <c r="AC98" s="3"/>
      <c r="AD98" s="59"/>
      <c r="AE98" s="157"/>
      <c r="AF98" s="167"/>
      <c r="AG98" s="167"/>
      <c r="AH98" s="167"/>
    </row>
    <row r="99" spans="1:34" s="21" customFormat="1" ht="42" customHeight="1" x14ac:dyDescent="0.2">
      <c r="A99" s="3"/>
      <c r="B99" s="39"/>
      <c r="C99" s="40"/>
      <c r="D99" s="3"/>
      <c r="E99" s="1"/>
      <c r="F99" s="3"/>
      <c r="G99" s="3"/>
      <c r="H99" s="3"/>
      <c r="I99" s="3"/>
      <c r="J99" s="1"/>
      <c r="K99" s="3"/>
      <c r="L99" s="3"/>
      <c r="M99" s="3"/>
      <c r="N99" s="3"/>
      <c r="O99" s="1"/>
      <c r="P99" s="3"/>
      <c r="Q99" s="3"/>
      <c r="R99" s="3"/>
      <c r="S99" s="3"/>
      <c r="T99" s="1"/>
      <c r="U99" s="3"/>
      <c r="V99" s="3"/>
      <c r="W99" s="3"/>
      <c r="X99" s="3"/>
      <c r="Y99" s="1"/>
      <c r="Z99" s="3"/>
      <c r="AA99" s="3"/>
      <c r="AB99" s="3"/>
      <c r="AC99" s="3"/>
      <c r="AD99" s="59"/>
      <c r="AE99" s="157"/>
      <c r="AF99" s="167"/>
      <c r="AG99" s="167"/>
      <c r="AH99" s="167"/>
    </row>
    <row r="100" spans="1:34" s="21" customFormat="1" ht="42" customHeight="1" x14ac:dyDescent="0.2">
      <c r="A100" s="3"/>
      <c r="B100" s="39"/>
      <c r="C100" s="40"/>
      <c r="D100" s="3"/>
      <c r="E100" s="1"/>
      <c r="F100" s="3"/>
      <c r="G100" s="3"/>
      <c r="H100" s="3"/>
      <c r="I100" s="3"/>
      <c r="J100" s="1"/>
      <c r="K100" s="3"/>
      <c r="L100" s="3"/>
      <c r="M100" s="3"/>
      <c r="N100" s="3"/>
      <c r="O100" s="1"/>
      <c r="P100" s="3"/>
      <c r="Q100" s="3"/>
      <c r="R100" s="3"/>
      <c r="S100" s="3"/>
      <c r="T100" s="1"/>
      <c r="U100" s="3"/>
      <c r="V100" s="3"/>
      <c r="W100" s="3"/>
      <c r="X100" s="3"/>
      <c r="Y100" s="1"/>
      <c r="Z100" s="3"/>
      <c r="AA100" s="3"/>
      <c r="AB100" s="3"/>
      <c r="AC100" s="3"/>
      <c r="AD100" s="59"/>
      <c r="AE100" s="157"/>
      <c r="AF100" s="167"/>
      <c r="AG100" s="167"/>
      <c r="AH100" s="167"/>
    </row>
    <row r="101" spans="1:34" s="21" customFormat="1" ht="42" customHeight="1" x14ac:dyDescent="0.2">
      <c r="A101" s="3"/>
      <c r="B101" s="39"/>
      <c r="C101" s="40"/>
      <c r="D101" s="3"/>
      <c r="E101" s="1"/>
      <c r="F101" s="3"/>
      <c r="G101" s="3"/>
      <c r="H101" s="3"/>
      <c r="I101" s="3"/>
      <c r="J101" s="1"/>
      <c r="K101" s="3"/>
      <c r="L101" s="3"/>
      <c r="M101" s="3"/>
      <c r="N101" s="3"/>
      <c r="O101" s="1"/>
      <c r="P101" s="3"/>
      <c r="Q101" s="3"/>
      <c r="R101" s="3"/>
      <c r="S101" s="3"/>
      <c r="T101" s="1"/>
      <c r="U101" s="3"/>
      <c r="V101" s="3"/>
      <c r="W101" s="3"/>
      <c r="X101" s="3"/>
      <c r="Y101" s="1"/>
      <c r="Z101" s="3"/>
      <c r="AA101" s="3"/>
      <c r="AB101" s="3"/>
      <c r="AC101" s="3"/>
      <c r="AD101" s="59"/>
      <c r="AE101" s="157"/>
      <c r="AF101" s="167"/>
      <c r="AG101" s="167"/>
      <c r="AH101" s="167"/>
    </row>
    <row r="102" spans="1:34" s="21" customFormat="1" ht="42" customHeight="1" x14ac:dyDescent="0.2">
      <c r="A102" s="3"/>
      <c r="B102" s="39"/>
      <c r="C102" s="40"/>
      <c r="D102" s="3"/>
      <c r="E102" s="1"/>
      <c r="F102" s="3"/>
      <c r="G102" s="3"/>
      <c r="H102" s="3"/>
      <c r="I102" s="3"/>
      <c r="J102" s="1"/>
      <c r="K102" s="3"/>
      <c r="L102" s="3"/>
      <c r="M102" s="3"/>
      <c r="N102" s="3"/>
      <c r="O102" s="1"/>
      <c r="P102" s="3"/>
      <c r="Q102" s="3"/>
      <c r="R102" s="3"/>
      <c r="S102" s="3"/>
      <c r="T102" s="1"/>
      <c r="U102" s="3"/>
      <c r="V102" s="3"/>
      <c r="W102" s="3"/>
      <c r="X102" s="3"/>
      <c r="Y102" s="1"/>
      <c r="Z102" s="3"/>
      <c r="AA102" s="3"/>
      <c r="AB102" s="3"/>
      <c r="AC102" s="3"/>
      <c r="AD102" s="59"/>
      <c r="AE102" s="157"/>
      <c r="AF102" s="167"/>
      <c r="AG102" s="167"/>
      <c r="AH102" s="167"/>
    </row>
    <row r="103" spans="1:34" s="21" customFormat="1" ht="42" customHeight="1" x14ac:dyDescent="0.2">
      <c r="A103" s="3"/>
      <c r="B103" s="39"/>
      <c r="C103" s="40"/>
      <c r="D103" s="3"/>
      <c r="E103" s="1"/>
      <c r="F103" s="3"/>
      <c r="G103" s="3"/>
      <c r="H103" s="3"/>
      <c r="I103" s="3"/>
      <c r="J103" s="1"/>
      <c r="K103" s="3"/>
      <c r="L103" s="3"/>
      <c r="M103" s="3"/>
      <c r="N103" s="3"/>
      <c r="O103" s="1"/>
      <c r="P103" s="3"/>
      <c r="Q103" s="3"/>
      <c r="R103" s="3"/>
      <c r="S103" s="3"/>
      <c r="T103" s="1"/>
      <c r="U103" s="3"/>
      <c r="V103" s="3"/>
      <c r="W103" s="3"/>
      <c r="X103" s="3"/>
      <c r="Y103" s="1"/>
      <c r="Z103" s="3"/>
      <c r="AA103" s="3"/>
      <c r="AB103" s="3"/>
      <c r="AC103" s="3"/>
      <c r="AD103" s="59"/>
      <c r="AE103" s="157"/>
      <c r="AF103" s="167"/>
      <c r="AG103" s="167"/>
      <c r="AH103" s="167"/>
    </row>
    <row r="104" spans="1:34" s="21" customFormat="1" ht="42" customHeight="1" x14ac:dyDescent="0.2">
      <c r="A104" s="3"/>
      <c r="B104" s="39"/>
      <c r="C104" s="40"/>
      <c r="D104" s="3"/>
      <c r="E104" s="1"/>
      <c r="F104" s="3"/>
      <c r="G104" s="3"/>
      <c r="H104" s="3"/>
      <c r="I104" s="3"/>
      <c r="J104" s="1"/>
      <c r="K104" s="3"/>
      <c r="L104" s="3"/>
      <c r="M104" s="3"/>
      <c r="N104" s="3"/>
      <c r="O104" s="1"/>
      <c r="P104" s="3"/>
      <c r="Q104" s="3"/>
      <c r="R104" s="3"/>
      <c r="S104" s="3"/>
      <c r="T104" s="1"/>
      <c r="U104" s="3"/>
      <c r="V104" s="3"/>
      <c r="W104" s="3"/>
      <c r="X104" s="3"/>
      <c r="Y104" s="1"/>
      <c r="Z104" s="3"/>
      <c r="AA104" s="3"/>
      <c r="AB104" s="3"/>
      <c r="AC104" s="3"/>
      <c r="AD104" s="59"/>
      <c r="AE104" s="157"/>
      <c r="AF104" s="167"/>
      <c r="AG104" s="167"/>
      <c r="AH104" s="167"/>
    </row>
    <row r="105" spans="1:34" s="21" customFormat="1" ht="42" customHeight="1" x14ac:dyDescent="0.2">
      <c r="A105" s="3"/>
      <c r="B105" s="39"/>
      <c r="C105" s="40"/>
      <c r="D105" s="3"/>
      <c r="E105" s="1"/>
      <c r="F105" s="3"/>
      <c r="G105" s="3"/>
      <c r="H105" s="3"/>
      <c r="I105" s="3"/>
      <c r="J105" s="1"/>
      <c r="K105" s="3"/>
      <c r="L105" s="3"/>
      <c r="M105" s="3"/>
      <c r="N105" s="3"/>
      <c r="O105" s="1"/>
      <c r="P105" s="3"/>
      <c r="Q105" s="3"/>
      <c r="R105" s="3"/>
      <c r="S105" s="3"/>
      <c r="T105" s="1"/>
      <c r="U105" s="3"/>
      <c r="V105" s="3"/>
      <c r="W105" s="3"/>
      <c r="X105" s="3"/>
      <c r="Y105" s="1"/>
      <c r="Z105" s="3"/>
      <c r="AA105" s="3"/>
      <c r="AB105" s="3"/>
      <c r="AC105" s="3"/>
      <c r="AD105" s="59"/>
      <c r="AE105" s="157"/>
      <c r="AF105" s="167"/>
      <c r="AG105" s="167"/>
      <c r="AH105" s="167"/>
    </row>
    <row r="106" spans="1:34" s="21" customFormat="1" ht="42" customHeight="1" x14ac:dyDescent="0.2">
      <c r="A106" s="3"/>
      <c r="B106" s="39"/>
      <c r="C106" s="40"/>
      <c r="D106" s="3"/>
      <c r="E106" s="1"/>
      <c r="F106" s="3"/>
      <c r="G106" s="3"/>
      <c r="H106" s="3"/>
      <c r="I106" s="3"/>
      <c r="J106" s="1"/>
      <c r="K106" s="3"/>
      <c r="L106" s="3"/>
      <c r="M106" s="3"/>
      <c r="N106" s="3"/>
      <c r="O106" s="1"/>
      <c r="P106" s="3"/>
      <c r="Q106" s="3"/>
      <c r="R106" s="3"/>
      <c r="S106" s="3"/>
      <c r="T106" s="1"/>
      <c r="U106" s="3"/>
      <c r="V106" s="3"/>
      <c r="W106" s="3"/>
      <c r="X106" s="3"/>
      <c r="Y106" s="1"/>
      <c r="Z106" s="3"/>
      <c r="AA106" s="3"/>
      <c r="AB106" s="3"/>
      <c r="AC106" s="3"/>
      <c r="AD106" s="59"/>
      <c r="AE106" s="157"/>
      <c r="AF106" s="167"/>
      <c r="AG106" s="167"/>
      <c r="AH106" s="167"/>
    </row>
    <row r="107" spans="1:34" s="21" customFormat="1" ht="42" customHeight="1" x14ac:dyDescent="0.2">
      <c r="A107" s="3"/>
      <c r="B107" s="39"/>
      <c r="C107" s="40"/>
      <c r="D107" s="3"/>
      <c r="E107" s="1"/>
      <c r="F107" s="3"/>
      <c r="G107" s="3"/>
      <c r="H107" s="3"/>
      <c r="I107" s="3"/>
      <c r="J107" s="1"/>
      <c r="K107" s="3"/>
      <c r="L107" s="3"/>
      <c r="M107" s="3"/>
      <c r="N107" s="3"/>
      <c r="O107" s="1"/>
      <c r="P107" s="3"/>
      <c r="Q107" s="3"/>
      <c r="R107" s="3"/>
      <c r="S107" s="3"/>
      <c r="T107" s="1"/>
      <c r="U107" s="3"/>
      <c r="V107" s="3"/>
      <c r="W107" s="3"/>
      <c r="X107" s="3"/>
      <c r="Y107" s="1"/>
      <c r="Z107" s="3"/>
      <c r="AA107" s="3"/>
      <c r="AB107" s="3"/>
      <c r="AC107" s="3"/>
      <c r="AD107" s="59"/>
      <c r="AE107" s="157"/>
      <c r="AF107" s="167"/>
      <c r="AG107" s="167"/>
      <c r="AH107" s="167"/>
    </row>
    <row r="108" spans="1:34" s="21" customFormat="1" ht="42" customHeight="1" x14ac:dyDescent="0.2">
      <c r="A108" s="3"/>
      <c r="B108" s="39"/>
      <c r="C108" s="40"/>
      <c r="D108" s="3"/>
      <c r="E108" s="1"/>
      <c r="F108" s="3"/>
      <c r="G108" s="3"/>
      <c r="H108" s="3"/>
      <c r="I108" s="3"/>
      <c r="J108" s="1"/>
      <c r="K108" s="3"/>
      <c r="L108" s="3"/>
      <c r="M108" s="3"/>
      <c r="N108" s="3"/>
      <c r="O108" s="1"/>
      <c r="P108" s="3"/>
      <c r="Q108" s="3"/>
      <c r="R108" s="3"/>
      <c r="S108" s="3"/>
      <c r="T108" s="1"/>
      <c r="U108" s="3"/>
      <c r="V108" s="3"/>
      <c r="W108" s="3"/>
      <c r="X108" s="3"/>
      <c r="Y108" s="1"/>
      <c r="Z108" s="3"/>
      <c r="AA108" s="3"/>
      <c r="AB108" s="3"/>
      <c r="AC108" s="3"/>
      <c r="AD108" s="59"/>
      <c r="AE108" s="157"/>
      <c r="AF108" s="167"/>
      <c r="AG108" s="167"/>
      <c r="AH108" s="167"/>
    </row>
    <row r="109" spans="1:34" s="21" customFormat="1" ht="42" customHeight="1" x14ac:dyDescent="0.2">
      <c r="A109" s="3"/>
      <c r="B109" s="39"/>
      <c r="C109" s="40"/>
      <c r="D109" s="3"/>
      <c r="E109" s="1"/>
      <c r="F109" s="3"/>
      <c r="G109" s="3"/>
      <c r="H109" s="3"/>
      <c r="I109" s="3"/>
      <c r="J109" s="1"/>
      <c r="K109" s="3"/>
      <c r="L109" s="3"/>
      <c r="M109" s="3"/>
      <c r="N109" s="3"/>
      <c r="O109" s="1"/>
      <c r="P109" s="3"/>
      <c r="Q109" s="3"/>
      <c r="R109" s="3"/>
      <c r="S109" s="3"/>
      <c r="T109" s="1"/>
      <c r="U109" s="3"/>
      <c r="V109" s="3"/>
      <c r="W109" s="3"/>
      <c r="X109" s="3"/>
      <c r="Y109" s="1"/>
      <c r="Z109" s="3"/>
      <c r="AA109" s="3"/>
      <c r="AB109" s="3"/>
      <c r="AC109" s="3"/>
      <c r="AD109" s="59"/>
      <c r="AE109" s="157"/>
      <c r="AF109" s="167"/>
      <c r="AG109" s="167"/>
      <c r="AH109" s="167"/>
    </row>
    <row r="110" spans="1:34" s="21" customFormat="1" ht="42" customHeight="1" x14ac:dyDescent="0.2">
      <c r="A110" s="3"/>
      <c r="B110" s="39"/>
      <c r="C110" s="40"/>
      <c r="D110" s="3"/>
      <c r="E110" s="1"/>
      <c r="F110" s="3"/>
      <c r="G110" s="3"/>
      <c r="H110" s="3"/>
      <c r="I110" s="3"/>
      <c r="J110" s="1"/>
      <c r="K110" s="3"/>
      <c r="L110" s="3"/>
      <c r="M110" s="3"/>
      <c r="N110" s="3"/>
      <c r="O110" s="1"/>
      <c r="P110" s="3"/>
      <c r="Q110" s="3"/>
      <c r="R110" s="3"/>
      <c r="S110" s="3"/>
      <c r="T110" s="1"/>
      <c r="U110" s="3"/>
      <c r="V110" s="3"/>
      <c r="W110" s="3"/>
      <c r="X110" s="3"/>
      <c r="Y110" s="1"/>
      <c r="Z110" s="3"/>
      <c r="AA110" s="3"/>
      <c r="AB110" s="3"/>
      <c r="AC110" s="3"/>
      <c r="AD110" s="59"/>
      <c r="AE110" s="157"/>
      <c r="AF110" s="167"/>
      <c r="AG110" s="167"/>
      <c r="AH110" s="167"/>
    </row>
    <row r="111" spans="1:34" s="21" customFormat="1" ht="42" customHeight="1" x14ac:dyDescent="0.2">
      <c r="A111" s="3"/>
      <c r="B111" s="39"/>
      <c r="C111" s="40"/>
      <c r="D111" s="3"/>
      <c r="E111" s="1"/>
      <c r="F111" s="3"/>
      <c r="G111" s="3"/>
      <c r="H111" s="3"/>
      <c r="I111" s="3"/>
      <c r="J111" s="1"/>
      <c r="K111" s="3"/>
      <c r="L111" s="3"/>
      <c r="M111" s="3"/>
      <c r="N111" s="3"/>
      <c r="O111" s="1"/>
      <c r="P111" s="3"/>
      <c r="Q111" s="3"/>
      <c r="R111" s="3"/>
      <c r="S111" s="3"/>
      <c r="T111" s="1"/>
      <c r="U111" s="3"/>
      <c r="V111" s="3"/>
      <c r="W111" s="3"/>
      <c r="X111" s="3"/>
      <c r="Y111" s="1"/>
      <c r="Z111" s="3"/>
      <c r="AA111" s="3"/>
      <c r="AB111" s="3"/>
      <c r="AC111" s="3"/>
      <c r="AD111" s="59"/>
      <c r="AE111" s="157"/>
      <c r="AF111" s="167"/>
      <c r="AG111" s="167"/>
      <c r="AH111" s="167"/>
    </row>
    <row r="112" spans="1:34" s="21" customFormat="1" ht="42" customHeight="1" x14ac:dyDescent="0.2">
      <c r="A112" s="3"/>
      <c r="B112" s="39"/>
      <c r="C112" s="40"/>
      <c r="D112" s="3"/>
      <c r="E112" s="1"/>
      <c r="F112" s="3"/>
      <c r="G112" s="3"/>
      <c r="H112" s="3"/>
      <c r="I112" s="3"/>
      <c r="J112" s="1"/>
      <c r="K112" s="3"/>
      <c r="L112" s="3"/>
      <c r="M112" s="3"/>
      <c r="N112" s="3"/>
      <c r="O112" s="1"/>
      <c r="P112" s="3"/>
      <c r="Q112" s="3"/>
      <c r="R112" s="3"/>
      <c r="S112" s="3"/>
      <c r="T112" s="1"/>
      <c r="U112" s="3"/>
      <c r="V112" s="3"/>
      <c r="W112" s="3"/>
      <c r="X112" s="3"/>
      <c r="Y112" s="1"/>
      <c r="Z112" s="3"/>
      <c r="AA112" s="3"/>
      <c r="AB112" s="3"/>
      <c r="AC112" s="3"/>
      <c r="AD112" s="59"/>
      <c r="AE112" s="157"/>
      <c r="AF112" s="167"/>
      <c r="AG112" s="167"/>
      <c r="AH112" s="167"/>
    </row>
    <row r="113" spans="1:34" s="21" customFormat="1" ht="42" customHeight="1" x14ac:dyDescent="0.2">
      <c r="A113" s="3"/>
      <c r="B113" s="39"/>
      <c r="C113" s="40"/>
      <c r="D113" s="3"/>
      <c r="E113" s="1"/>
      <c r="F113" s="3"/>
      <c r="G113" s="3"/>
      <c r="H113" s="3"/>
      <c r="I113" s="3"/>
      <c r="J113" s="1"/>
      <c r="K113" s="3"/>
      <c r="L113" s="3"/>
      <c r="M113" s="3"/>
      <c r="N113" s="3"/>
      <c r="O113" s="1"/>
      <c r="P113" s="3"/>
      <c r="Q113" s="3"/>
      <c r="R113" s="3"/>
      <c r="S113" s="3"/>
      <c r="T113" s="1"/>
      <c r="U113" s="3"/>
      <c r="V113" s="3"/>
      <c r="W113" s="3"/>
      <c r="X113" s="3"/>
      <c r="Y113" s="1"/>
      <c r="Z113" s="3"/>
      <c r="AA113" s="3"/>
      <c r="AB113" s="3"/>
      <c r="AC113" s="3"/>
      <c r="AD113" s="59"/>
      <c r="AE113" s="157"/>
      <c r="AF113" s="167"/>
      <c r="AG113" s="167"/>
      <c r="AH113" s="167"/>
    </row>
    <row r="114" spans="1:34" s="21" customFormat="1" ht="42" customHeight="1" x14ac:dyDescent="0.2">
      <c r="A114" s="3"/>
      <c r="B114" s="39"/>
      <c r="C114" s="40"/>
      <c r="D114" s="3"/>
      <c r="E114" s="1"/>
      <c r="F114" s="3"/>
      <c r="G114" s="3"/>
      <c r="H114" s="3"/>
      <c r="I114" s="3"/>
      <c r="J114" s="1"/>
      <c r="K114" s="3"/>
      <c r="L114" s="3"/>
      <c r="M114" s="3"/>
      <c r="N114" s="3"/>
      <c r="O114" s="1"/>
      <c r="P114" s="3"/>
      <c r="Q114" s="3"/>
      <c r="R114" s="3"/>
      <c r="S114" s="3"/>
      <c r="T114" s="1"/>
      <c r="U114" s="3"/>
      <c r="V114" s="3"/>
      <c r="W114" s="3"/>
      <c r="X114" s="3"/>
      <c r="Y114" s="1"/>
      <c r="Z114" s="3"/>
      <c r="AA114" s="3"/>
      <c r="AB114" s="3"/>
      <c r="AC114" s="3"/>
      <c r="AD114" s="59"/>
      <c r="AE114" s="157"/>
      <c r="AF114" s="167"/>
      <c r="AG114" s="167"/>
      <c r="AH114" s="167"/>
    </row>
    <row r="115" spans="1:34" s="21" customFormat="1" ht="42" customHeight="1" x14ac:dyDescent="0.2">
      <c r="A115" s="3"/>
      <c r="B115" s="39"/>
      <c r="C115" s="40"/>
      <c r="D115" s="3"/>
      <c r="E115" s="1"/>
      <c r="F115" s="3"/>
      <c r="G115" s="3"/>
      <c r="H115" s="3"/>
      <c r="I115" s="3"/>
      <c r="J115" s="1"/>
      <c r="K115" s="3"/>
      <c r="L115" s="3"/>
      <c r="M115" s="3"/>
      <c r="N115" s="3"/>
      <c r="O115" s="1"/>
      <c r="P115" s="3"/>
      <c r="Q115" s="3"/>
      <c r="R115" s="3"/>
      <c r="S115" s="3"/>
      <c r="T115" s="1"/>
      <c r="U115" s="3"/>
      <c r="V115" s="3"/>
      <c r="W115" s="3"/>
      <c r="X115" s="3"/>
      <c r="Y115" s="1"/>
      <c r="Z115" s="3"/>
      <c r="AA115" s="3"/>
      <c r="AB115" s="3"/>
      <c r="AC115" s="3"/>
      <c r="AD115" s="59"/>
      <c r="AE115" s="157"/>
      <c r="AF115" s="167"/>
      <c r="AG115" s="167"/>
      <c r="AH115" s="167"/>
    </row>
    <row r="116" spans="1:34" s="21" customFormat="1" ht="42" customHeight="1" x14ac:dyDescent="0.2">
      <c r="A116" s="3"/>
      <c r="B116" s="39"/>
      <c r="C116" s="40"/>
      <c r="D116" s="3"/>
      <c r="E116" s="1"/>
      <c r="F116" s="3"/>
      <c r="G116" s="3"/>
      <c r="H116" s="3"/>
      <c r="I116" s="3"/>
      <c r="J116" s="1"/>
      <c r="K116" s="3"/>
      <c r="L116" s="3"/>
      <c r="M116" s="3"/>
      <c r="N116" s="3"/>
      <c r="O116" s="1"/>
      <c r="P116" s="3"/>
      <c r="Q116" s="3"/>
      <c r="R116" s="3"/>
      <c r="S116" s="3"/>
      <c r="T116" s="1"/>
      <c r="U116" s="3"/>
      <c r="V116" s="3"/>
      <c r="W116" s="3"/>
      <c r="X116" s="3"/>
      <c r="Y116" s="1"/>
      <c r="Z116" s="3"/>
      <c r="AA116" s="3"/>
      <c r="AB116" s="3"/>
      <c r="AC116" s="3"/>
      <c r="AD116" s="59"/>
      <c r="AE116" s="157"/>
      <c r="AF116" s="167"/>
      <c r="AG116" s="167"/>
      <c r="AH116" s="167"/>
    </row>
    <row r="117" spans="1:34" s="21" customFormat="1" ht="42" customHeight="1" x14ac:dyDescent="0.2">
      <c r="A117" s="3"/>
      <c r="B117" s="39"/>
      <c r="C117" s="40"/>
      <c r="D117" s="3"/>
      <c r="E117" s="1"/>
      <c r="F117" s="3"/>
      <c r="G117" s="3"/>
      <c r="H117" s="3"/>
      <c r="I117" s="3"/>
      <c r="J117" s="1"/>
      <c r="K117" s="3"/>
      <c r="L117" s="3"/>
      <c r="M117" s="3"/>
      <c r="N117" s="3"/>
      <c r="O117" s="1"/>
      <c r="P117" s="3"/>
      <c r="Q117" s="3"/>
      <c r="R117" s="3"/>
      <c r="S117" s="3"/>
      <c r="T117" s="1"/>
      <c r="U117" s="3"/>
      <c r="V117" s="3"/>
      <c r="W117" s="3"/>
      <c r="X117" s="3"/>
      <c r="Y117" s="1"/>
      <c r="Z117" s="3"/>
      <c r="AA117" s="3"/>
      <c r="AB117" s="3"/>
      <c r="AC117" s="3"/>
      <c r="AD117" s="59"/>
      <c r="AE117" s="157"/>
      <c r="AF117" s="167"/>
      <c r="AG117" s="167"/>
      <c r="AH117" s="167"/>
    </row>
    <row r="118" spans="1:34" s="21" customFormat="1" ht="42" customHeight="1" x14ac:dyDescent="0.2">
      <c r="A118" s="3"/>
      <c r="B118" s="39"/>
      <c r="C118" s="40"/>
      <c r="D118" s="3"/>
      <c r="E118" s="1"/>
      <c r="F118" s="3"/>
      <c r="G118" s="3"/>
      <c r="H118" s="3"/>
      <c r="I118" s="3"/>
      <c r="J118" s="1"/>
      <c r="K118" s="3"/>
      <c r="L118" s="3"/>
      <c r="M118" s="3"/>
      <c r="N118" s="3"/>
      <c r="O118" s="1"/>
      <c r="P118" s="3"/>
      <c r="Q118" s="3"/>
      <c r="R118" s="3"/>
      <c r="S118" s="3"/>
      <c r="T118" s="1"/>
      <c r="U118" s="3"/>
      <c r="V118" s="3"/>
      <c r="W118" s="3"/>
      <c r="X118" s="3"/>
      <c r="Y118" s="1"/>
      <c r="Z118" s="3"/>
      <c r="AA118" s="3"/>
      <c r="AB118" s="3"/>
      <c r="AC118" s="3"/>
      <c r="AD118" s="59"/>
      <c r="AE118" s="157"/>
      <c r="AF118" s="167"/>
      <c r="AG118" s="167"/>
      <c r="AH118" s="167"/>
    </row>
    <row r="119" spans="1:34" s="21" customFormat="1" ht="42" customHeight="1" x14ac:dyDescent="0.2">
      <c r="A119" s="3"/>
      <c r="B119" s="39"/>
      <c r="C119" s="40"/>
      <c r="D119" s="3"/>
      <c r="E119" s="1"/>
      <c r="F119" s="3"/>
      <c r="G119" s="3"/>
      <c r="H119" s="3"/>
      <c r="I119" s="3"/>
      <c r="J119" s="1"/>
      <c r="K119" s="3"/>
      <c r="L119" s="3"/>
      <c r="M119" s="3"/>
      <c r="N119" s="3"/>
      <c r="O119" s="1"/>
      <c r="P119" s="3"/>
      <c r="Q119" s="3"/>
      <c r="R119" s="3"/>
      <c r="S119" s="3"/>
      <c r="T119" s="1"/>
      <c r="U119" s="3"/>
      <c r="V119" s="3"/>
      <c r="W119" s="3"/>
      <c r="X119" s="3"/>
      <c r="Y119" s="1"/>
      <c r="Z119" s="3"/>
      <c r="AA119" s="3"/>
      <c r="AB119" s="3"/>
      <c r="AC119" s="3"/>
      <c r="AD119" s="59"/>
      <c r="AE119" s="157"/>
      <c r="AF119" s="167"/>
      <c r="AG119" s="167"/>
      <c r="AH119" s="167"/>
    </row>
    <row r="120" spans="1:34" s="21" customFormat="1" ht="42" customHeight="1" x14ac:dyDescent="0.2">
      <c r="A120" s="3"/>
      <c r="B120" s="39"/>
      <c r="C120" s="40"/>
      <c r="D120" s="3"/>
      <c r="E120" s="1"/>
      <c r="F120" s="3"/>
      <c r="G120" s="3"/>
      <c r="H120" s="3"/>
      <c r="I120" s="3"/>
      <c r="J120" s="1"/>
      <c r="K120" s="3"/>
      <c r="L120" s="3"/>
      <c r="M120" s="3"/>
      <c r="N120" s="3"/>
      <c r="O120" s="1"/>
      <c r="P120" s="3"/>
      <c r="Q120" s="3"/>
      <c r="R120" s="3"/>
      <c r="S120" s="3"/>
      <c r="T120" s="1"/>
      <c r="U120" s="3"/>
      <c r="V120" s="3"/>
      <c r="W120" s="3"/>
      <c r="X120" s="3"/>
      <c r="Y120" s="1"/>
      <c r="Z120" s="3"/>
      <c r="AA120" s="3"/>
      <c r="AB120" s="3"/>
      <c r="AC120" s="3"/>
      <c r="AD120" s="59"/>
      <c r="AE120" s="157"/>
      <c r="AF120" s="167"/>
      <c r="AG120" s="167"/>
      <c r="AH120" s="167"/>
    </row>
    <row r="121" spans="1:34" s="21" customFormat="1" ht="42" customHeight="1" x14ac:dyDescent="0.2">
      <c r="A121" s="3"/>
      <c r="B121" s="39"/>
      <c r="C121" s="40"/>
      <c r="D121" s="3"/>
      <c r="E121" s="1"/>
      <c r="F121" s="3"/>
      <c r="G121" s="3"/>
      <c r="H121" s="3"/>
      <c r="I121" s="3"/>
      <c r="J121" s="1"/>
      <c r="K121" s="3"/>
      <c r="L121" s="3"/>
      <c r="M121" s="3"/>
      <c r="N121" s="3"/>
      <c r="O121" s="1"/>
      <c r="P121" s="3"/>
      <c r="Q121" s="3"/>
      <c r="R121" s="3"/>
      <c r="S121" s="3"/>
      <c r="T121" s="1"/>
      <c r="U121" s="3"/>
      <c r="V121" s="3"/>
      <c r="W121" s="3"/>
      <c r="X121" s="3"/>
      <c r="Y121" s="1"/>
      <c r="Z121" s="3"/>
      <c r="AA121" s="3"/>
      <c r="AB121" s="3"/>
      <c r="AC121" s="3"/>
      <c r="AD121" s="59"/>
      <c r="AE121" s="157"/>
      <c r="AF121" s="167"/>
      <c r="AG121" s="167"/>
      <c r="AH121" s="167"/>
    </row>
    <row r="122" spans="1:34" s="21" customFormat="1" ht="42" customHeight="1" x14ac:dyDescent="0.2">
      <c r="A122" s="3"/>
      <c r="B122" s="39"/>
      <c r="C122" s="40"/>
      <c r="D122" s="3"/>
      <c r="E122" s="1"/>
      <c r="F122" s="3"/>
      <c r="G122" s="3"/>
      <c r="H122" s="3"/>
      <c r="I122" s="3"/>
      <c r="J122" s="1"/>
      <c r="K122" s="3"/>
      <c r="L122" s="3"/>
      <c r="M122" s="3"/>
      <c r="N122" s="3"/>
      <c r="O122" s="1"/>
      <c r="P122" s="3"/>
      <c r="Q122" s="3"/>
      <c r="R122" s="3"/>
      <c r="S122" s="3"/>
      <c r="T122" s="1"/>
      <c r="U122" s="3"/>
      <c r="V122" s="3"/>
      <c r="W122" s="3"/>
      <c r="X122" s="3"/>
      <c r="Y122" s="1"/>
      <c r="Z122" s="3"/>
      <c r="AA122" s="3"/>
      <c r="AB122" s="3"/>
      <c r="AC122" s="3"/>
      <c r="AD122" s="59"/>
      <c r="AE122" s="157"/>
      <c r="AF122" s="167"/>
      <c r="AG122" s="167"/>
      <c r="AH122" s="167"/>
    </row>
    <row r="123" spans="1:34" s="21" customFormat="1" ht="42" customHeight="1" x14ac:dyDescent="0.2">
      <c r="A123" s="3"/>
      <c r="B123" s="39"/>
      <c r="C123" s="40"/>
      <c r="D123" s="3"/>
      <c r="E123" s="1"/>
      <c r="F123" s="3"/>
      <c r="G123" s="3"/>
      <c r="H123" s="3"/>
      <c r="I123" s="3"/>
      <c r="J123" s="1"/>
      <c r="K123" s="3"/>
      <c r="L123" s="3"/>
      <c r="M123" s="3"/>
      <c r="N123" s="3"/>
      <c r="O123" s="1"/>
      <c r="P123" s="3"/>
      <c r="Q123" s="3"/>
      <c r="R123" s="3"/>
      <c r="S123" s="3"/>
      <c r="T123" s="1"/>
      <c r="U123" s="3"/>
      <c r="V123" s="3"/>
      <c r="W123" s="3"/>
      <c r="X123" s="3"/>
      <c r="Y123" s="1"/>
      <c r="Z123" s="3"/>
      <c r="AA123" s="3"/>
      <c r="AB123" s="3"/>
      <c r="AC123" s="3"/>
      <c r="AD123" s="59"/>
      <c r="AE123" s="157"/>
      <c r="AF123" s="167"/>
      <c r="AG123" s="167"/>
      <c r="AH123" s="167"/>
    </row>
    <row r="124" spans="1:34" s="21" customFormat="1" ht="42" customHeight="1" x14ac:dyDescent="0.2">
      <c r="A124" s="3"/>
      <c r="B124" s="39"/>
      <c r="C124" s="40"/>
      <c r="D124" s="3"/>
      <c r="E124" s="1"/>
      <c r="F124" s="3"/>
      <c r="G124" s="3"/>
      <c r="H124" s="3"/>
      <c r="I124" s="3"/>
      <c r="J124" s="1"/>
      <c r="K124" s="3"/>
      <c r="L124" s="3"/>
      <c r="M124" s="3"/>
      <c r="N124" s="3"/>
      <c r="O124" s="1"/>
      <c r="P124" s="3"/>
      <c r="Q124" s="3"/>
      <c r="R124" s="3"/>
      <c r="S124" s="3"/>
      <c r="T124" s="1"/>
      <c r="U124" s="3"/>
      <c r="V124" s="3"/>
      <c r="W124" s="3"/>
      <c r="X124" s="3"/>
      <c r="Y124" s="1"/>
      <c r="Z124" s="3"/>
      <c r="AA124" s="3"/>
      <c r="AB124" s="3"/>
      <c r="AC124" s="3"/>
      <c r="AD124" s="59"/>
      <c r="AE124" s="157"/>
      <c r="AF124" s="167"/>
      <c r="AG124" s="167"/>
      <c r="AH124" s="167"/>
    </row>
    <row r="125" spans="1:34" s="21" customFormat="1" ht="42" customHeight="1" x14ac:dyDescent="0.2">
      <c r="A125" s="3"/>
      <c r="B125" s="39"/>
      <c r="C125" s="40"/>
      <c r="D125" s="3"/>
      <c r="E125" s="1"/>
      <c r="F125" s="3"/>
      <c r="G125" s="3"/>
      <c r="H125" s="3"/>
      <c r="I125" s="3"/>
      <c r="J125" s="1"/>
      <c r="K125" s="3"/>
      <c r="L125" s="3"/>
      <c r="M125" s="3"/>
      <c r="N125" s="3"/>
      <c r="O125" s="1"/>
      <c r="P125" s="3"/>
      <c r="Q125" s="3"/>
      <c r="R125" s="3"/>
      <c r="S125" s="3"/>
      <c r="T125" s="1"/>
      <c r="U125" s="3"/>
      <c r="V125" s="3"/>
      <c r="W125" s="3"/>
      <c r="X125" s="3"/>
      <c r="Y125" s="1"/>
      <c r="Z125" s="3"/>
      <c r="AA125" s="3"/>
      <c r="AB125" s="3"/>
      <c r="AC125" s="3"/>
      <c r="AD125" s="59"/>
      <c r="AE125" s="157"/>
      <c r="AF125" s="167"/>
      <c r="AG125" s="167"/>
      <c r="AH125" s="167"/>
    </row>
    <row r="126" spans="1:34" s="21" customFormat="1" ht="42" customHeight="1" x14ac:dyDescent="0.2">
      <c r="A126" s="3"/>
      <c r="B126" s="39"/>
      <c r="C126" s="40"/>
      <c r="D126" s="3"/>
      <c r="E126" s="1"/>
      <c r="F126" s="3"/>
      <c r="G126" s="3"/>
      <c r="H126" s="3"/>
      <c r="I126" s="3"/>
      <c r="J126" s="1"/>
      <c r="K126" s="3"/>
      <c r="L126" s="3"/>
      <c r="M126" s="3"/>
      <c r="N126" s="3"/>
      <c r="O126" s="1"/>
      <c r="P126" s="3"/>
      <c r="Q126" s="3"/>
      <c r="R126" s="3"/>
      <c r="S126" s="3"/>
      <c r="T126" s="1"/>
      <c r="U126" s="3"/>
      <c r="V126" s="3"/>
      <c r="W126" s="3"/>
      <c r="X126" s="3"/>
      <c r="Y126" s="1"/>
      <c r="Z126" s="3"/>
      <c r="AA126" s="3"/>
      <c r="AB126" s="3"/>
      <c r="AC126" s="3"/>
      <c r="AD126" s="59"/>
      <c r="AE126" s="157"/>
      <c r="AF126" s="167"/>
      <c r="AG126" s="167"/>
      <c r="AH126" s="167"/>
    </row>
    <row r="127" spans="1:34" s="21" customFormat="1" ht="42" customHeight="1" x14ac:dyDescent="0.2">
      <c r="A127" s="3"/>
      <c r="B127" s="39"/>
      <c r="C127" s="40"/>
      <c r="D127" s="3"/>
      <c r="E127" s="1"/>
      <c r="F127" s="3"/>
      <c r="G127" s="3"/>
      <c r="H127" s="3"/>
      <c r="I127" s="3"/>
      <c r="J127" s="1"/>
      <c r="K127" s="3"/>
      <c r="L127" s="3"/>
      <c r="M127" s="3"/>
      <c r="N127" s="3"/>
      <c r="O127" s="1"/>
      <c r="P127" s="3"/>
      <c r="Q127" s="3"/>
      <c r="R127" s="3"/>
      <c r="S127" s="3"/>
      <c r="T127" s="1"/>
      <c r="U127" s="3"/>
      <c r="V127" s="3"/>
      <c r="W127" s="3"/>
      <c r="X127" s="3"/>
      <c r="Y127" s="1"/>
      <c r="Z127" s="3"/>
      <c r="AA127" s="3"/>
      <c r="AB127" s="3"/>
      <c r="AC127" s="3"/>
      <c r="AD127" s="59"/>
      <c r="AE127" s="157"/>
      <c r="AF127" s="167"/>
      <c r="AG127" s="167"/>
      <c r="AH127" s="167"/>
    </row>
    <row r="128" spans="1:34" s="21" customFormat="1" ht="42" customHeight="1" x14ac:dyDescent="0.2">
      <c r="A128" s="3"/>
      <c r="B128" s="39"/>
      <c r="C128" s="40"/>
      <c r="D128" s="3"/>
      <c r="E128" s="1"/>
      <c r="F128" s="3"/>
      <c r="G128" s="3"/>
      <c r="H128" s="3"/>
      <c r="I128" s="3"/>
      <c r="J128" s="1"/>
      <c r="K128" s="3"/>
      <c r="L128" s="3"/>
      <c r="M128" s="3"/>
      <c r="N128" s="3"/>
      <c r="O128" s="1"/>
      <c r="P128" s="3"/>
      <c r="Q128" s="3"/>
      <c r="R128" s="3"/>
      <c r="S128" s="3"/>
      <c r="T128" s="1"/>
      <c r="U128" s="3"/>
      <c r="V128" s="3"/>
      <c r="W128" s="3"/>
      <c r="X128" s="3"/>
      <c r="Y128" s="1"/>
      <c r="Z128" s="3"/>
      <c r="AA128" s="3"/>
      <c r="AB128" s="3"/>
      <c r="AC128" s="3"/>
      <c r="AD128" s="59"/>
      <c r="AE128" s="157"/>
      <c r="AF128" s="167"/>
      <c r="AG128" s="167"/>
      <c r="AH128" s="167"/>
    </row>
    <row r="129" spans="1:34" s="21" customFormat="1" ht="42" customHeight="1" x14ac:dyDescent="0.2">
      <c r="A129" s="3"/>
      <c r="B129" s="39"/>
      <c r="C129" s="40"/>
      <c r="D129" s="3"/>
      <c r="E129" s="1"/>
      <c r="F129" s="3"/>
      <c r="G129" s="3"/>
      <c r="H129" s="3"/>
      <c r="I129" s="3"/>
      <c r="J129" s="1"/>
      <c r="K129" s="3"/>
      <c r="L129" s="3"/>
      <c r="M129" s="3"/>
      <c r="N129" s="3"/>
      <c r="O129" s="1"/>
      <c r="P129" s="3"/>
      <c r="Q129" s="3"/>
      <c r="R129" s="3"/>
      <c r="S129" s="3"/>
      <c r="T129" s="1"/>
      <c r="U129" s="3"/>
      <c r="V129" s="3"/>
      <c r="W129" s="3"/>
      <c r="X129" s="3"/>
      <c r="Y129" s="1"/>
      <c r="Z129" s="3"/>
      <c r="AA129" s="3"/>
      <c r="AB129" s="3"/>
      <c r="AC129" s="3"/>
      <c r="AD129" s="59"/>
      <c r="AE129" s="157"/>
      <c r="AF129" s="167"/>
      <c r="AG129" s="167"/>
      <c r="AH129" s="167"/>
    </row>
    <row r="130" spans="1:34" s="21" customFormat="1" ht="42" customHeight="1" x14ac:dyDescent="0.2">
      <c r="A130" s="3"/>
      <c r="B130" s="39"/>
      <c r="C130" s="40"/>
      <c r="D130" s="3"/>
      <c r="E130" s="1"/>
      <c r="F130" s="3"/>
      <c r="G130" s="3"/>
      <c r="H130" s="3"/>
      <c r="I130" s="3"/>
      <c r="J130" s="1"/>
      <c r="K130" s="3"/>
      <c r="L130" s="3"/>
      <c r="M130" s="3"/>
      <c r="N130" s="3"/>
      <c r="O130" s="1"/>
      <c r="P130" s="3"/>
      <c r="Q130" s="3"/>
      <c r="R130" s="3"/>
      <c r="S130" s="3"/>
      <c r="T130" s="1"/>
      <c r="U130" s="3"/>
      <c r="V130" s="3"/>
      <c r="W130" s="3"/>
      <c r="X130" s="3"/>
      <c r="Y130" s="1"/>
      <c r="Z130" s="3"/>
      <c r="AA130" s="3"/>
      <c r="AB130" s="3"/>
      <c r="AC130" s="3"/>
      <c r="AD130" s="59"/>
      <c r="AE130" s="157"/>
      <c r="AF130" s="167"/>
      <c r="AG130" s="167"/>
      <c r="AH130" s="167"/>
    </row>
    <row r="131" spans="1:34" s="21" customFormat="1" ht="42" customHeight="1" x14ac:dyDescent="0.2">
      <c r="A131" s="3"/>
      <c r="B131" s="39"/>
      <c r="C131" s="40"/>
      <c r="D131" s="3"/>
      <c r="E131" s="1"/>
      <c r="F131" s="3"/>
      <c r="G131" s="3"/>
      <c r="H131" s="3"/>
      <c r="I131" s="3"/>
      <c r="J131" s="1"/>
      <c r="K131" s="3"/>
      <c r="L131" s="3"/>
      <c r="M131" s="3"/>
      <c r="N131" s="3"/>
      <c r="O131" s="1"/>
      <c r="P131" s="3"/>
      <c r="Q131" s="3"/>
      <c r="R131" s="3"/>
      <c r="S131" s="3"/>
      <c r="T131" s="1"/>
      <c r="U131" s="3"/>
      <c r="V131" s="3"/>
      <c r="W131" s="3"/>
      <c r="X131" s="3"/>
      <c r="Y131" s="1"/>
      <c r="Z131" s="3"/>
      <c r="AA131" s="3"/>
      <c r="AB131" s="3"/>
      <c r="AC131" s="3"/>
      <c r="AD131" s="59"/>
      <c r="AE131" s="157"/>
      <c r="AF131" s="167"/>
      <c r="AG131" s="167"/>
      <c r="AH131" s="167"/>
    </row>
    <row r="132" spans="1:34" s="21" customFormat="1" ht="42" customHeight="1" x14ac:dyDescent="0.2">
      <c r="A132" s="3"/>
      <c r="B132" s="39"/>
      <c r="C132" s="40"/>
      <c r="D132" s="3"/>
      <c r="E132" s="1"/>
      <c r="F132" s="3"/>
      <c r="G132" s="3"/>
      <c r="H132" s="3"/>
      <c r="I132" s="3"/>
      <c r="J132" s="1"/>
      <c r="K132" s="3"/>
      <c r="L132" s="3"/>
      <c r="M132" s="3"/>
      <c r="N132" s="3"/>
      <c r="O132" s="1"/>
      <c r="P132" s="3"/>
      <c r="Q132" s="3"/>
      <c r="R132" s="3"/>
      <c r="S132" s="3"/>
      <c r="T132" s="1"/>
      <c r="U132" s="3"/>
      <c r="V132" s="3"/>
      <c r="W132" s="3"/>
      <c r="X132" s="3"/>
      <c r="Y132" s="1"/>
      <c r="Z132" s="3"/>
      <c r="AA132" s="3"/>
      <c r="AB132" s="3"/>
      <c r="AC132" s="3"/>
      <c r="AD132" s="59"/>
      <c r="AE132" s="157"/>
      <c r="AF132" s="167"/>
      <c r="AG132" s="167"/>
      <c r="AH132" s="167"/>
    </row>
    <row r="133" spans="1:34" s="21" customFormat="1" ht="42" customHeight="1" x14ac:dyDescent="0.2">
      <c r="A133" s="3"/>
      <c r="B133" s="39"/>
      <c r="C133" s="40"/>
      <c r="D133" s="3"/>
      <c r="E133" s="1"/>
      <c r="F133" s="3"/>
      <c r="G133" s="3"/>
      <c r="H133" s="3"/>
      <c r="I133" s="3"/>
      <c r="J133" s="1"/>
      <c r="K133" s="3"/>
      <c r="L133" s="3"/>
      <c r="M133" s="3"/>
      <c r="N133" s="3"/>
      <c r="O133" s="1"/>
      <c r="P133" s="3"/>
      <c r="Q133" s="3"/>
      <c r="R133" s="3"/>
      <c r="S133" s="3"/>
      <c r="T133" s="1"/>
      <c r="U133" s="3"/>
      <c r="V133" s="3"/>
      <c r="W133" s="3"/>
      <c r="X133" s="3"/>
      <c r="Y133" s="1"/>
      <c r="Z133" s="3"/>
      <c r="AA133" s="3"/>
      <c r="AB133" s="3"/>
      <c r="AC133" s="3"/>
      <c r="AD133" s="59"/>
      <c r="AE133" s="157"/>
      <c r="AF133" s="167"/>
      <c r="AG133" s="167"/>
      <c r="AH133" s="167"/>
    </row>
    <row r="134" spans="1:34" s="21" customFormat="1" ht="42" customHeight="1" x14ac:dyDescent="0.2">
      <c r="A134" s="3"/>
      <c r="B134" s="39"/>
      <c r="C134" s="40"/>
      <c r="D134" s="3"/>
      <c r="E134" s="1"/>
      <c r="F134" s="3"/>
      <c r="G134" s="3"/>
      <c r="H134" s="3"/>
      <c r="I134" s="3"/>
      <c r="J134" s="1"/>
      <c r="K134" s="3"/>
      <c r="L134" s="3"/>
      <c r="M134" s="3"/>
      <c r="N134" s="3"/>
      <c r="O134" s="1"/>
      <c r="P134" s="3"/>
      <c r="Q134" s="3"/>
      <c r="R134" s="3"/>
      <c r="S134" s="3"/>
      <c r="T134" s="1"/>
      <c r="U134" s="3"/>
      <c r="V134" s="3"/>
      <c r="W134" s="3"/>
      <c r="X134" s="3"/>
      <c r="Y134" s="1"/>
      <c r="Z134" s="3"/>
      <c r="AA134" s="3"/>
      <c r="AB134" s="3"/>
      <c r="AC134" s="3"/>
      <c r="AD134" s="59"/>
      <c r="AE134" s="157"/>
      <c r="AF134" s="167"/>
      <c r="AG134" s="167"/>
      <c r="AH134" s="167"/>
    </row>
    <row r="135" spans="1:34" s="21" customFormat="1" ht="42" customHeight="1" x14ac:dyDescent="0.2">
      <c r="A135" s="3"/>
      <c r="B135" s="39"/>
      <c r="C135" s="40"/>
      <c r="D135" s="3"/>
      <c r="E135" s="1"/>
      <c r="F135" s="3"/>
      <c r="G135" s="3"/>
      <c r="H135" s="3"/>
      <c r="I135" s="3"/>
      <c r="J135" s="1"/>
      <c r="K135" s="3"/>
      <c r="L135" s="3"/>
      <c r="M135" s="3"/>
      <c r="N135" s="3"/>
      <c r="O135" s="1"/>
      <c r="P135" s="3"/>
      <c r="Q135" s="3"/>
      <c r="R135" s="3"/>
      <c r="S135" s="3"/>
      <c r="T135" s="1"/>
      <c r="U135" s="3"/>
      <c r="V135" s="3"/>
      <c r="W135" s="3"/>
      <c r="X135" s="3"/>
      <c r="Y135" s="1"/>
      <c r="Z135" s="3"/>
      <c r="AA135" s="3"/>
      <c r="AB135" s="3"/>
      <c r="AC135" s="3"/>
      <c r="AD135" s="59"/>
      <c r="AE135" s="157"/>
      <c r="AF135" s="167"/>
      <c r="AG135" s="167"/>
      <c r="AH135" s="167"/>
    </row>
    <row r="136" spans="1:34" s="21" customFormat="1" ht="42" customHeight="1" x14ac:dyDescent="0.2">
      <c r="A136" s="3"/>
      <c r="B136" s="39"/>
      <c r="C136" s="40"/>
      <c r="D136" s="3"/>
      <c r="E136" s="1"/>
      <c r="F136" s="3"/>
      <c r="G136" s="3"/>
      <c r="H136" s="3"/>
      <c r="I136" s="3"/>
      <c r="J136" s="1"/>
      <c r="K136" s="3"/>
      <c r="L136" s="3"/>
      <c r="M136" s="3"/>
      <c r="N136" s="3"/>
      <c r="O136" s="1"/>
      <c r="P136" s="3"/>
      <c r="Q136" s="3"/>
      <c r="R136" s="3"/>
      <c r="S136" s="3"/>
      <c r="T136" s="1"/>
      <c r="U136" s="3"/>
      <c r="V136" s="3"/>
      <c r="W136" s="3"/>
      <c r="X136" s="3"/>
      <c r="Y136" s="1"/>
      <c r="Z136" s="3"/>
      <c r="AA136" s="3"/>
      <c r="AB136" s="3"/>
      <c r="AC136" s="3"/>
      <c r="AD136" s="59"/>
      <c r="AE136" s="157"/>
      <c r="AF136" s="167"/>
      <c r="AG136" s="167"/>
      <c r="AH136" s="167"/>
    </row>
    <row r="137" spans="1:34" s="21" customFormat="1" ht="42" customHeight="1" x14ac:dyDescent="0.2">
      <c r="A137" s="3"/>
      <c r="B137" s="39"/>
      <c r="C137" s="40"/>
      <c r="D137" s="3"/>
      <c r="E137" s="1"/>
      <c r="F137" s="3"/>
      <c r="G137" s="3"/>
      <c r="H137" s="3"/>
      <c r="I137" s="3"/>
      <c r="J137" s="1"/>
      <c r="K137" s="3"/>
      <c r="L137" s="3"/>
      <c r="M137" s="3"/>
      <c r="N137" s="3"/>
      <c r="O137" s="1"/>
      <c r="P137" s="3"/>
      <c r="Q137" s="3"/>
      <c r="R137" s="3"/>
      <c r="S137" s="3"/>
      <c r="T137" s="1"/>
      <c r="U137" s="3"/>
      <c r="V137" s="3"/>
      <c r="W137" s="3"/>
      <c r="X137" s="3"/>
      <c r="Y137" s="1"/>
      <c r="Z137" s="3"/>
      <c r="AA137" s="3"/>
      <c r="AB137" s="3"/>
      <c r="AC137" s="3"/>
      <c r="AD137" s="59"/>
      <c r="AE137" s="157"/>
      <c r="AF137" s="167"/>
      <c r="AG137" s="167"/>
      <c r="AH137" s="167"/>
    </row>
    <row r="138" spans="1:34" s="21" customFormat="1" ht="42" customHeight="1" x14ac:dyDescent="0.2">
      <c r="A138" s="3"/>
      <c r="B138" s="39"/>
      <c r="C138" s="40"/>
      <c r="D138" s="3"/>
      <c r="E138" s="1"/>
      <c r="F138" s="3"/>
      <c r="G138" s="3"/>
      <c r="H138" s="3"/>
      <c r="I138" s="3"/>
      <c r="J138" s="1"/>
      <c r="K138" s="3"/>
      <c r="L138" s="3"/>
      <c r="M138" s="3"/>
      <c r="N138" s="3"/>
      <c r="O138" s="1"/>
      <c r="P138" s="3"/>
      <c r="Q138" s="3"/>
      <c r="R138" s="3"/>
      <c r="S138" s="3"/>
      <c r="T138" s="1"/>
      <c r="U138" s="3"/>
      <c r="V138" s="3"/>
      <c r="W138" s="3"/>
      <c r="X138" s="3"/>
      <c r="Y138" s="1"/>
      <c r="Z138" s="3"/>
      <c r="AA138" s="3"/>
      <c r="AB138" s="3"/>
      <c r="AC138" s="3"/>
      <c r="AD138" s="59"/>
      <c r="AE138" s="157"/>
      <c r="AF138" s="167"/>
      <c r="AG138" s="167"/>
      <c r="AH138" s="167"/>
    </row>
    <row r="139" spans="1:34" s="21" customFormat="1" ht="42" customHeight="1" x14ac:dyDescent="0.2">
      <c r="A139" s="3"/>
      <c r="B139" s="39"/>
      <c r="C139" s="40"/>
      <c r="D139" s="3"/>
      <c r="E139" s="1"/>
      <c r="F139" s="3"/>
      <c r="G139" s="3"/>
      <c r="H139" s="3"/>
      <c r="I139" s="3"/>
      <c r="J139" s="1"/>
      <c r="K139" s="3"/>
      <c r="L139" s="3"/>
      <c r="M139" s="3"/>
      <c r="N139" s="3"/>
      <c r="O139" s="1"/>
      <c r="P139" s="3"/>
      <c r="Q139" s="3"/>
      <c r="R139" s="3"/>
      <c r="S139" s="3"/>
      <c r="T139" s="1"/>
      <c r="U139" s="3"/>
      <c r="V139" s="3"/>
      <c r="W139" s="3"/>
      <c r="X139" s="3"/>
      <c r="Y139" s="1"/>
      <c r="Z139" s="3"/>
      <c r="AA139" s="3"/>
      <c r="AB139" s="3"/>
      <c r="AC139" s="3"/>
      <c r="AD139" s="59"/>
      <c r="AE139" s="157"/>
      <c r="AF139" s="167"/>
      <c r="AG139" s="167"/>
      <c r="AH139" s="167"/>
    </row>
    <row r="140" spans="1:34" s="21" customFormat="1" ht="42" customHeight="1" x14ac:dyDescent="0.2">
      <c r="A140" s="3"/>
      <c r="B140" s="39"/>
      <c r="C140" s="40"/>
      <c r="D140" s="3"/>
      <c r="E140" s="1"/>
      <c r="F140" s="3"/>
      <c r="G140" s="3"/>
      <c r="H140" s="3"/>
      <c r="I140" s="3"/>
      <c r="J140" s="1"/>
      <c r="K140" s="3"/>
      <c r="L140" s="3"/>
      <c r="M140" s="3"/>
      <c r="N140" s="3"/>
      <c r="O140" s="1"/>
      <c r="P140" s="3"/>
      <c r="Q140" s="3"/>
      <c r="R140" s="3"/>
      <c r="S140" s="3"/>
      <c r="T140" s="1"/>
      <c r="U140" s="3"/>
      <c r="V140" s="3"/>
      <c r="W140" s="3"/>
      <c r="X140" s="3"/>
      <c r="Y140" s="1"/>
      <c r="Z140" s="3"/>
      <c r="AA140" s="3"/>
      <c r="AB140" s="3"/>
      <c r="AC140" s="3"/>
      <c r="AD140" s="59"/>
      <c r="AE140" s="157"/>
      <c r="AF140" s="167"/>
      <c r="AG140" s="167"/>
      <c r="AH140" s="167"/>
    </row>
    <row r="141" spans="1:34" s="21" customFormat="1" ht="42" customHeight="1" x14ac:dyDescent="0.2">
      <c r="A141" s="3"/>
      <c r="B141" s="39"/>
      <c r="C141" s="40"/>
      <c r="D141" s="3"/>
      <c r="E141" s="1"/>
      <c r="F141" s="3"/>
      <c r="G141" s="3"/>
      <c r="H141" s="3"/>
      <c r="I141" s="3"/>
      <c r="J141" s="1"/>
      <c r="K141" s="3"/>
      <c r="L141" s="3"/>
      <c r="M141" s="3"/>
      <c r="N141" s="3"/>
      <c r="O141" s="1"/>
      <c r="P141" s="3"/>
      <c r="Q141" s="3"/>
      <c r="R141" s="3"/>
      <c r="S141" s="3"/>
      <c r="T141" s="1"/>
      <c r="U141" s="3"/>
      <c r="V141" s="3"/>
      <c r="W141" s="3"/>
      <c r="X141" s="3"/>
      <c r="Y141" s="1"/>
      <c r="Z141" s="3"/>
      <c r="AA141" s="3"/>
      <c r="AB141" s="3"/>
      <c r="AC141" s="3"/>
      <c r="AD141" s="59"/>
      <c r="AE141" s="157"/>
      <c r="AF141" s="167"/>
      <c r="AG141" s="167"/>
      <c r="AH141" s="167"/>
    </row>
    <row r="142" spans="1:34" s="21" customFormat="1" ht="42" customHeight="1" x14ac:dyDescent="0.2">
      <c r="A142" s="3"/>
      <c r="B142" s="39"/>
      <c r="C142" s="40"/>
      <c r="D142" s="3"/>
      <c r="E142" s="1"/>
      <c r="F142" s="3"/>
      <c r="G142" s="3"/>
      <c r="H142" s="3"/>
      <c r="I142" s="3"/>
      <c r="J142" s="1"/>
      <c r="K142" s="3"/>
      <c r="L142" s="3"/>
      <c r="M142" s="3"/>
      <c r="N142" s="3"/>
      <c r="O142" s="1"/>
      <c r="P142" s="3"/>
      <c r="Q142" s="3"/>
      <c r="R142" s="3"/>
      <c r="S142" s="3"/>
      <c r="T142" s="1"/>
      <c r="U142" s="3"/>
      <c r="V142" s="3"/>
      <c r="W142" s="3"/>
      <c r="X142" s="3"/>
      <c r="Y142" s="1"/>
      <c r="Z142" s="3"/>
      <c r="AA142" s="3"/>
      <c r="AB142" s="3"/>
      <c r="AC142" s="3"/>
      <c r="AD142" s="59"/>
      <c r="AE142" s="157"/>
      <c r="AF142" s="167"/>
      <c r="AG142" s="167"/>
      <c r="AH142" s="167"/>
    </row>
    <row r="143" spans="1:34" s="21" customFormat="1" ht="42" customHeight="1" x14ac:dyDescent="0.2">
      <c r="A143" s="3"/>
      <c r="B143" s="39"/>
      <c r="C143" s="40"/>
      <c r="D143" s="3"/>
      <c r="E143" s="1"/>
      <c r="F143" s="3"/>
      <c r="G143" s="3"/>
      <c r="H143" s="3"/>
      <c r="I143" s="3"/>
      <c r="J143" s="1"/>
      <c r="K143" s="3"/>
      <c r="L143" s="3"/>
      <c r="M143" s="3"/>
      <c r="N143" s="3"/>
      <c r="O143" s="1"/>
      <c r="P143" s="3"/>
      <c r="Q143" s="3"/>
      <c r="R143" s="3"/>
      <c r="S143" s="3"/>
      <c r="T143" s="1"/>
      <c r="U143" s="3"/>
      <c r="V143" s="3"/>
      <c r="W143" s="3"/>
      <c r="X143" s="3"/>
      <c r="Y143" s="1"/>
      <c r="Z143" s="3"/>
      <c r="AA143" s="3"/>
      <c r="AB143" s="3"/>
      <c r="AC143" s="3"/>
      <c r="AD143" s="59"/>
      <c r="AE143" s="157"/>
      <c r="AF143" s="167"/>
      <c r="AG143" s="167"/>
      <c r="AH143" s="167"/>
    </row>
    <row r="144" spans="1:34" s="21" customFormat="1" ht="42" customHeight="1" x14ac:dyDescent="0.2">
      <c r="A144" s="3"/>
      <c r="B144" s="39"/>
      <c r="C144" s="40"/>
      <c r="D144" s="3"/>
      <c r="E144" s="1"/>
      <c r="F144" s="3"/>
      <c r="G144" s="3"/>
      <c r="H144" s="3"/>
      <c r="I144" s="3"/>
      <c r="J144" s="1"/>
      <c r="K144" s="3"/>
      <c r="L144" s="3"/>
      <c r="M144" s="3"/>
      <c r="N144" s="3"/>
      <c r="O144" s="1"/>
      <c r="P144" s="3"/>
      <c r="Q144" s="3"/>
      <c r="R144" s="3"/>
      <c r="S144" s="3"/>
      <c r="T144" s="1"/>
      <c r="U144" s="3"/>
      <c r="V144" s="3"/>
      <c r="W144" s="3"/>
      <c r="X144" s="3"/>
      <c r="Y144" s="1"/>
      <c r="Z144" s="3"/>
      <c r="AA144" s="3"/>
      <c r="AB144" s="3"/>
      <c r="AC144" s="3"/>
      <c r="AD144" s="59"/>
      <c r="AE144" s="157"/>
      <c r="AF144" s="167"/>
      <c r="AG144" s="167"/>
      <c r="AH144" s="167"/>
    </row>
    <row r="145" spans="1:34" s="21" customFormat="1" ht="42" customHeight="1" x14ac:dyDescent="0.2">
      <c r="A145" s="3"/>
      <c r="B145" s="39"/>
      <c r="C145" s="40"/>
      <c r="D145" s="3"/>
      <c r="E145" s="1"/>
      <c r="F145" s="3"/>
      <c r="G145" s="3"/>
      <c r="H145" s="3"/>
      <c r="I145" s="3"/>
      <c r="J145" s="1"/>
      <c r="K145" s="3"/>
      <c r="L145" s="3"/>
      <c r="M145" s="3"/>
      <c r="N145" s="3"/>
      <c r="O145" s="1"/>
      <c r="P145" s="3"/>
      <c r="Q145" s="3"/>
      <c r="R145" s="3"/>
      <c r="S145" s="3"/>
      <c r="T145" s="1"/>
      <c r="U145" s="3"/>
      <c r="V145" s="3"/>
      <c r="W145" s="3"/>
      <c r="X145" s="3"/>
      <c r="Y145" s="1"/>
      <c r="Z145" s="3"/>
      <c r="AA145" s="3"/>
      <c r="AB145" s="3"/>
      <c r="AC145" s="3"/>
      <c r="AD145" s="59"/>
      <c r="AE145" s="157"/>
      <c r="AF145" s="167"/>
      <c r="AG145" s="167"/>
      <c r="AH145" s="167"/>
    </row>
    <row r="146" spans="1:34" s="21" customFormat="1" ht="42" customHeight="1" x14ac:dyDescent="0.2">
      <c r="A146" s="3"/>
      <c r="B146" s="39"/>
      <c r="C146" s="40"/>
      <c r="D146" s="3"/>
      <c r="E146" s="1"/>
      <c r="F146" s="3"/>
      <c r="G146" s="3"/>
      <c r="H146" s="3"/>
      <c r="I146" s="3"/>
      <c r="J146" s="1"/>
      <c r="K146" s="3"/>
      <c r="L146" s="3"/>
      <c r="M146" s="3"/>
      <c r="N146" s="3"/>
      <c r="O146" s="1"/>
      <c r="P146" s="3"/>
      <c r="Q146" s="3"/>
      <c r="R146" s="3"/>
      <c r="S146" s="3"/>
      <c r="T146" s="1"/>
      <c r="U146" s="3"/>
      <c r="V146" s="3"/>
      <c r="W146" s="3"/>
      <c r="X146" s="3"/>
      <c r="Y146" s="1"/>
      <c r="Z146" s="3"/>
      <c r="AA146" s="3"/>
      <c r="AB146" s="3"/>
      <c r="AC146" s="3"/>
      <c r="AD146" s="59"/>
      <c r="AE146" s="157"/>
      <c r="AF146" s="167"/>
      <c r="AG146" s="167"/>
      <c r="AH146" s="167"/>
    </row>
    <row r="147" spans="1:34" s="21" customFormat="1" ht="42" customHeight="1" x14ac:dyDescent="0.2">
      <c r="A147" s="3"/>
      <c r="B147" s="39"/>
      <c r="C147" s="40"/>
      <c r="D147" s="3"/>
      <c r="E147" s="1"/>
      <c r="F147" s="3"/>
      <c r="G147" s="3"/>
      <c r="H147" s="3"/>
      <c r="I147" s="3"/>
      <c r="J147" s="1"/>
      <c r="K147" s="3"/>
      <c r="L147" s="3"/>
      <c r="M147" s="3"/>
      <c r="N147" s="3"/>
      <c r="O147" s="1"/>
      <c r="P147" s="3"/>
      <c r="Q147" s="3"/>
      <c r="R147" s="3"/>
      <c r="S147" s="3"/>
      <c r="T147" s="1"/>
      <c r="U147" s="3"/>
      <c r="V147" s="3"/>
      <c r="W147" s="3"/>
      <c r="X147" s="3"/>
      <c r="Y147" s="1"/>
      <c r="Z147" s="3"/>
      <c r="AA147" s="3"/>
      <c r="AB147" s="3"/>
      <c r="AC147" s="3"/>
      <c r="AD147" s="59"/>
      <c r="AE147" s="157"/>
      <c r="AF147" s="167"/>
      <c r="AG147" s="167"/>
      <c r="AH147" s="167"/>
    </row>
    <row r="148" spans="1:34" s="21" customFormat="1" ht="42" customHeight="1" x14ac:dyDescent="0.2">
      <c r="A148" s="3"/>
      <c r="B148" s="39"/>
      <c r="C148" s="40"/>
      <c r="D148" s="3"/>
      <c r="E148" s="1"/>
      <c r="F148" s="3"/>
      <c r="G148" s="3"/>
      <c r="H148" s="3"/>
      <c r="I148" s="3"/>
      <c r="J148" s="1"/>
      <c r="K148" s="3"/>
      <c r="L148" s="3"/>
      <c r="M148" s="3"/>
      <c r="N148" s="3"/>
      <c r="O148" s="1"/>
      <c r="P148" s="3"/>
      <c r="Q148" s="3"/>
      <c r="R148" s="3"/>
      <c r="S148" s="3"/>
      <c r="T148" s="1"/>
      <c r="U148" s="3"/>
      <c r="V148" s="3"/>
      <c r="W148" s="3"/>
      <c r="X148" s="3"/>
      <c r="Y148" s="1"/>
      <c r="Z148" s="3"/>
      <c r="AA148" s="3"/>
      <c r="AB148" s="3"/>
      <c r="AC148" s="3"/>
      <c r="AD148" s="59"/>
      <c r="AE148" s="157"/>
      <c r="AF148" s="167"/>
      <c r="AG148" s="167"/>
      <c r="AH148" s="167"/>
    </row>
    <row r="149" spans="1:34" s="21" customFormat="1" ht="42" customHeight="1" x14ac:dyDescent="0.2">
      <c r="A149" s="3"/>
      <c r="B149" s="39"/>
      <c r="C149" s="40"/>
      <c r="D149" s="3"/>
      <c r="E149" s="1"/>
      <c r="F149" s="3"/>
      <c r="G149" s="3"/>
      <c r="H149" s="3"/>
      <c r="I149" s="3"/>
      <c r="J149" s="1"/>
      <c r="K149" s="3"/>
      <c r="L149" s="3"/>
      <c r="M149" s="3"/>
      <c r="N149" s="3"/>
      <c r="O149" s="1"/>
      <c r="P149" s="3"/>
      <c r="Q149" s="3"/>
      <c r="R149" s="3"/>
      <c r="S149" s="3"/>
      <c r="T149" s="1"/>
      <c r="U149" s="3"/>
      <c r="V149" s="3"/>
      <c r="W149" s="3"/>
      <c r="X149" s="3"/>
      <c r="Y149" s="1"/>
      <c r="Z149" s="3"/>
      <c r="AA149" s="3"/>
      <c r="AB149" s="3"/>
      <c r="AC149" s="3"/>
      <c r="AD149" s="59"/>
      <c r="AE149" s="157"/>
      <c r="AF149" s="167"/>
      <c r="AG149" s="167"/>
      <c r="AH149" s="167"/>
    </row>
    <row r="150" spans="1:34" s="21" customFormat="1" ht="42" customHeight="1" x14ac:dyDescent="0.2">
      <c r="A150" s="3"/>
      <c r="B150" s="39"/>
      <c r="C150" s="40"/>
      <c r="D150" s="3"/>
      <c r="E150" s="1"/>
      <c r="F150" s="3"/>
      <c r="G150" s="3"/>
      <c r="H150" s="3"/>
      <c r="I150" s="3"/>
      <c r="J150" s="1"/>
      <c r="K150" s="3"/>
      <c r="L150" s="3"/>
      <c r="M150" s="3"/>
      <c r="N150" s="3"/>
      <c r="O150" s="1"/>
      <c r="P150" s="3"/>
      <c r="Q150" s="3"/>
      <c r="R150" s="3"/>
      <c r="S150" s="3"/>
      <c r="T150" s="1"/>
      <c r="U150" s="3"/>
      <c r="V150" s="3"/>
      <c r="W150" s="3"/>
      <c r="X150" s="3"/>
      <c r="Y150" s="1"/>
      <c r="Z150" s="3"/>
      <c r="AA150" s="3"/>
      <c r="AB150" s="3"/>
      <c r="AC150" s="3"/>
      <c r="AD150" s="59"/>
      <c r="AE150" s="157"/>
      <c r="AF150" s="167"/>
      <c r="AG150" s="167"/>
      <c r="AH150" s="167"/>
    </row>
    <row r="151" spans="1:34" s="21" customFormat="1" ht="42" customHeight="1" x14ac:dyDescent="0.2">
      <c r="A151" s="3"/>
      <c r="B151" s="39"/>
      <c r="C151" s="40"/>
      <c r="D151" s="3"/>
      <c r="E151" s="1"/>
      <c r="F151" s="3"/>
      <c r="G151" s="3"/>
      <c r="H151" s="3"/>
      <c r="I151" s="3"/>
      <c r="J151" s="1"/>
      <c r="K151" s="3"/>
      <c r="L151" s="3"/>
      <c r="M151" s="3"/>
      <c r="N151" s="3"/>
      <c r="O151" s="1"/>
      <c r="P151" s="3"/>
      <c r="Q151" s="3"/>
      <c r="R151" s="3"/>
      <c r="S151" s="3"/>
      <c r="T151" s="1"/>
      <c r="U151" s="3"/>
      <c r="V151" s="3"/>
      <c r="W151" s="3"/>
      <c r="X151" s="3"/>
      <c r="Y151" s="1"/>
      <c r="Z151" s="3"/>
      <c r="AA151" s="3"/>
      <c r="AB151" s="3"/>
      <c r="AC151" s="3"/>
      <c r="AD151" s="59"/>
      <c r="AE151" s="157"/>
      <c r="AF151" s="167"/>
      <c r="AG151" s="167"/>
      <c r="AH151" s="167"/>
    </row>
    <row r="152" spans="1:34" s="21" customFormat="1" ht="42" customHeight="1" x14ac:dyDescent="0.2">
      <c r="A152" s="3"/>
      <c r="B152" s="39"/>
      <c r="C152" s="40"/>
      <c r="D152" s="3"/>
      <c r="E152" s="1"/>
      <c r="F152" s="3"/>
      <c r="G152" s="3"/>
      <c r="H152" s="3"/>
      <c r="I152" s="3"/>
      <c r="J152" s="1"/>
      <c r="K152" s="3"/>
      <c r="L152" s="3"/>
      <c r="M152" s="3"/>
      <c r="N152" s="3"/>
      <c r="O152" s="1"/>
      <c r="P152" s="3"/>
      <c r="Q152" s="3"/>
      <c r="R152" s="3"/>
      <c r="S152" s="3"/>
      <c r="T152" s="1"/>
      <c r="U152" s="3"/>
      <c r="V152" s="3"/>
      <c r="W152" s="3"/>
      <c r="X152" s="3"/>
      <c r="Y152" s="1"/>
      <c r="Z152" s="3"/>
      <c r="AA152" s="3"/>
      <c r="AB152" s="3"/>
      <c r="AC152" s="3"/>
      <c r="AD152" s="59"/>
      <c r="AE152" s="157"/>
      <c r="AF152" s="167"/>
      <c r="AG152" s="167"/>
      <c r="AH152" s="167"/>
    </row>
    <row r="153" spans="1:34" s="21" customFormat="1" ht="42" customHeight="1" x14ac:dyDescent="0.2">
      <c r="A153" s="3"/>
      <c r="B153" s="39"/>
      <c r="C153" s="40"/>
      <c r="D153" s="3"/>
      <c r="E153" s="1"/>
      <c r="F153" s="3"/>
      <c r="G153" s="3"/>
      <c r="H153" s="3"/>
      <c r="I153" s="3"/>
      <c r="J153" s="1"/>
      <c r="K153" s="3"/>
      <c r="L153" s="3"/>
      <c r="M153" s="3"/>
      <c r="N153" s="3"/>
      <c r="O153" s="1"/>
      <c r="P153" s="3"/>
      <c r="Q153" s="3"/>
      <c r="R153" s="3"/>
      <c r="S153" s="3"/>
      <c r="T153" s="1"/>
      <c r="U153" s="3"/>
      <c r="V153" s="3"/>
      <c r="W153" s="3"/>
      <c r="X153" s="3"/>
      <c r="Y153" s="1"/>
      <c r="Z153" s="3"/>
      <c r="AA153" s="3"/>
      <c r="AB153" s="3"/>
      <c r="AC153" s="3"/>
      <c r="AD153" s="59"/>
      <c r="AE153" s="157"/>
      <c r="AF153" s="167"/>
      <c r="AG153" s="167"/>
      <c r="AH153" s="167"/>
    </row>
    <row r="154" spans="1:34" s="21" customFormat="1" ht="42" customHeight="1" x14ac:dyDescent="0.2">
      <c r="A154" s="3"/>
      <c r="B154" s="39"/>
      <c r="C154" s="40"/>
      <c r="D154" s="3"/>
      <c r="E154" s="1"/>
      <c r="F154" s="3"/>
      <c r="G154" s="3"/>
      <c r="H154" s="3"/>
      <c r="I154" s="3"/>
      <c r="J154" s="1"/>
      <c r="K154" s="3"/>
      <c r="L154" s="3"/>
      <c r="M154" s="3"/>
      <c r="N154" s="3"/>
      <c r="O154" s="1"/>
      <c r="P154" s="3"/>
      <c r="Q154" s="3"/>
      <c r="R154" s="3"/>
      <c r="S154" s="3"/>
      <c r="T154" s="1"/>
      <c r="U154" s="3"/>
      <c r="V154" s="3"/>
      <c r="W154" s="3"/>
      <c r="X154" s="3"/>
      <c r="Y154" s="1"/>
      <c r="Z154" s="3"/>
      <c r="AA154" s="3"/>
      <c r="AB154" s="3"/>
      <c r="AC154" s="3"/>
      <c r="AD154" s="59"/>
      <c r="AE154" s="157"/>
      <c r="AF154" s="167"/>
      <c r="AG154" s="167"/>
      <c r="AH154" s="167"/>
    </row>
    <row r="155" spans="1:34" s="21" customFormat="1" ht="42" customHeight="1" x14ac:dyDescent="0.2">
      <c r="A155" s="3"/>
      <c r="B155" s="39"/>
      <c r="C155" s="40"/>
      <c r="D155" s="3"/>
      <c r="E155" s="1"/>
      <c r="F155" s="3"/>
      <c r="G155" s="3"/>
      <c r="H155" s="3"/>
      <c r="I155" s="3"/>
      <c r="J155" s="1"/>
      <c r="K155" s="3"/>
      <c r="L155" s="3"/>
      <c r="M155" s="3"/>
      <c r="N155" s="3"/>
      <c r="O155" s="1"/>
      <c r="P155" s="3"/>
      <c r="Q155" s="3"/>
      <c r="R155" s="3"/>
      <c r="S155" s="3"/>
      <c r="T155" s="1"/>
      <c r="U155" s="3"/>
      <c r="V155" s="3"/>
      <c r="W155" s="3"/>
      <c r="X155" s="3"/>
      <c r="Y155" s="1"/>
      <c r="Z155" s="3"/>
      <c r="AA155" s="3"/>
      <c r="AB155" s="3"/>
      <c r="AC155" s="3"/>
      <c r="AD155" s="59"/>
      <c r="AE155" s="157"/>
      <c r="AF155" s="167"/>
      <c r="AG155" s="167"/>
      <c r="AH155" s="167"/>
    </row>
    <row r="156" spans="1:34" s="21" customFormat="1" ht="42" customHeight="1" x14ac:dyDescent="0.2">
      <c r="A156" s="3"/>
      <c r="B156" s="39"/>
      <c r="C156" s="40"/>
      <c r="D156" s="3"/>
      <c r="E156" s="1"/>
      <c r="F156" s="3"/>
      <c r="G156" s="3"/>
      <c r="H156" s="3"/>
      <c r="I156" s="3"/>
      <c r="J156" s="1"/>
      <c r="K156" s="3"/>
      <c r="L156" s="3"/>
      <c r="M156" s="3"/>
      <c r="N156" s="3"/>
      <c r="O156" s="1"/>
      <c r="P156" s="3"/>
      <c r="Q156" s="3"/>
      <c r="R156" s="3"/>
      <c r="S156" s="3"/>
      <c r="T156" s="1"/>
      <c r="U156" s="3"/>
      <c r="V156" s="3"/>
      <c r="W156" s="3"/>
      <c r="X156" s="3"/>
      <c r="Y156" s="1"/>
      <c r="Z156" s="3"/>
      <c r="AA156" s="3"/>
      <c r="AB156" s="3"/>
      <c r="AC156" s="3"/>
      <c r="AD156" s="59"/>
      <c r="AE156" s="157"/>
      <c r="AF156" s="167"/>
      <c r="AG156" s="167"/>
      <c r="AH156" s="167"/>
    </row>
    <row r="157" spans="1:34" s="21" customFormat="1" ht="42" customHeight="1" x14ac:dyDescent="0.2">
      <c r="A157" s="3"/>
      <c r="B157" s="39"/>
      <c r="C157" s="40"/>
      <c r="D157" s="3"/>
      <c r="E157" s="1"/>
      <c r="F157" s="3"/>
      <c r="G157" s="3"/>
      <c r="H157" s="3"/>
      <c r="I157" s="3"/>
      <c r="J157" s="1"/>
      <c r="K157" s="3"/>
      <c r="L157" s="3"/>
      <c r="M157" s="3"/>
      <c r="N157" s="3"/>
      <c r="O157" s="1"/>
      <c r="P157" s="3"/>
      <c r="Q157" s="3"/>
      <c r="R157" s="3"/>
      <c r="S157" s="3"/>
      <c r="T157" s="1"/>
      <c r="U157" s="3"/>
      <c r="V157" s="3"/>
      <c r="W157" s="3"/>
      <c r="X157" s="3"/>
      <c r="Y157" s="1"/>
      <c r="Z157" s="3"/>
      <c r="AA157" s="3"/>
      <c r="AB157" s="3"/>
      <c r="AC157" s="3"/>
      <c r="AD157" s="59"/>
      <c r="AE157" s="157"/>
      <c r="AF157" s="167"/>
      <c r="AG157" s="167"/>
      <c r="AH157" s="167"/>
    </row>
    <row r="158" spans="1:34" s="21" customFormat="1" ht="42" customHeight="1" x14ac:dyDescent="0.2">
      <c r="A158" s="3"/>
      <c r="B158" s="39"/>
      <c r="C158" s="40"/>
      <c r="D158" s="3"/>
      <c r="E158" s="1"/>
      <c r="F158" s="3"/>
      <c r="G158" s="3"/>
      <c r="H158" s="3"/>
      <c r="I158" s="3"/>
      <c r="J158" s="1"/>
      <c r="K158" s="3"/>
      <c r="L158" s="3"/>
      <c r="M158" s="3"/>
      <c r="N158" s="3"/>
      <c r="O158" s="1"/>
      <c r="P158" s="3"/>
      <c r="Q158" s="3"/>
      <c r="R158" s="3"/>
      <c r="S158" s="3"/>
      <c r="T158" s="1"/>
      <c r="U158" s="3"/>
      <c r="V158" s="3"/>
      <c r="W158" s="3"/>
      <c r="X158" s="3"/>
      <c r="Y158" s="1"/>
      <c r="Z158" s="3"/>
      <c r="AA158" s="3"/>
      <c r="AB158" s="3"/>
      <c r="AC158" s="3"/>
      <c r="AD158" s="59"/>
      <c r="AE158" s="157"/>
      <c r="AF158" s="167"/>
      <c r="AG158" s="167"/>
      <c r="AH158" s="167"/>
    </row>
    <row r="159" spans="1:34" s="21" customFormat="1" ht="42" customHeight="1" x14ac:dyDescent="0.2">
      <c r="A159" s="3"/>
      <c r="B159" s="39"/>
      <c r="C159" s="40"/>
      <c r="D159" s="3"/>
      <c r="E159" s="1"/>
      <c r="F159" s="3"/>
      <c r="G159" s="3"/>
      <c r="H159" s="3"/>
      <c r="I159" s="3"/>
      <c r="J159" s="1"/>
      <c r="K159" s="3"/>
      <c r="L159" s="3"/>
      <c r="M159" s="3"/>
      <c r="N159" s="3"/>
      <c r="O159" s="1"/>
      <c r="P159" s="3"/>
      <c r="Q159" s="3"/>
      <c r="R159" s="3"/>
      <c r="S159" s="3"/>
      <c r="T159" s="1"/>
      <c r="U159" s="3"/>
      <c r="V159" s="3"/>
      <c r="W159" s="3"/>
      <c r="X159" s="3"/>
      <c r="Y159" s="1"/>
      <c r="Z159" s="3"/>
      <c r="AA159" s="3"/>
      <c r="AB159" s="3"/>
      <c r="AC159" s="3"/>
      <c r="AD159" s="59"/>
      <c r="AE159" s="157"/>
      <c r="AF159" s="167"/>
      <c r="AG159" s="167"/>
      <c r="AH159" s="167"/>
    </row>
    <row r="160" spans="1:34" s="21" customFormat="1" ht="42" customHeight="1" x14ac:dyDescent="0.2">
      <c r="A160" s="3"/>
      <c r="B160" s="39"/>
      <c r="C160" s="40"/>
      <c r="D160" s="3"/>
      <c r="E160" s="1"/>
      <c r="F160" s="3"/>
      <c r="G160" s="3"/>
      <c r="H160" s="3"/>
      <c r="I160" s="3"/>
      <c r="J160" s="1"/>
      <c r="K160" s="3"/>
      <c r="L160" s="3"/>
      <c r="M160" s="3"/>
      <c r="N160" s="3"/>
      <c r="O160" s="1"/>
      <c r="P160" s="3"/>
      <c r="Q160" s="3"/>
      <c r="R160" s="3"/>
      <c r="S160" s="3"/>
      <c r="T160" s="1"/>
      <c r="U160" s="3"/>
      <c r="V160" s="3"/>
      <c r="W160" s="3"/>
      <c r="X160" s="3"/>
      <c r="Y160" s="1"/>
      <c r="Z160" s="3"/>
      <c r="AA160" s="3"/>
      <c r="AB160" s="3"/>
      <c r="AC160" s="3"/>
      <c r="AD160" s="59"/>
      <c r="AE160" s="157"/>
      <c r="AF160" s="167"/>
      <c r="AG160" s="167"/>
      <c r="AH160" s="167"/>
    </row>
    <row r="161" spans="1:34" s="21" customFormat="1" ht="42" customHeight="1" x14ac:dyDescent="0.2">
      <c r="A161" s="3"/>
      <c r="B161" s="39"/>
      <c r="C161" s="40"/>
      <c r="D161" s="3"/>
      <c r="E161" s="1"/>
      <c r="F161" s="3"/>
      <c r="G161" s="3"/>
      <c r="H161" s="3"/>
      <c r="I161" s="3"/>
      <c r="J161" s="1"/>
      <c r="K161" s="3"/>
      <c r="L161" s="3"/>
      <c r="M161" s="3"/>
      <c r="N161" s="3"/>
      <c r="O161" s="1"/>
      <c r="P161" s="3"/>
      <c r="Q161" s="3"/>
      <c r="R161" s="3"/>
      <c r="S161" s="3"/>
      <c r="T161" s="1"/>
      <c r="U161" s="3"/>
      <c r="V161" s="3"/>
      <c r="W161" s="3"/>
      <c r="X161" s="3"/>
      <c r="Y161" s="1"/>
      <c r="Z161" s="3"/>
      <c r="AA161" s="3"/>
      <c r="AB161" s="3"/>
      <c r="AC161" s="3"/>
      <c r="AD161" s="59"/>
      <c r="AE161" s="157"/>
      <c r="AF161" s="167"/>
      <c r="AG161" s="167"/>
      <c r="AH161" s="167"/>
    </row>
    <row r="162" spans="1:34" s="21" customFormat="1" ht="42" customHeight="1" x14ac:dyDescent="0.2">
      <c r="A162" s="3"/>
      <c r="B162" s="39"/>
      <c r="C162" s="40"/>
      <c r="D162" s="3"/>
      <c r="E162" s="1"/>
      <c r="F162" s="3"/>
      <c r="G162" s="3"/>
      <c r="H162" s="3"/>
      <c r="I162" s="3"/>
      <c r="J162" s="1"/>
      <c r="K162" s="3"/>
      <c r="L162" s="3"/>
      <c r="M162" s="3"/>
      <c r="N162" s="3"/>
      <c r="O162" s="1"/>
      <c r="P162" s="3"/>
      <c r="Q162" s="3"/>
      <c r="R162" s="3"/>
      <c r="S162" s="3"/>
      <c r="T162" s="1"/>
      <c r="U162" s="3"/>
      <c r="V162" s="3"/>
      <c r="W162" s="3"/>
      <c r="X162" s="3"/>
      <c r="Y162" s="1"/>
      <c r="Z162" s="3"/>
      <c r="AA162" s="3"/>
      <c r="AB162" s="3"/>
      <c r="AC162" s="3"/>
      <c r="AD162" s="59"/>
      <c r="AE162" s="157"/>
      <c r="AF162" s="167"/>
      <c r="AG162" s="167"/>
      <c r="AH162" s="167"/>
    </row>
    <row r="163" spans="1:34" s="21" customFormat="1" ht="42" customHeight="1" x14ac:dyDescent="0.2">
      <c r="A163" s="3"/>
      <c r="B163" s="39"/>
      <c r="C163" s="40"/>
      <c r="D163" s="3"/>
      <c r="E163" s="1"/>
      <c r="F163" s="3"/>
      <c r="G163" s="3"/>
      <c r="H163" s="3"/>
      <c r="I163" s="3"/>
      <c r="J163" s="1"/>
      <c r="K163" s="3"/>
      <c r="L163" s="3"/>
      <c r="M163" s="3"/>
      <c r="N163" s="3"/>
      <c r="O163" s="1"/>
      <c r="P163" s="3"/>
      <c r="Q163" s="3"/>
      <c r="R163" s="3"/>
      <c r="S163" s="3"/>
      <c r="T163" s="1"/>
      <c r="U163" s="3"/>
      <c r="V163" s="3"/>
      <c r="W163" s="3"/>
      <c r="X163" s="3"/>
      <c r="Y163" s="1"/>
      <c r="Z163" s="3"/>
      <c r="AA163" s="3"/>
      <c r="AB163" s="3"/>
      <c r="AC163" s="3"/>
      <c r="AD163" s="59"/>
      <c r="AE163" s="157"/>
      <c r="AF163" s="167"/>
      <c r="AG163" s="167"/>
      <c r="AH163" s="167"/>
    </row>
    <row r="164" spans="1:34" s="21" customFormat="1" ht="42" customHeight="1" x14ac:dyDescent="0.2">
      <c r="A164" s="3"/>
      <c r="B164" s="39"/>
      <c r="C164" s="40"/>
      <c r="D164" s="3"/>
      <c r="E164" s="1"/>
      <c r="F164" s="3"/>
      <c r="G164" s="3"/>
      <c r="H164" s="3"/>
      <c r="I164" s="3"/>
      <c r="J164" s="1"/>
      <c r="K164" s="3"/>
      <c r="L164" s="3"/>
      <c r="M164" s="3"/>
      <c r="N164" s="3"/>
      <c r="O164" s="1"/>
      <c r="P164" s="3"/>
      <c r="Q164" s="3"/>
      <c r="R164" s="3"/>
      <c r="S164" s="3"/>
      <c r="T164" s="1"/>
      <c r="U164" s="3"/>
      <c r="V164" s="3"/>
      <c r="W164" s="3"/>
      <c r="X164" s="3"/>
      <c r="Y164" s="1"/>
      <c r="Z164" s="3"/>
      <c r="AA164" s="3"/>
      <c r="AB164" s="3"/>
      <c r="AC164" s="3"/>
      <c r="AD164" s="59"/>
      <c r="AE164" s="157"/>
      <c r="AF164" s="167"/>
      <c r="AG164" s="167"/>
      <c r="AH164" s="167"/>
    </row>
    <row r="165" spans="1:34" s="21" customFormat="1" ht="42" customHeight="1" x14ac:dyDescent="0.2">
      <c r="A165" s="3"/>
      <c r="B165" s="39"/>
      <c r="C165" s="40"/>
      <c r="D165" s="3"/>
      <c r="E165" s="1"/>
      <c r="F165" s="3"/>
      <c r="G165" s="3"/>
      <c r="H165" s="3"/>
      <c r="I165" s="3"/>
      <c r="J165" s="1"/>
      <c r="K165" s="3"/>
      <c r="L165" s="3"/>
      <c r="M165" s="3"/>
      <c r="N165" s="3"/>
      <c r="O165" s="1"/>
      <c r="P165" s="3"/>
      <c r="Q165" s="3"/>
      <c r="R165" s="3"/>
      <c r="S165" s="3"/>
      <c r="T165" s="1"/>
      <c r="U165" s="3"/>
      <c r="V165" s="3"/>
      <c r="W165" s="3"/>
      <c r="X165" s="3"/>
      <c r="Y165" s="1"/>
      <c r="Z165" s="3"/>
      <c r="AA165" s="3"/>
      <c r="AB165" s="3"/>
      <c r="AC165" s="3"/>
      <c r="AD165" s="59"/>
      <c r="AE165" s="157"/>
      <c r="AF165" s="167"/>
      <c r="AG165" s="167"/>
      <c r="AH165" s="167"/>
    </row>
    <row r="166" spans="1:34" s="21" customFormat="1" ht="42" customHeight="1" x14ac:dyDescent="0.2">
      <c r="A166" s="3"/>
      <c r="B166" s="39"/>
      <c r="C166" s="40"/>
      <c r="D166" s="3"/>
      <c r="E166" s="1"/>
      <c r="F166" s="3"/>
      <c r="G166" s="3"/>
      <c r="H166" s="3"/>
      <c r="I166" s="3"/>
      <c r="J166" s="1"/>
      <c r="K166" s="3"/>
      <c r="L166" s="3"/>
      <c r="M166" s="3"/>
      <c r="N166" s="3"/>
      <c r="O166" s="1"/>
      <c r="P166" s="3"/>
      <c r="Q166" s="3"/>
      <c r="R166" s="3"/>
      <c r="S166" s="3"/>
      <c r="T166" s="1"/>
      <c r="U166" s="3"/>
      <c r="V166" s="3"/>
      <c r="W166" s="3"/>
      <c r="X166" s="3"/>
      <c r="Y166" s="1"/>
      <c r="Z166" s="3"/>
      <c r="AA166" s="3"/>
      <c r="AB166" s="3"/>
      <c r="AC166" s="3"/>
      <c r="AD166" s="59"/>
      <c r="AE166" s="157"/>
      <c r="AF166" s="167"/>
      <c r="AG166" s="167"/>
      <c r="AH166" s="167"/>
    </row>
    <row r="167" spans="1:34" s="21" customFormat="1" ht="42" customHeight="1" x14ac:dyDescent="0.2">
      <c r="A167" s="3"/>
      <c r="B167" s="39"/>
      <c r="C167" s="40"/>
      <c r="D167" s="3"/>
      <c r="E167" s="1"/>
      <c r="F167" s="3"/>
      <c r="G167" s="3"/>
      <c r="H167" s="3"/>
      <c r="I167" s="3"/>
      <c r="J167" s="1"/>
      <c r="K167" s="3"/>
      <c r="L167" s="3"/>
      <c r="M167" s="3"/>
      <c r="N167" s="3"/>
      <c r="O167" s="1"/>
      <c r="P167" s="3"/>
      <c r="Q167" s="3"/>
      <c r="R167" s="3"/>
      <c r="S167" s="3"/>
      <c r="T167" s="1"/>
      <c r="U167" s="3"/>
      <c r="V167" s="3"/>
      <c r="W167" s="3"/>
      <c r="X167" s="3"/>
      <c r="Y167" s="1"/>
      <c r="Z167" s="3"/>
      <c r="AA167" s="3"/>
      <c r="AB167" s="3"/>
      <c r="AC167" s="3"/>
      <c r="AD167" s="59"/>
      <c r="AE167" s="157"/>
      <c r="AF167" s="167"/>
      <c r="AG167" s="167"/>
      <c r="AH167" s="167"/>
    </row>
    <row r="168" spans="1:34" s="21" customFormat="1" ht="42" customHeight="1" x14ac:dyDescent="0.2">
      <c r="A168" s="3"/>
      <c r="B168" s="39"/>
      <c r="C168" s="40"/>
      <c r="D168" s="3"/>
      <c r="E168" s="1"/>
      <c r="F168" s="3"/>
      <c r="G168" s="3"/>
      <c r="H168" s="3"/>
      <c r="I168" s="3"/>
      <c r="J168" s="1"/>
      <c r="K168" s="3"/>
      <c r="L168" s="3"/>
      <c r="M168" s="3"/>
      <c r="N168" s="3"/>
      <c r="O168" s="1"/>
      <c r="P168" s="3"/>
      <c r="Q168" s="3"/>
      <c r="R168" s="3"/>
      <c r="S168" s="3"/>
      <c r="T168" s="1"/>
      <c r="U168" s="3"/>
      <c r="V168" s="3"/>
      <c r="W168" s="3"/>
      <c r="X168" s="3"/>
      <c r="Y168" s="1"/>
      <c r="Z168" s="3"/>
      <c r="AA168" s="3"/>
      <c r="AB168" s="3"/>
      <c r="AC168" s="3"/>
      <c r="AD168" s="59"/>
      <c r="AE168" s="157"/>
      <c r="AF168" s="167"/>
      <c r="AG168" s="167"/>
      <c r="AH168" s="167"/>
    </row>
    <row r="169" spans="1:34" s="21" customFormat="1" ht="42" customHeight="1" x14ac:dyDescent="0.2">
      <c r="A169" s="3"/>
      <c r="B169" s="39"/>
      <c r="C169" s="40"/>
      <c r="D169" s="3"/>
      <c r="E169" s="1"/>
      <c r="F169" s="3"/>
      <c r="G169" s="3"/>
      <c r="H169" s="3"/>
      <c r="I169" s="3"/>
      <c r="J169" s="1"/>
      <c r="K169" s="3"/>
      <c r="L169" s="3"/>
      <c r="M169" s="3"/>
      <c r="N169" s="3"/>
      <c r="O169" s="1"/>
      <c r="P169" s="3"/>
      <c r="Q169" s="3"/>
      <c r="R169" s="3"/>
      <c r="S169" s="3"/>
      <c r="T169" s="1"/>
      <c r="U169" s="3"/>
      <c r="V169" s="3"/>
      <c r="W169" s="3"/>
      <c r="X169" s="3"/>
      <c r="Y169" s="1"/>
      <c r="Z169" s="3"/>
      <c r="AA169" s="3"/>
      <c r="AB169" s="3"/>
      <c r="AC169" s="3"/>
      <c r="AD169" s="59"/>
      <c r="AE169" s="157"/>
      <c r="AF169" s="167"/>
      <c r="AG169" s="167"/>
      <c r="AH169" s="167"/>
    </row>
    <row r="170" spans="1:34" s="21" customFormat="1" ht="42" customHeight="1" x14ac:dyDescent="0.2">
      <c r="A170" s="3"/>
      <c r="B170" s="39"/>
      <c r="C170" s="40"/>
      <c r="D170" s="3"/>
      <c r="E170" s="1"/>
      <c r="F170" s="3"/>
      <c r="G170" s="3"/>
      <c r="H170" s="3"/>
      <c r="I170" s="3"/>
      <c r="J170" s="1"/>
      <c r="K170" s="3"/>
      <c r="L170" s="3"/>
      <c r="M170" s="3"/>
      <c r="N170" s="3"/>
      <c r="O170" s="1"/>
      <c r="P170" s="3"/>
      <c r="Q170" s="3"/>
      <c r="R170" s="3"/>
      <c r="S170" s="3"/>
      <c r="T170" s="1"/>
      <c r="U170" s="3"/>
      <c r="V170" s="3"/>
      <c r="W170" s="3"/>
      <c r="X170" s="3"/>
      <c r="Y170" s="1"/>
      <c r="Z170" s="3"/>
      <c r="AA170" s="3"/>
      <c r="AB170" s="3"/>
      <c r="AC170" s="3"/>
      <c r="AD170" s="59"/>
      <c r="AE170" s="157"/>
      <c r="AF170" s="167"/>
      <c r="AG170" s="167"/>
      <c r="AH170" s="167"/>
    </row>
    <row r="171" spans="1:34" s="21" customFormat="1" ht="42" customHeight="1" x14ac:dyDescent="0.2">
      <c r="A171" s="3"/>
      <c r="B171" s="39"/>
      <c r="C171" s="40"/>
      <c r="D171" s="3"/>
      <c r="E171" s="1"/>
      <c r="F171" s="3"/>
      <c r="G171" s="3"/>
      <c r="H171" s="3"/>
      <c r="I171" s="3"/>
      <c r="J171" s="1"/>
      <c r="K171" s="3"/>
      <c r="L171" s="3"/>
      <c r="M171" s="3"/>
      <c r="N171" s="3"/>
      <c r="O171" s="1"/>
      <c r="P171" s="3"/>
      <c r="Q171" s="3"/>
      <c r="R171" s="3"/>
      <c r="S171" s="3"/>
      <c r="T171" s="1"/>
      <c r="U171" s="3"/>
      <c r="V171" s="3"/>
      <c r="W171" s="3"/>
      <c r="X171" s="3"/>
      <c r="Y171" s="1"/>
      <c r="Z171" s="3"/>
      <c r="AA171" s="3"/>
      <c r="AB171" s="3"/>
      <c r="AC171" s="3"/>
      <c r="AD171" s="59"/>
      <c r="AE171" s="157"/>
      <c r="AF171" s="167"/>
      <c r="AG171" s="167"/>
      <c r="AH171" s="167"/>
    </row>
    <row r="172" spans="1:34" s="21" customFormat="1" ht="42" customHeight="1" x14ac:dyDescent="0.2">
      <c r="A172" s="3"/>
      <c r="B172" s="39"/>
      <c r="C172" s="40"/>
      <c r="D172" s="3"/>
      <c r="E172" s="1"/>
      <c r="F172" s="3"/>
      <c r="G172" s="3"/>
      <c r="H172" s="3"/>
      <c r="I172" s="3"/>
      <c r="J172" s="1"/>
      <c r="K172" s="3"/>
      <c r="L172" s="3"/>
      <c r="M172" s="3"/>
      <c r="N172" s="3"/>
      <c r="O172" s="1"/>
      <c r="P172" s="3"/>
      <c r="Q172" s="3"/>
      <c r="R172" s="3"/>
      <c r="S172" s="3"/>
      <c r="T172" s="1"/>
      <c r="U172" s="3"/>
      <c r="V172" s="3"/>
      <c r="W172" s="3"/>
      <c r="X172" s="3"/>
      <c r="Y172" s="1"/>
      <c r="Z172" s="3"/>
      <c r="AA172" s="3"/>
      <c r="AB172" s="3"/>
      <c r="AC172" s="3"/>
      <c r="AD172" s="59"/>
      <c r="AE172" s="157"/>
      <c r="AF172" s="167"/>
      <c r="AG172" s="167"/>
      <c r="AH172" s="167"/>
    </row>
    <row r="173" spans="1:34" s="21" customFormat="1" ht="42" customHeight="1" x14ac:dyDescent="0.2">
      <c r="A173" s="3"/>
      <c r="B173" s="39"/>
      <c r="C173" s="40"/>
      <c r="D173" s="3"/>
      <c r="E173" s="1"/>
      <c r="F173" s="3"/>
      <c r="G173" s="3"/>
      <c r="H173" s="3"/>
      <c r="I173" s="3"/>
      <c r="J173" s="1"/>
      <c r="K173" s="3"/>
      <c r="L173" s="3"/>
      <c r="M173" s="3"/>
      <c r="N173" s="3"/>
      <c r="O173" s="1"/>
      <c r="P173" s="3"/>
      <c r="Q173" s="3"/>
      <c r="R173" s="3"/>
      <c r="S173" s="3"/>
      <c r="T173" s="1"/>
      <c r="U173" s="3"/>
      <c r="V173" s="3"/>
      <c r="W173" s="3"/>
      <c r="X173" s="3"/>
      <c r="Y173" s="1"/>
      <c r="Z173" s="3"/>
      <c r="AA173" s="3"/>
      <c r="AB173" s="3"/>
      <c r="AC173" s="3"/>
      <c r="AD173" s="59"/>
      <c r="AE173" s="157"/>
      <c r="AF173" s="167"/>
      <c r="AG173" s="167"/>
      <c r="AH173" s="167"/>
    </row>
    <row r="174" spans="1:34" s="21" customFormat="1" ht="42" customHeight="1" x14ac:dyDescent="0.2">
      <c r="A174" s="3"/>
      <c r="B174" s="39"/>
      <c r="C174" s="40"/>
      <c r="D174" s="3"/>
      <c r="E174" s="1"/>
      <c r="F174" s="3"/>
      <c r="G174" s="3"/>
      <c r="H174" s="3"/>
      <c r="I174" s="3"/>
      <c r="J174" s="1"/>
      <c r="K174" s="3"/>
      <c r="L174" s="3"/>
      <c r="M174" s="3"/>
      <c r="N174" s="3"/>
      <c r="O174" s="1"/>
      <c r="P174" s="3"/>
      <c r="Q174" s="3"/>
      <c r="R174" s="3"/>
      <c r="S174" s="3"/>
      <c r="T174" s="1"/>
      <c r="U174" s="3"/>
      <c r="V174" s="3"/>
      <c r="W174" s="3"/>
      <c r="X174" s="3"/>
      <c r="Y174" s="1"/>
      <c r="Z174" s="3"/>
      <c r="AA174" s="3"/>
      <c r="AB174" s="3"/>
      <c r="AC174" s="3"/>
      <c r="AD174" s="59"/>
      <c r="AE174" s="157"/>
      <c r="AF174" s="167"/>
      <c r="AG174" s="167"/>
      <c r="AH174" s="167"/>
    </row>
    <row r="175" spans="1:34" s="21" customFormat="1" ht="42" customHeight="1" x14ac:dyDescent="0.2">
      <c r="A175" s="3"/>
      <c r="B175" s="39"/>
      <c r="C175" s="40"/>
      <c r="D175" s="3"/>
      <c r="E175" s="1"/>
      <c r="F175" s="3"/>
      <c r="G175" s="3"/>
      <c r="H175" s="3"/>
      <c r="I175" s="3"/>
      <c r="J175" s="1"/>
      <c r="K175" s="3"/>
      <c r="L175" s="3"/>
      <c r="M175" s="3"/>
      <c r="N175" s="3"/>
      <c r="O175" s="1"/>
      <c r="P175" s="3"/>
      <c r="Q175" s="3"/>
      <c r="R175" s="3"/>
      <c r="S175" s="3"/>
      <c r="T175" s="1"/>
      <c r="U175" s="3"/>
      <c r="V175" s="3"/>
      <c r="W175" s="3"/>
      <c r="X175" s="3"/>
      <c r="Y175" s="1"/>
      <c r="Z175" s="3"/>
      <c r="AA175" s="3"/>
      <c r="AB175" s="3"/>
      <c r="AC175" s="3"/>
      <c r="AD175" s="59"/>
      <c r="AE175" s="157"/>
      <c r="AF175" s="167"/>
      <c r="AG175" s="167"/>
      <c r="AH175" s="167"/>
    </row>
    <row r="176" spans="1:34" s="21" customFormat="1" ht="42" customHeight="1" x14ac:dyDescent="0.2">
      <c r="A176" s="3"/>
      <c r="B176" s="39"/>
      <c r="C176" s="40"/>
      <c r="D176" s="3"/>
      <c r="E176" s="1"/>
      <c r="F176" s="3"/>
      <c r="G176" s="3"/>
      <c r="H176" s="3"/>
      <c r="I176" s="3"/>
      <c r="J176" s="1"/>
      <c r="K176" s="3"/>
      <c r="L176" s="3"/>
      <c r="M176" s="3"/>
      <c r="N176" s="3"/>
      <c r="O176" s="1"/>
      <c r="P176" s="3"/>
      <c r="Q176" s="3"/>
      <c r="R176" s="3"/>
      <c r="S176" s="3"/>
      <c r="T176" s="1"/>
      <c r="U176" s="3"/>
      <c r="V176" s="3"/>
      <c r="W176" s="3"/>
      <c r="X176" s="3"/>
      <c r="Y176" s="1"/>
      <c r="Z176" s="3"/>
      <c r="AA176" s="3"/>
      <c r="AB176" s="3"/>
      <c r="AC176" s="3"/>
      <c r="AD176" s="59"/>
      <c r="AE176" s="157"/>
      <c r="AF176" s="167"/>
      <c r="AG176" s="167"/>
      <c r="AH176" s="167"/>
    </row>
    <row r="177" spans="1:34" s="21" customFormat="1" ht="42" customHeight="1" x14ac:dyDescent="0.2">
      <c r="A177" s="3"/>
      <c r="B177" s="39"/>
      <c r="C177" s="40"/>
      <c r="D177" s="3"/>
      <c r="E177" s="1"/>
      <c r="F177" s="3"/>
      <c r="G177" s="3"/>
      <c r="H177" s="3"/>
      <c r="I177" s="3"/>
      <c r="J177" s="1"/>
      <c r="K177" s="3"/>
      <c r="L177" s="3"/>
      <c r="M177" s="3"/>
      <c r="N177" s="3"/>
      <c r="O177" s="1"/>
      <c r="P177" s="3"/>
      <c r="Q177" s="3"/>
      <c r="R177" s="3"/>
      <c r="S177" s="3"/>
      <c r="T177" s="1"/>
      <c r="U177" s="3"/>
      <c r="V177" s="3"/>
      <c r="W177" s="3"/>
      <c r="X177" s="3"/>
      <c r="Y177" s="1"/>
      <c r="Z177" s="3"/>
      <c r="AA177" s="3"/>
      <c r="AB177" s="3"/>
      <c r="AC177" s="3"/>
      <c r="AD177" s="59"/>
      <c r="AE177" s="157"/>
      <c r="AF177" s="167"/>
      <c r="AG177" s="167"/>
      <c r="AH177" s="167"/>
    </row>
    <row r="178" spans="1:34" s="21" customFormat="1" ht="42" customHeight="1" x14ac:dyDescent="0.2">
      <c r="A178" s="3"/>
      <c r="B178" s="39"/>
      <c r="C178" s="40"/>
      <c r="D178" s="3"/>
      <c r="E178" s="1"/>
      <c r="F178" s="3"/>
      <c r="G178" s="3"/>
      <c r="H178" s="3"/>
      <c r="I178" s="3"/>
      <c r="J178" s="1"/>
      <c r="K178" s="3"/>
      <c r="L178" s="3"/>
      <c r="M178" s="3"/>
      <c r="N178" s="3"/>
      <c r="O178" s="1"/>
      <c r="P178" s="3"/>
      <c r="Q178" s="3"/>
      <c r="R178" s="3"/>
      <c r="S178" s="3"/>
      <c r="T178" s="1"/>
      <c r="U178" s="3"/>
      <c r="V178" s="3"/>
      <c r="W178" s="3"/>
      <c r="X178" s="3"/>
      <c r="Y178" s="1"/>
      <c r="Z178" s="3"/>
      <c r="AA178" s="3"/>
      <c r="AB178" s="3"/>
      <c r="AC178" s="3"/>
      <c r="AD178" s="59"/>
      <c r="AE178" s="157"/>
      <c r="AF178" s="167"/>
      <c r="AG178" s="167"/>
      <c r="AH178" s="167"/>
    </row>
    <row r="179" spans="1:34" s="21" customFormat="1" ht="42" customHeight="1" x14ac:dyDescent="0.2">
      <c r="A179" s="3"/>
      <c r="B179" s="39"/>
      <c r="C179" s="40"/>
      <c r="D179" s="3"/>
      <c r="E179" s="1"/>
      <c r="F179" s="3"/>
      <c r="G179" s="3"/>
      <c r="H179" s="3"/>
      <c r="I179" s="3"/>
      <c r="J179" s="1"/>
      <c r="K179" s="3"/>
      <c r="L179" s="3"/>
      <c r="M179" s="3"/>
      <c r="N179" s="3"/>
      <c r="O179" s="1"/>
      <c r="P179" s="3"/>
      <c r="Q179" s="3"/>
      <c r="R179" s="3"/>
      <c r="S179" s="3"/>
      <c r="T179" s="1"/>
      <c r="U179" s="3"/>
      <c r="V179" s="3"/>
      <c r="W179" s="3"/>
      <c r="X179" s="3"/>
      <c r="Y179" s="1"/>
      <c r="Z179" s="3"/>
      <c r="AA179" s="3"/>
      <c r="AB179" s="3"/>
      <c r="AC179" s="3"/>
      <c r="AD179" s="59"/>
      <c r="AE179" s="157"/>
      <c r="AF179" s="167"/>
      <c r="AG179" s="167"/>
      <c r="AH179" s="167"/>
    </row>
    <row r="180" spans="1:34" s="21" customFormat="1" ht="42" customHeight="1" x14ac:dyDescent="0.2">
      <c r="A180" s="3"/>
      <c r="B180" s="39"/>
      <c r="C180" s="40"/>
      <c r="D180" s="3"/>
      <c r="E180" s="1"/>
      <c r="F180" s="3"/>
      <c r="G180" s="3"/>
      <c r="H180" s="3"/>
      <c r="I180" s="3"/>
      <c r="J180" s="1"/>
      <c r="K180" s="3"/>
      <c r="L180" s="3"/>
      <c r="M180" s="3"/>
      <c r="N180" s="3"/>
      <c r="O180" s="1"/>
      <c r="P180" s="3"/>
      <c r="Q180" s="3"/>
      <c r="R180" s="3"/>
      <c r="S180" s="3"/>
      <c r="T180" s="1"/>
      <c r="U180" s="3"/>
      <c r="V180" s="3"/>
      <c r="W180" s="3"/>
      <c r="X180" s="3"/>
      <c r="Y180" s="1"/>
      <c r="Z180" s="3"/>
      <c r="AA180" s="3"/>
      <c r="AB180" s="3"/>
      <c r="AC180" s="3"/>
      <c r="AD180" s="59"/>
      <c r="AE180" s="157"/>
      <c r="AF180" s="167"/>
      <c r="AG180" s="167"/>
      <c r="AH180" s="167"/>
    </row>
    <row r="181" spans="1:34" s="21" customFormat="1" ht="42" customHeight="1" x14ac:dyDescent="0.2">
      <c r="A181" s="3"/>
      <c r="B181" s="39"/>
      <c r="C181" s="40"/>
      <c r="D181" s="3"/>
      <c r="E181" s="1"/>
      <c r="F181" s="3"/>
      <c r="G181" s="3"/>
      <c r="H181" s="3"/>
      <c r="I181" s="3"/>
      <c r="J181" s="1"/>
      <c r="K181" s="3"/>
      <c r="L181" s="3"/>
      <c r="M181" s="3"/>
      <c r="N181" s="3"/>
      <c r="O181" s="1"/>
      <c r="P181" s="3"/>
      <c r="Q181" s="3"/>
      <c r="R181" s="3"/>
      <c r="S181" s="3"/>
      <c r="T181" s="1"/>
      <c r="U181" s="3"/>
      <c r="V181" s="3"/>
      <c r="W181" s="3"/>
      <c r="X181" s="3"/>
      <c r="Y181" s="1"/>
      <c r="Z181" s="3"/>
      <c r="AA181" s="3"/>
      <c r="AB181" s="3"/>
      <c r="AC181" s="3"/>
      <c r="AD181" s="59"/>
      <c r="AE181" s="157"/>
      <c r="AF181" s="167"/>
      <c r="AG181" s="167"/>
      <c r="AH181" s="167"/>
    </row>
    <row r="182" spans="1:34" s="21" customFormat="1" ht="42" customHeight="1" x14ac:dyDescent="0.2">
      <c r="A182" s="3"/>
      <c r="B182" s="39"/>
      <c r="C182" s="40"/>
      <c r="D182" s="3"/>
      <c r="E182" s="1"/>
      <c r="F182" s="3"/>
      <c r="G182" s="3"/>
      <c r="H182" s="3"/>
      <c r="I182" s="3"/>
      <c r="J182" s="1"/>
      <c r="K182" s="3"/>
      <c r="L182" s="3"/>
      <c r="M182" s="3"/>
      <c r="N182" s="3"/>
      <c r="O182" s="1"/>
      <c r="P182" s="3"/>
      <c r="Q182" s="3"/>
      <c r="R182" s="3"/>
      <c r="S182" s="3"/>
      <c r="T182" s="1"/>
      <c r="U182" s="3"/>
      <c r="V182" s="3"/>
      <c r="W182" s="3"/>
      <c r="X182" s="3"/>
      <c r="Y182" s="1"/>
      <c r="Z182" s="3"/>
      <c r="AA182" s="3"/>
      <c r="AB182" s="3"/>
      <c r="AC182" s="3"/>
      <c r="AD182" s="59"/>
      <c r="AE182" s="157"/>
      <c r="AF182" s="167"/>
      <c r="AG182" s="167"/>
      <c r="AH182" s="167"/>
    </row>
    <row r="183" spans="1:34" s="21" customFormat="1" ht="42" customHeight="1" x14ac:dyDescent="0.2">
      <c r="A183" s="3"/>
      <c r="B183" s="39"/>
      <c r="C183" s="40"/>
      <c r="D183" s="3"/>
      <c r="E183" s="1"/>
      <c r="F183" s="3"/>
      <c r="G183" s="3"/>
      <c r="H183" s="3"/>
      <c r="I183" s="3"/>
      <c r="J183" s="1"/>
      <c r="K183" s="3"/>
      <c r="L183" s="3"/>
      <c r="M183" s="3"/>
      <c r="N183" s="3"/>
      <c r="O183" s="1"/>
      <c r="P183" s="3"/>
      <c r="Q183" s="3"/>
      <c r="R183" s="3"/>
      <c r="S183" s="3"/>
      <c r="T183" s="1"/>
      <c r="U183" s="3"/>
      <c r="V183" s="3"/>
      <c r="W183" s="3"/>
      <c r="X183" s="3"/>
      <c r="Y183" s="1"/>
      <c r="Z183" s="3"/>
      <c r="AA183" s="3"/>
      <c r="AB183" s="3"/>
      <c r="AC183" s="3"/>
      <c r="AD183" s="59"/>
      <c r="AE183" s="157"/>
      <c r="AF183" s="167"/>
      <c r="AG183" s="167"/>
      <c r="AH183" s="167"/>
    </row>
    <row r="184" spans="1:34" s="21" customFormat="1" ht="42" customHeight="1" x14ac:dyDescent="0.2">
      <c r="A184" s="3"/>
      <c r="B184" s="39"/>
      <c r="C184" s="40"/>
      <c r="D184" s="3"/>
      <c r="E184" s="1"/>
      <c r="F184" s="3"/>
      <c r="G184" s="3"/>
      <c r="H184" s="3"/>
      <c r="I184" s="3"/>
      <c r="J184" s="1"/>
      <c r="K184" s="3"/>
      <c r="L184" s="3"/>
      <c r="M184" s="3"/>
      <c r="N184" s="3"/>
      <c r="O184" s="1"/>
      <c r="P184" s="3"/>
      <c r="Q184" s="3"/>
      <c r="R184" s="3"/>
      <c r="S184" s="3"/>
      <c r="T184" s="1"/>
      <c r="U184" s="3"/>
      <c r="V184" s="3"/>
      <c r="W184" s="3"/>
      <c r="X184" s="3"/>
      <c r="Y184" s="1"/>
      <c r="Z184" s="3"/>
      <c r="AA184" s="3"/>
      <c r="AB184" s="3"/>
      <c r="AC184" s="3"/>
      <c r="AD184" s="59"/>
      <c r="AE184" s="157"/>
      <c r="AF184" s="167"/>
      <c r="AG184" s="167"/>
      <c r="AH184" s="167"/>
    </row>
    <row r="185" spans="1:34" s="21" customFormat="1" ht="42" customHeight="1" x14ac:dyDescent="0.2">
      <c r="A185" s="3"/>
      <c r="B185" s="39"/>
      <c r="C185" s="40"/>
      <c r="D185" s="3"/>
      <c r="E185" s="1"/>
      <c r="F185" s="3"/>
      <c r="G185" s="3"/>
      <c r="H185" s="3"/>
      <c r="I185" s="3"/>
      <c r="J185" s="1"/>
      <c r="K185" s="3"/>
      <c r="L185" s="3"/>
      <c r="M185" s="3"/>
      <c r="N185" s="3"/>
      <c r="O185" s="1"/>
      <c r="P185" s="3"/>
      <c r="Q185" s="3"/>
      <c r="R185" s="3"/>
      <c r="S185" s="3"/>
      <c r="T185" s="1"/>
      <c r="U185" s="3"/>
      <c r="V185" s="3"/>
      <c r="W185" s="3"/>
      <c r="X185" s="3"/>
      <c r="Y185" s="1"/>
      <c r="Z185" s="3"/>
      <c r="AA185" s="3"/>
      <c r="AB185" s="3"/>
      <c r="AC185" s="3"/>
      <c r="AD185" s="59"/>
      <c r="AE185" s="157"/>
      <c r="AF185" s="167"/>
      <c r="AG185" s="167"/>
      <c r="AH185" s="167"/>
    </row>
    <row r="186" spans="1:34" s="21" customFormat="1" ht="42" customHeight="1" x14ac:dyDescent="0.2">
      <c r="A186" s="3"/>
      <c r="B186" s="39"/>
      <c r="C186" s="40"/>
      <c r="D186" s="3"/>
      <c r="E186" s="1"/>
      <c r="F186" s="3"/>
      <c r="G186" s="3"/>
      <c r="H186" s="3"/>
      <c r="I186" s="3"/>
      <c r="J186" s="1"/>
      <c r="K186" s="3"/>
      <c r="L186" s="3"/>
      <c r="M186" s="3"/>
      <c r="N186" s="3"/>
      <c r="O186" s="1"/>
      <c r="P186" s="3"/>
      <c r="Q186" s="3"/>
      <c r="R186" s="3"/>
      <c r="S186" s="3"/>
      <c r="T186" s="1"/>
      <c r="U186" s="3"/>
      <c r="V186" s="3"/>
      <c r="W186" s="3"/>
      <c r="X186" s="3"/>
      <c r="Y186" s="1"/>
      <c r="Z186" s="3"/>
      <c r="AA186" s="3"/>
      <c r="AB186" s="3"/>
      <c r="AC186" s="3"/>
      <c r="AD186" s="59"/>
      <c r="AE186" s="157"/>
      <c r="AF186" s="167"/>
      <c r="AG186" s="167"/>
      <c r="AH186" s="167"/>
    </row>
    <row r="187" spans="1:34" s="21" customFormat="1" ht="42" customHeight="1" x14ac:dyDescent="0.2">
      <c r="A187" s="3"/>
      <c r="B187" s="39"/>
      <c r="C187" s="40"/>
      <c r="D187" s="3"/>
      <c r="E187" s="1"/>
      <c r="F187" s="3"/>
      <c r="G187" s="3"/>
      <c r="H187" s="3"/>
      <c r="I187" s="3"/>
      <c r="J187" s="1"/>
      <c r="K187" s="3"/>
      <c r="L187" s="3"/>
      <c r="M187" s="3"/>
      <c r="N187" s="3"/>
      <c r="O187" s="1"/>
      <c r="P187" s="3"/>
      <c r="Q187" s="3"/>
      <c r="R187" s="3"/>
      <c r="S187" s="3"/>
      <c r="T187" s="1"/>
      <c r="U187" s="3"/>
      <c r="V187" s="3"/>
      <c r="W187" s="3"/>
      <c r="X187" s="3"/>
      <c r="Y187" s="1"/>
      <c r="Z187" s="3"/>
      <c r="AA187" s="3"/>
      <c r="AB187" s="3"/>
      <c r="AC187" s="3"/>
      <c r="AD187" s="59"/>
      <c r="AE187" s="157"/>
      <c r="AF187" s="167"/>
      <c r="AG187" s="167"/>
      <c r="AH187" s="167"/>
    </row>
    <row r="188" spans="1:34" s="21" customFormat="1" ht="42" customHeight="1" x14ac:dyDescent="0.2">
      <c r="A188" s="3"/>
      <c r="B188" s="39"/>
      <c r="C188" s="40"/>
      <c r="D188" s="3"/>
      <c r="E188" s="1"/>
      <c r="F188" s="3"/>
      <c r="G188" s="3"/>
      <c r="H188" s="3"/>
      <c r="I188" s="3"/>
      <c r="J188" s="1"/>
      <c r="K188" s="3"/>
      <c r="L188" s="3"/>
      <c r="M188" s="3"/>
      <c r="N188" s="3"/>
      <c r="O188" s="1"/>
      <c r="P188" s="3"/>
      <c r="Q188" s="3"/>
      <c r="R188" s="3"/>
      <c r="S188" s="3"/>
      <c r="T188" s="1"/>
      <c r="U188" s="3"/>
      <c r="V188" s="3"/>
      <c r="W188" s="3"/>
      <c r="X188" s="3"/>
      <c r="Y188" s="1"/>
      <c r="Z188" s="3"/>
      <c r="AA188" s="3"/>
      <c r="AB188" s="3"/>
      <c r="AC188" s="3"/>
      <c r="AD188" s="59"/>
      <c r="AE188" s="157"/>
      <c r="AF188" s="167"/>
      <c r="AG188" s="167"/>
      <c r="AH188" s="167"/>
    </row>
    <row r="189" spans="1:34" s="21" customFormat="1" ht="42" customHeight="1" x14ac:dyDescent="0.2">
      <c r="A189" s="3"/>
      <c r="B189" s="39"/>
      <c r="C189" s="40"/>
      <c r="D189" s="3"/>
      <c r="E189" s="1"/>
      <c r="F189" s="3"/>
      <c r="G189" s="3"/>
      <c r="H189" s="3"/>
      <c r="I189" s="3"/>
      <c r="J189" s="1"/>
      <c r="K189" s="3"/>
      <c r="L189" s="3"/>
      <c r="M189" s="3"/>
      <c r="N189" s="3"/>
      <c r="O189" s="1"/>
      <c r="P189" s="3"/>
      <c r="Q189" s="3"/>
      <c r="R189" s="3"/>
      <c r="S189" s="3"/>
      <c r="T189" s="1"/>
      <c r="U189" s="3"/>
      <c r="V189" s="3"/>
      <c r="W189" s="3"/>
      <c r="X189" s="3"/>
      <c r="Y189" s="1"/>
      <c r="Z189" s="3"/>
      <c r="AA189" s="3"/>
      <c r="AB189" s="3"/>
      <c r="AC189" s="3"/>
      <c r="AD189" s="59"/>
      <c r="AE189" s="157"/>
      <c r="AF189" s="167"/>
      <c r="AG189" s="167"/>
      <c r="AH189" s="167"/>
    </row>
    <row r="190" spans="1:34" s="21" customFormat="1" ht="42" customHeight="1" x14ac:dyDescent="0.2">
      <c r="A190" s="3"/>
      <c r="B190" s="39"/>
      <c r="C190" s="40"/>
      <c r="D190" s="3"/>
      <c r="E190" s="1"/>
      <c r="F190" s="3"/>
      <c r="G190" s="3"/>
      <c r="H190" s="3"/>
      <c r="I190" s="3"/>
      <c r="J190" s="1"/>
      <c r="K190" s="3"/>
      <c r="L190" s="3"/>
      <c r="M190" s="3"/>
      <c r="N190" s="3"/>
      <c r="O190" s="1"/>
      <c r="P190" s="3"/>
      <c r="Q190" s="3"/>
      <c r="R190" s="3"/>
      <c r="S190" s="3"/>
      <c r="T190" s="1"/>
      <c r="U190" s="3"/>
      <c r="V190" s="3"/>
      <c r="W190" s="3"/>
      <c r="X190" s="3"/>
      <c r="Y190" s="1"/>
      <c r="Z190" s="3"/>
      <c r="AA190" s="3"/>
      <c r="AB190" s="3"/>
      <c r="AC190" s="3"/>
      <c r="AD190" s="59"/>
      <c r="AE190" s="157"/>
      <c r="AF190" s="167"/>
      <c r="AG190" s="167"/>
      <c r="AH190" s="167"/>
    </row>
    <row r="191" spans="1:34" s="21" customFormat="1" ht="42" customHeight="1" x14ac:dyDescent="0.2">
      <c r="A191" s="3"/>
      <c r="B191" s="39"/>
      <c r="C191" s="40"/>
      <c r="D191" s="3"/>
      <c r="E191" s="1"/>
      <c r="F191" s="3"/>
      <c r="G191" s="3"/>
      <c r="H191" s="3"/>
      <c r="I191" s="3"/>
      <c r="J191" s="1"/>
      <c r="K191" s="3"/>
      <c r="L191" s="3"/>
      <c r="M191" s="3"/>
      <c r="N191" s="3"/>
      <c r="O191" s="1"/>
      <c r="P191" s="3"/>
      <c r="Q191" s="3"/>
      <c r="R191" s="3"/>
      <c r="S191" s="3"/>
      <c r="T191" s="1"/>
      <c r="U191" s="3"/>
      <c r="V191" s="3"/>
      <c r="W191" s="3"/>
      <c r="X191" s="3"/>
      <c r="Y191" s="1"/>
      <c r="Z191" s="3"/>
      <c r="AA191" s="3"/>
      <c r="AB191" s="3"/>
      <c r="AC191" s="3"/>
      <c r="AD191" s="59"/>
      <c r="AE191" s="157"/>
      <c r="AF191" s="167"/>
      <c r="AG191" s="167"/>
      <c r="AH191" s="167"/>
    </row>
    <row r="192" spans="1:34" s="21" customFormat="1" ht="42" customHeight="1" x14ac:dyDescent="0.2">
      <c r="A192" s="3"/>
      <c r="B192" s="39"/>
      <c r="C192" s="40"/>
      <c r="D192" s="3"/>
      <c r="E192" s="1"/>
      <c r="F192" s="3"/>
      <c r="G192" s="3"/>
      <c r="H192" s="3"/>
      <c r="I192" s="3"/>
      <c r="J192" s="1"/>
      <c r="K192" s="3"/>
      <c r="L192" s="3"/>
      <c r="M192" s="3"/>
      <c r="N192" s="3"/>
      <c r="O192" s="1"/>
      <c r="P192" s="3"/>
      <c r="Q192" s="3"/>
      <c r="R192" s="3"/>
      <c r="S192" s="3"/>
      <c r="T192" s="1"/>
      <c r="U192" s="3"/>
      <c r="V192" s="3"/>
      <c r="W192" s="3"/>
      <c r="X192" s="3"/>
      <c r="Y192" s="1"/>
      <c r="Z192" s="3"/>
      <c r="AA192" s="3"/>
      <c r="AB192" s="3"/>
      <c r="AC192" s="3"/>
      <c r="AD192" s="59"/>
      <c r="AE192" s="157"/>
      <c r="AF192" s="167"/>
      <c r="AG192" s="167"/>
      <c r="AH192" s="167"/>
    </row>
    <row r="193" spans="1:34" s="21" customFormat="1" ht="42" customHeight="1" x14ac:dyDescent="0.2">
      <c r="A193" s="3"/>
      <c r="B193" s="39"/>
      <c r="C193" s="40"/>
      <c r="D193" s="3"/>
      <c r="E193" s="1"/>
      <c r="F193" s="3"/>
      <c r="G193" s="3"/>
      <c r="H193" s="3"/>
      <c r="I193" s="3"/>
      <c r="J193" s="1"/>
      <c r="K193" s="3"/>
      <c r="L193" s="3"/>
      <c r="M193" s="3"/>
      <c r="N193" s="3"/>
      <c r="O193" s="1"/>
      <c r="P193" s="3"/>
      <c r="Q193" s="3"/>
      <c r="R193" s="3"/>
      <c r="S193" s="3"/>
      <c r="T193" s="1"/>
      <c r="U193" s="3"/>
      <c r="V193" s="3"/>
      <c r="W193" s="3"/>
      <c r="X193" s="3"/>
      <c r="Y193" s="1"/>
      <c r="Z193" s="3"/>
      <c r="AA193" s="3"/>
      <c r="AB193" s="3"/>
      <c r="AC193" s="3"/>
      <c r="AD193" s="59"/>
      <c r="AE193" s="157"/>
      <c r="AF193" s="167"/>
      <c r="AG193" s="167"/>
      <c r="AH193" s="167"/>
    </row>
    <row r="194" spans="1:34" s="21" customFormat="1" ht="42" customHeight="1" x14ac:dyDescent="0.2">
      <c r="A194" s="3"/>
      <c r="B194" s="39"/>
      <c r="C194" s="40"/>
      <c r="D194" s="3"/>
      <c r="E194" s="1"/>
      <c r="F194" s="3"/>
      <c r="G194" s="3"/>
      <c r="H194" s="3"/>
      <c r="I194" s="3"/>
      <c r="J194" s="1"/>
      <c r="K194" s="3"/>
      <c r="L194" s="3"/>
      <c r="M194" s="3"/>
      <c r="N194" s="3"/>
      <c r="O194" s="1"/>
      <c r="P194" s="3"/>
      <c r="Q194" s="3"/>
      <c r="R194" s="3"/>
      <c r="S194" s="3"/>
      <c r="T194" s="1"/>
      <c r="U194" s="3"/>
      <c r="V194" s="3"/>
      <c r="W194" s="3"/>
      <c r="X194" s="3"/>
      <c r="Y194" s="1"/>
      <c r="Z194" s="3"/>
      <c r="AA194" s="3"/>
      <c r="AB194" s="3"/>
      <c r="AC194" s="3"/>
      <c r="AD194" s="59"/>
      <c r="AE194" s="157"/>
      <c r="AF194" s="167"/>
      <c r="AG194" s="167"/>
      <c r="AH194" s="167"/>
    </row>
    <row r="195" spans="1:34" s="21" customFormat="1" ht="42" customHeight="1" x14ac:dyDescent="0.2">
      <c r="A195" s="3"/>
      <c r="B195" s="39"/>
      <c r="C195" s="40"/>
      <c r="D195" s="3"/>
      <c r="E195" s="1"/>
      <c r="F195" s="3"/>
      <c r="G195" s="3"/>
      <c r="H195" s="3"/>
      <c r="I195" s="3"/>
      <c r="J195" s="1"/>
      <c r="K195" s="3"/>
      <c r="L195" s="3"/>
      <c r="M195" s="3"/>
      <c r="N195" s="3"/>
      <c r="O195" s="1"/>
      <c r="P195" s="3"/>
      <c r="Q195" s="3"/>
      <c r="R195" s="3"/>
      <c r="S195" s="3"/>
      <c r="T195" s="1"/>
      <c r="U195" s="3"/>
      <c r="V195" s="3"/>
      <c r="W195" s="3"/>
      <c r="X195" s="3"/>
      <c r="Y195" s="1"/>
      <c r="Z195" s="3"/>
      <c r="AA195" s="3"/>
      <c r="AB195" s="3"/>
      <c r="AC195" s="3"/>
      <c r="AD195" s="59"/>
      <c r="AE195" s="157"/>
      <c r="AF195" s="167"/>
      <c r="AG195" s="167"/>
      <c r="AH195" s="167"/>
    </row>
    <row r="196" spans="1:34" s="21" customFormat="1" ht="42" customHeight="1" x14ac:dyDescent="0.2">
      <c r="A196" s="3"/>
      <c r="B196" s="39"/>
      <c r="C196" s="40"/>
      <c r="D196" s="3"/>
      <c r="E196" s="1"/>
      <c r="F196" s="3"/>
      <c r="G196" s="3"/>
      <c r="H196" s="3"/>
      <c r="I196" s="3"/>
      <c r="J196" s="1"/>
      <c r="K196" s="3"/>
      <c r="L196" s="3"/>
      <c r="M196" s="3"/>
      <c r="N196" s="3"/>
      <c r="O196" s="1"/>
      <c r="P196" s="3"/>
      <c r="Q196" s="3"/>
      <c r="R196" s="3"/>
      <c r="S196" s="3"/>
      <c r="T196" s="1"/>
      <c r="U196" s="3"/>
      <c r="V196" s="3"/>
      <c r="W196" s="3"/>
      <c r="X196" s="3"/>
      <c r="Y196" s="1"/>
      <c r="Z196" s="3"/>
      <c r="AA196" s="3"/>
      <c r="AB196" s="3"/>
      <c r="AC196" s="3"/>
      <c r="AD196" s="59"/>
      <c r="AE196" s="157"/>
      <c r="AF196" s="167"/>
      <c r="AG196" s="167"/>
      <c r="AH196" s="167"/>
    </row>
    <row r="197" spans="1:34" s="21" customFormat="1" ht="42" customHeight="1" x14ac:dyDescent="0.2">
      <c r="A197" s="3"/>
      <c r="B197" s="39"/>
      <c r="C197" s="40"/>
      <c r="D197" s="3"/>
      <c r="E197" s="1"/>
      <c r="F197" s="3"/>
      <c r="G197" s="3"/>
      <c r="H197" s="3"/>
      <c r="I197" s="3"/>
      <c r="J197" s="1"/>
      <c r="K197" s="3"/>
      <c r="L197" s="3"/>
      <c r="M197" s="3"/>
      <c r="N197" s="3"/>
      <c r="O197" s="1"/>
      <c r="P197" s="3"/>
      <c r="Q197" s="3"/>
      <c r="R197" s="3"/>
      <c r="S197" s="3"/>
      <c r="T197" s="1"/>
      <c r="U197" s="3"/>
      <c r="V197" s="3"/>
      <c r="W197" s="3"/>
      <c r="X197" s="3"/>
      <c r="Y197" s="1"/>
      <c r="Z197" s="3"/>
      <c r="AA197" s="3"/>
      <c r="AB197" s="3"/>
      <c r="AC197" s="3"/>
      <c r="AD197" s="59"/>
      <c r="AE197" s="157"/>
      <c r="AF197" s="167"/>
      <c r="AG197" s="167"/>
      <c r="AH197" s="167"/>
    </row>
    <row r="198" spans="1:34" s="21" customFormat="1" ht="42" customHeight="1" x14ac:dyDescent="0.2">
      <c r="A198" s="3"/>
      <c r="B198" s="39"/>
      <c r="C198" s="40"/>
      <c r="D198" s="3"/>
      <c r="E198" s="1"/>
      <c r="F198" s="3"/>
      <c r="G198" s="3"/>
      <c r="H198" s="3"/>
      <c r="I198" s="3"/>
      <c r="J198" s="1"/>
      <c r="K198" s="3"/>
      <c r="L198" s="3"/>
      <c r="M198" s="3"/>
      <c r="N198" s="3"/>
      <c r="O198" s="1"/>
      <c r="P198" s="3"/>
      <c r="Q198" s="3"/>
      <c r="R198" s="3"/>
      <c r="S198" s="3"/>
      <c r="T198" s="1"/>
      <c r="U198" s="3"/>
      <c r="V198" s="3"/>
      <c r="W198" s="3"/>
      <c r="X198" s="3"/>
      <c r="Y198" s="1"/>
      <c r="Z198" s="3"/>
      <c r="AA198" s="3"/>
      <c r="AB198" s="3"/>
      <c r="AC198" s="3"/>
      <c r="AD198" s="59"/>
      <c r="AE198" s="157"/>
      <c r="AF198" s="167"/>
      <c r="AG198" s="167"/>
      <c r="AH198" s="167"/>
    </row>
  </sheetData>
  <mergeCells count="625">
    <mergeCell ref="C73:C74"/>
    <mergeCell ref="C75:C76"/>
    <mergeCell ref="A68:A69"/>
    <mergeCell ref="A71:C71"/>
    <mergeCell ref="A8:AD8"/>
    <mergeCell ref="A59:AD59"/>
    <mergeCell ref="A57:AD57"/>
    <mergeCell ref="A58:AD58"/>
    <mergeCell ref="A10:AD10"/>
    <mergeCell ref="A11:AD11"/>
    <mergeCell ref="A12:AD12"/>
    <mergeCell ref="A9:AD9"/>
    <mergeCell ref="A60:AD60"/>
    <mergeCell ref="A18:AD18"/>
    <mergeCell ref="A27:AD27"/>
    <mergeCell ref="A47:AD47"/>
    <mergeCell ref="A48:AD48"/>
    <mergeCell ref="A51:AD51"/>
    <mergeCell ref="A30:AD30"/>
    <mergeCell ref="L68:L69"/>
    <mergeCell ref="M68:M69"/>
    <mergeCell ref="A70:C70"/>
    <mergeCell ref="D68:D69"/>
    <mergeCell ref="E68:E69"/>
    <mergeCell ref="F68:F69"/>
    <mergeCell ref="W68:W69"/>
    <mergeCell ref="A67:AD67"/>
    <mergeCell ref="C63:C64"/>
    <mergeCell ref="D63:D64"/>
    <mergeCell ref="B3:AD3"/>
    <mergeCell ref="AA2:AD2"/>
    <mergeCell ref="AA1:AD1"/>
    <mergeCell ref="AC68:AC69"/>
    <mergeCell ref="AD68:AD69"/>
    <mergeCell ref="AB68:AB69"/>
    <mergeCell ref="A37:A38"/>
    <mergeCell ref="C37:C38"/>
    <mergeCell ref="D37:D38"/>
    <mergeCell ref="A39:A40"/>
    <mergeCell ref="C39:C40"/>
    <mergeCell ref="D39:D40"/>
    <mergeCell ref="A4:A6"/>
    <mergeCell ref="B4:B6"/>
    <mergeCell ref="C4:C6"/>
    <mergeCell ref="D4:D6"/>
    <mergeCell ref="E4:AC4"/>
    <mergeCell ref="AD4:AD6"/>
    <mergeCell ref="A46:AD46"/>
    <mergeCell ref="A62:AD62"/>
    <mergeCell ref="A56:C56"/>
    <mergeCell ref="O5:S5"/>
    <mergeCell ref="Y5:AC5"/>
    <mergeCell ref="FY67:HB67"/>
    <mergeCell ref="HC67:IF67"/>
    <mergeCell ref="IG67:JJ67"/>
    <mergeCell ref="JK67:KN67"/>
    <mergeCell ref="E5:I5"/>
    <mergeCell ref="J5:N5"/>
    <mergeCell ref="T5:X5"/>
    <mergeCell ref="A29:C29"/>
    <mergeCell ref="A45:AD45"/>
    <mergeCell ref="A44:C44"/>
    <mergeCell ref="A31:AD31"/>
    <mergeCell ref="A32:AD32"/>
    <mergeCell ref="A33:AD33"/>
    <mergeCell ref="KO67:LR67"/>
    <mergeCell ref="AE67:BH67"/>
    <mergeCell ref="BI67:CL67"/>
    <mergeCell ref="CM67:DP67"/>
    <mergeCell ref="DQ67:ET67"/>
    <mergeCell ref="EU67:FX67"/>
    <mergeCell ref="RM67:SP67"/>
    <mergeCell ref="SQ67:TT67"/>
    <mergeCell ref="TU67:UX67"/>
    <mergeCell ref="UY67:WB67"/>
    <mergeCell ref="WC67:XF67"/>
    <mergeCell ref="LS67:MV67"/>
    <mergeCell ref="MW67:NZ67"/>
    <mergeCell ref="OA67:PD67"/>
    <mergeCell ref="PE67:QH67"/>
    <mergeCell ref="QI67:RL67"/>
    <mergeCell ref="ADA67:AED67"/>
    <mergeCell ref="AEE67:AFH67"/>
    <mergeCell ref="AFI67:AGL67"/>
    <mergeCell ref="AGM67:AHP67"/>
    <mergeCell ref="AHQ67:AIT67"/>
    <mergeCell ref="XG67:YJ67"/>
    <mergeCell ref="YK67:ZN67"/>
    <mergeCell ref="ZO67:AAR67"/>
    <mergeCell ref="AAS67:ABV67"/>
    <mergeCell ref="ABW67:ACZ67"/>
    <mergeCell ref="AOO67:APR67"/>
    <mergeCell ref="APS67:AQV67"/>
    <mergeCell ref="AQW67:ARZ67"/>
    <mergeCell ref="ASA67:ATD67"/>
    <mergeCell ref="ATE67:AUH67"/>
    <mergeCell ref="AIU67:AJX67"/>
    <mergeCell ref="AJY67:ALB67"/>
    <mergeCell ref="ALC67:AMF67"/>
    <mergeCell ref="AMG67:ANJ67"/>
    <mergeCell ref="ANK67:AON67"/>
    <mergeCell ref="BAC67:BBF67"/>
    <mergeCell ref="BBG67:BCJ67"/>
    <mergeCell ref="BCK67:BDN67"/>
    <mergeCell ref="BDO67:BER67"/>
    <mergeCell ref="BES67:BFV67"/>
    <mergeCell ref="AUI67:AVL67"/>
    <mergeCell ref="AVM67:AWP67"/>
    <mergeCell ref="AWQ67:AXT67"/>
    <mergeCell ref="AXU67:AYX67"/>
    <mergeCell ref="AYY67:BAB67"/>
    <mergeCell ref="BLQ67:BMT67"/>
    <mergeCell ref="BMU67:BNX67"/>
    <mergeCell ref="BNY67:BPB67"/>
    <mergeCell ref="BPC67:BQF67"/>
    <mergeCell ref="BQG67:BRJ67"/>
    <mergeCell ref="BFW67:BGZ67"/>
    <mergeCell ref="BHA67:BID67"/>
    <mergeCell ref="BIE67:BJH67"/>
    <mergeCell ref="BJI67:BKL67"/>
    <mergeCell ref="BKM67:BLP67"/>
    <mergeCell ref="BXE67:BYH67"/>
    <mergeCell ref="BYI67:BZL67"/>
    <mergeCell ref="BZM67:CAP67"/>
    <mergeCell ref="CAQ67:CBT67"/>
    <mergeCell ref="CBU67:CCX67"/>
    <mergeCell ref="BRK67:BSN67"/>
    <mergeCell ref="BSO67:BTR67"/>
    <mergeCell ref="BTS67:BUV67"/>
    <mergeCell ref="BUW67:BVZ67"/>
    <mergeCell ref="BWA67:BXD67"/>
    <mergeCell ref="CIS67:CJV67"/>
    <mergeCell ref="CJW67:CKZ67"/>
    <mergeCell ref="CLA67:CMD67"/>
    <mergeCell ref="CME67:CNH67"/>
    <mergeCell ref="CNI67:COL67"/>
    <mergeCell ref="CCY67:CEB67"/>
    <mergeCell ref="CEC67:CFF67"/>
    <mergeCell ref="CFG67:CGJ67"/>
    <mergeCell ref="CGK67:CHN67"/>
    <mergeCell ref="CHO67:CIR67"/>
    <mergeCell ref="CUG67:CVJ67"/>
    <mergeCell ref="CVK67:CWN67"/>
    <mergeCell ref="CWO67:CXR67"/>
    <mergeCell ref="CXS67:CYV67"/>
    <mergeCell ref="CYW67:CZZ67"/>
    <mergeCell ref="COM67:CPP67"/>
    <mergeCell ref="CPQ67:CQT67"/>
    <mergeCell ref="CQU67:CRX67"/>
    <mergeCell ref="CRY67:CTB67"/>
    <mergeCell ref="CTC67:CUF67"/>
    <mergeCell ref="DFU67:DGX67"/>
    <mergeCell ref="DGY67:DIB67"/>
    <mergeCell ref="DIC67:DJF67"/>
    <mergeCell ref="DJG67:DKJ67"/>
    <mergeCell ref="DKK67:DLN67"/>
    <mergeCell ref="DAA67:DBD67"/>
    <mergeCell ref="DBE67:DCH67"/>
    <mergeCell ref="DCI67:DDL67"/>
    <mergeCell ref="DDM67:DEP67"/>
    <mergeCell ref="DEQ67:DFT67"/>
    <mergeCell ref="DRI67:DSL67"/>
    <mergeCell ref="DSM67:DTP67"/>
    <mergeCell ref="DTQ67:DUT67"/>
    <mergeCell ref="DUU67:DVX67"/>
    <mergeCell ref="DVY67:DXB67"/>
    <mergeCell ref="DLO67:DMR67"/>
    <mergeCell ref="DMS67:DNV67"/>
    <mergeCell ref="DNW67:DOZ67"/>
    <mergeCell ref="DPA67:DQD67"/>
    <mergeCell ref="DQE67:DRH67"/>
    <mergeCell ref="ECW67:EDZ67"/>
    <mergeCell ref="EEA67:EFD67"/>
    <mergeCell ref="EFE67:EGH67"/>
    <mergeCell ref="EGI67:EHL67"/>
    <mergeCell ref="EHM67:EIP67"/>
    <mergeCell ref="DXC67:DYF67"/>
    <mergeCell ref="DYG67:DZJ67"/>
    <mergeCell ref="DZK67:EAN67"/>
    <mergeCell ref="EAO67:EBR67"/>
    <mergeCell ref="EBS67:ECV67"/>
    <mergeCell ref="EOK67:EPN67"/>
    <mergeCell ref="EPO67:EQR67"/>
    <mergeCell ref="EQS67:ERV67"/>
    <mergeCell ref="ERW67:ESZ67"/>
    <mergeCell ref="ETA67:EUD67"/>
    <mergeCell ref="EIQ67:EJT67"/>
    <mergeCell ref="EJU67:EKX67"/>
    <mergeCell ref="EKY67:EMB67"/>
    <mergeCell ref="EMC67:ENF67"/>
    <mergeCell ref="ENG67:EOJ67"/>
    <mergeCell ref="EZY67:FBB67"/>
    <mergeCell ref="FBC67:FCF67"/>
    <mergeCell ref="FCG67:FDJ67"/>
    <mergeCell ref="FDK67:FEN67"/>
    <mergeCell ref="FEO67:FFR67"/>
    <mergeCell ref="EUE67:EVH67"/>
    <mergeCell ref="EVI67:EWL67"/>
    <mergeCell ref="EWM67:EXP67"/>
    <mergeCell ref="EXQ67:EYT67"/>
    <mergeCell ref="EYU67:EZX67"/>
    <mergeCell ref="FLM67:FMP67"/>
    <mergeCell ref="FMQ67:FNT67"/>
    <mergeCell ref="FNU67:FOX67"/>
    <mergeCell ref="FOY67:FQB67"/>
    <mergeCell ref="FQC67:FRF67"/>
    <mergeCell ref="FFS67:FGV67"/>
    <mergeCell ref="FGW67:FHZ67"/>
    <mergeCell ref="FIA67:FJD67"/>
    <mergeCell ref="FJE67:FKH67"/>
    <mergeCell ref="FKI67:FLL67"/>
    <mergeCell ref="FXA67:FYD67"/>
    <mergeCell ref="FYE67:FZH67"/>
    <mergeCell ref="FZI67:GAL67"/>
    <mergeCell ref="GAM67:GBP67"/>
    <mergeCell ref="GBQ67:GCT67"/>
    <mergeCell ref="FRG67:FSJ67"/>
    <mergeCell ref="FSK67:FTN67"/>
    <mergeCell ref="FTO67:FUR67"/>
    <mergeCell ref="FUS67:FVV67"/>
    <mergeCell ref="FVW67:FWZ67"/>
    <mergeCell ref="GIO67:GJR67"/>
    <mergeCell ref="GJS67:GKV67"/>
    <mergeCell ref="GKW67:GLZ67"/>
    <mergeCell ref="GMA67:GND67"/>
    <mergeCell ref="GNE67:GOH67"/>
    <mergeCell ref="GCU67:GDX67"/>
    <mergeCell ref="GDY67:GFB67"/>
    <mergeCell ref="GFC67:GGF67"/>
    <mergeCell ref="GGG67:GHJ67"/>
    <mergeCell ref="GHK67:GIN67"/>
    <mergeCell ref="GUC67:GVF67"/>
    <mergeCell ref="GVG67:GWJ67"/>
    <mergeCell ref="GWK67:GXN67"/>
    <mergeCell ref="GXO67:GYR67"/>
    <mergeCell ref="GYS67:GZV67"/>
    <mergeCell ref="GOI67:GPL67"/>
    <mergeCell ref="GPM67:GQP67"/>
    <mergeCell ref="GQQ67:GRT67"/>
    <mergeCell ref="GRU67:GSX67"/>
    <mergeCell ref="GSY67:GUB67"/>
    <mergeCell ref="HFQ67:HGT67"/>
    <mergeCell ref="HGU67:HHX67"/>
    <mergeCell ref="HHY67:HJB67"/>
    <mergeCell ref="HJC67:HKF67"/>
    <mergeCell ref="HKG67:HLJ67"/>
    <mergeCell ref="GZW67:HAZ67"/>
    <mergeCell ref="HBA67:HCD67"/>
    <mergeCell ref="HCE67:HDH67"/>
    <mergeCell ref="HDI67:HEL67"/>
    <mergeCell ref="HEM67:HFP67"/>
    <mergeCell ref="HRE67:HSH67"/>
    <mergeCell ref="HSI67:HTL67"/>
    <mergeCell ref="HTM67:HUP67"/>
    <mergeCell ref="HUQ67:HVT67"/>
    <mergeCell ref="HVU67:HWX67"/>
    <mergeCell ref="HLK67:HMN67"/>
    <mergeCell ref="HMO67:HNR67"/>
    <mergeCell ref="HNS67:HOV67"/>
    <mergeCell ref="HOW67:HPZ67"/>
    <mergeCell ref="HQA67:HRD67"/>
    <mergeCell ref="ICS67:IDV67"/>
    <mergeCell ref="IDW67:IEZ67"/>
    <mergeCell ref="IFA67:IGD67"/>
    <mergeCell ref="IGE67:IHH67"/>
    <mergeCell ref="IHI67:IIL67"/>
    <mergeCell ref="HWY67:HYB67"/>
    <mergeCell ref="HYC67:HZF67"/>
    <mergeCell ref="HZG67:IAJ67"/>
    <mergeCell ref="IAK67:IBN67"/>
    <mergeCell ref="IBO67:ICR67"/>
    <mergeCell ref="IOG67:IPJ67"/>
    <mergeCell ref="IPK67:IQN67"/>
    <mergeCell ref="IQO67:IRR67"/>
    <mergeCell ref="IRS67:ISV67"/>
    <mergeCell ref="ISW67:ITZ67"/>
    <mergeCell ref="IIM67:IJP67"/>
    <mergeCell ref="IJQ67:IKT67"/>
    <mergeCell ref="IKU67:ILX67"/>
    <mergeCell ref="ILY67:INB67"/>
    <mergeCell ref="INC67:IOF67"/>
    <mergeCell ref="IZU67:JAX67"/>
    <mergeCell ref="JAY67:JCB67"/>
    <mergeCell ref="JCC67:JDF67"/>
    <mergeCell ref="JDG67:JEJ67"/>
    <mergeCell ref="JEK67:JFN67"/>
    <mergeCell ref="IUA67:IVD67"/>
    <mergeCell ref="IVE67:IWH67"/>
    <mergeCell ref="IWI67:IXL67"/>
    <mergeCell ref="IXM67:IYP67"/>
    <mergeCell ref="IYQ67:IZT67"/>
    <mergeCell ref="JLI67:JML67"/>
    <mergeCell ref="JMM67:JNP67"/>
    <mergeCell ref="JNQ67:JOT67"/>
    <mergeCell ref="JOU67:JPX67"/>
    <mergeCell ref="JPY67:JRB67"/>
    <mergeCell ref="JFO67:JGR67"/>
    <mergeCell ref="JGS67:JHV67"/>
    <mergeCell ref="JHW67:JIZ67"/>
    <mergeCell ref="JJA67:JKD67"/>
    <mergeCell ref="JKE67:JLH67"/>
    <mergeCell ref="JWW67:JXZ67"/>
    <mergeCell ref="JYA67:JZD67"/>
    <mergeCell ref="JZE67:KAH67"/>
    <mergeCell ref="KAI67:KBL67"/>
    <mergeCell ref="KBM67:KCP67"/>
    <mergeCell ref="JRC67:JSF67"/>
    <mergeCell ref="JSG67:JTJ67"/>
    <mergeCell ref="JTK67:JUN67"/>
    <mergeCell ref="JUO67:JVR67"/>
    <mergeCell ref="JVS67:JWV67"/>
    <mergeCell ref="KIK67:KJN67"/>
    <mergeCell ref="KJO67:KKR67"/>
    <mergeCell ref="KKS67:KLV67"/>
    <mergeCell ref="KLW67:KMZ67"/>
    <mergeCell ref="KNA67:KOD67"/>
    <mergeCell ref="KCQ67:KDT67"/>
    <mergeCell ref="KDU67:KEX67"/>
    <mergeCell ref="KEY67:KGB67"/>
    <mergeCell ref="KGC67:KHF67"/>
    <mergeCell ref="KHG67:KIJ67"/>
    <mergeCell ref="KTY67:KVB67"/>
    <mergeCell ref="KVC67:KWF67"/>
    <mergeCell ref="KWG67:KXJ67"/>
    <mergeCell ref="KXK67:KYN67"/>
    <mergeCell ref="KYO67:KZR67"/>
    <mergeCell ref="KOE67:KPH67"/>
    <mergeCell ref="KPI67:KQL67"/>
    <mergeCell ref="KQM67:KRP67"/>
    <mergeCell ref="KRQ67:KST67"/>
    <mergeCell ref="KSU67:KTX67"/>
    <mergeCell ref="LFM67:LGP67"/>
    <mergeCell ref="LGQ67:LHT67"/>
    <mergeCell ref="LHU67:LIX67"/>
    <mergeCell ref="LIY67:LKB67"/>
    <mergeCell ref="LKC67:LLF67"/>
    <mergeCell ref="KZS67:LAV67"/>
    <mergeCell ref="LAW67:LBZ67"/>
    <mergeCell ref="LCA67:LDD67"/>
    <mergeCell ref="LDE67:LEH67"/>
    <mergeCell ref="LEI67:LFL67"/>
    <mergeCell ref="LRA67:LSD67"/>
    <mergeCell ref="LSE67:LTH67"/>
    <mergeCell ref="LTI67:LUL67"/>
    <mergeCell ref="LUM67:LVP67"/>
    <mergeCell ref="LVQ67:LWT67"/>
    <mergeCell ref="LLG67:LMJ67"/>
    <mergeCell ref="LMK67:LNN67"/>
    <mergeCell ref="LNO67:LOR67"/>
    <mergeCell ref="LOS67:LPV67"/>
    <mergeCell ref="LPW67:LQZ67"/>
    <mergeCell ref="MCO67:MDR67"/>
    <mergeCell ref="MDS67:MEV67"/>
    <mergeCell ref="MEW67:MFZ67"/>
    <mergeCell ref="MGA67:MHD67"/>
    <mergeCell ref="MHE67:MIH67"/>
    <mergeCell ref="LWU67:LXX67"/>
    <mergeCell ref="LXY67:LZB67"/>
    <mergeCell ref="LZC67:MAF67"/>
    <mergeCell ref="MAG67:MBJ67"/>
    <mergeCell ref="MBK67:MCN67"/>
    <mergeCell ref="MOC67:MPF67"/>
    <mergeCell ref="MPG67:MQJ67"/>
    <mergeCell ref="MQK67:MRN67"/>
    <mergeCell ref="MRO67:MSR67"/>
    <mergeCell ref="MSS67:MTV67"/>
    <mergeCell ref="MII67:MJL67"/>
    <mergeCell ref="MJM67:MKP67"/>
    <mergeCell ref="MKQ67:MLT67"/>
    <mergeCell ref="MLU67:MMX67"/>
    <mergeCell ref="MMY67:MOB67"/>
    <mergeCell ref="MZQ67:NAT67"/>
    <mergeCell ref="NAU67:NBX67"/>
    <mergeCell ref="NBY67:NDB67"/>
    <mergeCell ref="NDC67:NEF67"/>
    <mergeCell ref="NEG67:NFJ67"/>
    <mergeCell ref="MTW67:MUZ67"/>
    <mergeCell ref="MVA67:MWD67"/>
    <mergeCell ref="MWE67:MXH67"/>
    <mergeCell ref="MXI67:MYL67"/>
    <mergeCell ref="MYM67:MZP67"/>
    <mergeCell ref="NLE67:NMH67"/>
    <mergeCell ref="NMI67:NNL67"/>
    <mergeCell ref="NNM67:NOP67"/>
    <mergeCell ref="NOQ67:NPT67"/>
    <mergeCell ref="NPU67:NQX67"/>
    <mergeCell ref="NFK67:NGN67"/>
    <mergeCell ref="NGO67:NHR67"/>
    <mergeCell ref="NHS67:NIV67"/>
    <mergeCell ref="NIW67:NJZ67"/>
    <mergeCell ref="NKA67:NLD67"/>
    <mergeCell ref="NWS67:NXV67"/>
    <mergeCell ref="NXW67:NYZ67"/>
    <mergeCell ref="NZA67:OAD67"/>
    <mergeCell ref="OAE67:OBH67"/>
    <mergeCell ref="OBI67:OCL67"/>
    <mergeCell ref="NQY67:NSB67"/>
    <mergeCell ref="NSC67:NTF67"/>
    <mergeCell ref="NTG67:NUJ67"/>
    <mergeCell ref="NUK67:NVN67"/>
    <mergeCell ref="NVO67:NWR67"/>
    <mergeCell ref="OIG67:OJJ67"/>
    <mergeCell ref="OJK67:OKN67"/>
    <mergeCell ref="OKO67:OLR67"/>
    <mergeCell ref="OLS67:OMV67"/>
    <mergeCell ref="OMW67:ONZ67"/>
    <mergeCell ref="OCM67:ODP67"/>
    <mergeCell ref="ODQ67:OET67"/>
    <mergeCell ref="OEU67:OFX67"/>
    <mergeCell ref="OFY67:OHB67"/>
    <mergeCell ref="OHC67:OIF67"/>
    <mergeCell ref="OTU67:OUX67"/>
    <mergeCell ref="OUY67:OWB67"/>
    <mergeCell ref="OWC67:OXF67"/>
    <mergeCell ref="OXG67:OYJ67"/>
    <mergeCell ref="OYK67:OZN67"/>
    <mergeCell ref="OOA67:OPD67"/>
    <mergeCell ref="OPE67:OQH67"/>
    <mergeCell ref="OQI67:ORL67"/>
    <mergeCell ref="ORM67:OSP67"/>
    <mergeCell ref="OSQ67:OTT67"/>
    <mergeCell ref="PFI67:PGL67"/>
    <mergeCell ref="PGM67:PHP67"/>
    <mergeCell ref="PHQ67:PIT67"/>
    <mergeCell ref="PIU67:PJX67"/>
    <mergeCell ref="PJY67:PLB67"/>
    <mergeCell ref="OZO67:PAR67"/>
    <mergeCell ref="PAS67:PBV67"/>
    <mergeCell ref="PBW67:PCZ67"/>
    <mergeCell ref="PDA67:PED67"/>
    <mergeCell ref="PEE67:PFH67"/>
    <mergeCell ref="PQW67:PRZ67"/>
    <mergeCell ref="PSA67:PTD67"/>
    <mergeCell ref="PTE67:PUH67"/>
    <mergeCell ref="PUI67:PVL67"/>
    <mergeCell ref="PVM67:PWP67"/>
    <mergeCell ref="PLC67:PMF67"/>
    <mergeCell ref="PMG67:PNJ67"/>
    <mergeCell ref="PNK67:PON67"/>
    <mergeCell ref="POO67:PPR67"/>
    <mergeCell ref="PPS67:PQV67"/>
    <mergeCell ref="QCK67:QDN67"/>
    <mergeCell ref="QDO67:QER67"/>
    <mergeCell ref="QES67:QFV67"/>
    <mergeCell ref="QFW67:QGZ67"/>
    <mergeCell ref="QHA67:QID67"/>
    <mergeCell ref="PWQ67:PXT67"/>
    <mergeCell ref="PXU67:PYX67"/>
    <mergeCell ref="PYY67:QAB67"/>
    <mergeCell ref="QAC67:QBF67"/>
    <mergeCell ref="QBG67:QCJ67"/>
    <mergeCell ref="QNY67:QPB67"/>
    <mergeCell ref="QPC67:QQF67"/>
    <mergeCell ref="QQG67:QRJ67"/>
    <mergeCell ref="QRK67:QSN67"/>
    <mergeCell ref="QSO67:QTR67"/>
    <mergeCell ref="QIE67:QJH67"/>
    <mergeCell ref="QJI67:QKL67"/>
    <mergeCell ref="QKM67:QLP67"/>
    <mergeCell ref="QLQ67:QMT67"/>
    <mergeCell ref="QMU67:QNX67"/>
    <mergeCell ref="QZM67:RAP67"/>
    <mergeCell ref="RAQ67:RBT67"/>
    <mergeCell ref="RBU67:RCX67"/>
    <mergeCell ref="RCY67:REB67"/>
    <mergeCell ref="REC67:RFF67"/>
    <mergeCell ref="QTS67:QUV67"/>
    <mergeCell ref="QUW67:QVZ67"/>
    <mergeCell ref="QWA67:QXD67"/>
    <mergeCell ref="QXE67:QYH67"/>
    <mergeCell ref="QYI67:QZL67"/>
    <mergeCell ref="RLA67:RMD67"/>
    <mergeCell ref="RME67:RNH67"/>
    <mergeCell ref="RNI67:ROL67"/>
    <mergeCell ref="ROM67:RPP67"/>
    <mergeCell ref="RPQ67:RQT67"/>
    <mergeCell ref="RFG67:RGJ67"/>
    <mergeCell ref="RGK67:RHN67"/>
    <mergeCell ref="RHO67:RIR67"/>
    <mergeCell ref="RIS67:RJV67"/>
    <mergeCell ref="RJW67:RKZ67"/>
    <mergeCell ref="RWO67:RXR67"/>
    <mergeCell ref="RXS67:RYV67"/>
    <mergeCell ref="RYW67:RZZ67"/>
    <mergeCell ref="SAA67:SBD67"/>
    <mergeCell ref="SBE67:SCH67"/>
    <mergeCell ref="RQU67:RRX67"/>
    <mergeCell ref="RRY67:RTB67"/>
    <mergeCell ref="RTC67:RUF67"/>
    <mergeCell ref="RUG67:RVJ67"/>
    <mergeCell ref="RVK67:RWN67"/>
    <mergeCell ref="SIC67:SJF67"/>
    <mergeCell ref="SJG67:SKJ67"/>
    <mergeCell ref="SKK67:SLN67"/>
    <mergeCell ref="SLO67:SMR67"/>
    <mergeCell ref="SMS67:SNV67"/>
    <mergeCell ref="SCI67:SDL67"/>
    <mergeCell ref="SDM67:SEP67"/>
    <mergeCell ref="SEQ67:SFT67"/>
    <mergeCell ref="SFU67:SGX67"/>
    <mergeCell ref="SGY67:SIB67"/>
    <mergeCell ref="STQ67:SUT67"/>
    <mergeCell ref="SUU67:SVX67"/>
    <mergeCell ref="SVY67:SXB67"/>
    <mergeCell ref="SXC67:SYF67"/>
    <mergeCell ref="SYG67:SZJ67"/>
    <mergeCell ref="SNW67:SOZ67"/>
    <mergeCell ref="SPA67:SQD67"/>
    <mergeCell ref="SQE67:SRH67"/>
    <mergeCell ref="SRI67:SSL67"/>
    <mergeCell ref="SSM67:STP67"/>
    <mergeCell ref="TFE67:TGH67"/>
    <mergeCell ref="TGI67:THL67"/>
    <mergeCell ref="THM67:TIP67"/>
    <mergeCell ref="TIQ67:TJT67"/>
    <mergeCell ref="TJU67:TKX67"/>
    <mergeCell ref="SZK67:TAN67"/>
    <mergeCell ref="TAO67:TBR67"/>
    <mergeCell ref="TBS67:TCV67"/>
    <mergeCell ref="TCW67:TDZ67"/>
    <mergeCell ref="TEA67:TFD67"/>
    <mergeCell ref="TQS67:TRV67"/>
    <mergeCell ref="TRW67:TSZ67"/>
    <mergeCell ref="TTA67:TUD67"/>
    <mergeCell ref="TUE67:TVH67"/>
    <mergeCell ref="TVI67:TWL67"/>
    <mergeCell ref="TKY67:TMB67"/>
    <mergeCell ref="TMC67:TNF67"/>
    <mergeCell ref="TNG67:TOJ67"/>
    <mergeCell ref="TOK67:TPN67"/>
    <mergeCell ref="TPO67:TQR67"/>
    <mergeCell ref="UCG67:UDJ67"/>
    <mergeCell ref="UDK67:UEN67"/>
    <mergeCell ref="UEO67:UFR67"/>
    <mergeCell ref="UFS67:UGV67"/>
    <mergeCell ref="UGW67:UHZ67"/>
    <mergeCell ref="TWM67:TXP67"/>
    <mergeCell ref="TXQ67:TYT67"/>
    <mergeCell ref="TYU67:TZX67"/>
    <mergeCell ref="TZY67:UBB67"/>
    <mergeCell ref="UBC67:UCF67"/>
    <mergeCell ref="UNU67:UOX67"/>
    <mergeCell ref="UOY67:UQB67"/>
    <mergeCell ref="UQC67:URF67"/>
    <mergeCell ref="URG67:USJ67"/>
    <mergeCell ref="USK67:UTN67"/>
    <mergeCell ref="UIA67:UJD67"/>
    <mergeCell ref="UJE67:UKH67"/>
    <mergeCell ref="UKI67:ULL67"/>
    <mergeCell ref="ULM67:UMP67"/>
    <mergeCell ref="UMQ67:UNT67"/>
    <mergeCell ref="UZI67:VAL67"/>
    <mergeCell ref="VAM67:VBP67"/>
    <mergeCell ref="VBQ67:VCT67"/>
    <mergeCell ref="VCU67:VDX67"/>
    <mergeCell ref="VDY67:VFB67"/>
    <mergeCell ref="UTO67:UUR67"/>
    <mergeCell ref="UUS67:UVV67"/>
    <mergeCell ref="UVW67:UWZ67"/>
    <mergeCell ref="UXA67:UYD67"/>
    <mergeCell ref="UYE67:UZH67"/>
    <mergeCell ref="VKW67:VLZ67"/>
    <mergeCell ref="VMA67:VND67"/>
    <mergeCell ref="VNE67:VOH67"/>
    <mergeCell ref="VOI67:VPL67"/>
    <mergeCell ref="VPM67:VQP67"/>
    <mergeCell ref="VFC67:VGF67"/>
    <mergeCell ref="VGG67:VHJ67"/>
    <mergeCell ref="VHK67:VIN67"/>
    <mergeCell ref="VIO67:VJR67"/>
    <mergeCell ref="VJS67:VKV67"/>
    <mergeCell ref="VWK67:VXN67"/>
    <mergeCell ref="VXO67:VYR67"/>
    <mergeCell ref="VYS67:VZV67"/>
    <mergeCell ref="VZW67:WAZ67"/>
    <mergeCell ref="WBA67:WCD67"/>
    <mergeCell ref="VQQ67:VRT67"/>
    <mergeCell ref="VRU67:VSX67"/>
    <mergeCell ref="VSY67:VUB67"/>
    <mergeCell ref="VUC67:VVF67"/>
    <mergeCell ref="VVG67:VWJ67"/>
    <mergeCell ref="WJC67:WKF67"/>
    <mergeCell ref="WKG67:WLJ67"/>
    <mergeCell ref="WLK67:WMN67"/>
    <mergeCell ref="WMO67:WNR67"/>
    <mergeCell ref="WCE67:WDH67"/>
    <mergeCell ref="WDI67:WEL67"/>
    <mergeCell ref="WEM67:WFP67"/>
    <mergeCell ref="WFQ67:WGT67"/>
    <mergeCell ref="WGU67:WHX67"/>
    <mergeCell ref="AA68:AA69"/>
    <mergeCell ref="N68:N69"/>
    <mergeCell ref="O68:O69"/>
    <mergeCell ref="P68:P69"/>
    <mergeCell ref="Q68:Q69"/>
    <mergeCell ref="R68:R69"/>
    <mergeCell ref="S68:S69"/>
    <mergeCell ref="XFA67:XFD67"/>
    <mergeCell ref="WZG67:XAJ67"/>
    <mergeCell ref="XAK67:XBN67"/>
    <mergeCell ref="XBO67:XCR67"/>
    <mergeCell ref="XCS67:XDV67"/>
    <mergeCell ref="XDW67:XEZ67"/>
    <mergeCell ref="WTM67:WUP67"/>
    <mergeCell ref="WUQ67:WVT67"/>
    <mergeCell ref="WVU67:WWX67"/>
    <mergeCell ref="WWY67:WYB67"/>
    <mergeCell ref="WYC67:WZF67"/>
    <mergeCell ref="WNS67:WOV67"/>
    <mergeCell ref="WOW67:WPZ67"/>
    <mergeCell ref="WQA67:WRD67"/>
    <mergeCell ref="WRE67:WSH67"/>
    <mergeCell ref="WSI67:WTL67"/>
    <mergeCell ref="WHY67:WJB67"/>
    <mergeCell ref="I68:I69"/>
    <mergeCell ref="J68:J69"/>
    <mergeCell ref="K68:K69"/>
    <mergeCell ref="T68:T69"/>
    <mergeCell ref="U68:U69"/>
    <mergeCell ref="V68:V69"/>
    <mergeCell ref="G68:G69"/>
    <mergeCell ref="Y68:Y69"/>
    <mergeCell ref="Z68:Z69"/>
    <mergeCell ref="H68:H69"/>
    <mergeCell ref="X68:X69"/>
  </mergeCells>
  <printOptions horizontalCentered="1"/>
  <pageMargins left="7.874015748031496E-2" right="7.874015748031496E-2" top="0.62992125984251968" bottom="0.39370078740157483" header="0.19685039370078741" footer="0.15748031496062992"/>
  <pageSetup paperSize="8" scale="38" fitToHeight="0" orientation="landscape" r:id="rId1"/>
  <headerFooter alignWithMargins="0"/>
  <rowBreaks count="5" manualBreakCount="5">
    <brk id="20" max="29" man="1"/>
    <brk id="34" max="29" man="1"/>
    <brk id="41" max="29" man="1"/>
    <brk id="53" max="29" man="1"/>
    <brk id="64" max="29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D97"/>
  <sheetViews>
    <sheetView tabSelected="1" view="pageBreakPreview" topLeftCell="A85" zoomScale="110" zoomScaleSheetLayoutView="110" workbookViewId="0">
      <selection activeCell="C90" sqref="C90"/>
    </sheetView>
  </sheetViews>
  <sheetFormatPr defaultRowHeight="12.75" x14ac:dyDescent="0.2"/>
  <cols>
    <col min="1" max="1" width="6.140625" style="14" customWidth="1"/>
    <col min="2" max="2" width="34.140625" style="14" customWidth="1"/>
    <col min="3" max="3" width="58.28515625" style="14" customWidth="1"/>
    <col min="4" max="4" width="8.85546875" style="14"/>
    <col min="5" max="5" width="8.5703125" style="14" customWidth="1"/>
    <col min="6" max="7" width="8.7109375" style="14" customWidth="1"/>
    <col min="8" max="8" width="7.42578125" style="14" customWidth="1"/>
    <col min="9" max="9" width="7.7109375" style="14" customWidth="1"/>
    <col min="10" max="10" width="8.140625" style="14" customWidth="1"/>
    <col min="17" max="17" width="14.140625" customWidth="1"/>
  </cols>
  <sheetData>
    <row r="1" spans="1:11" ht="57" customHeight="1" x14ac:dyDescent="0.2">
      <c r="G1" s="690" t="s">
        <v>1429</v>
      </c>
      <c r="H1" s="690"/>
      <c r="I1" s="690"/>
      <c r="J1" s="690"/>
    </row>
    <row r="2" spans="1:11" ht="81" customHeight="1" x14ac:dyDescent="0.2">
      <c r="A2" s="58"/>
      <c r="B2" s="58"/>
      <c r="C2" s="58"/>
      <c r="D2" s="58"/>
      <c r="E2" s="58"/>
      <c r="G2" s="705" t="s">
        <v>832</v>
      </c>
      <c r="H2" s="705"/>
      <c r="I2" s="705"/>
      <c r="J2" s="705"/>
    </row>
    <row r="3" spans="1:11" ht="13.9" hidden="1" customHeight="1" x14ac:dyDescent="0.2">
      <c r="A3" s="53"/>
      <c r="B3" s="76"/>
      <c r="C3" s="77"/>
      <c r="D3" s="78"/>
      <c r="E3" s="54"/>
      <c r="F3" s="54"/>
      <c r="G3" s="54"/>
      <c r="H3" s="54"/>
      <c r="I3" s="54"/>
      <c r="J3" s="54"/>
    </row>
    <row r="4" spans="1:11" ht="35.450000000000003" customHeight="1" x14ac:dyDescent="0.2">
      <c r="A4" s="698" t="s">
        <v>1208</v>
      </c>
      <c r="B4" s="698"/>
      <c r="C4" s="698"/>
      <c r="D4" s="698"/>
      <c r="E4" s="698"/>
      <c r="F4" s="698"/>
      <c r="G4" s="698"/>
      <c r="H4" s="698"/>
      <c r="I4" s="698"/>
      <c r="J4" s="698"/>
    </row>
    <row r="5" spans="1:11" x14ac:dyDescent="0.2">
      <c r="A5" s="691" t="s">
        <v>214</v>
      </c>
      <c r="B5" s="693" t="s">
        <v>709</v>
      </c>
      <c r="C5" s="693" t="s">
        <v>710</v>
      </c>
      <c r="D5" s="693" t="s">
        <v>711</v>
      </c>
      <c r="E5" s="693" t="s">
        <v>712</v>
      </c>
      <c r="F5" s="693" t="s">
        <v>713</v>
      </c>
      <c r="G5" s="693"/>
      <c r="H5" s="702"/>
      <c r="I5" s="702"/>
      <c r="J5" s="703"/>
    </row>
    <row r="6" spans="1:11" x14ac:dyDescent="0.2">
      <c r="A6" s="692"/>
      <c r="B6" s="694"/>
      <c r="C6" s="695"/>
      <c r="D6" s="696"/>
      <c r="E6" s="696"/>
      <c r="F6" s="696"/>
      <c r="G6" s="696"/>
      <c r="H6" s="696"/>
      <c r="I6" s="696"/>
      <c r="J6" s="704"/>
    </row>
    <row r="7" spans="1:11" x14ac:dyDescent="0.2">
      <c r="A7" s="692"/>
      <c r="B7" s="694"/>
      <c r="C7" s="695"/>
      <c r="D7" s="696"/>
      <c r="E7" s="696"/>
      <c r="F7" s="694">
        <v>2021</v>
      </c>
      <c r="G7" s="694">
        <v>2022</v>
      </c>
      <c r="H7" s="694">
        <v>2023</v>
      </c>
      <c r="I7" s="694">
        <v>2024</v>
      </c>
      <c r="J7" s="697">
        <v>2025</v>
      </c>
    </row>
    <row r="8" spans="1:11" x14ac:dyDescent="0.2">
      <c r="A8" s="692"/>
      <c r="B8" s="694"/>
      <c r="C8" s="695"/>
      <c r="D8" s="696"/>
      <c r="E8" s="696"/>
      <c r="F8" s="694"/>
      <c r="G8" s="694"/>
      <c r="H8" s="694"/>
      <c r="I8" s="694"/>
      <c r="J8" s="697"/>
    </row>
    <row r="9" spans="1:11" x14ac:dyDescent="0.2">
      <c r="A9" s="196">
        <v>1</v>
      </c>
      <c r="B9" s="197">
        <v>2</v>
      </c>
      <c r="C9" s="197">
        <v>3</v>
      </c>
      <c r="D9" s="197">
        <v>4</v>
      </c>
      <c r="E9" s="197">
        <v>5</v>
      </c>
      <c r="F9" s="197">
        <v>6</v>
      </c>
      <c r="G9" s="197">
        <v>7</v>
      </c>
      <c r="H9" s="197">
        <v>8</v>
      </c>
      <c r="I9" s="197">
        <v>9</v>
      </c>
      <c r="J9" s="198">
        <v>10</v>
      </c>
    </row>
    <row r="10" spans="1:11" ht="19.899999999999999" customHeight="1" x14ac:dyDescent="0.2">
      <c r="A10" s="699" t="s">
        <v>230</v>
      </c>
      <c r="B10" s="700"/>
      <c r="C10" s="700"/>
      <c r="D10" s="700"/>
      <c r="E10" s="700"/>
      <c r="F10" s="700"/>
      <c r="G10" s="700"/>
      <c r="H10" s="700"/>
      <c r="I10" s="700"/>
      <c r="J10" s="701"/>
    </row>
    <row r="11" spans="1:11" ht="30" customHeight="1" x14ac:dyDescent="0.2">
      <c r="A11" s="706" t="s">
        <v>199</v>
      </c>
      <c r="B11" s="707"/>
      <c r="C11" s="707"/>
      <c r="D11" s="707"/>
      <c r="E11" s="707"/>
      <c r="F11" s="707"/>
      <c r="G11" s="707"/>
      <c r="H11" s="707"/>
      <c r="I11" s="707"/>
      <c r="J11" s="708"/>
    </row>
    <row r="12" spans="1:11" ht="17.45" customHeight="1" x14ac:dyDescent="0.2">
      <c r="A12" s="709" t="s">
        <v>217</v>
      </c>
      <c r="B12" s="710"/>
      <c r="C12" s="710"/>
      <c r="D12" s="710"/>
      <c r="E12" s="710"/>
      <c r="F12" s="710"/>
      <c r="G12" s="710"/>
      <c r="H12" s="710"/>
      <c r="I12" s="710"/>
      <c r="J12" s="711"/>
    </row>
    <row r="13" spans="1:11" ht="25.15" customHeight="1" x14ac:dyDescent="0.2">
      <c r="A13" s="699" t="s">
        <v>714</v>
      </c>
      <c r="B13" s="700"/>
      <c r="C13" s="700"/>
      <c r="D13" s="700"/>
      <c r="E13" s="700"/>
      <c r="F13" s="700"/>
      <c r="G13" s="700"/>
      <c r="H13" s="700"/>
      <c r="I13" s="700"/>
      <c r="J13" s="701"/>
    </row>
    <row r="14" spans="1:11" ht="18.600000000000001" customHeight="1" x14ac:dyDescent="0.2">
      <c r="A14" s="699" t="s">
        <v>197</v>
      </c>
      <c r="B14" s="700"/>
      <c r="C14" s="700"/>
      <c r="D14" s="700"/>
      <c r="E14" s="700"/>
      <c r="F14" s="700"/>
      <c r="G14" s="700"/>
      <c r="H14" s="700"/>
      <c r="I14" s="700"/>
      <c r="J14" s="701"/>
    </row>
    <row r="15" spans="1:11" s="3" customFormat="1" ht="43.9" customHeight="1" x14ac:dyDescent="0.2">
      <c r="A15" s="199">
        <v>1</v>
      </c>
      <c r="B15" s="200" t="s">
        <v>745</v>
      </c>
      <c r="C15" s="200" t="s">
        <v>746</v>
      </c>
      <c r="D15" s="201" t="s">
        <v>715</v>
      </c>
      <c r="E15" s="202">
        <v>3</v>
      </c>
      <c r="F15" s="202">
        <f>5+1</f>
        <v>6</v>
      </c>
      <c r="G15" s="202">
        <v>2</v>
      </c>
      <c r="H15" s="202">
        <v>2</v>
      </c>
      <c r="I15" s="203" t="s">
        <v>716</v>
      </c>
      <c r="J15" s="204" t="s">
        <v>716</v>
      </c>
      <c r="K15" s="101" t="s">
        <v>889</v>
      </c>
    </row>
    <row r="16" spans="1:11" s="88" customFormat="1" ht="20.45" customHeight="1" x14ac:dyDescent="0.2">
      <c r="A16" s="712">
        <v>2</v>
      </c>
      <c r="B16" s="714" t="s">
        <v>717</v>
      </c>
      <c r="C16" s="200" t="s">
        <v>718</v>
      </c>
      <c r="D16" s="205" t="s">
        <v>715</v>
      </c>
      <c r="E16" s="202">
        <v>9</v>
      </c>
      <c r="F16" s="202">
        <v>7</v>
      </c>
      <c r="G16" s="202">
        <v>4</v>
      </c>
      <c r="H16" s="202">
        <v>4</v>
      </c>
      <c r="I16" s="203" t="s">
        <v>716</v>
      </c>
      <c r="J16" s="204" t="s">
        <v>716</v>
      </c>
    </row>
    <row r="17" spans="1:11" s="88" customFormat="1" ht="29.45" customHeight="1" x14ac:dyDescent="0.2">
      <c r="A17" s="712"/>
      <c r="B17" s="714"/>
      <c r="C17" s="200" t="s">
        <v>719</v>
      </c>
      <c r="D17" s="205" t="s">
        <v>715</v>
      </c>
      <c r="E17" s="203" t="s">
        <v>716</v>
      </c>
      <c r="F17" s="203" t="s">
        <v>716</v>
      </c>
      <c r="G17" s="203" t="s">
        <v>716</v>
      </c>
      <c r="H17" s="203" t="s">
        <v>716</v>
      </c>
      <c r="I17" s="203" t="s">
        <v>716</v>
      </c>
      <c r="J17" s="204" t="s">
        <v>716</v>
      </c>
    </row>
    <row r="18" spans="1:11" s="94" customFormat="1" ht="21.6" customHeight="1" x14ac:dyDescent="0.2">
      <c r="A18" s="712">
        <v>3</v>
      </c>
      <c r="B18" s="714" t="s">
        <v>1247</v>
      </c>
      <c r="C18" s="200" t="s">
        <v>720</v>
      </c>
      <c r="D18" s="205" t="s">
        <v>715</v>
      </c>
      <c r="E18" s="202">
        <v>2</v>
      </c>
      <c r="F18" s="202">
        <v>3</v>
      </c>
      <c r="G18" s="312">
        <v>1</v>
      </c>
      <c r="H18" s="203" t="s">
        <v>716</v>
      </c>
      <c r="I18" s="203" t="s">
        <v>716</v>
      </c>
      <c r="J18" s="204" t="s">
        <v>716</v>
      </c>
    </row>
    <row r="19" spans="1:11" s="94" customFormat="1" ht="27.6" customHeight="1" x14ac:dyDescent="0.2">
      <c r="A19" s="712"/>
      <c r="B19" s="714"/>
      <c r="C19" s="200" t="s">
        <v>721</v>
      </c>
      <c r="D19" s="205" t="s">
        <v>715</v>
      </c>
      <c r="E19" s="202">
        <v>1</v>
      </c>
      <c r="F19" s="203" t="s">
        <v>716</v>
      </c>
      <c r="G19" s="203" t="s">
        <v>716</v>
      </c>
      <c r="H19" s="203" t="s">
        <v>716</v>
      </c>
      <c r="I19" s="203" t="s">
        <v>716</v>
      </c>
      <c r="J19" s="204" t="s">
        <v>716</v>
      </c>
    </row>
    <row r="20" spans="1:11" ht="19.899999999999999" customHeight="1" x14ac:dyDescent="0.2">
      <c r="A20" s="199">
        <v>4</v>
      </c>
      <c r="B20" s="200" t="s">
        <v>193</v>
      </c>
      <c r="C20" s="200" t="s">
        <v>722</v>
      </c>
      <c r="D20" s="205" t="s">
        <v>715</v>
      </c>
      <c r="E20" s="202">
        <v>5</v>
      </c>
      <c r="F20" s="202">
        <v>11</v>
      </c>
      <c r="G20" s="312">
        <v>9</v>
      </c>
      <c r="H20" s="202">
        <v>10</v>
      </c>
      <c r="I20" s="203" t="s">
        <v>716</v>
      </c>
      <c r="J20" s="204" t="s">
        <v>716</v>
      </c>
    </row>
    <row r="21" spans="1:11" s="107" customFormat="1" ht="39" customHeight="1" x14ac:dyDescent="0.2">
      <c r="A21" s="199">
        <v>5</v>
      </c>
      <c r="B21" s="200" t="s">
        <v>1257</v>
      </c>
      <c r="C21" s="200" t="s">
        <v>1248</v>
      </c>
      <c r="D21" s="201" t="s">
        <v>715</v>
      </c>
      <c r="E21" s="206" t="s">
        <v>716</v>
      </c>
      <c r="F21" s="207">
        <v>2</v>
      </c>
      <c r="G21" s="311">
        <v>2</v>
      </c>
      <c r="H21" s="206" t="s">
        <v>716</v>
      </c>
      <c r="I21" s="206" t="s">
        <v>716</v>
      </c>
      <c r="J21" s="208" t="s">
        <v>716</v>
      </c>
    </row>
    <row r="22" spans="1:11" ht="36" customHeight="1" x14ac:dyDescent="0.2">
      <c r="A22" s="715" t="s">
        <v>959</v>
      </c>
      <c r="B22" s="718"/>
      <c r="C22" s="718"/>
      <c r="D22" s="718"/>
      <c r="E22" s="718"/>
      <c r="F22" s="718"/>
      <c r="G22" s="718"/>
      <c r="H22" s="718"/>
      <c r="I22" s="718"/>
      <c r="J22" s="719"/>
    </row>
    <row r="23" spans="1:11" ht="19.149999999999999" customHeight="1" x14ac:dyDescent="0.2">
      <c r="A23" s="670">
        <v>6</v>
      </c>
      <c r="B23" s="671" t="s">
        <v>1023</v>
      </c>
      <c r="C23" s="259" t="s">
        <v>983</v>
      </c>
      <c r="D23" s="230" t="s">
        <v>723</v>
      </c>
      <c r="E23" s="260">
        <v>6.79</v>
      </c>
      <c r="F23" s="260">
        <v>6.39</v>
      </c>
      <c r="G23" s="260">
        <v>0.38200000000000001</v>
      </c>
      <c r="H23" s="260">
        <v>0.56100000000000005</v>
      </c>
      <c r="I23" s="260">
        <v>4.4390000000000001</v>
      </c>
      <c r="J23" s="261">
        <v>4.4390000000000001</v>
      </c>
    </row>
    <row r="24" spans="1:11" ht="15" customHeight="1" x14ac:dyDescent="0.2">
      <c r="A24" s="645"/>
      <c r="B24" s="647"/>
      <c r="C24" s="200" t="s">
        <v>724</v>
      </c>
      <c r="D24" s="205" t="s">
        <v>715</v>
      </c>
      <c r="E24" s="202">
        <v>41</v>
      </c>
      <c r="F24" s="202">
        <v>50</v>
      </c>
      <c r="G24" s="202">
        <v>12</v>
      </c>
      <c r="H24" s="202">
        <v>18</v>
      </c>
      <c r="I24" s="202">
        <v>26</v>
      </c>
      <c r="J24" s="209">
        <v>26</v>
      </c>
    </row>
    <row r="25" spans="1:11" ht="19.899999999999999" customHeight="1" x14ac:dyDescent="0.2">
      <c r="A25" s="645"/>
      <c r="B25" s="647"/>
      <c r="C25" s="200" t="s">
        <v>1026</v>
      </c>
      <c r="D25" s="205" t="s">
        <v>715</v>
      </c>
      <c r="E25" s="202">
        <v>460</v>
      </c>
      <c r="F25" s="202">
        <v>483</v>
      </c>
      <c r="G25" s="312">
        <v>590</v>
      </c>
      <c r="H25" s="202">
        <v>161</v>
      </c>
      <c r="I25" s="202">
        <v>130</v>
      </c>
      <c r="J25" s="209">
        <v>130</v>
      </c>
    </row>
    <row r="26" spans="1:11" s="88" customFormat="1" ht="28.9" customHeight="1" x14ac:dyDescent="0.2">
      <c r="A26" s="712">
        <v>7</v>
      </c>
      <c r="B26" s="714" t="s">
        <v>725</v>
      </c>
      <c r="C26" s="200" t="s">
        <v>1202</v>
      </c>
      <c r="D26" s="205" t="s">
        <v>715</v>
      </c>
      <c r="E26" s="203" t="s">
        <v>716</v>
      </c>
      <c r="F26" s="202" t="s">
        <v>716</v>
      </c>
      <c r="G26" s="202">
        <v>7</v>
      </c>
      <c r="H26" s="202">
        <v>7</v>
      </c>
      <c r="I26" s="203" t="s">
        <v>716</v>
      </c>
      <c r="J26" s="204" t="s">
        <v>716</v>
      </c>
    </row>
    <row r="27" spans="1:11" s="88" customFormat="1" ht="31.9" customHeight="1" x14ac:dyDescent="0.2">
      <c r="A27" s="712"/>
      <c r="B27" s="714"/>
      <c r="C27" s="200" t="s">
        <v>719</v>
      </c>
      <c r="D27" s="205" t="s">
        <v>715</v>
      </c>
      <c r="E27" s="202">
        <v>1</v>
      </c>
      <c r="F27" s="203" t="s">
        <v>716</v>
      </c>
      <c r="G27" s="203" t="s">
        <v>716</v>
      </c>
      <c r="H27" s="203" t="s">
        <v>716</v>
      </c>
      <c r="I27" s="203" t="s">
        <v>716</v>
      </c>
      <c r="J27" s="204" t="s">
        <v>716</v>
      </c>
    </row>
    <row r="28" spans="1:11" s="3" customFormat="1" ht="41.45" customHeight="1" x14ac:dyDescent="0.2">
      <c r="A28" s="199">
        <v>8</v>
      </c>
      <c r="B28" s="200" t="s">
        <v>1018</v>
      </c>
      <c r="C28" s="200" t="s">
        <v>1203</v>
      </c>
      <c r="D28" s="205" t="s">
        <v>715</v>
      </c>
      <c r="E28" s="202">
        <v>4</v>
      </c>
      <c r="F28" s="202">
        <v>2</v>
      </c>
      <c r="G28" s="202">
        <v>10</v>
      </c>
      <c r="H28" s="202">
        <v>10</v>
      </c>
      <c r="I28" s="203" t="s">
        <v>716</v>
      </c>
      <c r="J28" s="204" t="s">
        <v>716</v>
      </c>
    </row>
    <row r="29" spans="1:11" s="3" customFormat="1" ht="33" customHeight="1" x14ac:dyDescent="0.2">
      <c r="A29" s="199">
        <v>9</v>
      </c>
      <c r="B29" s="200" t="s">
        <v>1028</v>
      </c>
      <c r="C29" s="200" t="s">
        <v>1030</v>
      </c>
      <c r="D29" s="205" t="s">
        <v>715</v>
      </c>
      <c r="E29" s="203" t="s">
        <v>716</v>
      </c>
      <c r="F29" s="203" t="s">
        <v>716</v>
      </c>
      <c r="G29" s="203" t="s">
        <v>716</v>
      </c>
      <c r="H29" s="203" t="s">
        <v>716</v>
      </c>
      <c r="I29" s="202">
        <v>4</v>
      </c>
      <c r="J29" s="209">
        <v>7</v>
      </c>
    </row>
    <row r="30" spans="1:11" s="88" customFormat="1" ht="29.45" customHeight="1" x14ac:dyDescent="0.2">
      <c r="A30" s="199">
        <v>10</v>
      </c>
      <c r="B30" s="200" t="s">
        <v>1019</v>
      </c>
      <c r="C30" s="200" t="s">
        <v>1020</v>
      </c>
      <c r="D30" s="205" t="s">
        <v>715</v>
      </c>
      <c r="E30" s="203" t="s">
        <v>716</v>
      </c>
      <c r="F30" s="202">
        <v>1</v>
      </c>
      <c r="G30" s="202">
        <v>1</v>
      </c>
      <c r="H30" s="202">
        <v>1</v>
      </c>
      <c r="I30" s="203" t="s">
        <v>716</v>
      </c>
      <c r="J30" s="204" t="s">
        <v>716</v>
      </c>
      <c r="K30" s="102" t="s">
        <v>787</v>
      </c>
    </row>
    <row r="31" spans="1:11" s="88" customFormat="1" ht="33" customHeight="1" x14ac:dyDescent="0.2">
      <c r="A31" s="199">
        <v>11</v>
      </c>
      <c r="B31" s="200" t="s">
        <v>1025</v>
      </c>
      <c r="C31" s="200" t="s">
        <v>1027</v>
      </c>
      <c r="D31" s="205" t="s">
        <v>715</v>
      </c>
      <c r="E31" s="203" t="s">
        <v>716</v>
      </c>
      <c r="F31" s="245">
        <v>615</v>
      </c>
      <c r="G31" s="203" t="s">
        <v>716</v>
      </c>
      <c r="H31" s="203" t="s">
        <v>716</v>
      </c>
      <c r="I31" s="202">
        <v>1943</v>
      </c>
      <c r="J31" s="209">
        <v>1943</v>
      </c>
      <c r="K31" s="102"/>
    </row>
    <row r="32" spans="1:11" s="88" customFormat="1" ht="24.6" customHeight="1" x14ac:dyDescent="0.2">
      <c r="A32" s="199">
        <v>12</v>
      </c>
      <c r="B32" s="200" t="s">
        <v>726</v>
      </c>
      <c r="C32" s="200" t="s">
        <v>727</v>
      </c>
      <c r="D32" s="205" t="s">
        <v>728</v>
      </c>
      <c r="E32" s="202">
        <v>2</v>
      </c>
      <c r="F32" s="203" t="s">
        <v>716</v>
      </c>
      <c r="G32" s="203" t="s">
        <v>716</v>
      </c>
      <c r="H32" s="203" t="s">
        <v>716</v>
      </c>
      <c r="I32" s="202">
        <v>1</v>
      </c>
      <c r="J32" s="209">
        <v>1</v>
      </c>
      <c r="K32" s="93" t="s">
        <v>890</v>
      </c>
    </row>
    <row r="33" spans="1:30" s="3" customFormat="1" ht="42.6" customHeight="1" x14ac:dyDescent="0.2">
      <c r="A33" s="199">
        <v>13</v>
      </c>
      <c r="B33" s="200" t="s">
        <v>729</v>
      </c>
      <c r="C33" s="200" t="s">
        <v>730</v>
      </c>
      <c r="D33" s="205" t="s">
        <v>715</v>
      </c>
      <c r="E33" s="202">
        <v>61</v>
      </c>
      <c r="F33" s="202">
        <v>22</v>
      </c>
      <c r="G33" s="202">
        <v>43</v>
      </c>
      <c r="H33" s="202">
        <v>43</v>
      </c>
      <c r="I33" s="202">
        <v>43</v>
      </c>
      <c r="J33" s="209">
        <v>43</v>
      </c>
    </row>
    <row r="34" spans="1:30" ht="30.6" customHeight="1" x14ac:dyDescent="0.2">
      <c r="A34" s="653" t="s">
        <v>731</v>
      </c>
      <c r="B34" s="681"/>
      <c r="C34" s="681"/>
      <c r="D34" s="681"/>
      <c r="E34" s="681"/>
      <c r="F34" s="681"/>
      <c r="G34" s="681"/>
      <c r="H34" s="681"/>
      <c r="I34" s="681"/>
      <c r="J34" s="682"/>
    </row>
    <row r="35" spans="1:30" s="3" customFormat="1" ht="24" customHeight="1" x14ac:dyDescent="0.2">
      <c r="A35" s="199">
        <v>14</v>
      </c>
      <c r="B35" s="200" t="s">
        <v>184</v>
      </c>
      <c r="C35" s="200" t="s">
        <v>732</v>
      </c>
      <c r="D35" s="210" t="s">
        <v>733</v>
      </c>
      <c r="E35" s="211">
        <v>98.9</v>
      </c>
      <c r="F35" s="211">
        <v>99.5</v>
      </c>
      <c r="G35" s="211">
        <v>99.5</v>
      </c>
      <c r="H35" s="211">
        <v>99.5</v>
      </c>
      <c r="I35" s="211">
        <v>99.5</v>
      </c>
      <c r="J35" s="212">
        <v>99.5</v>
      </c>
    </row>
    <row r="36" spans="1:30" s="55" customFormat="1" ht="45.6" customHeight="1" x14ac:dyDescent="0.2">
      <c r="A36" s="665" t="s">
        <v>836</v>
      </c>
      <c r="B36" s="666"/>
      <c r="C36" s="666"/>
      <c r="D36" s="666"/>
      <c r="E36" s="666"/>
      <c r="F36" s="666"/>
      <c r="G36" s="666"/>
      <c r="H36" s="666"/>
      <c r="I36" s="666"/>
      <c r="J36" s="667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</row>
    <row r="37" spans="1:30" s="55" customFormat="1" ht="33.6" customHeight="1" x14ac:dyDescent="0.2">
      <c r="A37" s="683" t="s">
        <v>958</v>
      </c>
      <c r="B37" s="684"/>
      <c r="C37" s="684"/>
      <c r="D37" s="684"/>
      <c r="E37" s="684"/>
      <c r="F37" s="684"/>
      <c r="G37" s="684"/>
      <c r="H37" s="684"/>
      <c r="I37" s="684"/>
      <c r="J37" s="685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</row>
    <row r="38" spans="1:30" s="55" customFormat="1" ht="44.45" customHeight="1" x14ac:dyDescent="0.2">
      <c r="A38" s="659" t="s">
        <v>835</v>
      </c>
      <c r="B38" s="660"/>
      <c r="C38" s="660"/>
      <c r="D38" s="660"/>
      <c r="E38" s="660"/>
      <c r="F38" s="660"/>
      <c r="G38" s="660"/>
      <c r="H38" s="660"/>
      <c r="I38" s="660"/>
      <c r="J38" s="661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</row>
    <row r="39" spans="1:30" s="55" customFormat="1" ht="43.9" customHeight="1" x14ac:dyDescent="0.2">
      <c r="A39" s="715" t="s">
        <v>838</v>
      </c>
      <c r="B39" s="716"/>
      <c r="C39" s="716"/>
      <c r="D39" s="716"/>
      <c r="E39" s="716"/>
      <c r="F39" s="716"/>
      <c r="G39" s="716"/>
      <c r="H39" s="716"/>
      <c r="I39" s="716"/>
      <c r="J39" s="717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</row>
    <row r="40" spans="1:30" ht="31.9" customHeight="1" x14ac:dyDescent="0.2">
      <c r="A40" s="713">
        <v>15</v>
      </c>
      <c r="B40" s="671" t="s">
        <v>1214</v>
      </c>
      <c r="C40" s="226" t="s">
        <v>894</v>
      </c>
      <c r="D40" s="227" t="s">
        <v>736</v>
      </c>
      <c r="E40" s="228">
        <v>0.1</v>
      </c>
      <c r="F40" s="227">
        <v>3.06</v>
      </c>
      <c r="G40" s="229">
        <v>1.74</v>
      </c>
      <c r="H40" s="228" t="s">
        <v>716</v>
      </c>
      <c r="I40" s="230">
        <v>4.5</v>
      </c>
      <c r="J40" s="231">
        <v>2.4</v>
      </c>
      <c r="K40" s="463">
        <v>3.2</v>
      </c>
    </row>
    <row r="41" spans="1:30" ht="45.6" customHeight="1" x14ac:dyDescent="0.2">
      <c r="A41" s="668"/>
      <c r="B41" s="647"/>
      <c r="C41" s="492" t="s">
        <v>1430</v>
      </c>
      <c r="D41" s="214" t="s">
        <v>715</v>
      </c>
      <c r="E41" s="217" t="s">
        <v>716</v>
      </c>
      <c r="F41" s="217">
        <v>4</v>
      </c>
      <c r="G41" s="217" t="s">
        <v>716</v>
      </c>
      <c r="H41" s="205">
        <v>2</v>
      </c>
      <c r="I41" s="205" t="s">
        <v>716</v>
      </c>
      <c r="J41" s="216" t="s">
        <v>716</v>
      </c>
      <c r="K41" s="464"/>
    </row>
    <row r="42" spans="1:30" ht="45" customHeight="1" x14ac:dyDescent="0.2">
      <c r="A42" s="672">
        <v>16</v>
      </c>
      <c r="B42" s="678" t="s">
        <v>219</v>
      </c>
      <c r="C42" s="213" t="s">
        <v>895</v>
      </c>
      <c r="D42" s="214" t="s">
        <v>736</v>
      </c>
      <c r="E42" s="217" t="s">
        <v>716</v>
      </c>
      <c r="F42" s="217">
        <v>1</v>
      </c>
      <c r="G42" s="217" t="s">
        <v>716</v>
      </c>
      <c r="H42" s="205" t="s">
        <v>716</v>
      </c>
      <c r="I42" s="205">
        <v>0.1</v>
      </c>
      <c r="J42" s="216" t="s">
        <v>716</v>
      </c>
      <c r="K42" s="463">
        <v>0.69</v>
      </c>
    </row>
    <row r="43" spans="1:30" ht="45" customHeight="1" x14ac:dyDescent="0.2">
      <c r="A43" s="680"/>
      <c r="B43" s="679"/>
      <c r="C43" s="492" t="s">
        <v>1425</v>
      </c>
      <c r="D43" s="279" t="s">
        <v>715</v>
      </c>
      <c r="E43" s="262" t="s">
        <v>716</v>
      </c>
      <c r="F43" s="262">
        <v>1</v>
      </c>
      <c r="G43" s="262" t="s">
        <v>716</v>
      </c>
      <c r="H43" s="313" t="s">
        <v>716</v>
      </c>
      <c r="I43" s="313" t="s">
        <v>716</v>
      </c>
      <c r="J43" s="493" t="s">
        <v>716</v>
      </c>
      <c r="K43" s="491"/>
    </row>
    <row r="44" spans="1:30" ht="45" customHeight="1" x14ac:dyDescent="0.2">
      <c r="A44" s="668">
        <v>17</v>
      </c>
      <c r="B44" s="669" t="s">
        <v>220</v>
      </c>
      <c r="C44" s="213" t="s">
        <v>896</v>
      </c>
      <c r="D44" s="214" t="s">
        <v>715</v>
      </c>
      <c r="E44" s="218" t="s">
        <v>716</v>
      </c>
      <c r="F44" s="214">
        <v>4</v>
      </c>
      <c r="G44" s="218" t="s">
        <v>716</v>
      </c>
      <c r="H44" s="214" t="s">
        <v>716</v>
      </c>
      <c r="I44" s="214">
        <v>4</v>
      </c>
      <c r="J44" s="219">
        <v>3</v>
      </c>
      <c r="K44" s="465">
        <v>1</v>
      </c>
    </row>
    <row r="45" spans="1:30" ht="45" customHeight="1" x14ac:dyDescent="0.2">
      <c r="A45" s="668"/>
      <c r="B45" s="669"/>
      <c r="C45" s="213" t="s">
        <v>897</v>
      </c>
      <c r="D45" s="214" t="s">
        <v>715</v>
      </c>
      <c r="E45" s="218" t="s">
        <v>716</v>
      </c>
      <c r="F45" s="279">
        <v>5</v>
      </c>
      <c r="G45" s="214">
        <v>2</v>
      </c>
      <c r="H45" s="214">
        <v>2</v>
      </c>
      <c r="I45" s="214">
        <v>3</v>
      </c>
      <c r="J45" s="219">
        <v>4</v>
      </c>
      <c r="K45" s="465">
        <v>1</v>
      </c>
    </row>
    <row r="46" spans="1:30" ht="43.15" customHeight="1" x14ac:dyDescent="0.2">
      <c r="A46" s="668"/>
      <c r="B46" s="669"/>
      <c r="C46" s="213" t="s">
        <v>827</v>
      </c>
      <c r="D46" s="214" t="s">
        <v>715</v>
      </c>
      <c r="E46" s="205">
        <v>1</v>
      </c>
      <c r="F46" s="205">
        <v>2</v>
      </c>
      <c r="G46" s="205">
        <v>1</v>
      </c>
      <c r="H46" s="205">
        <v>1</v>
      </c>
      <c r="I46" s="214">
        <v>3</v>
      </c>
      <c r="J46" s="219">
        <v>4</v>
      </c>
      <c r="K46" s="465">
        <v>7</v>
      </c>
      <c r="P46" s="172"/>
    </row>
    <row r="47" spans="1:30" ht="43.15" customHeight="1" x14ac:dyDescent="0.2">
      <c r="A47" s="668"/>
      <c r="B47" s="669"/>
      <c r="C47" s="213" t="s">
        <v>828</v>
      </c>
      <c r="D47" s="214" t="s">
        <v>715</v>
      </c>
      <c r="E47" s="218" t="s">
        <v>716</v>
      </c>
      <c r="F47" s="218" t="s">
        <v>716</v>
      </c>
      <c r="G47" s="218" t="s">
        <v>716</v>
      </c>
      <c r="H47" s="214" t="s">
        <v>716</v>
      </c>
      <c r="I47" s="214">
        <v>35</v>
      </c>
      <c r="J47" s="219">
        <v>25</v>
      </c>
      <c r="K47" s="465">
        <v>40</v>
      </c>
      <c r="M47" s="64" t="s">
        <v>780</v>
      </c>
    </row>
    <row r="48" spans="1:30" ht="46.15" customHeight="1" x14ac:dyDescent="0.2">
      <c r="A48" s="668"/>
      <c r="B48" s="669"/>
      <c r="C48" s="213" t="s">
        <v>893</v>
      </c>
      <c r="D48" s="214" t="s">
        <v>736</v>
      </c>
      <c r="E48" s="205">
        <v>33.46</v>
      </c>
      <c r="F48" s="217" t="s">
        <v>716</v>
      </c>
      <c r="G48" s="215" t="s">
        <v>716</v>
      </c>
      <c r="H48" s="220" t="s">
        <v>716</v>
      </c>
      <c r="I48" s="221">
        <v>119</v>
      </c>
      <c r="J48" s="222">
        <v>72</v>
      </c>
      <c r="K48" s="465"/>
      <c r="M48" s="64"/>
    </row>
    <row r="49" spans="1:22" ht="42.6" customHeight="1" x14ac:dyDescent="0.2">
      <c r="A49" s="668"/>
      <c r="B49" s="669"/>
      <c r="C49" s="213" t="s">
        <v>735</v>
      </c>
      <c r="D49" s="214" t="s">
        <v>1217</v>
      </c>
      <c r="E49" s="217" t="s">
        <v>716</v>
      </c>
      <c r="F49" s="217" t="s">
        <v>716</v>
      </c>
      <c r="G49" s="205" t="s">
        <v>716</v>
      </c>
      <c r="H49" s="214" t="s">
        <v>716</v>
      </c>
      <c r="I49" s="214">
        <v>212</v>
      </c>
      <c r="J49" s="219">
        <v>119</v>
      </c>
      <c r="K49" s="465"/>
      <c r="M49" s="64"/>
    </row>
    <row r="50" spans="1:22" ht="63.75" x14ac:dyDescent="0.2">
      <c r="A50" s="672">
        <v>18</v>
      </c>
      <c r="B50" s="675" t="s">
        <v>1358</v>
      </c>
      <c r="C50" s="213" t="s">
        <v>1359</v>
      </c>
      <c r="D50" s="214" t="s">
        <v>738</v>
      </c>
      <c r="E50" s="280" t="s">
        <v>716</v>
      </c>
      <c r="F50" s="214" t="s">
        <v>1252</v>
      </c>
      <c r="G50" s="205" t="s">
        <v>1341</v>
      </c>
      <c r="H50" s="205" t="s">
        <v>1342</v>
      </c>
      <c r="I50" s="313" t="s">
        <v>1413</v>
      </c>
      <c r="J50" s="216" t="s">
        <v>1254</v>
      </c>
      <c r="K50" s="301">
        <v>109.38</v>
      </c>
      <c r="L50" t="s">
        <v>775</v>
      </c>
    </row>
    <row r="51" spans="1:22" ht="29.25" customHeight="1" x14ac:dyDescent="0.2">
      <c r="A51" s="673"/>
      <c r="B51" s="676"/>
      <c r="C51" s="281" t="s">
        <v>1364</v>
      </c>
      <c r="D51" s="302" t="s">
        <v>715</v>
      </c>
      <c r="E51" s="303" t="s">
        <v>716</v>
      </c>
      <c r="F51" s="282">
        <v>1</v>
      </c>
      <c r="G51" s="304" t="s">
        <v>716</v>
      </c>
      <c r="H51" s="304" t="s">
        <v>716</v>
      </c>
      <c r="I51" s="304" t="s">
        <v>716</v>
      </c>
      <c r="J51" s="305" t="s">
        <v>716</v>
      </c>
      <c r="K51" s="301"/>
    </row>
    <row r="52" spans="1:22" ht="51" x14ac:dyDescent="0.2">
      <c r="A52" s="674"/>
      <c r="B52" s="677"/>
      <c r="C52" s="466" t="s">
        <v>1412</v>
      </c>
      <c r="D52" s="467" t="s">
        <v>715</v>
      </c>
      <c r="E52" s="468" t="s">
        <v>716</v>
      </c>
      <c r="F52" s="469">
        <v>1</v>
      </c>
      <c r="G52" s="470" t="s">
        <v>716</v>
      </c>
      <c r="H52" s="470" t="s">
        <v>716</v>
      </c>
      <c r="I52" s="470" t="s">
        <v>716</v>
      </c>
      <c r="J52" s="471" t="s">
        <v>716</v>
      </c>
      <c r="K52" s="301"/>
    </row>
    <row r="53" spans="1:22" ht="56.45" customHeight="1" x14ac:dyDescent="0.2">
      <c r="A53" s="686">
        <v>19</v>
      </c>
      <c r="B53" s="687" t="s">
        <v>221</v>
      </c>
      <c r="C53" s="226" t="s">
        <v>1360</v>
      </c>
      <c r="D53" s="227" t="s">
        <v>737</v>
      </c>
      <c r="E53" s="230">
        <v>257.52999999999997</v>
      </c>
      <c r="F53" s="232" t="s">
        <v>1343</v>
      </c>
      <c r="G53" s="230" t="s">
        <v>1366</v>
      </c>
      <c r="H53" s="230" t="s">
        <v>1367</v>
      </c>
      <c r="I53" s="230" t="s">
        <v>1255</v>
      </c>
      <c r="J53" s="231" t="s">
        <v>1256</v>
      </c>
      <c r="K53" s="63" t="s">
        <v>739</v>
      </c>
      <c r="V53" s="92"/>
    </row>
    <row r="54" spans="1:22" ht="19.149999999999999" customHeight="1" x14ac:dyDescent="0.2">
      <c r="A54" s="673"/>
      <c r="B54" s="688"/>
      <c r="C54" s="213" t="s">
        <v>1196</v>
      </c>
      <c r="D54" s="214" t="s">
        <v>715</v>
      </c>
      <c r="E54" s="205" t="s">
        <v>716</v>
      </c>
      <c r="F54" s="221">
        <v>1</v>
      </c>
      <c r="G54" s="214" t="s">
        <v>716</v>
      </c>
      <c r="H54" s="214" t="s">
        <v>716</v>
      </c>
      <c r="I54" s="214" t="s">
        <v>716</v>
      </c>
      <c r="J54" s="219" t="s">
        <v>716</v>
      </c>
      <c r="K54" s="63"/>
      <c r="V54" s="92"/>
    </row>
    <row r="55" spans="1:22" s="64" customFormat="1" ht="86.45" customHeight="1" x14ac:dyDescent="0.2">
      <c r="A55" s="673"/>
      <c r="B55" s="688"/>
      <c r="C55" s="213" t="s">
        <v>1205</v>
      </c>
      <c r="D55" s="214" t="s">
        <v>715</v>
      </c>
      <c r="E55" s="205" t="s">
        <v>716</v>
      </c>
      <c r="F55" s="221">
        <v>13</v>
      </c>
      <c r="G55" s="214" t="s">
        <v>716</v>
      </c>
      <c r="H55" s="214" t="s">
        <v>716</v>
      </c>
      <c r="I55" s="214" t="s">
        <v>716</v>
      </c>
      <c r="J55" s="219" t="s">
        <v>716</v>
      </c>
      <c r="K55" s="148"/>
    </row>
    <row r="56" spans="1:22" s="64" customFormat="1" ht="17.45" customHeight="1" x14ac:dyDescent="0.2">
      <c r="A56" s="673"/>
      <c r="B56" s="688"/>
      <c r="C56" s="213" t="s">
        <v>718</v>
      </c>
      <c r="D56" s="214" t="s">
        <v>715</v>
      </c>
      <c r="E56" s="205" t="s">
        <v>716</v>
      </c>
      <c r="F56" s="221">
        <v>19</v>
      </c>
      <c r="G56" s="214" t="s">
        <v>716</v>
      </c>
      <c r="H56" s="214" t="s">
        <v>716</v>
      </c>
      <c r="I56" s="214" t="s">
        <v>716</v>
      </c>
      <c r="J56" s="219" t="s">
        <v>716</v>
      </c>
      <c r="K56" s="148"/>
    </row>
    <row r="57" spans="1:22" s="64" customFormat="1" ht="16.149999999999999" customHeight="1" x14ac:dyDescent="0.2">
      <c r="A57" s="673"/>
      <c r="B57" s="688"/>
      <c r="C57" s="213" t="s">
        <v>720</v>
      </c>
      <c r="D57" s="214" t="s">
        <v>715</v>
      </c>
      <c r="E57" s="205" t="s">
        <v>716</v>
      </c>
      <c r="F57" s="221">
        <v>2</v>
      </c>
      <c r="G57" s="214" t="s">
        <v>716</v>
      </c>
      <c r="H57" s="214" t="s">
        <v>716</v>
      </c>
      <c r="I57" s="214" t="s">
        <v>716</v>
      </c>
      <c r="J57" s="219" t="s">
        <v>716</v>
      </c>
      <c r="K57" s="148"/>
    </row>
    <row r="58" spans="1:22" s="64" customFormat="1" ht="17.45" customHeight="1" x14ac:dyDescent="0.2">
      <c r="A58" s="673"/>
      <c r="B58" s="688"/>
      <c r="C58" s="213" t="s">
        <v>722</v>
      </c>
      <c r="D58" s="214" t="s">
        <v>715</v>
      </c>
      <c r="E58" s="205" t="s">
        <v>716</v>
      </c>
      <c r="F58" s="221">
        <v>11</v>
      </c>
      <c r="G58" s="214" t="s">
        <v>716</v>
      </c>
      <c r="H58" s="214" t="s">
        <v>716</v>
      </c>
      <c r="I58" s="214" t="s">
        <v>716</v>
      </c>
      <c r="J58" s="219" t="s">
        <v>716</v>
      </c>
      <c r="K58" s="148"/>
    </row>
    <row r="59" spans="1:22" s="64" customFormat="1" ht="40.5" customHeight="1" x14ac:dyDescent="0.2">
      <c r="A59" s="673"/>
      <c r="B59" s="688"/>
      <c r="C59" s="213" t="s">
        <v>964</v>
      </c>
      <c r="D59" s="214" t="s">
        <v>715</v>
      </c>
      <c r="E59" s="205" t="s">
        <v>716</v>
      </c>
      <c r="F59" s="221">
        <v>4</v>
      </c>
      <c r="G59" s="214" t="s">
        <v>716</v>
      </c>
      <c r="H59" s="214" t="s">
        <v>716</v>
      </c>
      <c r="I59" s="214" t="s">
        <v>716</v>
      </c>
      <c r="J59" s="219" t="s">
        <v>716</v>
      </c>
      <c r="K59" s="148"/>
    </row>
    <row r="60" spans="1:22" s="64" customFormat="1" ht="20.45" customHeight="1" x14ac:dyDescent="0.2">
      <c r="A60" s="673"/>
      <c r="B60" s="688"/>
      <c r="C60" s="213" t="s">
        <v>983</v>
      </c>
      <c r="D60" s="214" t="s">
        <v>1204</v>
      </c>
      <c r="E60" s="205" t="s">
        <v>716</v>
      </c>
      <c r="F60" s="220">
        <v>6.57</v>
      </c>
      <c r="G60" s="214" t="s">
        <v>716</v>
      </c>
      <c r="H60" s="214" t="s">
        <v>716</v>
      </c>
      <c r="I60" s="214" t="s">
        <v>716</v>
      </c>
      <c r="J60" s="219" t="s">
        <v>716</v>
      </c>
      <c r="K60" s="148"/>
    </row>
    <row r="61" spans="1:22" s="64" customFormat="1" ht="16.899999999999999" customHeight="1" x14ac:dyDescent="0.2">
      <c r="A61" s="673"/>
      <c r="B61" s="688"/>
      <c r="C61" s="213" t="s">
        <v>724</v>
      </c>
      <c r="D61" s="214" t="s">
        <v>715</v>
      </c>
      <c r="E61" s="205" t="s">
        <v>716</v>
      </c>
      <c r="F61" s="221">
        <v>20</v>
      </c>
      <c r="G61" s="214" t="s">
        <v>716</v>
      </c>
      <c r="H61" s="214" t="s">
        <v>716</v>
      </c>
      <c r="I61" s="214" t="s">
        <v>716</v>
      </c>
      <c r="J61" s="219" t="s">
        <v>716</v>
      </c>
      <c r="K61" s="148"/>
    </row>
    <row r="62" spans="1:22" s="64" customFormat="1" ht="22.9" customHeight="1" x14ac:dyDescent="0.2">
      <c r="A62" s="673"/>
      <c r="B62" s="688"/>
      <c r="C62" s="213" t="s">
        <v>1201</v>
      </c>
      <c r="D62" s="214" t="s">
        <v>715</v>
      </c>
      <c r="E62" s="205" t="s">
        <v>716</v>
      </c>
      <c r="F62" s="221">
        <v>42</v>
      </c>
      <c r="G62" s="214" t="s">
        <v>716</v>
      </c>
      <c r="H62" s="214" t="s">
        <v>716</v>
      </c>
      <c r="I62" s="214" t="s">
        <v>716</v>
      </c>
      <c r="J62" s="219" t="s">
        <v>716</v>
      </c>
      <c r="K62" s="148"/>
    </row>
    <row r="63" spans="1:22" s="64" customFormat="1" ht="28.9" customHeight="1" x14ac:dyDescent="0.2">
      <c r="A63" s="673"/>
      <c r="B63" s="688"/>
      <c r="C63" s="213" t="s">
        <v>1202</v>
      </c>
      <c r="D63" s="214" t="s">
        <v>715</v>
      </c>
      <c r="E63" s="205" t="s">
        <v>716</v>
      </c>
      <c r="F63" s="221">
        <v>2</v>
      </c>
      <c r="G63" s="214" t="s">
        <v>716</v>
      </c>
      <c r="H63" s="214" t="s">
        <v>716</v>
      </c>
      <c r="I63" s="214" t="s">
        <v>716</v>
      </c>
      <c r="J63" s="219" t="s">
        <v>716</v>
      </c>
      <c r="K63" s="148"/>
    </row>
    <row r="64" spans="1:22" s="64" customFormat="1" ht="27" customHeight="1" x14ac:dyDescent="0.2">
      <c r="A64" s="673"/>
      <c r="B64" s="688"/>
      <c r="C64" s="213" t="s">
        <v>1203</v>
      </c>
      <c r="D64" s="214" t="s">
        <v>715</v>
      </c>
      <c r="E64" s="205" t="s">
        <v>716</v>
      </c>
      <c r="F64" s="221">
        <v>1</v>
      </c>
      <c r="G64" s="214" t="s">
        <v>716</v>
      </c>
      <c r="H64" s="214" t="s">
        <v>716</v>
      </c>
      <c r="I64" s="214" t="s">
        <v>716</v>
      </c>
      <c r="J64" s="219" t="s">
        <v>716</v>
      </c>
      <c r="K64" s="148"/>
    </row>
    <row r="65" spans="1:30" s="64" customFormat="1" ht="70.150000000000006" customHeight="1" x14ac:dyDescent="0.2">
      <c r="A65" s="673"/>
      <c r="B65" s="688"/>
      <c r="C65" s="213" t="s">
        <v>1259</v>
      </c>
      <c r="D65" s="214" t="s">
        <v>715</v>
      </c>
      <c r="E65" s="205" t="s">
        <v>716</v>
      </c>
      <c r="F65" s="221">
        <v>5</v>
      </c>
      <c r="G65" s="214" t="s">
        <v>716</v>
      </c>
      <c r="H65" s="214" t="s">
        <v>716</v>
      </c>
      <c r="I65" s="214" t="s">
        <v>716</v>
      </c>
      <c r="J65" s="219" t="s">
        <v>716</v>
      </c>
      <c r="K65" s="148"/>
    </row>
    <row r="66" spans="1:30" s="64" customFormat="1" ht="25.5" x14ac:dyDescent="0.2">
      <c r="A66" s="673"/>
      <c r="B66" s="688"/>
      <c r="C66" s="487" t="s">
        <v>1363</v>
      </c>
      <c r="D66" s="302" t="s">
        <v>715</v>
      </c>
      <c r="E66" s="304" t="s">
        <v>716</v>
      </c>
      <c r="F66" s="488">
        <v>1</v>
      </c>
      <c r="G66" s="282" t="s">
        <v>716</v>
      </c>
      <c r="H66" s="282" t="s">
        <v>716</v>
      </c>
      <c r="I66" s="282" t="s">
        <v>716</v>
      </c>
      <c r="J66" s="283" t="s">
        <v>716</v>
      </c>
      <c r="K66" s="148"/>
    </row>
    <row r="67" spans="1:30" s="64" customFormat="1" ht="38.25" x14ac:dyDescent="0.2">
      <c r="A67" s="674"/>
      <c r="B67" s="689"/>
      <c r="C67" s="478" t="s">
        <v>1411</v>
      </c>
      <c r="D67" s="479" t="s">
        <v>736</v>
      </c>
      <c r="E67" s="263" t="s">
        <v>716</v>
      </c>
      <c r="F67" s="480">
        <v>12.17</v>
      </c>
      <c r="G67" s="479" t="s">
        <v>716</v>
      </c>
      <c r="H67" s="479" t="s">
        <v>716</v>
      </c>
      <c r="I67" s="479" t="s">
        <v>716</v>
      </c>
      <c r="J67" s="481" t="s">
        <v>716</v>
      </c>
      <c r="K67" s="148"/>
    </row>
    <row r="68" spans="1:30" ht="63.75" customHeight="1" x14ac:dyDescent="0.2">
      <c r="A68" s="321">
        <v>20</v>
      </c>
      <c r="B68" s="472" t="s">
        <v>1195</v>
      </c>
      <c r="C68" s="473" t="s">
        <v>841</v>
      </c>
      <c r="D68" s="474" t="s">
        <v>737</v>
      </c>
      <c r="E68" s="475">
        <v>178.35</v>
      </c>
      <c r="F68" s="476">
        <v>107.11</v>
      </c>
      <c r="G68" s="475">
        <v>7</v>
      </c>
      <c r="H68" s="475">
        <v>6</v>
      </c>
      <c r="I68" s="475">
        <v>321</v>
      </c>
      <c r="J68" s="477">
        <v>327</v>
      </c>
      <c r="K68" s="63" t="s">
        <v>740</v>
      </c>
    </row>
    <row r="69" spans="1:30" ht="117" customHeight="1" x14ac:dyDescent="0.2">
      <c r="A69" s="233">
        <v>21</v>
      </c>
      <c r="B69" s="234" t="s">
        <v>839</v>
      </c>
      <c r="C69" s="235" t="s">
        <v>872</v>
      </c>
      <c r="D69" s="227" t="s">
        <v>737</v>
      </c>
      <c r="E69" s="230">
        <v>6.14</v>
      </c>
      <c r="F69" s="494">
        <v>15.6</v>
      </c>
      <c r="G69" s="230" t="s">
        <v>716</v>
      </c>
      <c r="H69" s="230" t="s">
        <v>716</v>
      </c>
      <c r="I69" s="230">
        <v>324.67</v>
      </c>
      <c r="J69" s="231">
        <v>171.17</v>
      </c>
      <c r="K69" s="65" t="s">
        <v>890</v>
      </c>
    </row>
    <row r="70" spans="1:30" s="64" customFormat="1" ht="42" customHeight="1" x14ac:dyDescent="0.2">
      <c r="A70" s="236">
        <v>22</v>
      </c>
      <c r="B70" s="237" t="s">
        <v>1262</v>
      </c>
      <c r="C70" s="238" t="s">
        <v>1263</v>
      </c>
      <c r="D70" s="214" t="s">
        <v>737</v>
      </c>
      <c r="E70" s="205" t="s">
        <v>716</v>
      </c>
      <c r="F70" s="313">
        <v>7047.68</v>
      </c>
      <c r="G70" s="205" t="s">
        <v>716</v>
      </c>
      <c r="H70" s="205" t="s">
        <v>716</v>
      </c>
      <c r="I70" s="205" t="s">
        <v>716</v>
      </c>
      <c r="J70" s="216" t="s">
        <v>716</v>
      </c>
      <c r="K70" s="147"/>
    </row>
    <row r="71" spans="1:30" s="55" customFormat="1" ht="31.15" customHeight="1" x14ac:dyDescent="0.2">
      <c r="A71" s="665" t="s">
        <v>826</v>
      </c>
      <c r="B71" s="666"/>
      <c r="C71" s="666"/>
      <c r="D71" s="666"/>
      <c r="E71" s="666"/>
      <c r="F71" s="666"/>
      <c r="G71" s="666"/>
      <c r="H71" s="666"/>
      <c r="I71" s="666"/>
      <c r="J71" s="667"/>
      <c r="K71" s="643"/>
      <c r="L71" s="643"/>
      <c r="M71" s="643"/>
      <c r="N71" s="643"/>
      <c r="O71" s="643"/>
      <c r="P71" s="643"/>
      <c r="Q71" s="643"/>
      <c r="R71" s="643"/>
      <c r="S71" s="643"/>
      <c r="T71" s="643"/>
      <c r="U71" s="643"/>
      <c r="V71" s="643"/>
      <c r="W71" s="643"/>
      <c r="X71" s="643"/>
      <c r="Y71" s="643"/>
      <c r="Z71" s="643"/>
      <c r="AA71" s="643"/>
      <c r="AB71" s="643"/>
      <c r="AC71" s="643"/>
      <c r="AD71" s="643"/>
    </row>
    <row r="72" spans="1:30" s="55" customFormat="1" ht="17.45" customHeight="1" x14ac:dyDescent="0.2">
      <c r="A72" s="656" t="s">
        <v>223</v>
      </c>
      <c r="B72" s="657"/>
      <c r="C72" s="657"/>
      <c r="D72" s="657"/>
      <c r="E72" s="657"/>
      <c r="F72" s="657"/>
      <c r="G72" s="657"/>
      <c r="H72" s="657"/>
      <c r="I72" s="657"/>
      <c r="J72" s="658"/>
      <c r="K72" s="644"/>
      <c r="L72" s="644"/>
      <c r="M72" s="644"/>
      <c r="N72" s="644"/>
      <c r="O72" s="644"/>
      <c r="P72" s="644"/>
      <c r="Q72" s="644"/>
      <c r="R72" s="644"/>
      <c r="S72" s="644"/>
      <c r="T72" s="644"/>
      <c r="U72" s="644"/>
      <c r="V72" s="644"/>
      <c r="W72" s="644"/>
      <c r="X72" s="644"/>
      <c r="Y72" s="644"/>
      <c r="Z72" s="644"/>
      <c r="AA72" s="644"/>
      <c r="AB72" s="644"/>
      <c r="AC72" s="644"/>
      <c r="AD72" s="644"/>
    </row>
    <row r="73" spans="1:30" s="55" customFormat="1" ht="40.15" customHeight="1" x14ac:dyDescent="0.2">
      <c r="A73" s="653" t="s">
        <v>825</v>
      </c>
      <c r="B73" s="654"/>
      <c r="C73" s="654"/>
      <c r="D73" s="654"/>
      <c r="E73" s="654"/>
      <c r="F73" s="654"/>
      <c r="G73" s="654"/>
      <c r="H73" s="654"/>
      <c r="I73" s="654"/>
      <c r="J73" s="655"/>
      <c r="K73" s="649"/>
      <c r="L73" s="649"/>
      <c r="M73" s="649"/>
      <c r="N73" s="649"/>
      <c r="O73" s="649"/>
      <c r="P73" s="649"/>
      <c r="Q73" s="649"/>
      <c r="R73" s="649"/>
      <c r="S73" s="649"/>
      <c r="T73" s="649"/>
      <c r="U73" s="649"/>
      <c r="V73" s="649"/>
      <c r="W73" s="649"/>
      <c r="X73" s="649"/>
      <c r="Y73" s="649"/>
      <c r="Z73" s="649"/>
      <c r="AA73" s="649"/>
      <c r="AB73" s="649"/>
      <c r="AC73" s="649"/>
      <c r="AD73" s="649"/>
    </row>
    <row r="74" spans="1:30" s="55" customFormat="1" ht="36" customHeight="1" x14ac:dyDescent="0.2">
      <c r="A74" s="653" t="s">
        <v>224</v>
      </c>
      <c r="B74" s="654"/>
      <c r="C74" s="654"/>
      <c r="D74" s="654"/>
      <c r="E74" s="654"/>
      <c r="F74" s="654"/>
      <c r="G74" s="654"/>
      <c r="H74" s="654"/>
      <c r="I74" s="654"/>
      <c r="J74" s="655"/>
      <c r="K74" s="649"/>
      <c r="L74" s="649"/>
      <c r="M74" s="649"/>
      <c r="N74" s="649"/>
      <c r="O74" s="649"/>
      <c r="P74" s="649"/>
      <c r="Q74" s="649"/>
      <c r="R74" s="649"/>
      <c r="S74" s="649"/>
      <c r="T74" s="649"/>
      <c r="U74" s="649"/>
      <c r="V74" s="649"/>
      <c r="W74" s="649"/>
      <c r="X74" s="649"/>
      <c r="Y74" s="649"/>
      <c r="Z74" s="649"/>
      <c r="AA74" s="649"/>
      <c r="AB74" s="649"/>
      <c r="AC74" s="649"/>
      <c r="AD74" s="649"/>
    </row>
    <row r="75" spans="1:30" s="92" customFormat="1" ht="82.15" customHeight="1" x14ac:dyDescent="0.2">
      <c r="A75" s="199">
        <v>23</v>
      </c>
      <c r="B75" s="224" t="s">
        <v>778</v>
      </c>
      <c r="C75" s="239" t="s">
        <v>741</v>
      </c>
      <c r="D75" s="240" t="s">
        <v>738</v>
      </c>
      <c r="E75" s="241">
        <v>6198.38</v>
      </c>
      <c r="F75" s="314">
        <v>5148.7299999999996</v>
      </c>
      <c r="G75" s="215">
        <v>6198.3789999999999</v>
      </c>
      <c r="H75" s="215">
        <v>6198.3789999999999</v>
      </c>
      <c r="I75" s="215">
        <v>6198.3789999999999</v>
      </c>
      <c r="J75" s="215">
        <v>6198.3789999999999</v>
      </c>
    </row>
    <row r="76" spans="1:30" s="92" customFormat="1" ht="30.6" customHeight="1" x14ac:dyDescent="0.2">
      <c r="A76" s="199">
        <v>24</v>
      </c>
      <c r="B76" s="244" t="s">
        <v>742</v>
      </c>
      <c r="C76" s="239" t="s">
        <v>1211</v>
      </c>
      <c r="D76" s="240" t="s">
        <v>738</v>
      </c>
      <c r="E76" s="241">
        <v>1.95</v>
      </c>
      <c r="F76" s="242">
        <v>1.95</v>
      </c>
      <c r="G76" s="242">
        <v>1.95</v>
      </c>
      <c r="H76" s="242">
        <v>1.95</v>
      </c>
      <c r="I76" s="242">
        <v>1.95</v>
      </c>
      <c r="J76" s="243">
        <v>1.95</v>
      </c>
    </row>
    <row r="77" spans="1:30" x14ac:dyDescent="0.2">
      <c r="A77" s="662" t="s">
        <v>743</v>
      </c>
      <c r="B77" s="663"/>
      <c r="C77" s="663"/>
      <c r="D77" s="663"/>
      <c r="E77" s="663"/>
      <c r="F77" s="663"/>
      <c r="G77" s="663"/>
      <c r="H77" s="663"/>
      <c r="I77" s="663"/>
      <c r="J77" s="664"/>
    </row>
    <row r="78" spans="1:30" s="92" customFormat="1" ht="31.15" customHeight="1" x14ac:dyDescent="0.2">
      <c r="A78" s="199">
        <v>25</v>
      </c>
      <c r="B78" s="244" t="s">
        <v>227</v>
      </c>
      <c r="C78" s="239" t="s">
        <v>744</v>
      </c>
      <c r="D78" s="240" t="s">
        <v>715</v>
      </c>
      <c r="E78" s="245">
        <v>29</v>
      </c>
      <c r="F78" s="246">
        <v>29</v>
      </c>
      <c r="G78" s="246">
        <v>29</v>
      </c>
      <c r="H78" s="246">
        <v>29</v>
      </c>
      <c r="I78" s="246">
        <v>29</v>
      </c>
      <c r="J78" s="247">
        <v>29</v>
      </c>
    </row>
    <row r="79" spans="1:30" s="92" customFormat="1" ht="28.9" customHeight="1" x14ac:dyDescent="0.2">
      <c r="A79" s="199">
        <v>26</v>
      </c>
      <c r="B79" s="244" t="s">
        <v>1031</v>
      </c>
      <c r="C79" s="213" t="s">
        <v>1032</v>
      </c>
      <c r="D79" s="214" t="s">
        <v>715</v>
      </c>
      <c r="E79" s="205" t="s">
        <v>716</v>
      </c>
      <c r="F79" s="248">
        <v>1</v>
      </c>
      <c r="G79" s="205" t="s">
        <v>716</v>
      </c>
      <c r="H79" s="205" t="s">
        <v>716</v>
      </c>
      <c r="I79" s="205" t="s">
        <v>716</v>
      </c>
      <c r="J79" s="216" t="s">
        <v>716</v>
      </c>
    </row>
    <row r="80" spans="1:30" s="92" customFormat="1" ht="102" customHeight="1" x14ac:dyDescent="0.2">
      <c r="A80" s="489">
        <v>27</v>
      </c>
      <c r="B80" s="324" t="s">
        <v>1355</v>
      </c>
      <c r="C80" s="249" t="s">
        <v>1033</v>
      </c>
      <c r="D80" s="250" t="s">
        <v>715</v>
      </c>
      <c r="E80" s="223" t="s">
        <v>716</v>
      </c>
      <c r="F80" s="251">
        <v>2</v>
      </c>
      <c r="G80" s="223" t="s">
        <v>716</v>
      </c>
      <c r="H80" s="223" t="s">
        <v>716</v>
      </c>
      <c r="I80" s="223" t="s">
        <v>716</v>
      </c>
      <c r="J80" s="225" t="s">
        <v>716</v>
      </c>
    </row>
    <row r="81" spans="1:10" s="92" customFormat="1" ht="41.45" customHeight="1" x14ac:dyDescent="0.2">
      <c r="A81" s="490">
        <v>28</v>
      </c>
      <c r="B81" s="495" t="s">
        <v>1426</v>
      </c>
      <c r="C81" s="496" t="s">
        <v>1427</v>
      </c>
      <c r="D81" s="497" t="s">
        <v>715</v>
      </c>
      <c r="E81" s="498"/>
      <c r="F81" s="499">
        <v>1</v>
      </c>
      <c r="G81" s="498"/>
      <c r="H81" s="498"/>
      <c r="I81" s="498"/>
      <c r="J81" s="500"/>
    </row>
    <row r="82" spans="1:10" ht="31.15" customHeight="1" x14ac:dyDescent="0.2">
      <c r="A82" s="659" t="s">
        <v>704</v>
      </c>
      <c r="B82" s="660"/>
      <c r="C82" s="660"/>
      <c r="D82" s="660"/>
      <c r="E82" s="660"/>
      <c r="F82" s="660"/>
      <c r="G82" s="660"/>
      <c r="H82" s="660"/>
      <c r="I82" s="660"/>
      <c r="J82" s="661"/>
    </row>
    <row r="83" spans="1:10" ht="19.899999999999999" customHeight="1" x14ac:dyDescent="0.2">
      <c r="A83" s="656" t="s">
        <v>182</v>
      </c>
      <c r="B83" s="657"/>
      <c r="C83" s="657"/>
      <c r="D83" s="657"/>
      <c r="E83" s="657"/>
      <c r="F83" s="657"/>
      <c r="G83" s="657"/>
      <c r="H83" s="657"/>
      <c r="I83" s="657"/>
      <c r="J83" s="658"/>
    </row>
    <row r="84" spans="1:10" ht="20.45" customHeight="1" x14ac:dyDescent="0.2">
      <c r="A84" s="653" t="s">
        <v>181</v>
      </c>
      <c r="B84" s="654"/>
      <c r="C84" s="654"/>
      <c r="D84" s="654"/>
      <c r="E84" s="654"/>
      <c r="F84" s="654"/>
      <c r="G84" s="654"/>
      <c r="H84" s="654"/>
      <c r="I84" s="654"/>
      <c r="J84" s="655"/>
    </row>
    <row r="85" spans="1:10" ht="20.45" customHeight="1" x14ac:dyDescent="0.2">
      <c r="A85" s="653" t="s">
        <v>180</v>
      </c>
      <c r="B85" s="654"/>
      <c r="C85" s="654"/>
      <c r="D85" s="654"/>
      <c r="E85" s="654"/>
      <c r="F85" s="654"/>
      <c r="G85" s="654"/>
      <c r="H85" s="654"/>
      <c r="I85" s="654"/>
      <c r="J85" s="655"/>
    </row>
    <row r="86" spans="1:10" s="92" customFormat="1" ht="28.15" customHeight="1" x14ac:dyDescent="0.2">
      <c r="A86" s="199">
        <v>29</v>
      </c>
      <c r="B86" s="244" t="s">
        <v>179</v>
      </c>
      <c r="C86" s="239" t="s">
        <v>734</v>
      </c>
      <c r="D86" s="252" t="s">
        <v>715</v>
      </c>
      <c r="E86" s="253">
        <v>100</v>
      </c>
      <c r="F86" s="253">
        <v>50</v>
      </c>
      <c r="G86" s="253">
        <v>50</v>
      </c>
      <c r="H86" s="253">
        <v>50</v>
      </c>
      <c r="I86" s="253">
        <v>50</v>
      </c>
      <c r="J86" s="254">
        <v>50</v>
      </c>
    </row>
    <row r="87" spans="1:10" ht="18" customHeight="1" x14ac:dyDescent="0.2">
      <c r="A87" s="650" t="s">
        <v>788</v>
      </c>
      <c r="B87" s="651"/>
      <c r="C87" s="651"/>
      <c r="D87" s="651"/>
      <c r="E87" s="651"/>
      <c r="F87" s="651"/>
      <c r="G87" s="651"/>
      <c r="H87" s="651"/>
      <c r="I87" s="651"/>
      <c r="J87" s="652"/>
    </row>
    <row r="88" spans="1:10" s="92" customFormat="1" ht="50.45" customHeight="1" x14ac:dyDescent="0.2">
      <c r="A88" s="509" t="s">
        <v>1432</v>
      </c>
      <c r="B88" s="244" t="s">
        <v>1415</v>
      </c>
      <c r="C88" s="504" t="s">
        <v>784</v>
      </c>
      <c r="D88" s="502" t="s">
        <v>785</v>
      </c>
      <c r="E88" s="505" t="s">
        <v>716</v>
      </c>
      <c r="F88" s="506">
        <v>15100</v>
      </c>
      <c r="G88" s="507" t="s">
        <v>716</v>
      </c>
      <c r="H88" s="507" t="s">
        <v>716</v>
      </c>
      <c r="I88" s="507" t="s">
        <v>716</v>
      </c>
      <c r="J88" s="508" t="s">
        <v>716</v>
      </c>
    </row>
    <row r="89" spans="1:10" s="92" customFormat="1" ht="132.6" customHeight="1" x14ac:dyDescent="0.2">
      <c r="A89" s="510" t="s">
        <v>1431</v>
      </c>
      <c r="B89" s="511" t="s">
        <v>1414</v>
      </c>
      <c r="C89" s="512" t="s">
        <v>1436</v>
      </c>
      <c r="D89" s="503" t="s">
        <v>785</v>
      </c>
      <c r="E89" s="513" t="s">
        <v>716</v>
      </c>
      <c r="F89" s="514">
        <v>1116</v>
      </c>
      <c r="G89" s="515" t="s">
        <v>716</v>
      </c>
      <c r="H89" s="515" t="s">
        <v>716</v>
      </c>
      <c r="I89" s="515" t="s">
        <v>716</v>
      </c>
      <c r="J89" s="516" t="s">
        <v>716</v>
      </c>
    </row>
    <row r="90" spans="1:10" s="92" customFormat="1" ht="31.9" customHeight="1" x14ac:dyDescent="0.2">
      <c r="A90" s="484">
        <v>31</v>
      </c>
      <c r="B90" s="224" t="s">
        <v>1251</v>
      </c>
      <c r="C90" s="200" t="s">
        <v>784</v>
      </c>
      <c r="D90" s="205" t="s">
        <v>785</v>
      </c>
      <c r="E90" s="217" t="s">
        <v>716</v>
      </c>
      <c r="F90" s="257" t="s">
        <v>716</v>
      </c>
      <c r="G90" s="207">
        <v>15100</v>
      </c>
      <c r="H90" s="207">
        <v>15100</v>
      </c>
      <c r="I90" s="207">
        <v>15100</v>
      </c>
      <c r="J90" s="258">
        <v>15100</v>
      </c>
    </row>
    <row r="91" spans="1:10" s="92" customFormat="1" ht="33" customHeight="1" x14ac:dyDescent="0.2">
      <c r="A91" s="645">
        <v>32</v>
      </c>
      <c r="B91" s="647" t="s">
        <v>776</v>
      </c>
      <c r="C91" s="285" t="s">
        <v>783</v>
      </c>
      <c r="D91" s="205" t="s">
        <v>733</v>
      </c>
      <c r="E91" s="217" t="s">
        <v>781</v>
      </c>
      <c r="F91" s="255">
        <v>90</v>
      </c>
      <c r="G91" s="255">
        <v>90</v>
      </c>
      <c r="H91" s="255">
        <v>90</v>
      </c>
      <c r="I91" s="255">
        <v>90</v>
      </c>
      <c r="J91" s="256">
        <v>90</v>
      </c>
    </row>
    <row r="92" spans="1:10" s="92" customFormat="1" ht="31.9" customHeight="1" x14ac:dyDescent="0.2">
      <c r="A92" s="645"/>
      <c r="B92" s="647"/>
      <c r="C92" s="285" t="s">
        <v>898</v>
      </c>
      <c r="D92" s="205" t="s">
        <v>728</v>
      </c>
      <c r="E92" s="207">
        <f>2</f>
        <v>2</v>
      </c>
      <c r="F92" s="207">
        <v>6</v>
      </c>
      <c r="G92" s="207">
        <v>2</v>
      </c>
      <c r="H92" s="207">
        <v>2</v>
      </c>
      <c r="I92" s="207">
        <v>2</v>
      </c>
      <c r="J92" s="258">
        <v>2</v>
      </c>
    </row>
    <row r="93" spans="1:10" s="92" customFormat="1" ht="33.6" customHeight="1" x14ac:dyDescent="0.2">
      <c r="A93" s="646"/>
      <c r="B93" s="648"/>
      <c r="C93" s="286" t="s">
        <v>899</v>
      </c>
      <c r="D93" s="223" t="s">
        <v>728</v>
      </c>
      <c r="E93" s="287">
        <v>50</v>
      </c>
      <c r="F93" s="287">
        <v>78</v>
      </c>
      <c r="G93" s="287">
        <v>50</v>
      </c>
      <c r="H93" s="287">
        <v>50</v>
      </c>
      <c r="I93" s="287">
        <v>50</v>
      </c>
      <c r="J93" s="288">
        <v>50</v>
      </c>
    </row>
    <row r="94" spans="1:10" x14ac:dyDescent="0.2">
      <c r="A94" s="641">
        <v>33</v>
      </c>
      <c r="B94" s="486" t="s">
        <v>962</v>
      </c>
      <c r="C94" s="267"/>
      <c r="D94" s="268"/>
      <c r="E94" s="267"/>
      <c r="F94" s="268"/>
      <c r="G94" s="267"/>
      <c r="H94" s="268"/>
      <c r="I94" s="267"/>
      <c r="J94" s="269"/>
    </row>
    <row r="95" spans="1:10" ht="112.9" customHeight="1" x14ac:dyDescent="0.2">
      <c r="A95" s="642"/>
      <c r="B95" s="270" t="s">
        <v>1250</v>
      </c>
      <c r="C95" s="271" t="s">
        <v>1212</v>
      </c>
      <c r="D95" s="272" t="s">
        <v>733</v>
      </c>
      <c r="E95" s="273" t="s">
        <v>716</v>
      </c>
      <c r="F95" s="274">
        <v>23</v>
      </c>
      <c r="G95" s="273">
        <v>43</v>
      </c>
      <c r="H95" s="274">
        <v>63</v>
      </c>
      <c r="I95" s="273">
        <v>83</v>
      </c>
      <c r="J95" s="275">
        <v>100</v>
      </c>
    </row>
    <row r="96" spans="1:10" ht="4.9000000000000004" customHeight="1" x14ac:dyDescent="0.2"/>
    <row r="97" spans="3:5" x14ac:dyDescent="0.2">
      <c r="C97" s="171"/>
      <c r="D97" s="171"/>
      <c r="E97" s="171"/>
    </row>
  </sheetData>
  <mergeCells count="64">
    <mergeCell ref="G2:J2"/>
    <mergeCell ref="A11:J11"/>
    <mergeCell ref="A12:J12"/>
    <mergeCell ref="A18:A19"/>
    <mergeCell ref="B40:B41"/>
    <mergeCell ref="A40:A41"/>
    <mergeCell ref="A26:A27"/>
    <mergeCell ref="B26:B27"/>
    <mergeCell ref="A13:J13"/>
    <mergeCell ref="A14:J14"/>
    <mergeCell ref="A16:A17"/>
    <mergeCell ref="B16:B17"/>
    <mergeCell ref="B18:B19"/>
    <mergeCell ref="A39:J39"/>
    <mergeCell ref="A22:J22"/>
    <mergeCell ref="A53:A67"/>
    <mergeCell ref="B53:B67"/>
    <mergeCell ref="G1:J1"/>
    <mergeCell ref="A5:A8"/>
    <mergeCell ref="B5:B8"/>
    <mergeCell ref="C5:C8"/>
    <mergeCell ref="D5:D8"/>
    <mergeCell ref="E5:E8"/>
    <mergeCell ref="G7:G8"/>
    <mergeCell ref="H7:H8"/>
    <mergeCell ref="I7:I8"/>
    <mergeCell ref="J7:J8"/>
    <mergeCell ref="A4:J4"/>
    <mergeCell ref="A10:J10"/>
    <mergeCell ref="F5:J6"/>
    <mergeCell ref="F7:F8"/>
    <mergeCell ref="A44:A49"/>
    <mergeCell ref="B44:B49"/>
    <mergeCell ref="A23:A25"/>
    <mergeCell ref="B23:B25"/>
    <mergeCell ref="A50:A52"/>
    <mergeCell ref="B50:B52"/>
    <mergeCell ref="B42:B43"/>
    <mergeCell ref="A42:A43"/>
    <mergeCell ref="A34:J34"/>
    <mergeCell ref="A36:J36"/>
    <mergeCell ref="A37:J37"/>
    <mergeCell ref="A38:J38"/>
    <mergeCell ref="K71:T71"/>
    <mergeCell ref="A73:J73"/>
    <mergeCell ref="K73:T73"/>
    <mergeCell ref="A72:J72"/>
    <mergeCell ref="A71:J71"/>
    <mergeCell ref="A94:A95"/>
    <mergeCell ref="U71:AD71"/>
    <mergeCell ref="K72:T72"/>
    <mergeCell ref="U72:AD72"/>
    <mergeCell ref="A91:A93"/>
    <mergeCell ref="B91:B93"/>
    <mergeCell ref="K74:T74"/>
    <mergeCell ref="A87:J87"/>
    <mergeCell ref="U74:AD74"/>
    <mergeCell ref="A85:J85"/>
    <mergeCell ref="A84:J84"/>
    <mergeCell ref="A83:J83"/>
    <mergeCell ref="A82:J82"/>
    <mergeCell ref="A77:J77"/>
    <mergeCell ref="A74:J74"/>
    <mergeCell ref="U73:AD73"/>
  </mergeCells>
  <phoneticPr fontId="1" type="noConversion"/>
  <pageMargins left="0.11811023622047245" right="0.11811023622047245" top="0.55118110236220474" bottom="0.55118110236220474" header="0.31496062992125984" footer="0.31496062992125984"/>
  <pageSetup paperSize="9" scale="90" orientation="landscape" r:id="rId1"/>
  <rowBreaks count="6" manualBreakCount="6">
    <brk id="22" max="9" man="1"/>
    <brk id="38" max="9" man="1"/>
    <brk id="49" max="9" man="1"/>
    <brk id="64" max="9" man="1"/>
    <brk id="74" max="9" man="1"/>
    <brk id="8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10</vt:i4>
      </vt:variant>
    </vt:vector>
  </HeadingPairs>
  <TitlesOfParts>
    <vt:vector size="15" baseType="lpstr">
      <vt:lpstr>1конеч.рез.</vt:lpstr>
      <vt:lpstr>2.переченьПБДД</vt:lpstr>
      <vt:lpstr>3.переченьМРАД</vt:lpstr>
      <vt:lpstr>4.меропр.</vt:lpstr>
      <vt:lpstr>5.индик.</vt:lpstr>
      <vt:lpstr>'1конеч.рез.'!Заголовки_для_печати</vt:lpstr>
      <vt:lpstr>'2.переченьПБДД'!Заголовки_для_печати</vt:lpstr>
      <vt:lpstr>'3.переченьМРАД'!Заголовки_для_печати</vt:lpstr>
      <vt:lpstr>'4.меропр.'!Заголовки_для_печати</vt:lpstr>
      <vt:lpstr>'5.индик.'!Заголовки_для_печати</vt:lpstr>
      <vt:lpstr>'1конеч.рез.'!Область_печати</vt:lpstr>
      <vt:lpstr>'2.переченьПБДД'!Область_печати</vt:lpstr>
      <vt:lpstr>'3.переченьМРАД'!Область_печати</vt:lpstr>
      <vt:lpstr>'4.меропр.'!Область_печати</vt:lpstr>
      <vt:lpstr>'5.индик.'!Область_печати</vt:lpstr>
    </vt:vector>
  </TitlesOfParts>
  <Company>job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krasnova.ai</cp:lastModifiedBy>
  <cp:lastPrinted>2021-08-31T07:12:49Z</cp:lastPrinted>
  <dcterms:created xsi:type="dcterms:W3CDTF">2014-07-04T09:02:24Z</dcterms:created>
  <dcterms:modified xsi:type="dcterms:W3CDTF">2021-08-31T10:46:05Z</dcterms:modified>
</cp:coreProperties>
</file>