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hoz\tumplan\эл.почта\ОТЧЕТЫ ЭКОНОМИСТЫ\Программа\Проекты постановлений\Программа 2021-2025\изм. Думы реш. 1354+1394\"/>
    </mc:Choice>
  </mc:AlternateContent>
  <bookViews>
    <workbookView xWindow="-120" yWindow="-120" windowWidth="29040" windowHeight="15840" tabRatio="599" activeTab="4"/>
  </bookViews>
  <sheets>
    <sheet name="конеч.рез." sheetId="9" r:id="rId1"/>
    <sheet name="1.переченьПБДД" sheetId="5" r:id="rId2"/>
    <sheet name="2.переченьМРАД" sheetId="1" r:id="rId3"/>
    <sheet name="3.меропр." sheetId="4" r:id="rId4"/>
    <sheet name="4.индик." sheetId="8" r:id="rId5"/>
  </sheets>
  <externalReferences>
    <externalReference r:id="rId6"/>
    <externalReference r:id="rId7"/>
    <externalReference r:id="rId8"/>
  </externalReferences>
  <definedNames>
    <definedName name="_xlnm._FilterDatabase" localSheetId="1" hidden="1">'1.переченьПБДД'!#REF!</definedName>
    <definedName name="_xlnm._FilterDatabase" localSheetId="2" hidden="1">'2.переченьМРАД'!$A$4:$AC$6</definedName>
    <definedName name="_xlnm._FilterDatabase" localSheetId="3" hidden="1">'3.меропр.'!#REF!</definedName>
    <definedName name="Aс1">'3.меропр.'!#REF!</definedName>
    <definedName name="_xlnm.Print_Titles" localSheetId="1">'1.переченьПБДД'!$4:$7</definedName>
    <definedName name="_xlnm.Print_Titles" localSheetId="2">'2.переченьМРАД'!$4:$7</definedName>
    <definedName name="_xlnm.Print_Titles" localSheetId="3">'3.меропр.'!$4:$7</definedName>
    <definedName name="_xlnm.Print_Titles" localSheetId="4">'4.индик.'!$5:$9</definedName>
    <definedName name="_xlnm.Print_Titles" localSheetId="0">конеч.рез.!$3:$5</definedName>
    <definedName name="_xlnm.Print_Area" localSheetId="1">'1.переченьПБДД'!$A$1:$AB$402</definedName>
    <definedName name="_xlnm.Print_Area" localSheetId="2">'2.переченьМРАД'!$A$1:$AC$542</definedName>
    <definedName name="_xlnm.Print_Area" localSheetId="3">'3.меропр.'!$A$1:$AD$83</definedName>
    <definedName name="_xlnm.Print_Area" localSheetId="4">'4.индик.'!$A$1:$J$116</definedName>
    <definedName name="_xlnm.Print_Area" localSheetId="0">конеч.рез.!$A$1:$I$25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" i="4" l="1"/>
  <c r="K34" i="4"/>
  <c r="I366" i="5"/>
  <c r="I401" i="5" l="1"/>
  <c r="G33" i="8" l="1"/>
  <c r="G15" i="8" l="1"/>
  <c r="K13" i="4" l="1"/>
  <c r="P13" i="4"/>
  <c r="H15" i="8"/>
  <c r="I10" i="5"/>
  <c r="N10" i="5"/>
  <c r="K17" i="4"/>
  <c r="G49" i="8" l="1"/>
  <c r="G52" i="8" l="1"/>
  <c r="G48" i="8"/>
  <c r="N108" i="1" l="1"/>
  <c r="K233" i="1"/>
  <c r="K236" i="1"/>
  <c r="N161" i="1"/>
  <c r="N24" i="1"/>
  <c r="N92" i="1"/>
  <c r="N91" i="1"/>
  <c r="N26" i="1"/>
  <c r="N25" i="1"/>
  <c r="G36" i="8"/>
  <c r="G21" i="8" l="1"/>
  <c r="I93" i="5" l="1"/>
  <c r="I369" i="5"/>
  <c r="K29" i="4"/>
  <c r="K72" i="4"/>
  <c r="K73" i="1" l="1"/>
  <c r="U424" i="1"/>
  <c r="X456" i="1"/>
  <c r="W456" i="1"/>
  <c r="V456" i="1"/>
  <c r="U456" i="1" l="1"/>
  <c r="U458" i="1"/>
  <c r="U459" i="1"/>
  <c r="U460" i="1"/>
  <c r="U457" i="1"/>
  <c r="U462" i="1"/>
  <c r="P422" i="1"/>
  <c r="X418" i="1"/>
  <c r="T418" i="1"/>
  <c r="U427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289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62" i="1"/>
  <c r="K461" i="1"/>
  <c r="K460" i="1"/>
  <c r="K459" i="1"/>
  <c r="K458" i="1"/>
  <c r="K457" i="1"/>
  <c r="K455" i="1"/>
  <c r="K454" i="1"/>
  <c r="K453" i="1"/>
  <c r="K452" i="1"/>
  <c r="K451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420" i="1"/>
  <c r="K419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15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464" i="1"/>
  <c r="F458" i="1"/>
  <c r="F459" i="1"/>
  <c r="F460" i="1"/>
  <c r="F461" i="1"/>
  <c r="F462" i="1"/>
  <c r="F457" i="1"/>
  <c r="F452" i="1"/>
  <c r="F453" i="1"/>
  <c r="F454" i="1"/>
  <c r="F455" i="1"/>
  <c r="F451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22" i="1"/>
  <c r="F420" i="1"/>
  <c r="F419" i="1"/>
  <c r="F418" i="1" s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289" i="1"/>
  <c r="AC288" i="1"/>
  <c r="E94" i="1"/>
  <c r="AB94" i="1"/>
  <c r="AA94" i="1"/>
  <c r="Y94" i="1"/>
  <c r="X94" i="1"/>
  <c r="W94" i="1"/>
  <c r="V94" i="1"/>
  <c r="T94" i="1"/>
  <c r="S94" i="1"/>
  <c r="R94" i="1"/>
  <c r="Q94" i="1"/>
  <c r="O94" i="1"/>
  <c r="M94" i="1"/>
  <c r="L94" i="1"/>
  <c r="J94" i="1"/>
  <c r="H94" i="1"/>
  <c r="G42" i="4" s="1"/>
  <c r="G94" i="1"/>
  <c r="G10" i="9" l="1"/>
  <c r="F10" i="9"/>
  <c r="G84" i="8" l="1"/>
  <c r="C277" i="1" l="1"/>
  <c r="F277" i="1"/>
  <c r="K277" i="1"/>
  <c r="P277" i="1"/>
  <c r="U277" i="1"/>
  <c r="Z277" i="1"/>
  <c r="C278" i="1"/>
  <c r="F278" i="1"/>
  <c r="K278" i="1"/>
  <c r="P278" i="1"/>
  <c r="U278" i="1"/>
  <c r="Z278" i="1"/>
  <c r="C279" i="1"/>
  <c r="F279" i="1"/>
  <c r="K279" i="1"/>
  <c r="P279" i="1"/>
  <c r="U279" i="1"/>
  <c r="Z279" i="1"/>
  <c r="D279" i="1" l="1"/>
  <c r="D278" i="1"/>
  <c r="D277" i="1"/>
  <c r="C240" i="1" l="1"/>
  <c r="F240" i="1"/>
  <c r="K240" i="1"/>
  <c r="P240" i="1"/>
  <c r="U240" i="1"/>
  <c r="Z240" i="1"/>
  <c r="N237" i="1"/>
  <c r="M65" i="1"/>
  <c r="N65" i="1"/>
  <c r="G50" i="8"/>
  <c r="O67" i="1"/>
  <c r="J67" i="1"/>
  <c r="P67" i="1"/>
  <c r="K19" i="4"/>
  <c r="U470" i="1"/>
  <c r="U461" i="1"/>
  <c r="T456" i="1"/>
  <c r="T463" i="1"/>
  <c r="Y463" i="1"/>
  <c r="U422" i="1"/>
  <c r="T534" i="1" l="1"/>
  <c r="D240" i="1"/>
  <c r="J281" i="1"/>
  <c r="J19" i="1" l="1"/>
  <c r="N56" i="1"/>
  <c r="G64" i="8" l="1"/>
  <c r="M118" i="1"/>
  <c r="M281" i="1"/>
  <c r="Z276" i="1" l="1"/>
  <c r="U276" i="1"/>
  <c r="P276" i="1"/>
  <c r="K276" i="1"/>
  <c r="F276" i="1"/>
  <c r="C276" i="1"/>
  <c r="D276" i="1" l="1"/>
  <c r="G55" i="8" l="1"/>
  <c r="AC56" i="1"/>
  <c r="K60" i="1" l="1"/>
  <c r="N79" i="1"/>
  <c r="I155" i="5"/>
  <c r="H387" i="5"/>
  <c r="AB387" i="5" s="1"/>
  <c r="M401" i="5"/>
  <c r="R401" i="5"/>
  <c r="X401" i="5"/>
  <c r="W401" i="5" s="1"/>
  <c r="O402" i="5"/>
  <c r="P402" i="5"/>
  <c r="Q402" i="5"/>
  <c r="S402" i="5"/>
  <c r="T402" i="5"/>
  <c r="U402" i="5"/>
  <c r="V402" i="5"/>
  <c r="H376" i="5"/>
  <c r="AB376" i="5" s="1"/>
  <c r="H401" i="5"/>
  <c r="J31" i="4"/>
  <c r="J32" i="4"/>
  <c r="E32" i="4"/>
  <c r="O32" i="4"/>
  <c r="T32" i="4"/>
  <c r="Y32" i="4"/>
  <c r="K21" i="4"/>
  <c r="AD32" i="4" l="1"/>
  <c r="G32" i="8" l="1"/>
  <c r="G30" i="8"/>
  <c r="H28" i="8"/>
  <c r="N284" i="5" l="1"/>
  <c r="N143" i="5"/>
  <c r="N402" i="5" s="1"/>
  <c r="P18" i="4"/>
  <c r="P22" i="4"/>
  <c r="G22" i="8"/>
  <c r="K108" i="1" l="1"/>
  <c r="K75" i="4"/>
  <c r="K25" i="4" l="1"/>
  <c r="I354" i="5"/>
  <c r="H375" i="5" l="1"/>
  <c r="AB375" i="5" s="1"/>
  <c r="D402" i="5"/>
  <c r="H369" i="5"/>
  <c r="H368" i="5"/>
  <c r="Y30" i="4"/>
  <c r="T30" i="4"/>
  <c r="O30" i="4"/>
  <c r="J30" i="4"/>
  <c r="E30" i="4"/>
  <c r="J21" i="4"/>
  <c r="Y31" i="4"/>
  <c r="T31" i="4"/>
  <c r="O31" i="4"/>
  <c r="E31" i="4"/>
  <c r="Z73" i="1"/>
  <c r="P73" i="1"/>
  <c r="D73" i="1" s="1"/>
  <c r="C73" i="1"/>
  <c r="I80" i="5"/>
  <c r="I143" i="5"/>
  <c r="K16" i="4"/>
  <c r="K18" i="4"/>
  <c r="K62" i="4"/>
  <c r="E62" i="4"/>
  <c r="K92" i="1"/>
  <c r="K90" i="1"/>
  <c r="K89" i="1"/>
  <c r="K93" i="1"/>
  <c r="K88" i="1"/>
  <c r="K87" i="1"/>
  <c r="K86" i="1"/>
  <c r="AD30" i="4" l="1"/>
  <c r="AD31" i="4"/>
  <c r="J62" i="4"/>
  <c r="K65" i="4"/>
  <c r="P107" i="1"/>
  <c r="Z107" i="1"/>
  <c r="K109" i="1"/>
  <c r="P109" i="1"/>
  <c r="U109" i="1"/>
  <c r="F109" i="1"/>
  <c r="F108" i="1"/>
  <c r="AC108" i="1"/>
  <c r="AB108" i="1" s="1"/>
  <c r="AA108" i="1" s="1"/>
  <c r="Z108" i="1" s="1"/>
  <c r="Y108" i="1" s="1"/>
  <c r="X108" i="1" s="1"/>
  <c r="W108" i="1" s="1"/>
  <c r="V108" i="1" s="1"/>
  <c r="U108" i="1" s="1"/>
  <c r="T108" i="1" s="1"/>
  <c r="S108" i="1" s="1"/>
  <c r="R108" i="1" s="1"/>
  <c r="Q108" i="1" s="1"/>
  <c r="P108" i="1" s="1"/>
  <c r="O108" i="1" s="1"/>
  <c r="C105" i="1"/>
  <c r="C115" i="1"/>
  <c r="E109" i="1"/>
  <c r="C109" i="1" s="1"/>
  <c r="Z109" i="1"/>
  <c r="K104" i="1"/>
  <c r="U104" i="1"/>
  <c r="I104" i="1"/>
  <c r="H104" i="1"/>
  <c r="C104" i="1"/>
  <c r="AC99" i="1"/>
  <c r="Z99" i="1" s="1"/>
  <c r="F104" i="1" l="1"/>
  <c r="D104" i="1" s="1"/>
  <c r="D109" i="1"/>
  <c r="C108" i="1"/>
  <c r="K67" i="1"/>
  <c r="K79" i="1"/>
  <c r="N281" i="1"/>
  <c r="N12" i="1"/>
  <c r="N11" i="1" s="1"/>
  <c r="K91" i="1"/>
  <c r="L44" i="4" l="1"/>
  <c r="F110" i="1"/>
  <c r="K110" i="1"/>
  <c r="D108" i="1" l="1"/>
  <c r="N42" i="1"/>
  <c r="I330" i="5"/>
  <c r="I402" i="5" s="1"/>
  <c r="K23" i="4" l="1"/>
  <c r="K35" i="4" s="1"/>
  <c r="K111" i="1"/>
  <c r="F111" i="1"/>
  <c r="C239" i="1" l="1"/>
  <c r="F239" i="1"/>
  <c r="K239" i="1"/>
  <c r="P239" i="1"/>
  <c r="U239" i="1"/>
  <c r="Z239" i="1"/>
  <c r="K231" i="1"/>
  <c r="L50" i="4"/>
  <c r="K50" i="4"/>
  <c r="K539" i="1"/>
  <c r="D239" i="1" l="1"/>
  <c r="K79" i="4"/>
  <c r="N39" i="1" l="1"/>
  <c r="L19" i="1"/>
  <c r="N19" i="1"/>
  <c r="K40" i="1"/>
  <c r="K39" i="1" s="1"/>
  <c r="M39" i="1"/>
  <c r="N46" i="1" l="1"/>
  <c r="M46" i="1"/>
  <c r="L46" i="1"/>
  <c r="L64" i="1"/>
  <c r="M64" i="1"/>
  <c r="N64" i="1"/>
  <c r="K65" i="1"/>
  <c r="K64" i="1" s="1"/>
  <c r="L118" i="1"/>
  <c r="K49" i="1"/>
  <c r="K46" i="1" s="1"/>
  <c r="C49" i="1"/>
  <c r="F49" i="1"/>
  <c r="C274" i="1"/>
  <c r="F274" i="1"/>
  <c r="K274" i="1"/>
  <c r="P274" i="1"/>
  <c r="U274" i="1"/>
  <c r="Z274" i="1"/>
  <c r="D49" i="1" l="1"/>
  <c r="D274" i="1"/>
  <c r="AC514" i="1"/>
  <c r="AC450" i="1"/>
  <c r="AC456" i="1"/>
  <c r="AC463" i="1"/>
  <c r="I288" i="1"/>
  <c r="Z30" i="1"/>
  <c r="Z38" i="1"/>
  <c r="Z46" i="1"/>
  <c r="AC60" i="1"/>
  <c r="AC52" i="1"/>
  <c r="N463" i="1" l="1"/>
  <c r="Z422" i="1"/>
  <c r="D422" i="1" s="1"/>
  <c r="C447" i="1"/>
  <c r="P447" i="1"/>
  <c r="D447" i="1" s="1"/>
  <c r="Z447" i="1"/>
  <c r="Y422" i="1" l="1"/>
  <c r="U421" i="1"/>
  <c r="N421" i="1" l="1"/>
  <c r="P238" i="1"/>
  <c r="Z238" i="1"/>
  <c r="U238" i="1"/>
  <c r="K238" i="1"/>
  <c r="F238" i="1"/>
  <c r="C238" i="1"/>
  <c r="F50" i="4"/>
  <c r="C256" i="1"/>
  <c r="F256" i="1"/>
  <c r="K256" i="1"/>
  <c r="P256" i="1"/>
  <c r="U256" i="1"/>
  <c r="AB115" i="1"/>
  <c r="AC115" i="1"/>
  <c r="J422" i="1" l="1"/>
  <c r="J421" i="1" s="1"/>
  <c r="D238" i="1"/>
  <c r="D256" i="1"/>
  <c r="E18" i="4" l="1"/>
  <c r="Z541" i="1"/>
  <c r="U541" i="1"/>
  <c r="P541" i="1"/>
  <c r="K541" i="1"/>
  <c r="F541" i="1"/>
  <c r="Z95" i="1"/>
  <c r="U95" i="1"/>
  <c r="P95" i="1"/>
  <c r="K95" i="1"/>
  <c r="F95" i="1"/>
  <c r="F74" i="1"/>
  <c r="F93" i="1"/>
  <c r="P93" i="1"/>
  <c r="U93" i="1"/>
  <c r="Z93" i="1"/>
  <c r="AC81" i="4"/>
  <c r="AB81" i="4"/>
  <c r="Z81" i="4"/>
  <c r="X81" i="4"/>
  <c r="W81" i="4"/>
  <c r="U81" i="4"/>
  <c r="S81" i="4"/>
  <c r="R81" i="4"/>
  <c r="P81" i="4"/>
  <c r="N81" i="4"/>
  <c r="M81" i="4"/>
  <c r="L81" i="4"/>
  <c r="K81" i="4"/>
  <c r="G81" i="4"/>
  <c r="H81" i="4"/>
  <c r="I81" i="4"/>
  <c r="F81" i="4"/>
  <c r="AC52" i="4"/>
  <c r="AB52" i="4"/>
  <c r="Z52" i="4"/>
  <c r="X52" i="4"/>
  <c r="W52" i="4"/>
  <c r="U52" i="4"/>
  <c r="S52" i="4"/>
  <c r="R52" i="4"/>
  <c r="P52" i="4"/>
  <c r="N52" i="4"/>
  <c r="M52" i="4"/>
  <c r="L52" i="4"/>
  <c r="K52" i="4"/>
  <c r="I52" i="4"/>
  <c r="G52" i="4"/>
  <c r="H52" i="4"/>
  <c r="F52" i="4"/>
  <c r="J43" i="4"/>
  <c r="E43" i="4"/>
  <c r="D541" i="1" l="1"/>
  <c r="E81" i="4"/>
  <c r="J81" i="4"/>
  <c r="D93" i="1"/>
  <c r="D95" i="1"/>
  <c r="E52" i="4"/>
  <c r="J52" i="4"/>
  <c r="X281" i="1" l="1"/>
  <c r="V45" i="4"/>
  <c r="U45" i="4"/>
  <c r="V118" i="1"/>
  <c r="C271" i="1" l="1"/>
  <c r="F271" i="1"/>
  <c r="K271" i="1"/>
  <c r="P271" i="1"/>
  <c r="U271" i="1"/>
  <c r="Z271" i="1"/>
  <c r="C272" i="1"/>
  <c r="F272" i="1"/>
  <c r="K272" i="1"/>
  <c r="P272" i="1"/>
  <c r="U272" i="1"/>
  <c r="Z272" i="1"/>
  <c r="C273" i="1"/>
  <c r="F273" i="1"/>
  <c r="K273" i="1"/>
  <c r="P273" i="1"/>
  <c r="U273" i="1"/>
  <c r="Z273" i="1"/>
  <c r="C275" i="1"/>
  <c r="F275" i="1"/>
  <c r="K275" i="1"/>
  <c r="P275" i="1"/>
  <c r="U275" i="1"/>
  <c r="Z275" i="1"/>
  <c r="D272" i="1" l="1"/>
  <c r="D275" i="1"/>
  <c r="D273" i="1"/>
  <c r="D271" i="1"/>
  <c r="V52" i="1" l="1"/>
  <c r="O72" i="4" l="1"/>
  <c r="Q45" i="4" l="1"/>
  <c r="P45" i="4"/>
  <c r="K47" i="4"/>
  <c r="L45" i="4"/>
  <c r="C516" i="1"/>
  <c r="C517" i="1"/>
  <c r="C518" i="1"/>
  <c r="C519" i="1"/>
  <c r="C520" i="1"/>
  <c r="C521" i="1"/>
  <c r="C524" i="1"/>
  <c r="C525" i="1"/>
  <c r="C526" i="1"/>
  <c r="C527" i="1"/>
  <c r="C528" i="1"/>
  <c r="C530" i="1"/>
  <c r="C533" i="1"/>
  <c r="C515" i="1"/>
  <c r="C509" i="1"/>
  <c r="C510" i="1"/>
  <c r="C511" i="1"/>
  <c r="C512" i="1"/>
  <c r="C513" i="1"/>
  <c r="C508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464" i="1"/>
  <c r="C458" i="1"/>
  <c r="C459" i="1"/>
  <c r="C460" i="1"/>
  <c r="C461" i="1"/>
  <c r="C462" i="1"/>
  <c r="C457" i="1"/>
  <c r="C455" i="1"/>
  <c r="C452" i="1"/>
  <c r="C453" i="1"/>
  <c r="C454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22" i="1"/>
  <c r="C420" i="1"/>
  <c r="C419" i="1"/>
  <c r="C290" i="1"/>
  <c r="C293" i="1"/>
  <c r="C297" i="1"/>
  <c r="C298" i="1"/>
  <c r="C299" i="1"/>
  <c r="C300" i="1"/>
  <c r="C301" i="1"/>
  <c r="C302" i="1"/>
  <c r="C305" i="1"/>
  <c r="C306" i="1"/>
  <c r="C307" i="1"/>
  <c r="C308" i="1"/>
  <c r="C310" i="1"/>
  <c r="C312" i="1"/>
  <c r="C313" i="1"/>
  <c r="C315" i="1"/>
  <c r="C318" i="1"/>
  <c r="C319" i="1"/>
  <c r="C322" i="1"/>
  <c r="C324" i="1"/>
  <c r="C325" i="1"/>
  <c r="C328" i="1"/>
  <c r="C329" i="1"/>
  <c r="C332" i="1"/>
  <c r="C335" i="1"/>
  <c r="C337" i="1"/>
  <c r="C340" i="1"/>
  <c r="C341" i="1"/>
  <c r="C342" i="1"/>
  <c r="C343" i="1"/>
  <c r="C345" i="1"/>
  <c r="C346" i="1"/>
  <c r="C349" i="1"/>
  <c r="C350" i="1"/>
  <c r="C351" i="1"/>
  <c r="C352" i="1"/>
  <c r="C353" i="1"/>
  <c r="C355" i="1"/>
  <c r="C356" i="1"/>
  <c r="C360" i="1"/>
  <c r="C362" i="1"/>
  <c r="C363" i="1"/>
  <c r="C364" i="1"/>
  <c r="C365" i="1"/>
  <c r="C366" i="1"/>
  <c r="C367" i="1"/>
  <c r="C368" i="1"/>
  <c r="C369" i="1"/>
  <c r="C372" i="1"/>
  <c r="C373" i="1"/>
  <c r="C374" i="1"/>
  <c r="C375" i="1"/>
  <c r="C377" i="1"/>
  <c r="C380" i="1"/>
  <c r="C381" i="1"/>
  <c r="C388" i="1"/>
  <c r="C389" i="1"/>
  <c r="C390" i="1"/>
  <c r="C393" i="1"/>
  <c r="C394" i="1"/>
  <c r="C396" i="1"/>
  <c r="C398" i="1"/>
  <c r="C399" i="1"/>
  <c r="C400" i="1"/>
  <c r="C402" i="1"/>
  <c r="C403" i="1"/>
  <c r="C405" i="1"/>
  <c r="C406" i="1"/>
  <c r="C409" i="1"/>
  <c r="C410" i="1"/>
  <c r="C411" i="1"/>
  <c r="C412" i="1"/>
  <c r="C413" i="1"/>
  <c r="C416" i="1"/>
  <c r="C417" i="1"/>
  <c r="Y281" i="1"/>
  <c r="C155" i="1"/>
  <c r="C156" i="1"/>
  <c r="C157" i="1"/>
  <c r="C154" i="1"/>
  <c r="C140" i="1"/>
  <c r="C141" i="1"/>
  <c r="C142" i="1"/>
  <c r="C143" i="1"/>
  <c r="C144" i="1"/>
  <c r="C145" i="1"/>
  <c r="C139" i="1"/>
  <c r="C123" i="1"/>
  <c r="C124" i="1"/>
  <c r="C125" i="1"/>
  <c r="C126" i="1"/>
  <c r="C127" i="1"/>
  <c r="C128" i="1"/>
  <c r="C122" i="1"/>
  <c r="U160" i="1"/>
  <c r="U159" i="1"/>
  <c r="U151" i="1"/>
  <c r="U152" i="1"/>
  <c r="U153" i="1"/>
  <c r="U154" i="1"/>
  <c r="U155" i="1"/>
  <c r="U156" i="1"/>
  <c r="U157" i="1"/>
  <c r="U158" i="1"/>
  <c r="U147" i="1"/>
  <c r="U148" i="1"/>
  <c r="U149" i="1"/>
  <c r="U150" i="1"/>
  <c r="U143" i="1"/>
  <c r="U144" i="1"/>
  <c r="U145" i="1"/>
  <c r="U146" i="1"/>
  <c r="U139" i="1"/>
  <c r="U140" i="1"/>
  <c r="U141" i="1"/>
  <c r="U142" i="1"/>
  <c r="U135" i="1"/>
  <c r="U136" i="1"/>
  <c r="U137" i="1"/>
  <c r="U138" i="1"/>
  <c r="U131" i="1"/>
  <c r="U132" i="1"/>
  <c r="U133" i="1"/>
  <c r="U134" i="1"/>
  <c r="U126" i="1"/>
  <c r="U127" i="1"/>
  <c r="U128" i="1"/>
  <c r="U129" i="1"/>
  <c r="U130" i="1"/>
  <c r="U121" i="1"/>
  <c r="U122" i="1"/>
  <c r="U123" i="1"/>
  <c r="U124" i="1"/>
  <c r="U125" i="1"/>
  <c r="U120" i="1"/>
  <c r="U98" i="1"/>
  <c r="U99" i="1"/>
  <c r="U100" i="1"/>
  <c r="D100" i="1" s="1"/>
  <c r="U101" i="1"/>
  <c r="U103" i="1"/>
  <c r="U105" i="1"/>
  <c r="U106" i="1"/>
  <c r="U107" i="1"/>
  <c r="C98" i="1"/>
  <c r="C99" i="1"/>
  <c r="C97" i="1"/>
  <c r="U97" i="1"/>
  <c r="P97" i="1"/>
  <c r="K97" i="1"/>
  <c r="C61" i="1"/>
  <c r="C62" i="1"/>
  <c r="C63" i="1"/>
  <c r="C58" i="1"/>
  <c r="C59" i="1"/>
  <c r="C57" i="1"/>
  <c r="Z75" i="1"/>
  <c r="X60" i="1"/>
  <c r="W60" i="1"/>
  <c r="V60" i="1"/>
  <c r="U60" i="1"/>
  <c r="T60" i="1"/>
  <c r="Z57" i="1"/>
  <c r="X56" i="1"/>
  <c r="W56" i="1"/>
  <c r="V56" i="1"/>
  <c r="U56" i="1"/>
  <c r="T56" i="1"/>
  <c r="U31" i="1"/>
  <c r="U21" i="1"/>
  <c r="U22" i="1"/>
  <c r="U20" i="1"/>
  <c r="AB19" i="1"/>
  <c r="X463" i="1"/>
  <c r="W463" i="1"/>
  <c r="V463" i="1"/>
  <c r="S463" i="1"/>
  <c r="Y418" i="1"/>
  <c r="AA418" i="1"/>
  <c r="AB418" i="1"/>
  <c r="AC418" i="1"/>
  <c r="AB125" i="1"/>
  <c r="AC125" i="1"/>
  <c r="Z76" i="1"/>
  <c r="AC78" i="1"/>
  <c r="AC77" i="1"/>
  <c r="AC70" i="1"/>
  <c r="Z54" i="1"/>
  <c r="Z55" i="1"/>
  <c r="Z53" i="1"/>
  <c r="AB52" i="1"/>
  <c r="Z33" i="1"/>
  <c r="Z34" i="1"/>
  <c r="Z32" i="1"/>
  <c r="AC31" i="1"/>
  <c r="AB31" i="1"/>
  <c r="Z29" i="1"/>
  <c r="Z28" i="1"/>
  <c r="Z20" i="1"/>
  <c r="X11" i="1"/>
  <c r="F91" i="1"/>
  <c r="P91" i="1"/>
  <c r="U91" i="1"/>
  <c r="Z91" i="1"/>
  <c r="F92" i="1"/>
  <c r="P92" i="1"/>
  <c r="U92" i="1"/>
  <c r="Z92" i="1"/>
  <c r="U237" i="1"/>
  <c r="C237" i="1"/>
  <c r="F237" i="1"/>
  <c r="K237" i="1"/>
  <c r="P237" i="1"/>
  <c r="C236" i="1"/>
  <c r="F236" i="1"/>
  <c r="P236" i="1"/>
  <c r="C235" i="1"/>
  <c r="F235" i="1"/>
  <c r="P235" i="1"/>
  <c r="C160" i="1"/>
  <c r="F160" i="1"/>
  <c r="K160" i="1"/>
  <c r="P160" i="1"/>
  <c r="Z160" i="1"/>
  <c r="F90" i="1"/>
  <c r="P90" i="1"/>
  <c r="U90" i="1"/>
  <c r="Z90" i="1"/>
  <c r="T21" i="4"/>
  <c r="O26" i="4"/>
  <c r="J26" i="4"/>
  <c r="C369" i="5"/>
  <c r="M369" i="5"/>
  <c r="R369" i="5"/>
  <c r="W369" i="5"/>
  <c r="E29" i="4"/>
  <c r="J29" i="4"/>
  <c r="O29" i="4"/>
  <c r="T29" i="4"/>
  <c r="Y29" i="4"/>
  <c r="E19" i="4"/>
  <c r="J19" i="4"/>
  <c r="O19" i="4"/>
  <c r="T19" i="4"/>
  <c r="Y19" i="4"/>
  <c r="W153" i="5"/>
  <c r="R153" i="5"/>
  <c r="M153" i="5"/>
  <c r="H153" i="5"/>
  <c r="C153" i="5"/>
  <c r="M366" i="5"/>
  <c r="H366" i="5"/>
  <c r="R354" i="5"/>
  <c r="H341" i="5"/>
  <c r="R330" i="5"/>
  <c r="R284" i="5"/>
  <c r="R93" i="5"/>
  <c r="R30" i="5"/>
  <c r="R10" i="5"/>
  <c r="T77" i="4"/>
  <c r="T62" i="4"/>
  <c r="O62" i="4"/>
  <c r="O61" i="4"/>
  <c r="J61" i="4"/>
  <c r="T59" i="4"/>
  <c r="T58" i="4"/>
  <c r="Q49" i="4"/>
  <c r="L49" i="4"/>
  <c r="T25" i="4"/>
  <c r="O25" i="4"/>
  <c r="J25" i="4"/>
  <c r="T24" i="4"/>
  <c r="J24" i="4"/>
  <c r="T23" i="4"/>
  <c r="O23" i="4"/>
  <c r="J23" i="4"/>
  <c r="T22" i="4"/>
  <c r="O22" i="4"/>
  <c r="J22" i="4"/>
  <c r="O18" i="4"/>
  <c r="J18" i="4"/>
  <c r="T17" i="4"/>
  <c r="O17" i="4"/>
  <c r="J17" i="4"/>
  <c r="J16" i="4"/>
  <c r="T15" i="4"/>
  <c r="O15" i="4"/>
  <c r="J15" i="4"/>
  <c r="T13" i="4"/>
  <c r="O13" i="4"/>
  <c r="J13" i="4"/>
  <c r="U283" i="1"/>
  <c r="P283" i="1"/>
  <c r="K283" i="1"/>
  <c r="U232" i="1"/>
  <c r="P232" i="1"/>
  <c r="K232" i="1"/>
  <c r="U231" i="1"/>
  <c r="P231" i="1"/>
  <c r="U163" i="1"/>
  <c r="P163" i="1"/>
  <c r="K163" i="1"/>
  <c r="U161" i="1"/>
  <c r="P161" i="1"/>
  <c r="K161" i="1"/>
  <c r="U74" i="1"/>
  <c r="P74" i="1"/>
  <c r="K74" i="1"/>
  <c r="K71" i="1"/>
  <c r="V43" i="1"/>
  <c r="U43" i="1" s="1"/>
  <c r="Q43" i="1"/>
  <c r="P43" i="1" s="1"/>
  <c r="L43" i="1"/>
  <c r="K43" i="1" s="1"/>
  <c r="U26" i="1"/>
  <c r="P26" i="1"/>
  <c r="K26" i="1"/>
  <c r="U25" i="1"/>
  <c r="P25" i="1"/>
  <c r="K25" i="1"/>
  <c r="M24" i="1"/>
  <c r="K24" i="1" s="1"/>
  <c r="U12" i="1"/>
  <c r="K12" i="1"/>
  <c r="AC94" i="1" l="1"/>
  <c r="X534" i="1"/>
  <c r="U534" i="1" s="1"/>
  <c r="U463" i="1"/>
  <c r="AD29" i="4"/>
  <c r="AB369" i="5"/>
  <c r="W68" i="1"/>
  <c r="Z27" i="1"/>
  <c r="Z31" i="1"/>
  <c r="Z52" i="1"/>
  <c r="X68" i="1"/>
  <c r="AB153" i="5"/>
  <c r="D91" i="1"/>
  <c r="D92" i="1"/>
  <c r="D237" i="1"/>
  <c r="D236" i="1"/>
  <c r="D235" i="1"/>
  <c r="D160" i="1"/>
  <c r="D90" i="1"/>
  <c r="AD19" i="4"/>
  <c r="H241" i="1"/>
  <c r="H281" i="1" s="1"/>
  <c r="G77" i="4"/>
  <c r="H283" i="1"/>
  <c r="I241" i="1"/>
  <c r="I89" i="1"/>
  <c r="H65" i="1"/>
  <c r="F58" i="4"/>
  <c r="E58" i="4" s="1"/>
  <c r="G47" i="4" l="1"/>
  <c r="G45" i="4" l="1"/>
  <c r="F45" i="4"/>
  <c r="E77" i="4" l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80" i="1"/>
  <c r="K243" i="1"/>
  <c r="W47" i="4" l="1"/>
  <c r="V47" i="4"/>
  <c r="U47" i="4"/>
  <c r="C255" i="1" l="1"/>
  <c r="U255" i="1"/>
  <c r="C67" i="1" l="1"/>
  <c r="F67" i="1"/>
  <c r="D67" i="1" l="1"/>
  <c r="N115" i="1"/>
  <c r="C264" i="1"/>
  <c r="F264" i="1"/>
  <c r="P264" i="1"/>
  <c r="U264" i="1"/>
  <c r="Z264" i="1"/>
  <c r="K115" i="1" l="1"/>
  <c r="N118" i="1"/>
  <c r="D264" i="1"/>
  <c r="F40" i="1" l="1"/>
  <c r="J64" i="4" l="1"/>
  <c r="O64" i="4"/>
  <c r="T64" i="4"/>
  <c r="Y64" i="4"/>
  <c r="J73" i="4"/>
  <c r="T73" i="4"/>
  <c r="Y73" i="4"/>
  <c r="F13" i="4"/>
  <c r="Y14" i="4"/>
  <c r="T14" i="4"/>
  <c r="O14" i="4"/>
  <c r="J14" i="4"/>
  <c r="E14" i="4"/>
  <c r="AA402" i="5"/>
  <c r="Z402" i="5"/>
  <c r="Y402" i="5"/>
  <c r="L402" i="5"/>
  <c r="K402" i="5"/>
  <c r="J402" i="5"/>
  <c r="G402" i="5"/>
  <c r="F402" i="5"/>
  <c r="E402" i="5"/>
  <c r="W27" i="5"/>
  <c r="R27" i="5"/>
  <c r="M27" i="5"/>
  <c r="H27" i="5"/>
  <c r="C27" i="5"/>
  <c r="AD14" i="4" l="1"/>
  <c r="AB27" i="5"/>
  <c r="Q43" i="4"/>
  <c r="V43" i="4"/>
  <c r="AA43" i="4"/>
  <c r="Z89" i="1"/>
  <c r="U89" i="1"/>
  <c r="P89" i="1"/>
  <c r="F89" i="1"/>
  <c r="Z88" i="1"/>
  <c r="U88" i="1"/>
  <c r="P88" i="1"/>
  <c r="F88" i="1"/>
  <c r="Z159" i="1"/>
  <c r="P159" i="1"/>
  <c r="K159" i="1"/>
  <c r="F159" i="1"/>
  <c r="C159" i="1"/>
  <c r="Z158" i="1"/>
  <c r="P158" i="1"/>
  <c r="K158" i="1"/>
  <c r="F158" i="1"/>
  <c r="C158" i="1"/>
  <c r="T43" i="4" l="1"/>
  <c r="V81" i="4"/>
  <c r="T81" i="4" s="1"/>
  <c r="V52" i="4"/>
  <c r="T52" i="4" s="1"/>
  <c r="O43" i="4"/>
  <c r="Q81" i="4"/>
  <c r="O81" i="4" s="1"/>
  <c r="Q52" i="4"/>
  <c r="O52" i="4" s="1"/>
  <c r="Y43" i="4"/>
  <c r="AA81" i="4"/>
  <c r="Y81" i="4" s="1"/>
  <c r="AA52" i="4"/>
  <c r="Y52" i="4" s="1"/>
  <c r="D89" i="1"/>
  <c r="D88" i="1"/>
  <c r="D159" i="1"/>
  <c r="D158" i="1"/>
  <c r="P234" i="1"/>
  <c r="F234" i="1"/>
  <c r="C234" i="1"/>
  <c r="AD43" i="4" l="1"/>
  <c r="AD52" i="4"/>
  <c r="AD81" i="4"/>
  <c r="D234" i="1"/>
  <c r="AA45" i="4"/>
  <c r="Z45" i="4"/>
  <c r="AC118" i="1"/>
  <c r="AA118" i="1"/>
  <c r="AB118" i="1"/>
  <c r="Y118" i="1"/>
  <c r="T118" i="1"/>
  <c r="Q118" i="1"/>
  <c r="R118" i="1"/>
  <c r="S118" i="1"/>
  <c r="O118" i="1"/>
  <c r="J118" i="1"/>
  <c r="G118" i="1"/>
  <c r="E118" i="1"/>
  <c r="Z117" i="1"/>
  <c r="K117" i="1"/>
  <c r="C117" i="1"/>
  <c r="D117" i="1" l="1"/>
  <c r="AE92" i="4"/>
  <c r="AF92" i="4"/>
  <c r="AG92" i="4"/>
  <c r="AH92" i="4"/>
  <c r="AH90" i="4"/>
  <c r="AG90" i="4"/>
  <c r="AF90" i="4"/>
  <c r="AE90" i="4"/>
  <c r="AH88" i="4"/>
  <c r="AG88" i="4"/>
  <c r="AF88" i="4"/>
  <c r="AE88" i="4"/>
  <c r="AH86" i="4"/>
  <c r="AG86" i="4"/>
  <c r="AF86" i="4"/>
  <c r="AE86" i="4"/>
  <c r="AH84" i="4"/>
  <c r="AG84" i="4"/>
  <c r="AF84" i="4"/>
  <c r="AE84" i="4"/>
  <c r="P233" i="1"/>
  <c r="F233" i="1"/>
  <c r="C233" i="1"/>
  <c r="P58" i="4"/>
  <c r="P65" i="4" s="1"/>
  <c r="P89" i="4" s="1"/>
  <c r="K89" i="4"/>
  <c r="G65" i="4"/>
  <c r="G89" i="4" s="1"/>
  <c r="H65" i="4"/>
  <c r="H89" i="4" s="1"/>
  <c r="I65" i="4"/>
  <c r="I89" i="4" s="1"/>
  <c r="L65" i="4"/>
  <c r="L89" i="4" s="1"/>
  <c r="M65" i="4"/>
  <c r="M89" i="4" s="1"/>
  <c r="N65" i="4"/>
  <c r="N89" i="4" s="1"/>
  <c r="Q65" i="4"/>
  <c r="Q89" i="4" s="1"/>
  <c r="R65" i="4"/>
  <c r="R89" i="4" s="1"/>
  <c r="S65" i="4"/>
  <c r="S89" i="4" s="1"/>
  <c r="V65" i="4"/>
  <c r="V89" i="4" s="1"/>
  <c r="W65" i="4"/>
  <c r="W89" i="4" s="1"/>
  <c r="X65" i="4"/>
  <c r="X89" i="4" s="1"/>
  <c r="AA65" i="4"/>
  <c r="AA89" i="4" s="1"/>
  <c r="AB65" i="4"/>
  <c r="AB89" i="4" s="1"/>
  <c r="AC65" i="4"/>
  <c r="AC89" i="4" s="1"/>
  <c r="E64" i="4"/>
  <c r="AD64" i="4" s="1"/>
  <c r="F61" i="4"/>
  <c r="AH89" i="4" l="1"/>
  <c r="AG89" i="4"/>
  <c r="AF89" i="4"/>
  <c r="D233" i="1"/>
  <c r="K106" i="1"/>
  <c r="F106" i="1"/>
  <c r="C106" i="1"/>
  <c r="D106" i="1" l="1"/>
  <c r="E421" i="1"/>
  <c r="G421" i="1"/>
  <c r="H421" i="1"/>
  <c r="I421" i="1"/>
  <c r="L421" i="1"/>
  <c r="M421" i="1"/>
  <c r="O421" i="1"/>
  <c r="Q421" i="1"/>
  <c r="R421" i="1"/>
  <c r="S421" i="1"/>
  <c r="T421" i="1"/>
  <c r="V421" i="1"/>
  <c r="W421" i="1"/>
  <c r="X421" i="1"/>
  <c r="Y421" i="1"/>
  <c r="AA421" i="1"/>
  <c r="AB421" i="1"/>
  <c r="AC421" i="1"/>
  <c r="H80" i="5" l="1"/>
  <c r="F223" i="1"/>
  <c r="F224" i="1"/>
  <c r="H539" i="1"/>
  <c r="Z446" i="1"/>
  <c r="P446" i="1"/>
  <c r="D446" i="1" s="1"/>
  <c r="C143" i="5" l="1"/>
  <c r="P111" i="1"/>
  <c r="C111" i="1"/>
  <c r="D111" i="1" l="1"/>
  <c r="E73" i="4"/>
  <c r="AD73" i="4" s="1"/>
  <c r="Y72" i="4"/>
  <c r="T72" i="4"/>
  <c r="J72" i="4"/>
  <c r="E72" i="4"/>
  <c r="AD72" i="4" l="1"/>
  <c r="F75" i="4"/>
  <c r="F79" i="4" s="1"/>
  <c r="H64" i="1"/>
  <c r="I64" i="1"/>
  <c r="G64" i="1"/>
  <c r="C66" i="1"/>
  <c r="F66" i="1"/>
  <c r="D66" i="1" s="1"/>
  <c r="U65" i="1"/>
  <c r="P65" i="1"/>
  <c r="F65" i="1"/>
  <c r="C65" i="1"/>
  <c r="F60" i="1"/>
  <c r="I71" i="1"/>
  <c r="I94" i="1" s="1"/>
  <c r="F72" i="1"/>
  <c r="C366" i="5"/>
  <c r="C368" i="5"/>
  <c r="E26" i="4"/>
  <c r="F63" i="4"/>
  <c r="F65" i="4" s="1"/>
  <c r="F89" i="4" s="1"/>
  <c r="F232" i="1"/>
  <c r="C232" i="1"/>
  <c r="F42" i="4" l="1"/>
  <c r="D65" i="1"/>
  <c r="F64" i="1"/>
  <c r="D232" i="1"/>
  <c r="F222" i="1"/>
  <c r="W281" i="1"/>
  <c r="AB281" i="1"/>
  <c r="AB283" i="1"/>
  <c r="AC283" i="1"/>
  <c r="F219" i="1" l="1"/>
  <c r="F218" i="1"/>
  <c r="F215" i="1"/>
  <c r="F191" i="1"/>
  <c r="P47" i="4"/>
  <c r="K241" i="1"/>
  <c r="F81" i="1"/>
  <c r="K105" i="1"/>
  <c r="F105" i="1"/>
  <c r="N15" i="1"/>
  <c r="C64" i="1"/>
  <c r="P64" i="1"/>
  <c r="U64" i="1"/>
  <c r="E46" i="1"/>
  <c r="J46" i="1"/>
  <c r="O46" i="1"/>
  <c r="P46" i="1"/>
  <c r="Q46" i="1"/>
  <c r="R46" i="1"/>
  <c r="S46" i="1"/>
  <c r="T46" i="1"/>
  <c r="U46" i="1"/>
  <c r="V46" i="1"/>
  <c r="W46" i="1"/>
  <c r="X46" i="1"/>
  <c r="Y46" i="1"/>
  <c r="AA46" i="1"/>
  <c r="AB46" i="1"/>
  <c r="AC46" i="1"/>
  <c r="I46" i="1"/>
  <c r="H46" i="1"/>
  <c r="G46" i="1"/>
  <c r="C48" i="1"/>
  <c r="C47" i="1"/>
  <c r="F48" i="1"/>
  <c r="D48" i="1" s="1"/>
  <c r="F47" i="1"/>
  <c r="J11" i="1"/>
  <c r="F231" i="1"/>
  <c r="C231" i="1"/>
  <c r="Q47" i="4"/>
  <c r="L47" i="4"/>
  <c r="I281" i="1"/>
  <c r="F46" i="4" s="1"/>
  <c r="P241" i="1"/>
  <c r="F241" i="1"/>
  <c r="C241" i="1"/>
  <c r="Z115" i="1"/>
  <c r="P116" i="1"/>
  <c r="P115" i="1"/>
  <c r="D115" i="1" l="1"/>
  <c r="D241" i="1"/>
  <c r="D105" i="1"/>
  <c r="D64" i="1"/>
  <c r="P266" i="1"/>
  <c r="F46" i="1"/>
  <c r="D47" i="1"/>
  <c r="D231" i="1"/>
  <c r="Z128" i="1"/>
  <c r="Z130" i="1"/>
  <c r="Z132" i="1"/>
  <c r="Z134" i="1"/>
  <c r="Z136" i="1"/>
  <c r="Z138" i="1"/>
  <c r="Z135" i="1"/>
  <c r="Z131" i="1"/>
  <c r="Z133" i="1"/>
  <c r="Z137" i="1"/>
  <c r="Z129" i="1"/>
  <c r="D46" i="1" l="1"/>
  <c r="Z125" i="1"/>
  <c r="Z270" i="1" l="1"/>
  <c r="U270" i="1"/>
  <c r="P270" i="1"/>
  <c r="F270" i="1"/>
  <c r="C270" i="1"/>
  <c r="Z269" i="1"/>
  <c r="U269" i="1"/>
  <c r="P269" i="1"/>
  <c r="F269" i="1"/>
  <c r="C269" i="1"/>
  <c r="Z268" i="1"/>
  <c r="U268" i="1"/>
  <c r="P268" i="1"/>
  <c r="F268" i="1"/>
  <c r="C268" i="1"/>
  <c r="Z267" i="1"/>
  <c r="U267" i="1"/>
  <c r="P267" i="1"/>
  <c r="F267" i="1"/>
  <c r="C267" i="1"/>
  <c r="Z266" i="1"/>
  <c r="U266" i="1"/>
  <c r="F266" i="1"/>
  <c r="C266" i="1"/>
  <c r="Z265" i="1"/>
  <c r="U265" i="1"/>
  <c r="P265" i="1"/>
  <c r="F265" i="1"/>
  <c r="C265" i="1"/>
  <c r="Z263" i="1"/>
  <c r="U263" i="1"/>
  <c r="P263" i="1"/>
  <c r="F263" i="1"/>
  <c r="C263" i="1"/>
  <c r="Z262" i="1"/>
  <c r="U262" i="1"/>
  <c r="P262" i="1"/>
  <c r="F262" i="1"/>
  <c r="C262" i="1"/>
  <c r="Z261" i="1"/>
  <c r="U261" i="1"/>
  <c r="P261" i="1"/>
  <c r="F261" i="1"/>
  <c r="C261" i="1"/>
  <c r="Z260" i="1"/>
  <c r="U260" i="1"/>
  <c r="P260" i="1"/>
  <c r="F260" i="1"/>
  <c r="C260" i="1"/>
  <c r="Z259" i="1"/>
  <c r="U259" i="1"/>
  <c r="P259" i="1"/>
  <c r="F259" i="1"/>
  <c r="C259" i="1"/>
  <c r="Z258" i="1"/>
  <c r="U258" i="1"/>
  <c r="P258" i="1"/>
  <c r="F258" i="1"/>
  <c r="C258" i="1"/>
  <c r="Z257" i="1"/>
  <c r="U257" i="1"/>
  <c r="P257" i="1"/>
  <c r="F257" i="1"/>
  <c r="C257" i="1"/>
  <c r="P255" i="1"/>
  <c r="F255" i="1"/>
  <c r="X53" i="4"/>
  <c r="X51" i="4" s="1"/>
  <c r="AC53" i="4"/>
  <c r="AC51" i="4" s="1"/>
  <c r="I53" i="4"/>
  <c r="N53" i="4"/>
  <c r="N51" i="4" s="1"/>
  <c r="S53" i="4"/>
  <c r="S51" i="4" s="1"/>
  <c r="AB47" i="4"/>
  <c r="AA47" i="4"/>
  <c r="Z47" i="4"/>
  <c r="R47" i="4"/>
  <c r="M47" i="4"/>
  <c r="J47" i="4" s="1"/>
  <c r="H47" i="4"/>
  <c r="AB45" i="4"/>
  <c r="W45" i="4"/>
  <c r="R45" i="4"/>
  <c r="X87" i="4" l="1"/>
  <c r="N87" i="4"/>
  <c r="AC87" i="4"/>
  <c r="S87" i="4"/>
  <c r="I87" i="4"/>
  <c r="I51" i="4"/>
  <c r="D255" i="1"/>
  <c r="D267" i="1"/>
  <c r="D269" i="1"/>
  <c r="D270" i="1"/>
  <c r="D266" i="1"/>
  <c r="D263" i="1"/>
  <c r="D268" i="1"/>
  <c r="D265" i="1"/>
  <c r="Y45" i="4"/>
  <c r="T47" i="4"/>
  <c r="D259" i="1"/>
  <c r="D258" i="1"/>
  <c r="D260" i="1"/>
  <c r="D262" i="1"/>
  <c r="D257" i="1"/>
  <c r="D261" i="1"/>
  <c r="O47" i="4"/>
  <c r="Y47" i="4"/>
  <c r="T45" i="4"/>
  <c r="O45" i="4"/>
  <c r="AH87" i="4" l="1"/>
  <c r="H46" i="4"/>
  <c r="AA46" i="4" l="1"/>
  <c r="E111" i="8" l="1"/>
  <c r="P125" i="1" l="1"/>
  <c r="W341" i="5"/>
  <c r="R341" i="5"/>
  <c r="AB341" i="5" l="1"/>
  <c r="Z116" i="1"/>
  <c r="Z62" i="1"/>
  <c r="Z63" i="1"/>
  <c r="AB56" i="1"/>
  <c r="Z61" i="1"/>
  <c r="Z58" i="1"/>
  <c r="Z59" i="1"/>
  <c r="D61" i="1" l="1"/>
  <c r="Z60" i="1"/>
  <c r="Z56" i="1"/>
  <c r="U29" i="1"/>
  <c r="U30" i="1"/>
  <c r="U28" i="1"/>
  <c r="W23" i="1"/>
  <c r="X23" i="1"/>
  <c r="Z68" i="1" l="1"/>
  <c r="U27" i="1"/>
  <c r="C535" i="1"/>
  <c r="F535" i="1"/>
  <c r="K535" i="1"/>
  <c r="P535" i="1"/>
  <c r="U535" i="1"/>
  <c r="Z535" i="1"/>
  <c r="I539" i="1"/>
  <c r="D535" i="1" l="1"/>
  <c r="F47" i="4" l="1"/>
  <c r="E47" i="4" s="1"/>
  <c r="AD47" i="4" s="1"/>
  <c r="Z445" i="1"/>
  <c r="P445" i="1"/>
  <c r="D445" i="1" s="1"/>
  <c r="F15" i="8" l="1"/>
  <c r="AB50" i="4" l="1"/>
  <c r="AB53" i="4" s="1"/>
  <c r="AB51" i="4" s="1"/>
  <c r="AA50" i="4"/>
  <c r="Z50" i="4"/>
  <c r="W50" i="4"/>
  <c r="W53" i="4" s="1"/>
  <c r="W51" i="4" s="1"/>
  <c r="V50" i="4"/>
  <c r="U50" i="4"/>
  <c r="Q50" i="4"/>
  <c r="R50" i="4"/>
  <c r="R53" i="4" s="1"/>
  <c r="R51" i="4" s="1"/>
  <c r="P50" i="4"/>
  <c r="M50" i="4"/>
  <c r="H50" i="4"/>
  <c r="G50" i="4"/>
  <c r="Z539" i="1"/>
  <c r="U539" i="1"/>
  <c r="P539" i="1"/>
  <c r="F539" i="1"/>
  <c r="C539" i="1"/>
  <c r="Z538" i="1"/>
  <c r="U538" i="1"/>
  <c r="P538" i="1"/>
  <c r="K538" i="1"/>
  <c r="F538" i="1"/>
  <c r="C538" i="1"/>
  <c r="E281" i="1"/>
  <c r="G281" i="1"/>
  <c r="G46" i="4"/>
  <c r="E46" i="4" s="1"/>
  <c r="L281" i="1"/>
  <c r="O281" i="1"/>
  <c r="Q281" i="1"/>
  <c r="T281" i="1"/>
  <c r="V281" i="1"/>
  <c r="AA281" i="1"/>
  <c r="R87" i="4" l="1"/>
  <c r="W87" i="4"/>
  <c r="AB87" i="4"/>
  <c r="Y50" i="4"/>
  <c r="E50" i="4"/>
  <c r="O50" i="4"/>
  <c r="J50" i="4"/>
  <c r="T50" i="4"/>
  <c r="D539" i="1"/>
  <c r="D538" i="1"/>
  <c r="Z87" i="1"/>
  <c r="U87" i="1"/>
  <c r="P87" i="1"/>
  <c r="F87" i="1"/>
  <c r="Z86" i="1"/>
  <c r="U86" i="1"/>
  <c r="P86" i="1"/>
  <c r="F86" i="1"/>
  <c r="Z85" i="1"/>
  <c r="U85" i="1"/>
  <c r="P85" i="1"/>
  <c r="K85" i="1"/>
  <c r="F85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6" i="1"/>
  <c r="C224" i="1"/>
  <c r="C227" i="1"/>
  <c r="C228" i="1"/>
  <c r="C229" i="1"/>
  <c r="C225" i="1"/>
  <c r="C230" i="1"/>
  <c r="C110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6" i="1"/>
  <c r="F217" i="1"/>
  <c r="F220" i="1"/>
  <c r="F221" i="1"/>
  <c r="F226" i="1"/>
  <c r="F227" i="1"/>
  <c r="F228" i="1"/>
  <c r="F229" i="1"/>
  <c r="F225" i="1"/>
  <c r="F230" i="1"/>
  <c r="P110" i="1"/>
  <c r="P230" i="1"/>
  <c r="P225" i="1"/>
  <c r="P229" i="1"/>
  <c r="P228" i="1"/>
  <c r="P227" i="1"/>
  <c r="P224" i="1"/>
  <c r="P226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K84" i="1"/>
  <c r="K83" i="1"/>
  <c r="K80" i="1"/>
  <c r="K81" i="1"/>
  <c r="K82" i="1"/>
  <c r="K76" i="1"/>
  <c r="K77" i="1"/>
  <c r="K78" i="1"/>
  <c r="K75" i="1"/>
  <c r="K72" i="1"/>
  <c r="AD50" i="4" l="1"/>
  <c r="D86" i="1"/>
  <c r="D228" i="1"/>
  <c r="D221" i="1"/>
  <c r="D214" i="1"/>
  <c r="D206" i="1"/>
  <c r="D87" i="1"/>
  <c r="D110" i="1"/>
  <c r="D223" i="1"/>
  <c r="D217" i="1"/>
  <c r="D210" i="1"/>
  <c r="D225" i="1"/>
  <c r="D85" i="1"/>
  <c r="D202" i="1"/>
  <c r="D198" i="1"/>
  <c r="D194" i="1"/>
  <c r="D190" i="1"/>
  <c r="D186" i="1"/>
  <c r="D182" i="1"/>
  <c r="D178" i="1"/>
  <c r="D174" i="1"/>
  <c r="D170" i="1"/>
  <c r="D166" i="1"/>
  <c r="D230" i="1"/>
  <c r="D227" i="1"/>
  <c r="D220" i="1"/>
  <c r="D216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224" i="1"/>
  <c r="D219" i="1"/>
  <c r="D215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229" i="1"/>
  <c r="D226" i="1"/>
  <c r="D222" i="1"/>
  <c r="D218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Z84" i="1"/>
  <c r="U84" i="1"/>
  <c r="P84" i="1"/>
  <c r="F84" i="1"/>
  <c r="Z83" i="1"/>
  <c r="U83" i="1"/>
  <c r="P83" i="1"/>
  <c r="F83" i="1"/>
  <c r="D84" i="1" l="1"/>
  <c r="D83" i="1"/>
  <c r="C46" i="1"/>
  <c r="C45" i="1" l="1"/>
  <c r="P45" i="1"/>
  <c r="K45" i="1"/>
  <c r="F45" i="1"/>
  <c r="F44" i="1"/>
  <c r="K44" i="1"/>
  <c r="P44" i="1"/>
  <c r="H45" i="4"/>
  <c r="M45" i="4"/>
  <c r="D45" i="1" l="1"/>
  <c r="D44" i="1"/>
  <c r="C44" i="1"/>
  <c r="C243" i="1"/>
  <c r="F243" i="1"/>
  <c r="P243" i="1"/>
  <c r="U243" i="1"/>
  <c r="Z243" i="1"/>
  <c r="Y24" i="4"/>
  <c r="AD24" i="4" s="1"/>
  <c r="D243" i="1" l="1"/>
  <c r="R366" i="5"/>
  <c r="W366" i="5"/>
  <c r="X155" i="5"/>
  <c r="X402" i="5" s="1"/>
  <c r="Y26" i="4"/>
  <c r="T26" i="4"/>
  <c r="Z21" i="4"/>
  <c r="M155" i="5"/>
  <c r="H155" i="5"/>
  <c r="C155" i="5"/>
  <c r="P21" i="4"/>
  <c r="P35" i="4" s="1"/>
  <c r="F21" i="4"/>
  <c r="O15" i="1"/>
  <c r="AD26" i="4" l="1"/>
  <c r="AB366" i="5"/>
  <c r="R155" i="5"/>
  <c r="W155" i="5"/>
  <c r="AA43" i="1"/>
  <c r="F43" i="1"/>
  <c r="C43" i="1"/>
  <c r="F42" i="1"/>
  <c r="AB155" i="5" l="1"/>
  <c r="D43" i="1"/>
  <c r="Z75" i="4"/>
  <c r="Z74" i="4"/>
  <c r="P112" i="1" l="1"/>
  <c r="U112" i="1"/>
  <c r="K112" i="1"/>
  <c r="C112" i="1"/>
  <c r="D112" i="1" l="1"/>
  <c r="S56" i="1" l="1"/>
  <c r="M15" i="1"/>
  <c r="S23" i="1"/>
  <c r="O60" i="1"/>
  <c r="R56" i="1"/>
  <c r="Z452" i="1"/>
  <c r="Z453" i="1"/>
  <c r="Z454" i="1"/>
  <c r="Z455" i="1"/>
  <c r="O456" i="1"/>
  <c r="F280" i="1" l="1"/>
  <c r="C244" i="1"/>
  <c r="P16" i="1" l="1"/>
  <c r="P15" i="1" s="1"/>
  <c r="S15" i="1"/>
  <c r="Z280" i="1" l="1"/>
  <c r="U280" i="1"/>
  <c r="P280" i="1"/>
  <c r="C280" i="1"/>
  <c r="D280" i="1" l="1"/>
  <c r="C42" i="1"/>
  <c r="C40" i="1"/>
  <c r="C39" i="1" s="1"/>
  <c r="E39" i="1"/>
  <c r="Z163" i="1" l="1"/>
  <c r="F163" i="1"/>
  <c r="C163" i="1"/>
  <c r="Z162" i="1"/>
  <c r="U162" i="1"/>
  <c r="P162" i="1"/>
  <c r="K162" i="1"/>
  <c r="F162" i="1"/>
  <c r="C162" i="1"/>
  <c r="Z82" i="1"/>
  <c r="U82" i="1"/>
  <c r="P82" i="1"/>
  <c r="F82" i="1"/>
  <c r="Z81" i="1"/>
  <c r="U81" i="1"/>
  <c r="P81" i="1"/>
  <c r="Z80" i="1"/>
  <c r="U80" i="1"/>
  <c r="P80" i="1"/>
  <c r="F80" i="1"/>
  <c r="Z79" i="1"/>
  <c r="U79" i="1"/>
  <c r="P79" i="1"/>
  <c r="F79" i="1"/>
  <c r="D162" i="1" l="1"/>
  <c r="D81" i="1"/>
  <c r="D163" i="1"/>
  <c r="D80" i="1"/>
  <c r="D82" i="1"/>
  <c r="D79" i="1"/>
  <c r="F76" i="1"/>
  <c r="AC79" i="4" l="1"/>
  <c r="AC91" i="4" s="1"/>
  <c r="AB79" i="4"/>
  <c r="AB91" i="4" s="1"/>
  <c r="AA79" i="4"/>
  <c r="AA91" i="4" s="1"/>
  <c r="Z79" i="4"/>
  <c r="Z91" i="4" s="1"/>
  <c r="X79" i="4"/>
  <c r="X91" i="4" s="1"/>
  <c r="W79" i="4"/>
  <c r="W91" i="4" s="1"/>
  <c r="V79" i="4"/>
  <c r="V91" i="4" s="1"/>
  <c r="U79" i="4"/>
  <c r="U91" i="4" s="1"/>
  <c r="S79" i="4"/>
  <c r="S91" i="4" s="1"/>
  <c r="R79" i="4"/>
  <c r="R91" i="4" s="1"/>
  <c r="Q79" i="4"/>
  <c r="Q91" i="4" s="1"/>
  <c r="N79" i="4"/>
  <c r="N91" i="4" s="1"/>
  <c r="M79" i="4"/>
  <c r="M91" i="4" s="1"/>
  <c r="L79" i="4"/>
  <c r="L91" i="4" s="1"/>
  <c r="I79" i="4"/>
  <c r="I91" i="4" s="1"/>
  <c r="H79" i="4"/>
  <c r="H91" i="4" s="1"/>
  <c r="G79" i="4"/>
  <c r="G91" i="4" s="1"/>
  <c r="AH78" i="4"/>
  <c r="AG78" i="4"/>
  <c r="AF78" i="4"/>
  <c r="AE78" i="4"/>
  <c r="Y77" i="4"/>
  <c r="O77" i="4"/>
  <c r="J77" i="4"/>
  <c r="Y75" i="4"/>
  <c r="T75" i="4"/>
  <c r="P79" i="4"/>
  <c r="P91" i="4" s="1"/>
  <c r="K91" i="4"/>
  <c r="Y74" i="4"/>
  <c r="Y70" i="4"/>
  <c r="T70" i="4"/>
  <c r="O70" i="4"/>
  <c r="J70" i="4"/>
  <c r="E70" i="4"/>
  <c r="Y63" i="4"/>
  <c r="T63" i="4"/>
  <c r="O63" i="4"/>
  <c r="J63" i="4"/>
  <c r="E63" i="4"/>
  <c r="Y62" i="4"/>
  <c r="AH61" i="4"/>
  <c r="AG61" i="4"/>
  <c r="AF61" i="4"/>
  <c r="E61" i="4"/>
  <c r="AH59" i="4"/>
  <c r="AG59" i="4"/>
  <c r="AF59" i="4"/>
  <c r="O59" i="4"/>
  <c r="J59" i="4"/>
  <c r="AH58" i="4"/>
  <c r="AG58" i="4"/>
  <c r="AF58" i="4"/>
  <c r="O58" i="4"/>
  <c r="J58" i="4"/>
  <c r="H44" i="4"/>
  <c r="H41" i="4"/>
  <c r="AC35" i="4"/>
  <c r="AC85" i="4" s="1"/>
  <c r="AB35" i="4"/>
  <c r="AB85" i="4" s="1"/>
  <c r="AA35" i="4"/>
  <c r="AA85" i="4" s="1"/>
  <c r="X35" i="4"/>
  <c r="X85" i="4" s="1"/>
  <c r="W35" i="4"/>
  <c r="W85" i="4" s="1"/>
  <c r="V35" i="4"/>
  <c r="V85" i="4" s="1"/>
  <c r="S35" i="4"/>
  <c r="S85" i="4" s="1"/>
  <c r="R35" i="4"/>
  <c r="R85" i="4" s="1"/>
  <c r="Q35" i="4"/>
  <c r="Q85" i="4" s="1"/>
  <c r="P85" i="4"/>
  <c r="N35" i="4"/>
  <c r="N85" i="4" s="1"/>
  <c r="M35" i="4"/>
  <c r="M85" i="4" s="1"/>
  <c r="L35" i="4"/>
  <c r="L85" i="4" s="1"/>
  <c r="K85" i="4"/>
  <c r="I35" i="4"/>
  <c r="I85" i="4" s="1"/>
  <c r="H35" i="4"/>
  <c r="H85" i="4" s="1"/>
  <c r="G35" i="4"/>
  <c r="G85" i="4" s="1"/>
  <c r="Z34" i="4"/>
  <c r="Z35" i="4" s="1"/>
  <c r="Z85" i="4" s="1"/>
  <c r="U35" i="4"/>
  <c r="U85" i="4" s="1"/>
  <c r="O34" i="4"/>
  <c r="J34" i="4"/>
  <c r="E34" i="4"/>
  <c r="Y28" i="4"/>
  <c r="T28" i="4"/>
  <c r="O28" i="4"/>
  <c r="J28" i="4"/>
  <c r="E28" i="4"/>
  <c r="Y27" i="4"/>
  <c r="T27" i="4"/>
  <c r="O27" i="4"/>
  <c r="J27" i="4"/>
  <c r="E27" i="4"/>
  <c r="E25" i="4"/>
  <c r="AD25" i="4" s="1"/>
  <c r="E23" i="4"/>
  <c r="AD23" i="4" s="1"/>
  <c r="E22" i="4"/>
  <c r="AD22" i="4" s="1"/>
  <c r="Y21" i="4"/>
  <c r="O21" i="4"/>
  <c r="E21" i="4"/>
  <c r="Y18" i="4"/>
  <c r="AD18" i="4" s="1"/>
  <c r="F35" i="4"/>
  <c r="F85" i="4" s="1"/>
  <c r="E16" i="4"/>
  <c r="AD16" i="4" s="1"/>
  <c r="E15" i="4"/>
  <c r="AD15" i="4" s="1"/>
  <c r="E13" i="4"/>
  <c r="AD13" i="4" s="1"/>
  <c r="Z533" i="1"/>
  <c r="P533" i="1"/>
  <c r="Z532" i="1"/>
  <c r="Y532" i="1"/>
  <c r="C532" i="1" s="1"/>
  <c r="P532" i="1"/>
  <c r="Z531" i="1"/>
  <c r="Y531" i="1"/>
  <c r="C531" i="1" s="1"/>
  <c r="P531" i="1"/>
  <c r="D531" i="1" s="1"/>
  <c r="Z530" i="1"/>
  <c r="P530" i="1"/>
  <c r="Z529" i="1"/>
  <c r="Y529" i="1"/>
  <c r="C529" i="1" s="1"/>
  <c r="P529" i="1"/>
  <c r="Z528" i="1"/>
  <c r="P528" i="1"/>
  <c r="Z527" i="1"/>
  <c r="P527" i="1"/>
  <c r="Z526" i="1"/>
  <c r="P526" i="1"/>
  <c r="Z525" i="1"/>
  <c r="P525" i="1"/>
  <c r="Z524" i="1"/>
  <c r="P524" i="1"/>
  <c r="Y523" i="1"/>
  <c r="C523" i="1" s="1"/>
  <c r="P523" i="1"/>
  <c r="Z522" i="1"/>
  <c r="Y522" i="1"/>
  <c r="C522" i="1" s="1"/>
  <c r="P522" i="1"/>
  <c r="D522" i="1" s="1"/>
  <c r="Z521" i="1"/>
  <c r="P521" i="1"/>
  <c r="Z520" i="1"/>
  <c r="P520" i="1"/>
  <c r="Z519" i="1"/>
  <c r="P519" i="1"/>
  <c r="Z518" i="1"/>
  <c r="P518" i="1"/>
  <c r="O514" i="1"/>
  <c r="Z517" i="1"/>
  <c r="P517" i="1"/>
  <c r="Z516" i="1"/>
  <c r="P516" i="1"/>
  <c r="Z515" i="1"/>
  <c r="P515" i="1"/>
  <c r="AB514" i="1"/>
  <c r="AA514" i="1"/>
  <c r="Y514" i="1"/>
  <c r="R514" i="1"/>
  <c r="Q514" i="1"/>
  <c r="N514" i="1"/>
  <c r="M514" i="1"/>
  <c r="L514" i="1"/>
  <c r="J514" i="1"/>
  <c r="I514" i="1"/>
  <c r="H514" i="1"/>
  <c r="G514" i="1"/>
  <c r="E514" i="1"/>
  <c r="Z513" i="1"/>
  <c r="P513" i="1"/>
  <c r="Z512" i="1"/>
  <c r="P512" i="1"/>
  <c r="Z511" i="1"/>
  <c r="P511" i="1"/>
  <c r="Z510" i="1"/>
  <c r="P510" i="1"/>
  <c r="Z509" i="1"/>
  <c r="P509" i="1"/>
  <c r="Z508" i="1"/>
  <c r="P508" i="1"/>
  <c r="Z507" i="1"/>
  <c r="P507" i="1"/>
  <c r="C507" i="1"/>
  <c r="Z506" i="1"/>
  <c r="P506" i="1"/>
  <c r="Z505" i="1"/>
  <c r="P505" i="1"/>
  <c r="Z504" i="1"/>
  <c r="P504" i="1"/>
  <c r="Z503" i="1"/>
  <c r="P503" i="1"/>
  <c r="Z502" i="1"/>
  <c r="P502" i="1"/>
  <c r="Z501" i="1"/>
  <c r="P501" i="1"/>
  <c r="Z500" i="1"/>
  <c r="P500" i="1"/>
  <c r="Z499" i="1"/>
  <c r="P499" i="1"/>
  <c r="D499" i="1" s="1"/>
  <c r="Z498" i="1"/>
  <c r="P498" i="1"/>
  <c r="Z497" i="1"/>
  <c r="P497" i="1"/>
  <c r="D497" i="1" s="1"/>
  <c r="Z496" i="1"/>
  <c r="P496" i="1"/>
  <c r="Z495" i="1"/>
  <c r="P495" i="1"/>
  <c r="D495" i="1" s="1"/>
  <c r="Z494" i="1"/>
  <c r="P494" i="1"/>
  <c r="Z493" i="1"/>
  <c r="P493" i="1"/>
  <c r="D493" i="1" s="1"/>
  <c r="Z492" i="1"/>
  <c r="P492" i="1"/>
  <c r="Z491" i="1"/>
  <c r="P491" i="1"/>
  <c r="D491" i="1" s="1"/>
  <c r="Z490" i="1"/>
  <c r="P490" i="1"/>
  <c r="Z489" i="1"/>
  <c r="P489" i="1"/>
  <c r="D489" i="1" s="1"/>
  <c r="Z488" i="1"/>
  <c r="P488" i="1"/>
  <c r="Z487" i="1"/>
  <c r="P487" i="1"/>
  <c r="D487" i="1" s="1"/>
  <c r="Z486" i="1"/>
  <c r="P486" i="1"/>
  <c r="Z485" i="1"/>
  <c r="P485" i="1"/>
  <c r="D485" i="1" s="1"/>
  <c r="Z484" i="1"/>
  <c r="P484" i="1"/>
  <c r="Z483" i="1"/>
  <c r="P483" i="1"/>
  <c r="D483" i="1" s="1"/>
  <c r="Z482" i="1"/>
  <c r="P482" i="1"/>
  <c r="Z481" i="1"/>
  <c r="P481" i="1"/>
  <c r="D481" i="1" s="1"/>
  <c r="Z480" i="1"/>
  <c r="P480" i="1"/>
  <c r="Z479" i="1"/>
  <c r="P479" i="1"/>
  <c r="D479" i="1" s="1"/>
  <c r="Z478" i="1"/>
  <c r="P478" i="1"/>
  <c r="Z477" i="1"/>
  <c r="P477" i="1"/>
  <c r="D477" i="1" s="1"/>
  <c r="Z476" i="1"/>
  <c r="P476" i="1"/>
  <c r="Z475" i="1"/>
  <c r="P475" i="1"/>
  <c r="D475" i="1" s="1"/>
  <c r="Z474" i="1"/>
  <c r="P474" i="1"/>
  <c r="Z473" i="1"/>
  <c r="P473" i="1"/>
  <c r="D473" i="1" s="1"/>
  <c r="Z472" i="1"/>
  <c r="P472" i="1"/>
  <c r="Z471" i="1"/>
  <c r="P471" i="1"/>
  <c r="D471" i="1" s="1"/>
  <c r="Z470" i="1"/>
  <c r="P470" i="1"/>
  <c r="Z469" i="1"/>
  <c r="P469" i="1"/>
  <c r="D469" i="1" s="1"/>
  <c r="Z468" i="1"/>
  <c r="P468" i="1"/>
  <c r="Z467" i="1"/>
  <c r="P467" i="1"/>
  <c r="D467" i="1" s="1"/>
  <c r="Z466" i="1"/>
  <c r="P466" i="1"/>
  <c r="Z465" i="1"/>
  <c r="P465" i="1"/>
  <c r="D465" i="1" s="1"/>
  <c r="Z464" i="1"/>
  <c r="P464" i="1"/>
  <c r="AB463" i="1"/>
  <c r="AA463" i="1"/>
  <c r="R463" i="1"/>
  <c r="Q463" i="1"/>
  <c r="M463" i="1"/>
  <c r="L463" i="1"/>
  <c r="J463" i="1"/>
  <c r="I463" i="1"/>
  <c r="H463" i="1"/>
  <c r="G463" i="1"/>
  <c r="E463" i="1"/>
  <c r="Z462" i="1"/>
  <c r="P462" i="1"/>
  <c r="Z461" i="1"/>
  <c r="P461" i="1"/>
  <c r="Z460" i="1"/>
  <c r="P460" i="1"/>
  <c r="Z459" i="1"/>
  <c r="P459" i="1"/>
  <c r="Z458" i="1"/>
  <c r="P458" i="1"/>
  <c r="Z457" i="1"/>
  <c r="P457" i="1"/>
  <c r="AB456" i="1"/>
  <c r="AA456" i="1"/>
  <c r="Y456" i="1"/>
  <c r="S456" i="1"/>
  <c r="R456" i="1"/>
  <c r="Q456" i="1"/>
  <c r="N456" i="1"/>
  <c r="M456" i="1"/>
  <c r="L456" i="1"/>
  <c r="J456" i="1"/>
  <c r="I456" i="1"/>
  <c r="H456" i="1"/>
  <c r="G456" i="1"/>
  <c r="E456" i="1"/>
  <c r="P455" i="1"/>
  <c r="D455" i="1" s="1"/>
  <c r="P454" i="1"/>
  <c r="D454" i="1" s="1"/>
  <c r="P453" i="1"/>
  <c r="D453" i="1" s="1"/>
  <c r="P452" i="1"/>
  <c r="D452" i="1" s="1"/>
  <c r="Z451" i="1"/>
  <c r="Y451" i="1"/>
  <c r="C451" i="1" s="1"/>
  <c r="P451" i="1"/>
  <c r="AB450" i="1"/>
  <c r="AA450" i="1"/>
  <c r="S450" i="1"/>
  <c r="R450" i="1"/>
  <c r="Q450" i="1"/>
  <c r="O450" i="1"/>
  <c r="N450" i="1"/>
  <c r="M450" i="1"/>
  <c r="L450" i="1"/>
  <c r="J450" i="1"/>
  <c r="I450" i="1"/>
  <c r="H450" i="1"/>
  <c r="G450" i="1"/>
  <c r="E450" i="1"/>
  <c r="Z444" i="1"/>
  <c r="P444" i="1"/>
  <c r="Z443" i="1"/>
  <c r="P443" i="1"/>
  <c r="Z442" i="1"/>
  <c r="P442" i="1"/>
  <c r="Z441" i="1"/>
  <c r="P441" i="1"/>
  <c r="Z440" i="1"/>
  <c r="P440" i="1"/>
  <c r="Z439" i="1"/>
  <c r="P439" i="1"/>
  <c r="Z438" i="1"/>
  <c r="P438" i="1"/>
  <c r="Z437" i="1"/>
  <c r="P437" i="1"/>
  <c r="Z436" i="1"/>
  <c r="P436" i="1"/>
  <c r="Z435" i="1"/>
  <c r="P435" i="1"/>
  <c r="Z434" i="1"/>
  <c r="P434" i="1"/>
  <c r="Z433" i="1"/>
  <c r="P433" i="1"/>
  <c r="Z432" i="1"/>
  <c r="P432" i="1"/>
  <c r="Z431" i="1"/>
  <c r="P431" i="1"/>
  <c r="Z430" i="1"/>
  <c r="P430" i="1"/>
  <c r="Z429" i="1"/>
  <c r="P429" i="1"/>
  <c r="Z428" i="1"/>
  <c r="P428" i="1"/>
  <c r="Z427" i="1"/>
  <c r="P427" i="1"/>
  <c r="Z426" i="1"/>
  <c r="P426" i="1"/>
  <c r="Z425" i="1"/>
  <c r="P425" i="1"/>
  <c r="Z424" i="1"/>
  <c r="P424" i="1"/>
  <c r="Z423" i="1"/>
  <c r="P423" i="1"/>
  <c r="K421" i="1"/>
  <c r="Z420" i="1"/>
  <c r="P420" i="1"/>
  <c r="Z419" i="1"/>
  <c r="P419" i="1"/>
  <c r="W418" i="1"/>
  <c r="V418" i="1"/>
  <c r="S418" i="1"/>
  <c r="R418" i="1"/>
  <c r="Q418" i="1"/>
  <c r="O418" i="1"/>
  <c r="N418" i="1"/>
  <c r="M418" i="1"/>
  <c r="L418" i="1"/>
  <c r="J418" i="1"/>
  <c r="I418" i="1"/>
  <c r="I448" i="1" s="1"/>
  <c r="H418" i="1"/>
  <c r="G418" i="1"/>
  <c r="E418" i="1"/>
  <c r="Z417" i="1"/>
  <c r="D417" i="1" s="1"/>
  <c r="Z416" i="1"/>
  <c r="D416" i="1" s="1"/>
  <c r="Z415" i="1"/>
  <c r="D415" i="1" s="1"/>
  <c r="Y415" i="1"/>
  <c r="C415" i="1" s="1"/>
  <c r="Z414" i="1"/>
  <c r="D414" i="1" s="1"/>
  <c r="Y414" i="1"/>
  <c r="C414" i="1" s="1"/>
  <c r="Z413" i="1"/>
  <c r="D413" i="1" s="1"/>
  <c r="Z412" i="1"/>
  <c r="D412" i="1" s="1"/>
  <c r="Z411" i="1"/>
  <c r="D411" i="1" s="1"/>
  <c r="Z410" i="1"/>
  <c r="D410" i="1" s="1"/>
  <c r="Z409" i="1"/>
  <c r="D409" i="1" s="1"/>
  <c r="Z408" i="1"/>
  <c r="D408" i="1" s="1"/>
  <c r="Y408" i="1"/>
  <c r="C408" i="1" s="1"/>
  <c r="Z407" i="1"/>
  <c r="D407" i="1" s="1"/>
  <c r="Y407" i="1"/>
  <c r="C407" i="1" s="1"/>
  <c r="Z406" i="1"/>
  <c r="D406" i="1" s="1"/>
  <c r="Z405" i="1"/>
  <c r="D405" i="1" s="1"/>
  <c r="Z404" i="1"/>
  <c r="D404" i="1" s="1"/>
  <c r="Y404" i="1"/>
  <c r="C404" i="1" s="1"/>
  <c r="Z403" i="1"/>
  <c r="D403" i="1" s="1"/>
  <c r="Z402" i="1"/>
  <c r="D402" i="1" s="1"/>
  <c r="Z401" i="1"/>
  <c r="D401" i="1" s="1"/>
  <c r="Y401" i="1"/>
  <c r="C401" i="1" s="1"/>
  <c r="Z400" i="1"/>
  <c r="D400" i="1" s="1"/>
  <c r="Z399" i="1"/>
  <c r="D399" i="1" s="1"/>
  <c r="Z398" i="1"/>
  <c r="D398" i="1" s="1"/>
  <c r="Z397" i="1"/>
  <c r="D397" i="1" s="1"/>
  <c r="Y397" i="1"/>
  <c r="C397" i="1" s="1"/>
  <c r="Z396" i="1"/>
  <c r="D396" i="1" s="1"/>
  <c r="Z395" i="1"/>
  <c r="D395" i="1" s="1"/>
  <c r="Y395" i="1"/>
  <c r="C395" i="1" s="1"/>
  <c r="Z394" i="1"/>
  <c r="D394" i="1" s="1"/>
  <c r="Z393" i="1"/>
  <c r="D393" i="1" s="1"/>
  <c r="Z392" i="1"/>
  <c r="D392" i="1" s="1"/>
  <c r="Y392" i="1"/>
  <c r="C392" i="1" s="1"/>
  <c r="Z391" i="1"/>
  <c r="D391" i="1" s="1"/>
  <c r="Y391" i="1"/>
  <c r="C391" i="1" s="1"/>
  <c r="Z390" i="1"/>
  <c r="D390" i="1" s="1"/>
  <c r="Z389" i="1"/>
  <c r="D389" i="1" s="1"/>
  <c r="Z388" i="1"/>
  <c r="D388" i="1" s="1"/>
  <c r="Z387" i="1"/>
  <c r="D387" i="1" s="1"/>
  <c r="Y387" i="1"/>
  <c r="C387" i="1" s="1"/>
  <c r="Z386" i="1"/>
  <c r="D386" i="1" s="1"/>
  <c r="Y386" i="1"/>
  <c r="C386" i="1" s="1"/>
  <c r="Z385" i="1"/>
  <c r="D385" i="1" s="1"/>
  <c r="Y385" i="1"/>
  <c r="C385" i="1" s="1"/>
  <c r="Z384" i="1"/>
  <c r="D384" i="1" s="1"/>
  <c r="Y384" i="1"/>
  <c r="C384" i="1" s="1"/>
  <c r="Z383" i="1"/>
  <c r="D383" i="1" s="1"/>
  <c r="Y383" i="1"/>
  <c r="C383" i="1" s="1"/>
  <c r="Z382" i="1"/>
  <c r="D382" i="1" s="1"/>
  <c r="Y382" i="1"/>
  <c r="C382" i="1" s="1"/>
  <c r="Z381" i="1"/>
  <c r="D381" i="1" s="1"/>
  <c r="Z380" i="1"/>
  <c r="D380" i="1" s="1"/>
  <c r="Z379" i="1"/>
  <c r="D379" i="1" s="1"/>
  <c r="Y379" i="1"/>
  <c r="C379" i="1" s="1"/>
  <c r="Z378" i="1"/>
  <c r="D378" i="1" s="1"/>
  <c r="Y378" i="1"/>
  <c r="C378" i="1" s="1"/>
  <c r="Z377" i="1"/>
  <c r="D377" i="1" s="1"/>
  <c r="Z376" i="1"/>
  <c r="D376" i="1" s="1"/>
  <c r="Y376" i="1"/>
  <c r="C376" i="1" s="1"/>
  <c r="Z375" i="1"/>
  <c r="D375" i="1" s="1"/>
  <c r="Z374" i="1"/>
  <c r="D374" i="1" s="1"/>
  <c r="Z373" i="1"/>
  <c r="D373" i="1" s="1"/>
  <c r="Z372" i="1"/>
  <c r="D372" i="1" s="1"/>
  <c r="Z371" i="1"/>
  <c r="D371" i="1" s="1"/>
  <c r="Y371" i="1"/>
  <c r="C371" i="1" s="1"/>
  <c r="Z370" i="1"/>
  <c r="D370" i="1" s="1"/>
  <c r="Y370" i="1"/>
  <c r="C370" i="1" s="1"/>
  <c r="Z369" i="1"/>
  <c r="D369" i="1" s="1"/>
  <c r="Z368" i="1"/>
  <c r="D368" i="1" s="1"/>
  <c r="Z367" i="1"/>
  <c r="D367" i="1" s="1"/>
  <c r="Z366" i="1"/>
  <c r="D366" i="1" s="1"/>
  <c r="Z365" i="1"/>
  <c r="D365" i="1" s="1"/>
  <c r="Z364" i="1"/>
  <c r="D364" i="1" s="1"/>
  <c r="Z363" i="1"/>
  <c r="D363" i="1" s="1"/>
  <c r="Z362" i="1"/>
  <c r="D362" i="1" s="1"/>
  <c r="Z361" i="1"/>
  <c r="D361" i="1" s="1"/>
  <c r="Y361" i="1"/>
  <c r="C361" i="1" s="1"/>
  <c r="Z360" i="1"/>
  <c r="D360" i="1" s="1"/>
  <c r="Z359" i="1"/>
  <c r="D359" i="1" s="1"/>
  <c r="Y359" i="1"/>
  <c r="C359" i="1" s="1"/>
  <c r="Z358" i="1"/>
  <c r="D358" i="1" s="1"/>
  <c r="Y358" i="1"/>
  <c r="C358" i="1" s="1"/>
  <c r="Z357" i="1"/>
  <c r="D357" i="1" s="1"/>
  <c r="Y357" i="1"/>
  <c r="C357" i="1" s="1"/>
  <c r="Z356" i="1"/>
  <c r="D356" i="1" s="1"/>
  <c r="Z355" i="1"/>
  <c r="D355" i="1" s="1"/>
  <c r="Z354" i="1"/>
  <c r="D354" i="1" s="1"/>
  <c r="Y354" i="1"/>
  <c r="C354" i="1" s="1"/>
  <c r="Z353" i="1"/>
  <c r="D353" i="1" s="1"/>
  <c r="Z352" i="1"/>
  <c r="D352" i="1" s="1"/>
  <c r="Z351" i="1"/>
  <c r="D351" i="1" s="1"/>
  <c r="Z350" i="1"/>
  <c r="D350" i="1" s="1"/>
  <c r="Z349" i="1"/>
  <c r="D349" i="1" s="1"/>
  <c r="Z348" i="1"/>
  <c r="D348" i="1" s="1"/>
  <c r="Y348" i="1"/>
  <c r="C348" i="1" s="1"/>
  <c r="Z347" i="1"/>
  <c r="D347" i="1" s="1"/>
  <c r="Y347" i="1"/>
  <c r="C347" i="1" s="1"/>
  <c r="Z346" i="1"/>
  <c r="D346" i="1" s="1"/>
  <c r="Z345" i="1"/>
  <c r="D345" i="1" s="1"/>
  <c r="Z344" i="1"/>
  <c r="D344" i="1" s="1"/>
  <c r="Y344" i="1"/>
  <c r="C344" i="1" s="1"/>
  <c r="Z343" i="1"/>
  <c r="D343" i="1" s="1"/>
  <c r="Z342" i="1"/>
  <c r="D342" i="1" s="1"/>
  <c r="Z341" i="1"/>
  <c r="D341" i="1" s="1"/>
  <c r="Z340" i="1"/>
  <c r="D340" i="1" s="1"/>
  <c r="Y339" i="1"/>
  <c r="C339" i="1" s="1"/>
  <c r="Z338" i="1"/>
  <c r="D338" i="1" s="1"/>
  <c r="Y338" i="1"/>
  <c r="C338" i="1" s="1"/>
  <c r="Z337" i="1"/>
  <c r="D337" i="1" s="1"/>
  <c r="Z336" i="1"/>
  <c r="D336" i="1" s="1"/>
  <c r="Y336" i="1"/>
  <c r="C336" i="1" s="1"/>
  <c r="Z335" i="1"/>
  <c r="D335" i="1" s="1"/>
  <c r="Z334" i="1"/>
  <c r="D334" i="1" s="1"/>
  <c r="Y334" i="1"/>
  <c r="C334" i="1" s="1"/>
  <c r="Z333" i="1"/>
  <c r="D333" i="1" s="1"/>
  <c r="Y333" i="1"/>
  <c r="C333" i="1" s="1"/>
  <c r="Z332" i="1"/>
  <c r="D332" i="1" s="1"/>
  <c r="Z331" i="1"/>
  <c r="D331" i="1" s="1"/>
  <c r="Y331" i="1"/>
  <c r="C331" i="1" s="1"/>
  <c r="Z330" i="1"/>
  <c r="D330" i="1" s="1"/>
  <c r="Y330" i="1"/>
  <c r="C330" i="1" s="1"/>
  <c r="Z329" i="1"/>
  <c r="D329" i="1" s="1"/>
  <c r="Z328" i="1"/>
  <c r="D328" i="1" s="1"/>
  <c r="Z327" i="1"/>
  <c r="D327" i="1" s="1"/>
  <c r="Y327" i="1"/>
  <c r="C327" i="1" s="1"/>
  <c r="Z326" i="1"/>
  <c r="D326" i="1" s="1"/>
  <c r="Y326" i="1"/>
  <c r="C326" i="1" s="1"/>
  <c r="Z325" i="1"/>
  <c r="D325" i="1" s="1"/>
  <c r="Z324" i="1"/>
  <c r="D324" i="1" s="1"/>
  <c r="Z323" i="1"/>
  <c r="D323" i="1" s="1"/>
  <c r="Y323" i="1"/>
  <c r="C323" i="1" s="1"/>
  <c r="Z322" i="1"/>
  <c r="D322" i="1" s="1"/>
  <c r="Z321" i="1"/>
  <c r="D321" i="1" s="1"/>
  <c r="Y321" i="1"/>
  <c r="C321" i="1" s="1"/>
  <c r="Z320" i="1"/>
  <c r="D320" i="1" s="1"/>
  <c r="Y320" i="1"/>
  <c r="C320" i="1" s="1"/>
  <c r="Z319" i="1"/>
  <c r="D319" i="1" s="1"/>
  <c r="Z318" i="1"/>
  <c r="D318" i="1" s="1"/>
  <c r="Z317" i="1"/>
  <c r="D317" i="1" s="1"/>
  <c r="Y317" i="1"/>
  <c r="C317" i="1" s="1"/>
  <c r="Z316" i="1"/>
  <c r="D316" i="1" s="1"/>
  <c r="Y316" i="1"/>
  <c r="C316" i="1" s="1"/>
  <c r="Z315" i="1"/>
  <c r="D315" i="1" s="1"/>
  <c r="Z314" i="1"/>
  <c r="D314" i="1" s="1"/>
  <c r="Y314" i="1"/>
  <c r="C314" i="1" s="1"/>
  <c r="Z313" i="1"/>
  <c r="D313" i="1" s="1"/>
  <c r="Z312" i="1"/>
  <c r="D312" i="1" s="1"/>
  <c r="Z311" i="1"/>
  <c r="D311" i="1" s="1"/>
  <c r="Y311" i="1"/>
  <c r="C311" i="1" s="1"/>
  <c r="Z310" i="1"/>
  <c r="D310" i="1" s="1"/>
  <c r="Z309" i="1"/>
  <c r="D309" i="1" s="1"/>
  <c r="Y309" i="1"/>
  <c r="C309" i="1" s="1"/>
  <c r="Z308" i="1"/>
  <c r="D308" i="1" s="1"/>
  <c r="Z307" i="1"/>
  <c r="D307" i="1" s="1"/>
  <c r="Z306" i="1"/>
  <c r="D306" i="1" s="1"/>
  <c r="Z305" i="1"/>
  <c r="D305" i="1" s="1"/>
  <c r="Z304" i="1"/>
  <c r="D304" i="1" s="1"/>
  <c r="Y304" i="1"/>
  <c r="C304" i="1" s="1"/>
  <c r="Z303" i="1"/>
  <c r="D303" i="1" s="1"/>
  <c r="Y303" i="1"/>
  <c r="C303" i="1" s="1"/>
  <c r="Z302" i="1"/>
  <c r="D302" i="1" s="1"/>
  <c r="Z301" i="1"/>
  <c r="D301" i="1" s="1"/>
  <c r="Z300" i="1"/>
  <c r="D300" i="1" s="1"/>
  <c r="Z299" i="1"/>
  <c r="D299" i="1" s="1"/>
  <c r="Z298" i="1"/>
  <c r="D298" i="1" s="1"/>
  <c r="Z297" i="1"/>
  <c r="D297" i="1" s="1"/>
  <c r="Z296" i="1"/>
  <c r="D296" i="1" s="1"/>
  <c r="Y296" i="1"/>
  <c r="C296" i="1" s="1"/>
  <c r="Z295" i="1"/>
  <c r="D295" i="1" s="1"/>
  <c r="Y295" i="1"/>
  <c r="C295" i="1" s="1"/>
  <c r="Z294" i="1"/>
  <c r="D294" i="1" s="1"/>
  <c r="Y294" i="1"/>
  <c r="C294" i="1" s="1"/>
  <c r="Z293" i="1"/>
  <c r="D293" i="1" s="1"/>
  <c r="Z292" i="1"/>
  <c r="D292" i="1" s="1"/>
  <c r="Y292" i="1"/>
  <c r="C292" i="1" s="1"/>
  <c r="Z291" i="1"/>
  <c r="D291" i="1" s="1"/>
  <c r="Y291" i="1"/>
  <c r="C291" i="1" s="1"/>
  <c r="Z290" i="1"/>
  <c r="D290" i="1" s="1"/>
  <c r="Z289" i="1"/>
  <c r="Y289" i="1"/>
  <c r="C289" i="1" s="1"/>
  <c r="AB288" i="1"/>
  <c r="AA288" i="1"/>
  <c r="W288" i="1"/>
  <c r="V288" i="1"/>
  <c r="S288" i="1"/>
  <c r="R288" i="1"/>
  <c r="Q288" i="1"/>
  <c r="O288" i="1"/>
  <c r="O448" i="1" s="1"/>
  <c r="N288" i="1"/>
  <c r="M288" i="1"/>
  <c r="L288" i="1"/>
  <c r="J288" i="1"/>
  <c r="J448" i="1" s="1"/>
  <c r="H288" i="1"/>
  <c r="G288" i="1"/>
  <c r="E288" i="1"/>
  <c r="AA285" i="1"/>
  <c r="Y285" i="1"/>
  <c r="V285" i="1"/>
  <c r="T285" i="1"/>
  <c r="S285" i="1"/>
  <c r="P48" i="4" s="1"/>
  <c r="R285" i="1"/>
  <c r="Q48" i="4" s="1"/>
  <c r="Q285" i="1"/>
  <c r="O285" i="1"/>
  <c r="N285" i="1"/>
  <c r="K48" i="4" s="1"/>
  <c r="M285" i="1"/>
  <c r="L48" i="4" s="1"/>
  <c r="L285" i="1"/>
  <c r="J285" i="1"/>
  <c r="I285" i="1"/>
  <c r="F48" i="4" s="1"/>
  <c r="H285" i="1"/>
  <c r="G48" i="4" s="1"/>
  <c r="G285" i="1"/>
  <c r="E285" i="1"/>
  <c r="Z284" i="1"/>
  <c r="U284" i="1"/>
  <c r="K284" i="1"/>
  <c r="AC285" i="1"/>
  <c r="Z48" i="4" s="1"/>
  <c r="X285" i="1"/>
  <c r="U48" i="4" s="1"/>
  <c r="P285" i="1"/>
  <c r="F283" i="1"/>
  <c r="F285" i="1" s="1"/>
  <c r="C283" i="1"/>
  <c r="C285" i="1" s="1"/>
  <c r="Z161" i="1"/>
  <c r="F161" i="1"/>
  <c r="C161" i="1"/>
  <c r="Z247" i="1"/>
  <c r="U247" i="1"/>
  <c r="P247" i="1"/>
  <c r="F247" i="1"/>
  <c r="C247" i="1"/>
  <c r="Z253" i="1"/>
  <c r="U253" i="1"/>
  <c r="P253" i="1"/>
  <c r="F253" i="1"/>
  <c r="C253" i="1"/>
  <c r="Z252" i="1"/>
  <c r="U252" i="1"/>
  <c r="P252" i="1"/>
  <c r="F252" i="1"/>
  <c r="C252" i="1"/>
  <c r="Z254" i="1"/>
  <c r="U254" i="1"/>
  <c r="P254" i="1"/>
  <c r="F254" i="1"/>
  <c r="C254" i="1"/>
  <c r="Z244" i="1"/>
  <c r="U244" i="1"/>
  <c r="P244" i="1"/>
  <c r="F244" i="1"/>
  <c r="P157" i="1"/>
  <c r="K157" i="1"/>
  <c r="F157" i="1"/>
  <c r="P156" i="1"/>
  <c r="K156" i="1"/>
  <c r="F156" i="1"/>
  <c r="P155" i="1"/>
  <c r="K155" i="1"/>
  <c r="F155" i="1"/>
  <c r="P154" i="1"/>
  <c r="K154" i="1"/>
  <c r="F154" i="1"/>
  <c r="P153" i="1"/>
  <c r="K153" i="1"/>
  <c r="F153" i="1"/>
  <c r="C153" i="1"/>
  <c r="P152" i="1"/>
  <c r="K152" i="1"/>
  <c r="F152" i="1"/>
  <c r="C152" i="1"/>
  <c r="P151" i="1"/>
  <c r="K151" i="1"/>
  <c r="F151" i="1"/>
  <c r="C151" i="1"/>
  <c r="P150" i="1"/>
  <c r="K150" i="1"/>
  <c r="F150" i="1"/>
  <c r="C150" i="1"/>
  <c r="P149" i="1"/>
  <c r="K149" i="1"/>
  <c r="F149" i="1"/>
  <c r="C149" i="1"/>
  <c r="P148" i="1"/>
  <c r="K148" i="1"/>
  <c r="F148" i="1"/>
  <c r="C148" i="1"/>
  <c r="P147" i="1"/>
  <c r="K147" i="1"/>
  <c r="F147" i="1"/>
  <c r="C147" i="1"/>
  <c r="P146" i="1"/>
  <c r="K146" i="1"/>
  <c r="F146" i="1"/>
  <c r="C146" i="1"/>
  <c r="P145" i="1"/>
  <c r="K145" i="1"/>
  <c r="F145" i="1"/>
  <c r="P144" i="1"/>
  <c r="K144" i="1"/>
  <c r="F144" i="1"/>
  <c r="P143" i="1"/>
  <c r="K143" i="1"/>
  <c r="F143" i="1"/>
  <c r="P142" i="1"/>
  <c r="K142" i="1"/>
  <c r="F142" i="1"/>
  <c r="P141" i="1"/>
  <c r="K141" i="1"/>
  <c r="F141" i="1"/>
  <c r="P140" i="1"/>
  <c r="K140" i="1"/>
  <c r="F140" i="1"/>
  <c r="P139" i="1"/>
  <c r="K139" i="1"/>
  <c r="F139" i="1"/>
  <c r="K138" i="1"/>
  <c r="F138" i="1"/>
  <c r="C138" i="1"/>
  <c r="K137" i="1"/>
  <c r="F137" i="1"/>
  <c r="C137" i="1"/>
  <c r="K136" i="1"/>
  <c r="F136" i="1"/>
  <c r="C136" i="1"/>
  <c r="K135" i="1"/>
  <c r="F135" i="1"/>
  <c r="C135" i="1"/>
  <c r="K134" i="1"/>
  <c r="F134" i="1"/>
  <c r="C134" i="1"/>
  <c r="K133" i="1"/>
  <c r="F133" i="1"/>
  <c r="C133" i="1"/>
  <c r="K132" i="1"/>
  <c r="F132" i="1"/>
  <c r="C132" i="1"/>
  <c r="K131" i="1"/>
  <c r="F131" i="1"/>
  <c r="C131" i="1"/>
  <c r="K130" i="1"/>
  <c r="F130" i="1"/>
  <c r="C130" i="1"/>
  <c r="K129" i="1"/>
  <c r="F129" i="1"/>
  <c r="C129" i="1"/>
  <c r="K128" i="1"/>
  <c r="F128" i="1"/>
  <c r="S127" i="1"/>
  <c r="R127" i="1"/>
  <c r="F127" i="1"/>
  <c r="D127" i="1" s="1"/>
  <c r="P126" i="1"/>
  <c r="F126" i="1"/>
  <c r="F125" i="1"/>
  <c r="D125" i="1" s="1"/>
  <c r="P124" i="1"/>
  <c r="F124" i="1"/>
  <c r="P123" i="1"/>
  <c r="F123" i="1"/>
  <c r="P122" i="1"/>
  <c r="F122" i="1"/>
  <c r="Z251" i="1"/>
  <c r="U251" i="1"/>
  <c r="P251" i="1"/>
  <c r="F251" i="1"/>
  <c r="C251" i="1"/>
  <c r="Z121" i="1"/>
  <c r="P121" i="1"/>
  <c r="K121" i="1"/>
  <c r="F121" i="1"/>
  <c r="C121" i="1"/>
  <c r="Z248" i="1"/>
  <c r="U248" i="1"/>
  <c r="P248" i="1"/>
  <c r="F248" i="1"/>
  <c r="C248" i="1"/>
  <c r="Z245" i="1"/>
  <c r="U245" i="1"/>
  <c r="P245" i="1"/>
  <c r="F245" i="1"/>
  <c r="C245" i="1"/>
  <c r="Z120" i="1"/>
  <c r="P120" i="1"/>
  <c r="K120" i="1"/>
  <c r="F120" i="1"/>
  <c r="C120" i="1"/>
  <c r="Z246" i="1"/>
  <c r="U246" i="1"/>
  <c r="P246" i="1"/>
  <c r="F246" i="1"/>
  <c r="C246" i="1"/>
  <c r="Z249" i="1"/>
  <c r="U249" i="1"/>
  <c r="P249" i="1"/>
  <c r="F249" i="1"/>
  <c r="C249" i="1"/>
  <c r="Z250" i="1"/>
  <c r="U250" i="1"/>
  <c r="P250" i="1"/>
  <c r="F250" i="1"/>
  <c r="C250" i="1"/>
  <c r="K103" i="1"/>
  <c r="D103" i="1" s="1"/>
  <c r="C103" i="1"/>
  <c r="K102" i="1"/>
  <c r="C102" i="1"/>
  <c r="Z101" i="1"/>
  <c r="K101" i="1"/>
  <c r="C101" i="1"/>
  <c r="C100" i="1"/>
  <c r="D99" i="1"/>
  <c r="K98" i="1"/>
  <c r="Z97" i="1"/>
  <c r="D97" i="1" s="1"/>
  <c r="P118" i="1"/>
  <c r="K107" i="1"/>
  <c r="C107" i="1"/>
  <c r="P44" i="4"/>
  <c r="Q44" i="4"/>
  <c r="K116" i="1"/>
  <c r="D116" i="1" s="1"/>
  <c r="C116" i="1"/>
  <c r="Z114" i="1"/>
  <c r="K114" i="1"/>
  <c r="C114" i="1"/>
  <c r="Z42" i="4"/>
  <c r="AA42" i="4"/>
  <c r="U42" i="4"/>
  <c r="V42" i="4"/>
  <c r="P42" i="4"/>
  <c r="Q42" i="4"/>
  <c r="L42" i="4"/>
  <c r="Z78" i="1"/>
  <c r="U78" i="1"/>
  <c r="P78" i="1"/>
  <c r="F78" i="1"/>
  <c r="Z77" i="1"/>
  <c r="U77" i="1"/>
  <c r="P77" i="1"/>
  <c r="P76" i="1"/>
  <c r="Z74" i="1"/>
  <c r="P72" i="1"/>
  <c r="F71" i="1"/>
  <c r="Z70" i="1"/>
  <c r="U70" i="1"/>
  <c r="P70" i="1"/>
  <c r="N70" i="1"/>
  <c r="N94" i="1" s="1"/>
  <c r="F70" i="1"/>
  <c r="C70" i="1"/>
  <c r="C94" i="1" s="1"/>
  <c r="P63" i="1"/>
  <c r="D63" i="1" s="1"/>
  <c r="P62" i="1"/>
  <c r="D62" i="1" s="1"/>
  <c r="AC68" i="1"/>
  <c r="AB60" i="1"/>
  <c r="AB68" i="1" s="1"/>
  <c r="AA60" i="1"/>
  <c r="Y60" i="1"/>
  <c r="S60" i="1"/>
  <c r="R60" i="1"/>
  <c r="Q60" i="1"/>
  <c r="N60" i="1"/>
  <c r="M60" i="1"/>
  <c r="L60" i="1"/>
  <c r="J60" i="1"/>
  <c r="I60" i="1"/>
  <c r="H60" i="1"/>
  <c r="G60" i="1"/>
  <c r="E60" i="1"/>
  <c r="P59" i="1"/>
  <c r="K59" i="1"/>
  <c r="P58" i="1"/>
  <c r="K58" i="1"/>
  <c r="P57" i="1"/>
  <c r="M57" i="1"/>
  <c r="K57" i="1" s="1"/>
  <c r="AA56" i="1"/>
  <c r="Y56" i="1"/>
  <c r="Q56" i="1"/>
  <c r="O56" i="1"/>
  <c r="L56" i="1"/>
  <c r="J56" i="1"/>
  <c r="I56" i="1"/>
  <c r="H56" i="1"/>
  <c r="G56" i="1"/>
  <c r="H48" i="4" s="1"/>
  <c r="F56" i="1"/>
  <c r="E56" i="1"/>
  <c r="K55" i="1"/>
  <c r="K54" i="1"/>
  <c r="S53" i="1"/>
  <c r="S52" i="1" s="1"/>
  <c r="R53" i="1"/>
  <c r="R52" i="1" s="1"/>
  <c r="M53" i="1"/>
  <c r="K53" i="1" s="1"/>
  <c r="C53" i="1"/>
  <c r="C52" i="1" s="1"/>
  <c r="AA52" i="1"/>
  <c r="Y52" i="1"/>
  <c r="T52" i="1"/>
  <c r="Q52" i="1"/>
  <c r="P52" i="1"/>
  <c r="O52" i="1"/>
  <c r="N52" i="1"/>
  <c r="L52" i="1"/>
  <c r="J52" i="1"/>
  <c r="I52" i="1"/>
  <c r="H52" i="1"/>
  <c r="G52" i="1"/>
  <c r="F52" i="1"/>
  <c r="E52" i="1"/>
  <c r="F41" i="1"/>
  <c r="AC41" i="1"/>
  <c r="AB41" i="1"/>
  <c r="Z41" i="1"/>
  <c r="Y41" i="1"/>
  <c r="X41" i="1"/>
  <c r="W41" i="1"/>
  <c r="U41" i="1"/>
  <c r="T41" i="1"/>
  <c r="S41" i="1"/>
  <c r="R41" i="1"/>
  <c r="P41" i="1"/>
  <c r="O41" i="1"/>
  <c r="N41" i="1"/>
  <c r="M41" i="1"/>
  <c r="J41" i="1"/>
  <c r="I41" i="1"/>
  <c r="H41" i="1"/>
  <c r="G41" i="1"/>
  <c r="C41" i="1"/>
  <c r="D40" i="1"/>
  <c r="D39" i="1" s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L39" i="1"/>
  <c r="J39" i="1"/>
  <c r="I39" i="1"/>
  <c r="H39" i="1"/>
  <c r="G39" i="1"/>
  <c r="K38" i="1"/>
  <c r="C38" i="1"/>
  <c r="Z37" i="1"/>
  <c r="K37" i="1"/>
  <c r="C37" i="1"/>
  <c r="AC35" i="1"/>
  <c r="K36" i="1"/>
  <c r="C36" i="1"/>
  <c r="AA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J35" i="1"/>
  <c r="I35" i="1"/>
  <c r="H35" i="1"/>
  <c r="G35" i="1"/>
  <c r="F35" i="1"/>
  <c r="E35" i="1"/>
  <c r="P34" i="1"/>
  <c r="K34" i="1"/>
  <c r="C34" i="1"/>
  <c r="P33" i="1"/>
  <c r="K33" i="1"/>
  <c r="C33" i="1"/>
  <c r="S31" i="1"/>
  <c r="R31" i="1"/>
  <c r="K32" i="1"/>
  <c r="D32" i="1" s="1"/>
  <c r="C32" i="1"/>
  <c r="AA31" i="1"/>
  <c r="Y31" i="1"/>
  <c r="V31" i="1"/>
  <c r="T31" i="1"/>
  <c r="Q31" i="1"/>
  <c r="N31" i="1"/>
  <c r="M31" i="1"/>
  <c r="L31" i="1"/>
  <c r="J31" i="1"/>
  <c r="I31" i="1"/>
  <c r="H31" i="1"/>
  <c r="G31" i="1"/>
  <c r="F31" i="1"/>
  <c r="E31" i="1"/>
  <c r="P30" i="1"/>
  <c r="D30" i="1" s="1"/>
  <c r="P29" i="1"/>
  <c r="K29" i="1"/>
  <c r="C29" i="1"/>
  <c r="M28" i="1"/>
  <c r="C28" i="1"/>
  <c r="AC27" i="1"/>
  <c r="AB27" i="1"/>
  <c r="AA27" i="1"/>
  <c r="Y27" i="1"/>
  <c r="X27" i="1"/>
  <c r="W27" i="1"/>
  <c r="V27" i="1"/>
  <c r="T27" i="1"/>
  <c r="S27" i="1"/>
  <c r="R27" i="1"/>
  <c r="Q27" i="1"/>
  <c r="O27" i="1"/>
  <c r="L27" i="1"/>
  <c r="J27" i="1"/>
  <c r="I27" i="1"/>
  <c r="H27" i="1"/>
  <c r="G27" i="1"/>
  <c r="F27" i="1"/>
  <c r="E27" i="1"/>
  <c r="D26" i="1"/>
  <c r="C26" i="1"/>
  <c r="D25" i="1"/>
  <c r="C25" i="1"/>
  <c r="M23" i="1"/>
  <c r="D24" i="1"/>
  <c r="C24" i="1"/>
  <c r="AC23" i="1"/>
  <c r="AB23" i="1"/>
  <c r="AA23" i="1"/>
  <c r="Z23" i="1"/>
  <c r="Y23" i="1"/>
  <c r="V23" i="1"/>
  <c r="U23" i="1"/>
  <c r="T23" i="1"/>
  <c r="R23" i="1"/>
  <c r="Q23" i="1"/>
  <c r="N23" i="1"/>
  <c r="L23" i="1"/>
  <c r="K23" i="1"/>
  <c r="J23" i="1"/>
  <c r="I23" i="1"/>
  <c r="H23" i="1"/>
  <c r="G23" i="1"/>
  <c r="F23" i="1"/>
  <c r="E23" i="1"/>
  <c r="AC22" i="1"/>
  <c r="Z22" i="1" s="1"/>
  <c r="C22" i="1"/>
  <c r="AC21" i="1"/>
  <c r="C21" i="1"/>
  <c r="C20" i="1"/>
  <c r="X19" i="1"/>
  <c r="W19" i="1"/>
  <c r="K20" i="1"/>
  <c r="K19" i="1" s="1"/>
  <c r="AA19" i="1"/>
  <c r="V19" i="1"/>
  <c r="T19" i="1"/>
  <c r="S19" i="1"/>
  <c r="R19" i="1"/>
  <c r="Q19" i="1"/>
  <c r="P19" i="1"/>
  <c r="O19" i="1"/>
  <c r="M19" i="1"/>
  <c r="I19" i="1"/>
  <c r="H19" i="1"/>
  <c r="G19" i="1"/>
  <c r="F19" i="1"/>
  <c r="E19" i="1"/>
  <c r="K18" i="1"/>
  <c r="D18" i="1" s="1"/>
  <c r="E18" i="1"/>
  <c r="E15" i="1" s="1"/>
  <c r="K17" i="1"/>
  <c r="C17" i="1"/>
  <c r="D16" i="1"/>
  <c r="C16" i="1"/>
  <c r="AC15" i="1"/>
  <c r="AB15" i="1"/>
  <c r="AA15" i="1"/>
  <c r="Z15" i="1"/>
  <c r="Y15" i="1"/>
  <c r="X15" i="1"/>
  <c r="W15" i="1"/>
  <c r="V15" i="1"/>
  <c r="U15" i="1"/>
  <c r="T15" i="1"/>
  <c r="R15" i="1"/>
  <c r="Q15" i="1"/>
  <c r="L15" i="1"/>
  <c r="J15" i="1"/>
  <c r="I15" i="1"/>
  <c r="H15" i="1"/>
  <c r="G15" i="1"/>
  <c r="F15" i="1"/>
  <c r="Z14" i="1"/>
  <c r="U14" i="1"/>
  <c r="P14" i="1"/>
  <c r="K14" i="1"/>
  <c r="C14" i="1"/>
  <c r="Z13" i="1"/>
  <c r="U13" i="1"/>
  <c r="P13" i="1"/>
  <c r="K13" i="1"/>
  <c r="F13" i="1"/>
  <c r="C13" i="1"/>
  <c r="Z12" i="1"/>
  <c r="S11" i="1"/>
  <c r="R11" i="1"/>
  <c r="C12" i="1"/>
  <c r="AC11" i="1"/>
  <c r="AB11" i="1"/>
  <c r="AA11" i="1"/>
  <c r="Y11" i="1"/>
  <c r="W11" i="1"/>
  <c r="V11" i="1"/>
  <c r="T11" i="1"/>
  <c r="Q11" i="1"/>
  <c r="O11" i="1"/>
  <c r="M11" i="1"/>
  <c r="L11" i="1"/>
  <c r="I11" i="1"/>
  <c r="H11" i="1"/>
  <c r="G11" i="1"/>
  <c r="E11" i="1"/>
  <c r="C401" i="5"/>
  <c r="W368" i="5"/>
  <c r="R368" i="5"/>
  <c r="M368" i="5"/>
  <c r="W367" i="5"/>
  <c r="R367" i="5"/>
  <c r="M367" i="5"/>
  <c r="H367" i="5"/>
  <c r="C367" i="5"/>
  <c r="M354" i="5"/>
  <c r="H354" i="5"/>
  <c r="C354" i="5"/>
  <c r="M330" i="5"/>
  <c r="H330" i="5"/>
  <c r="C330" i="5"/>
  <c r="M284" i="5"/>
  <c r="H284" i="5"/>
  <c r="C284" i="5"/>
  <c r="W143" i="5"/>
  <c r="R143" i="5"/>
  <c r="M143" i="5"/>
  <c r="H143" i="5"/>
  <c r="M93" i="5"/>
  <c r="H93" i="5"/>
  <c r="C93" i="5"/>
  <c r="C80" i="5"/>
  <c r="AB80" i="5" s="1"/>
  <c r="M30" i="5"/>
  <c r="H30" i="5"/>
  <c r="C30" i="5"/>
  <c r="M10" i="5"/>
  <c r="H10" i="5"/>
  <c r="C10" i="5"/>
  <c r="P94" i="1" l="1"/>
  <c r="D424" i="1"/>
  <c r="D426" i="1"/>
  <c r="D428" i="1"/>
  <c r="D430" i="1"/>
  <c r="D432" i="1"/>
  <c r="D434" i="1"/>
  <c r="D436" i="1"/>
  <c r="D438" i="1"/>
  <c r="D440" i="1"/>
  <c r="D442" i="1"/>
  <c r="D444" i="1"/>
  <c r="D464" i="1"/>
  <c r="D466" i="1"/>
  <c r="D468" i="1"/>
  <c r="D470" i="1"/>
  <c r="D472" i="1"/>
  <c r="D474" i="1"/>
  <c r="D476" i="1"/>
  <c r="D478" i="1"/>
  <c r="D480" i="1"/>
  <c r="D482" i="1"/>
  <c r="D484" i="1"/>
  <c r="D486" i="1"/>
  <c r="D488" i="1"/>
  <c r="D490" i="1"/>
  <c r="D492" i="1"/>
  <c r="D494" i="1"/>
  <c r="D496" i="1"/>
  <c r="Z514" i="1"/>
  <c r="D516" i="1"/>
  <c r="D525" i="1"/>
  <c r="D423" i="1"/>
  <c r="D425" i="1"/>
  <c r="D427" i="1"/>
  <c r="D429" i="1"/>
  <c r="D431" i="1"/>
  <c r="D433" i="1"/>
  <c r="D435" i="1"/>
  <c r="D437" i="1"/>
  <c r="D439" i="1"/>
  <c r="D441" i="1"/>
  <c r="D443" i="1"/>
  <c r="F94" i="1"/>
  <c r="D524" i="1"/>
  <c r="Z94" i="1"/>
  <c r="D451" i="1"/>
  <c r="D450" i="1" s="1"/>
  <c r="K456" i="1"/>
  <c r="D529" i="1"/>
  <c r="D532" i="1"/>
  <c r="D508" i="1"/>
  <c r="D510" i="1"/>
  <c r="D518" i="1"/>
  <c r="D520" i="1"/>
  <c r="D507" i="1"/>
  <c r="D509" i="1"/>
  <c r="D511" i="1"/>
  <c r="D513" i="1"/>
  <c r="D519" i="1"/>
  <c r="D530" i="1"/>
  <c r="J65" i="4"/>
  <c r="J89" i="4" s="1"/>
  <c r="D498" i="1"/>
  <c r="D500" i="1"/>
  <c r="D502" i="1"/>
  <c r="D504" i="1"/>
  <c r="D506" i="1"/>
  <c r="D527" i="1"/>
  <c r="U94" i="1"/>
  <c r="D419" i="1"/>
  <c r="D457" i="1"/>
  <c r="D459" i="1"/>
  <c r="D461" i="1"/>
  <c r="D512" i="1"/>
  <c r="K56" i="1"/>
  <c r="D289" i="1"/>
  <c r="Z418" i="1"/>
  <c r="D501" i="1"/>
  <c r="D503" i="1"/>
  <c r="D505" i="1"/>
  <c r="D515" i="1"/>
  <c r="D517" i="1"/>
  <c r="D526" i="1"/>
  <c r="D528" i="1"/>
  <c r="D420" i="1"/>
  <c r="D458" i="1"/>
  <c r="D460" i="1"/>
  <c r="D462" i="1"/>
  <c r="D521" i="1"/>
  <c r="D533" i="1"/>
  <c r="AD27" i="4"/>
  <c r="W402" i="5"/>
  <c r="N448" i="1"/>
  <c r="O534" i="1"/>
  <c r="K281" i="1"/>
  <c r="K42" i="4"/>
  <c r="J42" i="4" s="1"/>
  <c r="C60" i="1"/>
  <c r="N50" i="1"/>
  <c r="R402" i="5"/>
  <c r="M402" i="5"/>
  <c r="H402" i="5"/>
  <c r="AD28" i="4"/>
  <c r="AD21" i="4"/>
  <c r="K118" i="1"/>
  <c r="N68" i="1"/>
  <c r="K41" i="4" s="1"/>
  <c r="O42" i="4"/>
  <c r="J35" i="4"/>
  <c r="J85" i="4" s="1"/>
  <c r="K45" i="4"/>
  <c r="J45" i="4" s="1"/>
  <c r="K44" i="4"/>
  <c r="K463" i="1"/>
  <c r="F421" i="1"/>
  <c r="D122" i="1"/>
  <c r="D124" i="1"/>
  <c r="AA68" i="1"/>
  <c r="U281" i="1"/>
  <c r="D101" i="1"/>
  <c r="D123" i="1"/>
  <c r="D58" i="1"/>
  <c r="R534" i="1"/>
  <c r="AC19" i="1"/>
  <c r="AC50" i="1" s="1"/>
  <c r="Y68" i="1"/>
  <c r="D57" i="1"/>
  <c r="D59" i="1"/>
  <c r="D107" i="1"/>
  <c r="D126" i="1"/>
  <c r="C288" i="1"/>
  <c r="AG91" i="4"/>
  <c r="F68" i="1"/>
  <c r="J68" i="1"/>
  <c r="I68" i="1"/>
  <c r="F41" i="4" s="1"/>
  <c r="O68" i="1"/>
  <c r="G68" i="1"/>
  <c r="H68" i="1"/>
  <c r="G41" i="4" s="1"/>
  <c r="D254" i="1"/>
  <c r="Z41" i="4"/>
  <c r="S68" i="1"/>
  <c r="P41" i="4" s="1"/>
  <c r="T68" i="1"/>
  <c r="AB143" i="5"/>
  <c r="AF85" i="4"/>
  <c r="AE85" i="4"/>
  <c r="F281" i="1"/>
  <c r="E68" i="1"/>
  <c r="L68" i="1"/>
  <c r="Q68" i="1"/>
  <c r="V68" i="1"/>
  <c r="AA41" i="4"/>
  <c r="R68" i="1"/>
  <c r="Q41" i="4" s="1"/>
  <c r="V41" i="4"/>
  <c r="O65" i="4"/>
  <c r="O89" i="4" s="1"/>
  <c r="AH91" i="4"/>
  <c r="F118" i="1"/>
  <c r="AF91" i="4"/>
  <c r="AH85" i="4"/>
  <c r="AG85" i="4"/>
  <c r="AE79" i="4"/>
  <c r="F91" i="4"/>
  <c r="AE91" i="4" s="1"/>
  <c r="C402" i="5"/>
  <c r="H118" i="1"/>
  <c r="G44" i="4" s="1"/>
  <c r="C118" i="1"/>
  <c r="I118" i="1"/>
  <c r="F44" i="4" s="1"/>
  <c r="P421" i="1"/>
  <c r="E65" i="4"/>
  <c r="E89" i="4" s="1"/>
  <c r="Y58" i="4"/>
  <c r="U65" i="4"/>
  <c r="U89" i="4" s="1"/>
  <c r="C421" i="1"/>
  <c r="Z421" i="1"/>
  <c r="S50" i="1"/>
  <c r="T50" i="1"/>
  <c r="X50" i="1"/>
  <c r="U40" i="4" s="1"/>
  <c r="I50" i="1"/>
  <c r="O50" i="1"/>
  <c r="W50" i="1"/>
  <c r="R50" i="1"/>
  <c r="K15" i="1"/>
  <c r="D15" i="1" s="1"/>
  <c r="G50" i="1"/>
  <c r="H50" i="1"/>
  <c r="J50" i="1"/>
  <c r="H42" i="4"/>
  <c r="E42" i="4" s="1"/>
  <c r="Q42" i="1"/>
  <c r="Q41" i="1" s="1"/>
  <c r="Q50" i="1" s="1"/>
  <c r="E41" i="1"/>
  <c r="E50" i="1" s="1"/>
  <c r="C15" i="1"/>
  <c r="U52" i="1"/>
  <c r="U68" i="1" s="1"/>
  <c r="H534" i="1"/>
  <c r="I534" i="1"/>
  <c r="I536" i="1" s="1"/>
  <c r="N534" i="1"/>
  <c r="AA534" i="1"/>
  <c r="E534" i="1"/>
  <c r="J534" i="1"/>
  <c r="J536" i="1" s="1"/>
  <c r="Q534" i="1"/>
  <c r="AB534" i="1"/>
  <c r="M534" i="1"/>
  <c r="G534" i="1"/>
  <c r="L534" i="1"/>
  <c r="C418" i="1"/>
  <c r="Z44" i="4"/>
  <c r="K46" i="4"/>
  <c r="S281" i="1"/>
  <c r="P46" i="4" s="1"/>
  <c r="V46" i="4"/>
  <c r="U46" i="4"/>
  <c r="C281" i="1"/>
  <c r="L46" i="4"/>
  <c r="R281" i="1"/>
  <c r="Q46" i="4" s="1"/>
  <c r="AC281" i="1"/>
  <c r="Z46" i="4" s="1"/>
  <c r="Y46" i="4" s="1"/>
  <c r="F39" i="1"/>
  <c r="AA44" i="4"/>
  <c r="H448" i="1"/>
  <c r="M448" i="1"/>
  <c r="AB448" i="1"/>
  <c r="Z139" i="1"/>
  <c r="D139" i="1" s="1"/>
  <c r="C27" i="1"/>
  <c r="Z140" i="1"/>
  <c r="D140" i="1" s="1"/>
  <c r="E448" i="1"/>
  <c r="AA448" i="1"/>
  <c r="AG79" i="4"/>
  <c r="Z36" i="1"/>
  <c r="AD63" i="4"/>
  <c r="AH65" i="4"/>
  <c r="AH79" i="4"/>
  <c r="X288" i="1"/>
  <c r="X448" i="1" s="1"/>
  <c r="X536" i="1" s="1"/>
  <c r="AB330" i="5"/>
  <c r="Z456" i="1"/>
  <c r="AF65" i="4"/>
  <c r="AB30" i="5"/>
  <c r="AB284" i="5"/>
  <c r="P134" i="1"/>
  <c r="D134" i="1" s="1"/>
  <c r="P138" i="1"/>
  <c r="D138" i="1" s="1"/>
  <c r="AF35" i="4"/>
  <c r="AD70" i="4"/>
  <c r="Y79" i="4"/>
  <c r="Y91" i="4" s="1"/>
  <c r="P11" i="1"/>
  <c r="G448" i="1"/>
  <c r="Q448" i="1"/>
  <c r="Z11" i="1"/>
  <c r="K35" i="1"/>
  <c r="M52" i="1"/>
  <c r="P456" i="1"/>
  <c r="C56" i="1"/>
  <c r="D14" i="1"/>
  <c r="U19" i="1"/>
  <c r="AB367" i="5"/>
  <c r="AB93" i="5"/>
  <c r="AB368" i="5"/>
  <c r="AB354" i="5"/>
  <c r="AD74" i="4"/>
  <c r="E75" i="4"/>
  <c r="O75" i="4"/>
  <c r="O79" i="4" s="1"/>
  <c r="O91" i="4" s="1"/>
  <c r="AF79" i="4"/>
  <c r="E17" i="4"/>
  <c r="AD17" i="4" s="1"/>
  <c r="Y34" i="4"/>
  <c r="Y35" i="4" s="1"/>
  <c r="Y85" i="4" s="1"/>
  <c r="AG35" i="4"/>
  <c r="I82" i="4"/>
  <c r="AH49" i="4"/>
  <c r="S82" i="4"/>
  <c r="AC82" i="4"/>
  <c r="T65" i="4"/>
  <c r="T89" i="4" s="1"/>
  <c r="AD77" i="4"/>
  <c r="O35" i="4"/>
  <c r="O85" i="4" s="1"/>
  <c r="AH35" i="4"/>
  <c r="J75" i="4"/>
  <c r="T79" i="4"/>
  <c r="T91" i="4" s="1"/>
  <c r="AD62" i="4"/>
  <c r="AG65" i="4"/>
  <c r="U11" i="1"/>
  <c r="C18" i="1"/>
  <c r="C23" i="1"/>
  <c r="D22" i="1"/>
  <c r="AE35" i="4"/>
  <c r="D12" i="1"/>
  <c r="Y19" i="1"/>
  <c r="C19" i="1" s="1"/>
  <c r="D54" i="1"/>
  <c r="M56" i="1"/>
  <c r="D72" i="1"/>
  <c r="Z145" i="1"/>
  <c r="D145" i="1" s="1"/>
  <c r="Z146" i="1"/>
  <c r="D146" i="1" s="1"/>
  <c r="Z150" i="1"/>
  <c r="D150" i="1" s="1"/>
  <c r="W82" i="4"/>
  <c r="AB35" i="1"/>
  <c r="AB50" i="1" s="1"/>
  <c r="D75" i="1"/>
  <c r="Z143" i="1"/>
  <c r="D143" i="1" s="1"/>
  <c r="Z148" i="1"/>
  <c r="D148" i="1" s="1"/>
  <c r="Z152" i="1"/>
  <c r="D152" i="1" s="1"/>
  <c r="K418" i="1"/>
  <c r="P418" i="1"/>
  <c r="T34" i="4"/>
  <c r="T35" i="4" s="1"/>
  <c r="T85" i="4" s="1"/>
  <c r="N82" i="4"/>
  <c r="X82" i="4"/>
  <c r="Y59" i="4"/>
  <c r="AD59" i="4" s="1"/>
  <c r="Y61" i="4"/>
  <c r="AD61" i="4" s="1"/>
  <c r="AB10" i="5"/>
  <c r="Z157" i="1"/>
  <c r="D157" i="1" s="1"/>
  <c r="P288" i="1"/>
  <c r="R82" i="4"/>
  <c r="AB82" i="4"/>
  <c r="P31" i="1"/>
  <c r="D34" i="1"/>
  <c r="D29" i="1"/>
  <c r="P56" i="1"/>
  <c r="S448" i="1"/>
  <c r="D76" i="1"/>
  <c r="C31" i="1"/>
  <c r="D38" i="1"/>
  <c r="P130" i="1"/>
  <c r="D130" i="1" s="1"/>
  <c r="P132" i="1"/>
  <c r="D132" i="1" s="1"/>
  <c r="P135" i="1"/>
  <c r="D135" i="1" s="1"/>
  <c r="Z141" i="1"/>
  <c r="D141" i="1" s="1"/>
  <c r="Z144" i="1"/>
  <c r="D144" i="1" s="1"/>
  <c r="Z155" i="1"/>
  <c r="D155" i="1" s="1"/>
  <c r="Z156" i="1"/>
  <c r="D156" i="1" s="1"/>
  <c r="D161" i="1"/>
  <c r="D55" i="1"/>
  <c r="D284" i="1"/>
  <c r="K285" i="1"/>
  <c r="D249" i="1"/>
  <c r="D248" i="1"/>
  <c r="D251" i="1"/>
  <c r="K70" i="1"/>
  <c r="K94" i="1" s="1"/>
  <c r="D71" i="1"/>
  <c r="K11" i="1"/>
  <c r="L42" i="1"/>
  <c r="V42" i="1"/>
  <c r="V41" i="1" s="1"/>
  <c r="V50" i="1" s="1"/>
  <c r="P128" i="1"/>
  <c r="D128" i="1" s="1"/>
  <c r="P131" i="1"/>
  <c r="D131" i="1" s="1"/>
  <c r="P136" i="1"/>
  <c r="D136" i="1" s="1"/>
  <c r="Z142" i="1"/>
  <c r="D142" i="1" s="1"/>
  <c r="Z147" i="1"/>
  <c r="D147" i="1" s="1"/>
  <c r="Z149" i="1"/>
  <c r="D149" i="1" s="1"/>
  <c r="Z151" i="1"/>
  <c r="D151" i="1" s="1"/>
  <c r="Z153" i="1"/>
  <c r="D153" i="1" s="1"/>
  <c r="Z154" i="1"/>
  <c r="D154" i="1" s="1"/>
  <c r="D244" i="1"/>
  <c r="D253" i="1"/>
  <c r="D247" i="1"/>
  <c r="U285" i="1"/>
  <c r="Y288" i="1"/>
  <c r="Y448" i="1" s="1"/>
  <c r="K450" i="1"/>
  <c r="P450" i="1"/>
  <c r="P463" i="1"/>
  <c r="Z463" i="1"/>
  <c r="S514" i="1"/>
  <c r="S534" i="1" s="1"/>
  <c r="D120" i="1"/>
  <c r="D245" i="1"/>
  <c r="C11" i="1"/>
  <c r="D13" i="1"/>
  <c r="F11" i="1"/>
  <c r="Z21" i="1"/>
  <c r="P23" i="1"/>
  <c r="D23" i="1" s="1"/>
  <c r="AA42" i="1"/>
  <c r="AA41" i="1" s="1"/>
  <c r="AA50" i="1" s="1"/>
  <c r="D250" i="1"/>
  <c r="W285" i="1"/>
  <c r="K31" i="1"/>
  <c r="D33" i="1"/>
  <c r="D37" i="1"/>
  <c r="D74" i="1"/>
  <c r="D77" i="1"/>
  <c r="Z98" i="1"/>
  <c r="D98" i="1" s="1"/>
  <c r="D246" i="1"/>
  <c r="D121" i="1"/>
  <c r="P129" i="1"/>
  <c r="D129" i="1" s="1"/>
  <c r="P133" i="1"/>
  <c r="D133" i="1" s="1"/>
  <c r="P137" i="1"/>
  <c r="D137" i="1" s="1"/>
  <c r="D252" i="1"/>
  <c r="F288" i="1"/>
  <c r="W448" i="1"/>
  <c r="C456" i="1"/>
  <c r="U418" i="1"/>
  <c r="D78" i="1"/>
  <c r="T42" i="4"/>
  <c r="O48" i="4"/>
  <c r="Y42" i="4"/>
  <c r="D53" i="1"/>
  <c r="K52" i="1"/>
  <c r="K68" i="1" s="1"/>
  <c r="P60" i="1"/>
  <c r="D60" i="1" s="1"/>
  <c r="D114" i="1"/>
  <c r="O44" i="4"/>
  <c r="V448" i="1"/>
  <c r="K514" i="1"/>
  <c r="F514" i="1"/>
  <c r="D17" i="1"/>
  <c r="K28" i="1"/>
  <c r="M27" i="1"/>
  <c r="M50" i="1" s="1"/>
  <c r="P27" i="1"/>
  <c r="C35" i="1"/>
  <c r="AB285" i="1"/>
  <c r="Z283" i="1"/>
  <c r="E48" i="4"/>
  <c r="L448" i="1"/>
  <c r="K288" i="1"/>
  <c r="R448" i="1"/>
  <c r="T288" i="1"/>
  <c r="T448" i="1" s="1"/>
  <c r="T536" i="1" s="1"/>
  <c r="Z339" i="1"/>
  <c r="D339" i="1" s="1"/>
  <c r="AC448" i="1"/>
  <c r="Z450" i="1"/>
  <c r="F463" i="1"/>
  <c r="O463" i="1"/>
  <c r="C463" i="1"/>
  <c r="J48" i="4"/>
  <c r="C450" i="1"/>
  <c r="Y450" i="1"/>
  <c r="Y534" i="1" s="1"/>
  <c r="F450" i="1"/>
  <c r="F456" i="1"/>
  <c r="Z523" i="1"/>
  <c r="D523" i="1" s="1"/>
  <c r="AH53" i="4"/>
  <c r="D421" i="1" l="1"/>
  <c r="T542" i="1"/>
  <c r="J542" i="1"/>
  <c r="J540" i="1" s="1"/>
  <c r="D463" i="1"/>
  <c r="D514" i="1"/>
  <c r="Z288" i="1"/>
  <c r="G40" i="4"/>
  <c r="V40" i="4"/>
  <c r="T40" i="4" s="1"/>
  <c r="D456" i="1"/>
  <c r="H40" i="4"/>
  <c r="D418" i="1"/>
  <c r="I542" i="1"/>
  <c r="I540" i="1" s="1"/>
  <c r="D288" i="1"/>
  <c r="U49" i="4"/>
  <c r="P281" i="1"/>
  <c r="AA536" i="1"/>
  <c r="AA542" i="1" s="1"/>
  <c r="AA540" i="1" s="1"/>
  <c r="Y536" i="1"/>
  <c r="AD34" i="4"/>
  <c r="AD35" i="4" s="1"/>
  <c r="AB401" i="5"/>
  <c r="AB402" i="5" s="1"/>
  <c r="AD42" i="4"/>
  <c r="L41" i="1"/>
  <c r="K42" i="1"/>
  <c r="D42" i="1" s="1"/>
  <c r="D41" i="1" s="1"/>
  <c r="J79" i="4"/>
  <c r="J91" i="4" s="1"/>
  <c r="I93" i="4"/>
  <c r="I80" i="4"/>
  <c r="AC93" i="4"/>
  <c r="AC80" i="4"/>
  <c r="N93" i="4"/>
  <c r="N80" i="4"/>
  <c r="X93" i="4"/>
  <c r="X80" i="4"/>
  <c r="S93" i="4"/>
  <c r="S80" i="4"/>
  <c r="D36" i="1"/>
  <c r="Z35" i="1"/>
  <c r="D35" i="1" s="1"/>
  <c r="F448" i="1"/>
  <c r="C448" i="1"/>
  <c r="O46" i="4"/>
  <c r="R93" i="4"/>
  <c r="R80" i="4"/>
  <c r="W93" i="4"/>
  <c r="W80" i="4"/>
  <c r="AB93" i="4"/>
  <c r="AB80" i="4"/>
  <c r="E79" i="4"/>
  <c r="E91" i="4" s="1"/>
  <c r="Y50" i="1"/>
  <c r="AB536" i="1"/>
  <c r="AA49" i="4" s="1"/>
  <c r="D56" i="1"/>
  <c r="D21" i="1"/>
  <c r="Z19" i="1"/>
  <c r="S536" i="1"/>
  <c r="P49" i="4" s="1"/>
  <c r="O49" i="4" s="1"/>
  <c r="Z118" i="1"/>
  <c r="M68" i="1"/>
  <c r="L41" i="4" s="1"/>
  <c r="J41" i="4" s="1"/>
  <c r="E35" i="4"/>
  <c r="E85" i="4" s="1"/>
  <c r="P68" i="1"/>
  <c r="C68" i="1"/>
  <c r="AE58" i="4"/>
  <c r="Z65" i="4"/>
  <c r="Z89" i="4" s="1"/>
  <c r="AE89" i="4" s="1"/>
  <c r="Y65" i="4"/>
  <c r="Y89" i="4" s="1"/>
  <c r="F50" i="1"/>
  <c r="Z281" i="1"/>
  <c r="U50" i="1"/>
  <c r="J46" i="4"/>
  <c r="T46" i="4"/>
  <c r="C50" i="1"/>
  <c r="P50" i="1"/>
  <c r="E45" i="4"/>
  <c r="AD45" i="4" s="1"/>
  <c r="N536" i="1"/>
  <c r="K49" i="4" s="1"/>
  <c r="J49" i="4" s="1"/>
  <c r="L536" i="1"/>
  <c r="G536" i="1"/>
  <c r="G542" i="1" s="1"/>
  <c r="R536" i="1"/>
  <c r="R542" i="1" s="1"/>
  <c r="V536" i="1"/>
  <c r="V542" i="1" s="1"/>
  <c r="Q536" i="1"/>
  <c r="Q542" i="1" s="1"/>
  <c r="H536" i="1"/>
  <c r="H542" i="1" s="1"/>
  <c r="W536" i="1"/>
  <c r="V49" i="4" s="1"/>
  <c r="M536" i="1"/>
  <c r="E536" i="1"/>
  <c r="E542" i="1" s="1"/>
  <c r="T540" i="1"/>
  <c r="O536" i="1"/>
  <c r="O542" i="1" s="1"/>
  <c r="K534" i="1"/>
  <c r="F534" i="1"/>
  <c r="P534" i="1"/>
  <c r="AC534" i="1"/>
  <c r="Z534" i="1" s="1"/>
  <c r="P514" i="1"/>
  <c r="Q40" i="4"/>
  <c r="P40" i="4"/>
  <c r="F40" i="4"/>
  <c r="F53" i="4" s="1"/>
  <c r="F51" i="4" s="1"/>
  <c r="AD58" i="4"/>
  <c r="AD65" i="4" s="1"/>
  <c r="AD89" i="4" s="1"/>
  <c r="D70" i="1"/>
  <c r="D94" i="1" s="1"/>
  <c r="O41" i="4"/>
  <c r="U288" i="1"/>
  <c r="C514" i="1"/>
  <c r="C534" i="1" s="1"/>
  <c r="Y41" i="4"/>
  <c r="AH82" i="4"/>
  <c r="AH93" i="4" s="1"/>
  <c r="D11" i="1"/>
  <c r="P448" i="1"/>
  <c r="Z40" i="4"/>
  <c r="AA48" i="4"/>
  <c r="Y48" i="4" s="1"/>
  <c r="V48" i="4"/>
  <c r="T48" i="4" s="1"/>
  <c r="AD75" i="4"/>
  <c r="AD79" i="4" s="1"/>
  <c r="AD91" i="4" s="1"/>
  <c r="U41" i="4"/>
  <c r="T41" i="4" s="1"/>
  <c r="E44" i="4"/>
  <c r="AE61" i="4"/>
  <c r="AE59" i="4"/>
  <c r="D52" i="1"/>
  <c r="D31" i="1"/>
  <c r="Y44" i="4"/>
  <c r="E41" i="4"/>
  <c r="L40" i="4"/>
  <c r="K40" i="4"/>
  <c r="K448" i="1"/>
  <c r="Z285" i="1"/>
  <c r="D285" i="1" s="1"/>
  <c r="D283" i="1"/>
  <c r="K27" i="1"/>
  <c r="D28" i="1"/>
  <c r="D27" i="1" s="1"/>
  <c r="U448" i="1"/>
  <c r="U536" i="1" s="1"/>
  <c r="D20" i="1"/>
  <c r="D448" i="1" l="1"/>
  <c r="Y542" i="1"/>
  <c r="T49" i="4"/>
  <c r="E540" i="1"/>
  <c r="S542" i="1"/>
  <c r="AB542" i="1"/>
  <c r="AB540" i="1" s="1"/>
  <c r="Q540" i="1"/>
  <c r="M542" i="1"/>
  <c r="M540" i="1" s="1"/>
  <c r="O540" i="1"/>
  <c r="V540" i="1"/>
  <c r="N542" i="1"/>
  <c r="N540" i="1" s="1"/>
  <c r="D534" i="1"/>
  <c r="D536" i="1" s="1"/>
  <c r="Z50" i="1"/>
  <c r="L50" i="1"/>
  <c r="K41" i="1"/>
  <c r="K50" i="1" s="1"/>
  <c r="D68" i="1"/>
  <c r="AC536" i="1"/>
  <c r="D281" i="1"/>
  <c r="AD46" i="4"/>
  <c r="AD85" i="4"/>
  <c r="AE65" i="4"/>
  <c r="AD41" i="4"/>
  <c r="AD48" i="4"/>
  <c r="K53" i="4"/>
  <c r="F536" i="1"/>
  <c r="Q53" i="4"/>
  <c r="Q51" i="4" s="1"/>
  <c r="L53" i="4"/>
  <c r="L51" i="4" s="1"/>
  <c r="K536" i="1"/>
  <c r="P536" i="1"/>
  <c r="P542" i="1" s="1"/>
  <c r="P540" i="1" s="1"/>
  <c r="C536" i="1"/>
  <c r="E40" i="4"/>
  <c r="P53" i="4"/>
  <c r="P51" i="4" s="1"/>
  <c r="R540" i="1"/>
  <c r="Y540" i="1"/>
  <c r="O40" i="4"/>
  <c r="H49" i="4"/>
  <c r="H53" i="4" s="1"/>
  <c r="H51" i="4" s="1"/>
  <c r="G540" i="1"/>
  <c r="G49" i="4"/>
  <c r="G53" i="4" s="1"/>
  <c r="G51" i="4" s="1"/>
  <c r="H540" i="1"/>
  <c r="AA40" i="4"/>
  <c r="AA53" i="4" s="1"/>
  <c r="AA51" i="4" s="1"/>
  <c r="Z448" i="1"/>
  <c r="Z536" i="1" s="1"/>
  <c r="D19" i="1"/>
  <c r="D50" i="1" s="1"/>
  <c r="J44" i="4"/>
  <c r="Z542" i="1" l="1"/>
  <c r="Z540" i="1" s="1"/>
  <c r="E51" i="4"/>
  <c r="K542" i="1"/>
  <c r="K540" i="1" s="1"/>
  <c r="M40" i="4"/>
  <c r="M53" i="4" s="1"/>
  <c r="M51" i="4" s="1"/>
  <c r="L542" i="1"/>
  <c r="L540" i="1" s="1"/>
  <c r="O51" i="4"/>
  <c r="K82" i="4"/>
  <c r="K80" i="4" s="1"/>
  <c r="K51" i="4"/>
  <c r="F542" i="1"/>
  <c r="F540" i="1" s="1"/>
  <c r="AC542" i="1"/>
  <c r="AC540" i="1" s="1"/>
  <c r="Z49" i="4"/>
  <c r="Y49" i="4" s="1"/>
  <c r="P87" i="4"/>
  <c r="K87" i="4"/>
  <c r="AA87" i="4"/>
  <c r="H87" i="4"/>
  <c r="L82" i="4"/>
  <c r="L87" i="4"/>
  <c r="Q82" i="4"/>
  <c r="Q87" i="4"/>
  <c r="P82" i="4"/>
  <c r="S540" i="1"/>
  <c r="E49" i="4"/>
  <c r="AA82" i="4"/>
  <c r="AG49" i="4"/>
  <c r="H82" i="4"/>
  <c r="Y40" i="4"/>
  <c r="J40" i="4" l="1"/>
  <c r="J53" i="4" s="1"/>
  <c r="J82" i="4" s="1"/>
  <c r="J80" i="4" s="1"/>
  <c r="M82" i="4"/>
  <c r="M93" i="4" s="1"/>
  <c r="AG53" i="4"/>
  <c r="AG82" i="4" s="1"/>
  <c r="AG93" i="4" s="1"/>
  <c r="M87" i="4"/>
  <c r="AG87" i="4" s="1"/>
  <c r="J51" i="4"/>
  <c r="Z53" i="4"/>
  <c r="E53" i="4"/>
  <c r="E82" i="4" s="1"/>
  <c r="E80" i="4" s="1"/>
  <c r="AD49" i="4"/>
  <c r="AA93" i="4"/>
  <c r="AA80" i="4"/>
  <c r="P93" i="4"/>
  <c r="P80" i="4"/>
  <c r="Q93" i="4"/>
  <c r="Q80" i="4"/>
  <c r="K93" i="4"/>
  <c r="L93" i="4"/>
  <c r="L80" i="4"/>
  <c r="H93" i="4"/>
  <c r="H80" i="4"/>
  <c r="AE49" i="4"/>
  <c r="F87" i="4"/>
  <c r="AF49" i="4"/>
  <c r="G87" i="4"/>
  <c r="F82" i="4"/>
  <c r="G82" i="4"/>
  <c r="Y53" i="4"/>
  <c r="O53" i="4"/>
  <c r="J87" i="4" l="1"/>
  <c r="AD40" i="4"/>
  <c r="M80" i="4"/>
  <c r="Z51" i="4"/>
  <c r="Y51" i="4" s="1"/>
  <c r="Z87" i="4"/>
  <c r="Z82" i="4"/>
  <c r="Z93" i="4" s="1"/>
  <c r="G93" i="4"/>
  <c r="G80" i="4"/>
  <c r="F93" i="4"/>
  <c r="F80" i="4"/>
  <c r="J93" i="4"/>
  <c r="E87" i="4"/>
  <c r="E93" i="4"/>
  <c r="O82" i="4"/>
  <c r="O87" i="4"/>
  <c r="Y82" i="4"/>
  <c r="Y87" i="4"/>
  <c r="W118" i="1"/>
  <c r="V44" i="4" l="1"/>
  <c r="V53" i="4" s="1"/>
  <c r="V51" i="4" s="1"/>
  <c r="W542" i="1"/>
  <c r="Z80" i="4"/>
  <c r="O93" i="4"/>
  <c r="O80" i="4"/>
  <c r="Y93" i="4"/>
  <c r="Y80" i="4"/>
  <c r="W540" i="1"/>
  <c r="U102" i="1"/>
  <c r="D102" i="1" s="1"/>
  <c r="X118" i="1"/>
  <c r="AF53" i="4" l="1"/>
  <c r="AF82" i="4" s="1"/>
  <c r="AF93" i="4" s="1"/>
  <c r="V82" i="4"/>
  <c r="V93" i="4" s="1"/>
  <c r="V87" i="4"/>
  <c r="AF87" i="4" s="1"/>
  <c r="U44" i="4"/>
  <c r="T44" i="4" s="1"/>
  <c r="T53" i="4" s="1"/>
  <c r="X542" i="1"/>
  <c r="X540" i="1" s="1"/>
  <c r="D118" i="1"/>
  <c r="D542" i="1" s="1"/>
  <c r="D540" i="1" s="1"/>
  <c r="V80" i="4"/>
  <c r="U118" i="1"/>
  <c r="U53" i="4" l="1"/>
  <c r="U51" i="4" s="1"/>
  <c r="T51" i="4" s="1"/>
  <c r="AD51" i="4" s="1"/>
  <c r="U542" i="1"/>
  <c r="U540" i="1" s="1"/>
  <c r="AD44" i="4"/>
  <c r="AD53" i="4" s="1"/>
  <c r="AD82" i="4" s="1"/>
  <c r="AE53" i="4"/>
  <c r="AE82" i="4" s="1"/>
  <c r="AE93" i="4" s="1"/>
  <c r="U82" i="4"/>
  <c r="U87" i="4" l="1"/>
  <c r="AE87" i="4" s="1"/>
  <c r="U93" i="4"/>
  <c r="U80" i="4"/>
  <c r="T82" i="4"/>
  <c r="T87" i="4"/>
  <c r="AD93" i="4"/>
  <c r="AD87" i="4"/>
  <c r="T93" i="4" l="1"/>
  <c r="T80" i="4"/>
  <c r="AD80" i="4" s="1"/>
</calcChain>
</file>

<file path=xl/comments1.xml><?xml version="1.0" encoding="utf-8"?>
<comments xmlns="http://schemas.openxmlformats.org/spreadsheetml/2006/main">
  <authors>
    <author>krasnova.ai</author>
  </authors>
  <commentList>
    <comment ref="Y19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2024</t>
        </r>
      </text>
    </comment>
    <comment ref="Y27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2024</t>
        </r>
      </text>
    </comment>
    <comment ref="Y31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2024</t>
        </r>
      </text>
    </comment>
    <comment ref="Y52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2024
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наименование!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2 проекта (убрали 1 потому что уменьшилось финансирование)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3 проекта</t>
        </r>
      </text>
    </comment>
  </commentList>
</comments>
</file>

<file path=xl/comments2.xml><?xml version="1.0" encoding="utf-8"?>
<comments xmlns="http://schemas.openxmlformats.org/spreadsheetml/2006/main">
  <authors>
    <author>krasnova.ai</author>
  </authors>
  <commentList>
    <comment ref="G84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ремонт и дворы</t>
        </r>
      </text>
    </comment>
  </commentList>
</comments>
</file>

<file path=xl/sharedStrings.xml><?xml version="1.0" encoding="utf-8"?>
<sst xmlns="http://schemas.openxmlformats.org/spreadsheetml/2006/main" count="18803" uniqueCount="1712">
  <si>
    <t>Наименование мероприятий по объектам</t>
  </si>
  <si>
    <t>1.1.</t>
  </si>
  <si>
    <t>2.1.</t>
  </si>
  <si>
    <t>4.2.</t>
  </si>
  <si>
    <t>Капитальный ремонт автодороги по ул. Радищева (от ул. Октябрьская до ул. Новозаводская)</t>
  </si>
  <si>
    <t>всего, тыс.руб.</t>
  </si>
  <si>
    <t>областной бюджет, тыс.руб.</t>
  </si>
  <si>
    <t>Осуществление строительного контроля на объекте: Капитальный ремонт автодороги по ул. Радищева (от ул. Октябрьская до ул. Новозаводская)</t>
  </si>
  <si>
    <t>1.1.1.</t>
  </si>
  <si>
    <t>2.1.1.</t>
  </si>
  <si>
    <t>1.2.</t>
  </si>
  <si>
    <t>1.2.1.</t>
  </si>
  <si>
    <t>1.2.2.</t>
  </si>
  <si>
    <t>местный бюджет, тыс.руб.</t>
  </si>
  <si>
    <t>Южное шоссе (от ул. Полякова до ул. Тополиной)</t>
  </si>
  <si>
    <t>Южное шоссе (от ул. Тополиной до Автозаводского шоссе)</t>
  </si>
  <si>
    <t>пр-т Степана Разина от проспекта Ленинский до ул. Спортивной, иск. КТР б-р Приморский - пр-т Степана Разина, пр-т Ленинский - пр-т Степана Разина</t>
  </si>
  <si>
    <t>ул. 40 лет Победы от Южного шоссе до ул. Дзержинского</t>
  </si>
  <si>
    <t>б-р 50 лет Октября (от ул. Новозаводская до Автозаводского шоссе)</t>
  </si>
  <si>
    <t>Хрящевское шоссе от Обводного шоссе до пересечения Южного и Автозаводского шоссе</t>
  </si>
  <si>
    <t>Хрящевское шоссе от Обводного шоссе до г.о. Тольятти</t>
  </si>
  <si>
    <t>Стоимость работ по годам, тыс.руб.</t>
  </si>
  <si>
    <t>ул. Диагональная от ул. Баныкина до ул. Кунеевская</t>
  </si>
  <si>
    <t>Комсомольское шоссе</t>
  </si>
  <si>
    <t>Южное шоссе от ул. Заставная до границы г.о. Тольятти</t>
  </si>
  <si>
    <t>1.1.2.</t>
  </si>
  <si>
    <t>1.3.</t>
  </si>
  <si>
    <t>1.2.3.</t>
  </si>
  <si>
    <t>Ремонт дворовых территорий многоквартирных домов и проездов к дворовым территориям многоквартирных домов городского округа Тольятти</t>
  </si>
  <si>
    <t xml:space="preserve">Оказание услуг по подготовке экспертных заключений по результатам проведения лабораторных испытаний асфальтобетонных покрытий на объектах  ремонта дворовых территорий многоквартирных домов и проездов к дворовым территориям многоквартирных домов </t>
  </si>
  <si>
    <t>Оказание услуг по диагностике и оценке транспортно-эксплуатационного состояния автомобильных дорог общего пользования местного значения городского округа Тольятти</t>
  </si>
  <si>
    <t>Оказание услуг по техническому учету и паспортизации автомобильных дорог общего пользования местного значения городского округа Тольятти</t>
  </si>
  <si>
    <t>2021 год</t>
  </si>
  <si>
    <t>2022 год</t>
  </si>
  <si>
    <t>2023 год</t>
  </si>
  <si>
    <t>2024 год</t>
  </si>
  <si>
    <t>2025 год</t>
  </si>
  <si>
    <t>1.1.3.</t>
  </si>
  <si>
    <t xml:space="preserve">Строительство магистральной улицы общегородского значения регулируемого движения в продолжение ул. Фермерской до Южного шоссе </t>
  </si>
  <si>
    <t>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</si>
  <si>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</si>
  <si>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</si>
  <si>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Строительство улицы Казачья в жилой застройке  микрорайона Жигулевское море от ул. Ивана Красюка  до ул. Бориса Коваленко</t>
  </si>
  <si>
    <t>Осуществление строительного контроля на объекте: Строительство улицы Казачья в жилой застройке  микрорайона Жигулевское море от ул. Ивана Красюка  до ул. Бориса Коваленко</t>
  </si>
  <si>
    <t>Осуществление авторского надзора на объекте: Строительство улицы Казачья в жилой застройке  микрорайона Жигулевское море от ул. Ивана Красюка  до ул. Бориса Коваленко</t>
  </si>
  <si>
    <t>улица Нижнегородская от Майского проезда до ГСК "Полина"</t>
  </si>
  <si>
    <t>Капитальный ремонт автодороги по ул. Октябрьская (от ул. Комсомольская до б-ра 50 лет Октября, г. Тольятти, Самарской области)</t>
  </si>
  <si>
    <t>Осуществление строительного контроля на объекте: Капитальный ремонт автодороги по ул. Октябрьская (от ул. Комсомольская до б-ра 50 лет Октября, г. Тольятти, Самарской области)</t>
  </si>
  <si>
    <t>автодорога по улице Скрябина от улицы Олимпийская до улицы Вавилова</t>
  </si>
  <si>
    <t>автодорога к турбазе "Волна" от Комсомольского шоссе до турбазы "Волна"</t>
  </si>
  <si>
    <t>автодорога  Поволжское шоссе от улицы Громовой до СНТ "Наука"</t>
  </si>
  <si>
    <t>автодорога Поволжское шоссе от СНТ "Наука" до Тольятти - Азот</t>
  </si>
  <si>
    <t>автодорога по улице Ровная от ул. Железнодорожная до УР 65/16</t>
  </si>
  <si>
    <t>подъездная дорога к детскому саду "Олимпия" от улицы Коммунистическая до д/сада "Олимпия"</t>
  </si>
  <si>
    <t>автодорога по бульвару Островского от улицы Краснодонцев до улицы Коммунистическая</t>
  </si>
  <si>
    <t>Осуществление строительного контроля на объекте: Капитальный ремонт автодороги по улице Никонова от  улицы Железнодорожная  до улицы Ингельберга</t>
  </si>
  <si>
    <t>Капитальный ремонт автодороги по улице Никонова от  улицы Железнодорожная  до улицы Ингельберга</t>
  </si>
  <si>
    <t>Капитальный ремонт автодороги по улице Базовая от ул. Комсомольская до улицы Ларина</t>
  </si>
  <si>
    <t>Осуществление строительного контроля на объекте: Капитальный ремонт автодороги по улице Базовая от ул. Комсомольская до улицы Ларина</t>
  </si>
  <si>
    <t>автодорога по улице Революционная от улицы Дзержинского по проспекта Ленинский</t>
  </si>
  <si>
    <t>автодорога по улице Энергетиков от улицы Куйбышева до строения №23 по ул. Энергетиков</t>
  </si>
  <si>
    <t xml:space="preserve">автодорога по улице Менделеева от улицы Калужской до улицы Бориса Коваленко </t>
  </si>
  <si>
    <t>автодорога по улице Учительская от улицы Ингельберга до проезда Ученический</t>
  </si>
  <si>
    <t>автодорога по улице Грибоедова от улицы Ингельберга до улицы Краснознамённая</t>
  </si>
  <si>
    <t>автодорога по переулку 1 Горный от улицы Пионерской до улицы Попова</t>
  </si>
  <si>
    <t>автодорога по Лесопарковому шоссе от улицы Спортивной до Лесопаркового шоссе,42</t>
  </si>
  <si>
    <t>автодорога по улице Коммунистической от улицы Есенина до улицы Куйбышева</t>
  </si>
  <si>
    <t>автодорога по улице Никонова до границы шлюза 23-24</t>
  </si>
  <si>
    <t>автодорога по улице Академика Вавилова (от дома по улице Скрябина,13) до ул. Пескалинская</t>
  </si>
  <si>
    <t>автодорога по Обводной дороге в МКР Прибрежный</t>
  </si>
  <si>
    <t>автодорога к троллейбусному депо №30</t>
  </si>
  <si>
    <t>автодорога от улицы Громовой к проходной ООО "ТЗПО"</t>
  </si>
  <si>
    <t>автодорога от ул. Громовой до здания "Фабрика качества"</t>
  </si>
  <si>
    <t>местный бюджет, тыс. руб.</t>
  </si>
  <si>
    <t>4.1.</t>
  </si>
  <si>
    <t>4.3.</t>
  </si>
  <si>
    <t>Капитальный ремонт автодороги по ул. Северная от дома №39 по улице Северная до улицы Цеховая</t>
  </si>
  <si>
    <t>Осуществление строительного контроля на объекте: Капитальный ремонт автодороги по ул. Северная от дома №39 по улице Северная до улицы Цеховая</t>
  </si>
  <si>
    <t>2.1.2.</t>
  </si>
  <si>
    <t>Строительство улично-дорожной сети западнее Московского проспекта - первая очередь</t>
  </si>
  <si>
    <t>Осуществление строительного контроля на объекте: Строительство улично-дорожной сети западнее Московского проспекта - первая очередь</t>
  </si>
  <si>
    <t>Осуществление авторского надзора на объекте: Строительство улично-дорожной сети западнее Московского проспекта - первая очередь</t>
  </si>
  <si>
    <t>3.1.</t>
  </si>
  <si>
    <t>3.2.</t>
  </si>
  <si>
    <t>Строительство магистральной улицы общегородского значения регулируемого движения в продолжение ул. Фермерской до Южного шоссе</t>
  </si>
  <si>
    <t xml:space="preserve">Осуществление авторского надзора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</si>
  <si>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Осуществление авторского надзора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</si>
  <si>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</si>
  <si>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строительного контроля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</si>
  <si>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движения)</t>
  </si>
  <si>
    <t>ИТОГО ПО ПОДПРОГРАММЕ "РГПТ"</t>
  </si>
  <si>
    <t>2021-2025</t>
  </si>
  <si>
    <t xml:space="preserve">Департамент дорожного хозяйства и транспорта администрации городского округа Тольятти </t>
  </si>
  <si>
    <t xml:space="preserve">Изготовление и установка табличек на остановочных пунктах                                                     </t>
  </si>
  <si>
    <t>Цель подпрограммы: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</si>
  <si>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Департамент дорожного хозяйства и транспорта  администрации городского округа Тольятти</t>
  </si>
  <si>
    <t>Содержание МКУ "ЦОДД  ГОТ"</t>
  </si>
  <si>
    <t>Департамент дорожного хозяйства и транспорта            администрации городского округа Тольятти</t>
  </si>
  <si>
    <t>Департамент дорожного хозяйства и транспорта  администрации городского округа Тольятти                                                МКУ "ЦОДД ГОТ"</t>
  </si>
  <si>
    <t xml:space="preserve">Приобретение материалов для содержания ТСОДД, ремонта остановочных павильонов   </t>
  </si>
  <si>
    <t>Департамент дорожного хозяйства и транспорта  администрации городского округа Тольятти                                                    МКУ "ЦОДД ГОТ"</t>
  </si>
  <si>
    <t>Приобретение спецтехники</t>
  </si>
  <si>
    <t>Департамент дорожного хозяйства и транспорта администрации городского округа Тольятти</t>
  </si>
  <si>
    <t xml:space="preserve">Проектирование устройства и переноса остановок общественного транспорта, в т.ч. экспертиза выполненных работ   </t>
  </si>
  <si>
    <t>Устройство пешеходных дорожек</t>
  </si>
  <si>
    <t xml:space="preserve">Департамент дорожного хозяйства и транспорта  администрации городского округа Тольятти                           </t>
  </si>
  <si>
    <t>Устройство  искусственных дорожных неровностей, в т.ч. экспертиза выполненных работ</t>
  </si>
  <si>
    <t>Департамент дорожного хозяйства и транспорта  администрации городского округа Тольятти                              МКУ "ЦОДД ГОТ"</t>
  </si>
  <si>
    <t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</si>
  <si>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Задача 1 муниципальной 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</si>
  <si>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Внебюджетные средства</t>
  </si>
  <si>
    <t>федеральный   бюджет</t>
  </si>
  <si>
    <t>областной  бюджет</t>
  </si>
  <si>
    <t>местный      бюджет</t>
  </si>
  <si>
    <t>Всего</t>
  </si>
  <si>
    <t xml:space="preserve"> План на 2025 год</t>
  </si>
  <si>
    <t xml:space="preserve"> План на 2024 год</t>
  </si>
  <si>
    <t xml:space="preserve"> План на 2023 год</t>
  </si>
  <si>
    <t xml:space="preserve"> План на 2022 год</t>
  </si>
  <si>
    <t xml:space="preserve"> План на 2021 год</t>
  </si>
  <si>
    <t>Итого</t>
  </si>
  <si>
    <t>Финансовое обеспечение реализации муниципальной программы, тыс. руб.</t>
  </si>
  <si>
    <t>Ответственный 
исполнитель</t>
  </si>
  <si>
    <t xml:space="preserve">
Наименование целей, задач и мероприятий муниципальной программы</t>
  </si>
  <si>
    <t>№</t>
  </si>
  <si>
    <t>внебюд-жетные средства</t>
  </si>
  <si>
    <t>федераль-ный   бюджет</t>
  </si>
  <si>
    <t xml:space="preserve">Подпрограмма "Повышение безопасности дорожного движения на период 2021-2025 гг."                       </t>
  </si>
  <si>
    <t xml:space="preserve">ИТОГО ПО ПОДПРОГРАММЕ "ПБДД"   </t>
  </si>
  <si>
    <t>Реконструкция автомобильных дорог общего пользования местного значения городского округа Тольятти</t>
  </si>
  <si>
    <t>Выполнение работ по ремонту автомобильных  дорог общего пользования местного значения городского округа Тольятти</t>
  </si>
  <si>
    <t xml:space="preserve">Содержание   надземных и подземных пешеходных переходов </t>
  </si>
  <si>
    <t>Нанесение горизонтальной дорожной разметки</t>
  </si>
  <si>
    <t>ИТОГО ПО ПОДПРОГРАММЕ "СУДС"</t>
  </si>
  <si>
    <t>Сроки реали-зации</t>
  </si>
  <si>
    <t>Цель муниципальной программы: Развитие дорожно-транспортной инфраструктуры в городском округе Тольятти, обеспечение безопасных условий дорожного движения</t>
  </si>
  <si>
    <t>Центральный район:</t>
  </si>
  <si>
    <t xml:space="preserve">Автодорога по проезду Валентины Ступиной </t>
  </si>
  <si>
    <t xml:space="preserve">Автодорога по ул. Минской от ул. 50 лет Октября до ул. Мичурина </t>
  </si>
  <si>
    <t>Автодорога по улице Щорса</t>
  </si>
  <si>
    <t>Автодорога по улице 25 лет Октября</t>
  </si>
  <si>
    <t>Автодорога по ул. Интернациональная (от проезда Декабристов до ул. Ларина)</t>
  </si>
  <si>
    <t>Автодорога по проезду Ленский</t>
  </si>
  <si>
    <t>Автодорога по проезду Кутузова</t>
  </si>
  <si>
    <t>Автодорога по проезду Некрасова</t>
  </si>
  <si>
    <t>Автодорога по проезду Сызранский ( от ул. Октябрьская до ул. Самарская)</t>
  </si>
  <si>
    <t>Автодорога по проезду Урожайный</t>
  </si>
  <si>
    <t>Автодорога по проезду Профсоюзов (от ул. Гайдара до проезда Тургенева)</t>
  </si>
  <si>
    <t>Автодороги по переулкам Онежский (1-9)</t>
  </si>
  <si>
    <t>Автодорога по проезду Зеленому</t>
  </si>
  <si>
    <t xml:space="preserve">Автодорога по проезду Учительскому </t>
  </si>
  <si>
    <t xml:space="preserve">Автодорога по проезду Коммунальному </t>
  </si>
  <si>
    <t>Автодорога по улице Блюхера ( от ул. Садовая до проезда Коммунальный)</t>
  </si>
  <si>
    <t>Автодорога по ул. Жигулевская ( от ул. Первомайская до проезда Охотничий)</t>
  </si>
  <si>
    <t>Автодорога по проезду Алтайскому</t>
  </si>
  <si>
    <t>Автодорога по проезду Тургенева</t>
  </si>
  <si>
    <t xml:space="preserve">Автодорога по проезду Колхозному </t>
  </si>
  <si>
    <t xml:space="preserve">Автодорога по проезду Молодежному </t>
  </si>
  <si>
    <t>Автодорогу по проезду Енисейскому (от улицы Кирова до бульвара 50 лет Октября)</t>
  </si>
  <si>
    <t>Автодорога по проезду Печерскому  (от б-ра 50 лет октября до ул. Кирова;                         (от ул. Кирова до ул. Л. Толстого)</t>
  </si>
  <si>
    <t>Автодорога по проезду Бородинскому</t>
  </si>
  <si>
    <t>Автодорога по улице Маяковского</t>
  </si>
  <si>
    <t>Автодорога по проезду Свободы</t>
  </si>
  <si>
    <t>Автодорога по улице Марии Ульяновой</t>
  </si>
  <si>
    <t>Автодорога по улице Дмитрия Ульянова</t>
  </si>
  <si>
    <t>Автодорога по проезду Строителей</t>
  </si>
  <si>
    <t>Автодорога по улице Гайдара ( от ул. Чапаева до проезда Водников)</t>
  </si>
  <si>
    <t>Автодорога по переулку 1-й Парковый</t>
  </si>
  <si>
    <t>Автодорога по переулку 3-й Парковый</t>
  </si>
  <si>
    <t>Автодорога по переулку 5-й Парковый</t>
  </si>
  <si>
    <t>Автодорога по переулку6-й Парковый</t>
  </si>
  <si>
    <t>Автодорога по переулку 7-й Парковый</t>
  </si>
  <si>
    <t>Автодорога по проезду Линейный</t>
  </si>
  <si>
    <t>Автодорога по проезду Репина</t>
  </si>
  <si>
    <t>Автодорога по проезду2-й Сосновый</t>
  </si>
  <si>
    <t>Автодорога по проезду 1-й Пугачевский</t>
  </si>
  <si>
    <t>Автодорога по проезду 2-й Пугачевский</t>
  </si>
  <si>
    <t>Автодорога по проезду Донской (1- 7)</t>
  </si>
  <si>
    <t>Автодорога по проезду 1-й Минский</t>
  </si>
  <si>
    <t>Автодорога по проезду 2-й Минский</t>
  </si>
  <si>
    <t>Автодорога по проезду Ягодный</t>
  </si>
  <si>
    <t>Автодорога по проезду Амурский</t>
  </si>
  <si>
    <t>Автодорога по улице Чкалова (от ул. Кирова до д.94 по ул. Чкалова)</t>
  </si>
  <si>
    <t>Автодорога по проезду  9 января</t>
  </si>
  <si>
    <t>Автодорога по улице Уральская ( от ул. Мичурина до б-ра 50 лет Октября)</t>
  </si>
  <si>
    <t>Автодорога по проезду Тверской</t>
  </si>
  <si>
    <t>Автодорога по проезду Короткий</t>
  </si>
  <si>
    <t>Автодорога по проезду Кавалерийский</t>
  </si>
  <si>
    <t>Автодорога по проезду Солнечный</t>
  </si>
  <si>
    <t>Автодорога по проезду Лунный</t>
  </si>
  <si>
    <t>Автодорога по проезду Сосновый</t>
  </si>
  <si>
    <t>Проезд Яблоневый</t>
  </si>
  <si>
    <t>Автодорога по проезду Донской</t>
  </si>
  <si>
    <t>Автодорога по проезду Студенческий</t>
  </si>
  <si>
    <t>Автодорога по проезду Кирпичный</t>
  </si>
  <si>
    <t>Автодорога по проезду Добролюбова</t>
  </si>
  <si>
    <t>Автодорога по проезду Декабристов</t>
  </si>
  <si>
    <t>Автодорога по проезду Ключевой</t>
  </si>
  <si>
    <t>Автодорога по проезду Полярников</t>
  </si>
  <si>
    <t>Автодорога по проезду Молдавский</t>
  </si>
  <si>
    <t>Автодорога по проезду Камский</t>
  </si>
  <si>
    <t>Автодорога по проезду Торновый</t>
  </si>
  <si>
    <t>Автодорога по проезду Березовый</t>
  </si>
  <si>
    <t>Автодорога по проезду Озерный</t>
  </si>
  <si>
    <t>Автодорога по проезду Пехотный</t>
  </si>
  <si>
    <t>Автодорога по проезду Невский</t>
  </si>
  <si>
    <t>Автодорога по проезду Гастелло</t>
  </si>
  <si>
    <t>Автодорога по проезду 1-й Лесной</t>
  </si>
  <si>
    <t>Автодорога по проезду 2-й Лесной</t>
  </si>
  <si>
    <t>Автодорога по проезду 3-й Лесной</t>
  </si>
  <si>
    <t>Автодорога по проезду 4-й Лесной</t>
  </si>
  <si>
    <t>Автодорога по проезду 5-й Лесной</t>
  </si>
  <si>
    <t>Автодорога по проезду 6-й Лесной</t>
  </si>
  <si>
    <t>Автодорога по проезду 7-й Лесной</t>
  </si>
  <si>
    <t>Автодорога по проезду 8-й Лесной</t>
  </si>
  <si>
    <t>Автодорога по проезду Гражданский</t>
  </si>
  <si>
    <t>Автодорога по проезду Детский</t>
  </si>
  <si>
    <t>Переулок 1-й Заводской</t>
  </si>
  <si>
    <t>Переулок 2-й Заводской</t>
  </si>
  <si>
    <t>Автодорога по проезду Заводской</t>
  </si>
  <si>
    <t>Автодорога по проезду  Книжный</t>
  </si>
  <si>
    <t>Автодорога по проезду  Крымский</t>
  </si>
  <si>
    <t>Автодорога по проезду  Котельный</t>
  </si>
  <si>
    <t xml:space="preserve">ул. Клавдии Вавиловой                        </t>
  </si>
  <si>
    <t>Автодорога по проезду Славы</t>
  </si>
  <si>
    <t>Автодорога по переулку 2-й Парковый</t>
  </si>
  <si>
    <t>Автодорога по переулку 4-й Парковый</t>
  </si>
  <si>
    <t>Автодорога по переулку 8-й Парковый</t>
  </si>
  <si>
    <t>Автодорога по переулку 9-й Парковый</t>
  </si>
  <si>
    <t>Автодорога по переулку 10-й Парковый</t>
  </si>
  <si>
    <t>Автодорога по переулку 11-й Парковый</t>
  </si>
  <si>
    <t>Автодорога по переулку 12-й Парковый</t>
  </si>
  <si>
    <t>Автодорога по переулку Трудовой</t>
  </si>
  <si>
    <t>Автодорога по переулку Армейский</t>
  </si>
  <si>
    <t>Автодорога по проезду Дорожный</t>
  </si>
  <si>
    <t>Автодорога по проезду Фурманова</t>
  </si>
  <si>
    <t xml:space="preserve">Автодорога по проезду Степной </t>
  </si>
  <si>
    <t xml:space="preserve">Автодорога по проезду Гвардейский </t>
  </si>
  <si>
    <t>Автодорога по проезду Лесной  (переулок Спортивный)</t>
  </si>
  <si>
    <t>Автодорога по переулку Молодогвардейский</t>
  </si>
  <si>
    <t>Автодорога по проезду Луговой</t>
  </si>
  <si>
    <t>Автодорога по проезду Вишневый</t>
  </si>
  <si>
    <t>Автодорога по проезду 2-й Озерный</t>
  </si>
  <si>
    <t xml:space="preserve">Автодорога по проезду Пионерский </t>
  </si>
  <si>
    <t>Автодорога по проезду Красный</t>
  </si>
  <si>
    <t>Автодорога по проезду Кольцевой</t>
  </si>
  <si>
    <t>Автодорога по проезду Рыночный</t>
  </si>
  <si>
    <t>Автодорога по проезду Торговый  (от пр. Пожарского до ул. Комсомольская)</t>
  </si>
  <si>
    <t>Автодорога по проезду Колхозный ( от проезда Профсоюзов до ул. Чапаева)</t>
  </si>
  <si>
    <t>Автодорога по проезду Хлебный</t>
  </si>
  <si>
    <t>Автодорога по улице Киевская</t>
  </si>
  <si>
    <t>Автодорога по улице  Голоднова (от пр. Делового до границы Городского округа)</t>
  </si>
  <si>
    <t>Автодорога по проезду Непорожнего</t>
  </si>
  <si>
    <t>Автодорога по улице  Викторова;</t>
  </si>
  <si>
    <t>Автодорога по улице  Лапшева;</t>
  </si>
  <si>
    <t xml:space="preserve"> Автодорога по проезду Ясный;</t>
  </si>
  <si>
    <t>Автодорога по проезду Веры;</t>
  </si>
  <si>
    <t>Автодорога по проезду Надежды;</t>
  </si>
  <si>
    <t xml:space="preserve"> Автодорога по проезду Крутой;</t>
  </si>
  <si>
    <t>Проезд Посадский;</t>
  </si>
  <si>
    <t>Автодорога по проезду Деловой</t>
  </si>
  <si>
    <t>Автодорога по проезду Звездный;</t>
  </si>
  <si>
    <t>Автодорога по проезду Большой;</t>
  </si>
  <si>
    <t>Автодорога по проезду Розовый;</t>
  </si>
  <si>
    <t>Автодорога по проезду Нежный;</t>
  </si>
  <si>
    <t>Автодорога по проезду Межевой;</t>
  </si>
  <si>
    <t>Комсомольский район:</t>
  </si>
  <si>
    <t>Автодорога по переулку Ученический</t>
  </si>
  <si>
    <t>Автодорога по улице Удалецкая</t>
  </si>
  <si>
    <t>Автодорога по улице Весенняя ( от ул. Вавилова до ул. Пескалинская)</t>
  </si>
  <si>
    <t>Автодорога по ул. Дворцовая</t>
  </si>
  <si>
    <t xml:space="preserve">Автодорога по ул. Осенняя </t>
  </si>
  <si>
    <t>Автодорога по ул. Автомобилистов</t>
  </si>
  <si>
    <t>Автодорога по проезду Памяти</t>
  </si>
  <si>
    <t>Автодорога по проезду Дымчатый</t>
  </si>
  <si>
    <t>Автодорога по улице Калужская</t>
  </si>
  <si>
    <t>Автодорога по проезду Розы Люксембург</t>
  </si>
  <si>
    <t xml:space="preserve">Автодорога по переулку Пионерский </t>
  </si>
  <si>
    <t>Автодорога по переулку Лобачевского</t>
  </si>
  <si>
    <t>Автодорога по ул. Телеграфная (от ООТ "Туберкулезный диспансер" до ул. Фадеева</t>
  </si>
  <si>
    <t>Автодорога по ул. 1-я линейная</t>
  </si>
  <si>
    <t xml:space="preserve">Автодорога по ул. 2-я Линейная                                                              </t>
  </si>
  <si>
    <t xml:space="preserve">Автодорога по проезду 1-й Тракторный  </t>
  </si>
  <si>
    <t>Проезд 3-й Тракторный</t>
  </si>
  <si>
    <t xml:space="preserve">Проезд 4-й Тракторный                </t>
  </si>
  <si>
    <t>Проезд 5-й Тракторный</t>
  </si>
  <si>
    <t>Автодорога по улице Наумова</t>
  </si>
  <si>
    <t>Автодорога по улице Задельная</t>
  </si>
  <si>
    <t>Автодорога по проезду Иркутский</t>
  </si>
  <si>
    <t>Автодорога по проезду Оренбургский</t>
  </si>
  <si>
    <t xml:space="preserve">Автодорога по улице Восточная </t>
  </si>
  <si>
    <t xml:space="preserve">Автодорога по ул. Фадеева       </t>
  </si>
  <si>
    <t>Автодорога по улице  Пушкина</t>
  </si>
  <si>
    <t>Автодорога по улице Дачная</t>
  </si>
  <si>
    <t>Автодорога по улице Горная</t>
  </si>
  <si>
    <t xml:space="preserve">Автодорога по улице Пионерская                                           </t>
  </si>
  <si>
    <t>Автодорога по улице Родниковая</t>
  </si>
  <si>
    <t>Автодорога по переулку Ростовскому</t>
  </si>
  <si>
    <t>Автодорога по улице  Тракторная</t>
  </si>
  <si>
    <t>Автодорога по улице  Заречная</t>
  </si>
  <si>
    <t>Автодорога по улице Воронежская</t>
  </si>
  <si>
    <t xml:space="preserve">Автодорога по улице Орловская </t>
  </si>
  <si>
    <t xml:space="preserve">Автодорога по ул. Песчаная                             </t>
  </si>
  <si>
    <t>Автодорога по проезду Сибирский</t>
  </si>
  <si>
    <t>Автодорога по проезду Западный</t>
  </si>
  <si>
    <t>Автодорога по проезду Достоевского</t>
  </si>
  <si>
    <t xml:space="preserve">Автодорога по проезду 1-й Мирный </t>
  </si>
  <si>
    <t>Автодорога по улице Пархоменко</t>
  </si>
  <si>
    <t xml:space="preserve">Автодорога по проезду 2-й Мирный </t>
  </si>
  <si>
    <t xml:space="preserve">Автодорога по проезду 3-й Мирный </t>
  </si>
  <si>
    <t>Автодорога по улице Брестская</t>
  </si>
  <si>
    <t>Автодорога по проезду Осиновый</t>
  </si>
  <si>
    <t>Автодорога по улице Федоровская</t>
  </si>
  <si>
    <t>Автодорога по переулку Гаражный</t>
  </si>
  <si>
    <t xml:space="preserve">Автодорога по улице  Димитрова         </t>
  </si>
  <si>
    <t>Автодорога по улице  Клары Цеткин</t>
  </si>
  <si>
    <t>Автодорога по переулку Учительскому</t>
  </si>
  <si>
    <t>Автодорога по ул. Краснознаменная</t>
  </si>
  <si>
    <t>Автодорога по улице  Попова</t>
  </si>
  <si>
    <t>Автодорога по переулку Луговой</t>
  </si>
  <si>
    <t>Автодорога по переулку Южный</t>
  </si>
  <si>
    <t>Автодорога по улице  Клубная</t>
  </si>
  <si>
    <t>Переулок между ул. Ингельберга и ул. Кооперативной</t>
  </si>
  <si>
    <t xml:space="preserve">Автодорога по улице Подгорная                                                 </t>
  </si>
  <si>
    <t>Автодорога по проезду Малый</t>
  </si>
  <si>
    <t xml:space="preserve">Автодорога по улице  Окольная                                           </t>
  </si>
  <si>
    <t>Автодорога по переулку Одинокий</t>
  </si>
  <si>
    <t xml:space="preserve"> Автодорога по ул. Кооперативная  </t>
  </si>
  <si>
    <t>Автодорога по улице Академика Скрябина ( от ул. Вавилова до ул. Пескалинская)</t>
  </si>
  <si>
    <t xml:space="preserve">Автодорога по улице Сиреневая </t>
  </si>
  <si>
    <t>Автодорога по проезду Рижский</t>
  </si>
  <si>
    <t>Автодорога по улице Варваринская</t>
  </si>
  <si>
    <t>Автодорога по ул. Алексея Улесова</t>
  </si>
  <si>
    <t>Автодорога по ул. Казачья</t>
  </si>
  <si>
    <t>Автодорога по пер. Малый</t>
  </si>
  <si>
    <t>Автодорога по ул. Молодецкая</t>
  </si>
  <si>
    <t>Автодорога по ул. Ивана Красюка</t>
  </si>
  <si>
    <t>Автодорога по пер. Семейный</t>
  </si>
  <si>
    <t>Автодорога по пер. Новоселов</t>
  </si>
  <si>
    <t>Оказание услуг по подготовке экспертных заключений о соответствии результатов выполненных работ по отсыпке автомобильных дорог городского округа Тольятти, расположенных в зоне застройки индивидуальными жилыми домами асфальтогранулятом</t>
  </si>
  <si>
    <t>Итого по Комсомольскому району:</t>
  </si>
  <si>
    <t xml:space="preserve">Автодороги Центральной части Центрального района </t>
  </si>
  <si>
    <t>автодорога по ул. Рабочая</t>
  </si>
  <si>
    <t>Автодороги микрорайона Тимофеевка-2</t>
  </si>
  <si>
    <t xml:space="preserve">Автодорога по проезду Запорожский </t>
  </si>
  <si>
    <t xml:space="preserve">Автодорога по проезду Рабочий  </t>
  </si>
  <si>
    <t>Автодорога по проезду Сахалинский</t>
  </si>
  <si>
    <t xml:space="preserve">Автодорога по проезду Суворова </t>
  </si>
  <si>
    <t>Автодорога по проезду Шевченко</t>
  </si>
  <si>
    <t>Автодорога по проезду Пожарского</t>
  </si>
  <si>
    <t xml:space="preserve">Автодорога по проезду Пролетарский </t>
  </si>
  <si>
    <t xml:space="preserve">Автодорога по улице Крупской </t>
  </si>
  <si>
    <t xml:space="preserve">автодорога от ул. Рабочей до ул. Новозаводской </t>
  </si>
  <si>
    <t xml:space="preserve">Автодорога по ул. Белинского </t>
  </si>
  <si>
    <t>Автодороги микрорайона Федоровка</t>
  </si>
  <si>
    <t xml:space="preserve">Автодорога по ул. Саранская </t>
  </si>
  <si>
    <t>Автодороги микрорайона Новоматюшкино</t>
  </si>
  <si>
    <t>Автодороги микрорайона Поволжский</t>
  </si>
  <si>
    <t xml:space="preserve">Автодороги мкр. Жигулевское море </t>
  </si>
  <si>
    <t>Автодорога по ул. Кожевенная</t>
  </si>
  <si>
    <t>Итого Центральный район:</t>
  </si>
  <si>
    <t>Автодорога по проезду 8 Марта</t>
  </si>
  <si>
    <t>Автодорога по проезду от Хрящевского шоссе до ул. Грачева, 41</t>
  </si>
  <si>
    <t>Автодорога по проезду от Хрящевского шоссе до ул. Грачева, 17</t>
  </si>
  <si>
    <t xml:space="preserve">Автодорога по проезду 2-й Тракторный                                               </t>
  </si>
  <si>
    <t>Автодороги микрорайона Загородный</t>
  </si>
  <si>
    <t>Автодорога по проезду 1-й Одесский (от ул. Кирова до ул. Ларина)</t>
  </si>
  <si>
    <t xml:space="preserve">ИТОГО ПО ПОДПРОГРАММЕ "ПБДД"  </t>
  </si>
  <si>
    <t>Задача 4 муниципальной 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</si>
  <si>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местный бюджет</t>
  </si>
  <si>
    <t>областной бюджет</t>
  </si>
  <si>
    <t>Финансовые ресурсы, тыс. руб.</t>
  </si>
  <si>
    <t>Наименование мероприятий</t>
  </si>
  <si>
    <t>Наименование целей, задач и мероприятий муниципальной программы</t>
  </si>
  <si>
    <t>Наименование показателей (индикаторов)</t>
  </si>
  <si>
    <t>Единица измере-ния</t>
  </si>
  <si>
    <t>Базовое значение</t>
  </si>
  <si>
    <t>Значение показателей (индикаторов) по годам</t>
  </si>
  <si>
    <t xml:space="preserve"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                       </t>
  </si>
  <si>
    <t>шт.</t>
  </si>
  <si>
    <t>-</t>
  </si>
  <si>
    <t>Устройство  искусственных дорожных  неровностей, в т.ч. экспертиза выполненных работ</t>
  </si>
  <si>
    <t>Количество устроенных искусственных дорожных неровностей</t>
  </si>
  <si>
    <t>Количество проведенных проверок достоверности определения сметной стоимости проекта</t>
  </si>
  <si>
    <t>Количество построенных пешеходных дорожек</t>
  </si>
  <si>
    <t>тыс.м.п.</t>
  </si>
  <si>
    <t>Количество обустроенных светофорных объектов</t>
  </si>
  <si>
    <t xml:space="preserve">Проектирование устройства и переноса остановок общественного транспорта, в т.ч. экспертиза выполненных работ </t>
  </si>
  <si>
    <t>Приобретение  спецтехники</t>
  </si>
  <si>
    <t>Количество приобретенных единиц спецтехники</t>
  </si>
  <si>
    <t>ед.</t>
  </si>
  <si>
    <t>Приобретение материалов для содержания ТСОДД, ремонта остановочных павильонов</t>
  </si>
  <si>
    <t>Количество приобретенных видов материалов для содержания ТСОДД, ремонта остановочных павильонов</t>
  </si>
  <si>
    <t xml:space="preserve">Уровень исполнения бюджетной сметы расходов учреждения </t>
  </si>
  <si>
    <t>%</t>
  </si>
  <si>
    <t>Количество установленных табличек</t>
  </si>
  <si>
    <t>Количество автомобильных дорог общего пользования местного значения городского округа Тольятти, на которых проведён технический учёт и паспортизация</t>
  </si>
  <si>
    <t>км</t>
  </si>
  <si>
    <t>тыс. м2</t>
  </si>
  <si>
    <t>тыс.м2</t>
  </si>
  <si>
    <t>2 988,20</t>
  </si>
  <si>
    <t>1 222,64</t>
  </si>
  <si>
    <t>Площадь содержания автомобильных дорог</t>
  </si>
  <si>
    <t xml:space="preserve">Содержание надземных и подземных пешеходных переходов </t>
  </si>
  <si>
    <t>Количество типов дорожной разметки</t>
  </si>
  <si>
    <t xml:space="preserve">Устройство линий наружного электроосвещения мест концентрации ДТП     </t>
  </si>
  <si>
    <t xml:space="preserve">Количество устроенных линий наружного электроосвещения мест концентрации ДТП    </t>
  </si>
  <si>
    <t>Проектно-изыскательские работы по объекту: Реконструкция магистральной улицы городского значения регулируемого движения по ул.Спортивной на участке от ул.Степана Разина до ул. Юбилейная (строительство бокового проезда) в 8 квартале Автозаводского района г.Тольятти</t>
  </si>
  <si>
    <t>Осуществление строительного контроля на объекте: Капитальный ремонт  ул.Васильевская от ул.Калмыцкая до ул.Обводное шоссе</t>
  </si>
  <si>
    <t>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</si>
  <si>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 xml:space="preserve">Реконструкция магистральной улицы общегородского значения регулируемого движения по ул.Спортивной нра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</si>
  <si>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объекту: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</si>
  <si>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строительного контроля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</si>
  <si>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</si>
  <si>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</si>
  <si>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авторского надзора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</si>
  <si>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2.1.3.</t>
  </si>
  <si>
    <t>1.3.1.</t>
  </si>
  <si>
    <t>общего пользования?</t>
  </si>
  <si>
    <t>Выполнение работ по осуществлению регулярных перевозок пассажиров и багажа по регулируемым тарифам</t>
  </si>
  <si>
    <t>Подпрограмма "Развитие  городского пассажирского транспорта в городском округе Тольятти на период 2021-2025 гг."</t>
  </si>
  <si>
    <t xml:space="preserve"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</si>
  <si>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</si>
  <si>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>отсыпка</t>
  </si>
  <si>
    <t xml:space="preserve"> -</t>
  </si>
  <si>
    <t>автодорога по улице Кунеевская от улицы Баныкина до улицы Громовой</t>
  </si>
  <si>
    <t>Регулярность выполнения перевозок по заключенным муниципальным контрактам</t>
  </si>
  <si>
    <t>Количество перевезенных пассажиров льготной категории граждан</t>
  </si>
  <si>
    <t>тыс.пас.</t>
  </si>
  <si>
    <t>2022-2025</t>
  </si>
  <si>
    <t>разные площади</t>
  </si>
  <si>
    <t>Устройство  искусственных дорожных неровностей, экспертиза выполненных работ, в т.ч.:</t>
  </si>
  <si>
    <t xml:space="preserve">план на 2021: </t>
  </si>
  <si>
    <t>план на 2022:</t>
  </si>
  <si>
    <t xml:space="preserve">ул. Офицерская (на участке от ул. Полякова до ул. Ботаническая); </t>
  </si>
  <si>
    <t>ул. Радищева (на участке от ул. Победы до ул. Новозаводская);</t>
  </si>
  <si>
    <t>ул. Северная (на участке от ул. Борковская до дома № 105 по ул. Северная);</t>
  </si>
  <si>
    <t>ул. Диагональная (на участке от ул. Баныкина до ул. Кунеевская);</t>
  </si>
  <si>
    <t>ул. Ларина (на участке от ул. Васильевская до ул. Ломоносова)</t>
  </si>
  <si>
    <t>Устройство пешеходных дорожек, в т.ч.:</t>
  </si>
  <si>
    <t>в районе ООТ "70 лет Октября" по ул.70 лет Октября;</t>
  </si>
  <si>
    <t>Проектирование устройства и переноса остановок общественного транспорта, в т.ч. экспертиза выполненных работ, в т.ч.:</t>
  </si>
  <si>
    <t>план на 2021:</t>
  </si>
  <si>
    <t>Устройство и перенос остановок общественного транспорта  на территории городского округа Тольятти, в т.ч.:</t>
  </si>
  <si>
    <t>ООТ "Молокозавод" на ул. Коммунальная;</t>
  </si>
  <si>
    <t>ООТ "Санаторий Волжские зори" на ул. Комзина</t>
  </si>
  <si>
    <t>Устройство парковочных площадок, карманов  и стоянок, в т.ч.:</t>
  </si>
  <si>
    <t xml:space="preserve">устройство парковочной площадки по пр-ту Степана Разина, в районе дома №93 </t>
  </si>
  <si>
    <t xml:space="preserve">в районе ООТ "Приморский бульвар" по ул.Революционная; </t>
  </si>
  <si>
    <t>в районе ООТ "Озерки" по Поволжскому шоссе;</t>
  </si>
  <si>
    <t xml:space="preserve">в районе ООТ "Сосновый бор" по Поволжскому шоссе; </t>
  </si>
  <si>
    <t>в районе пересечения бульвара 50 лет Октября - ул.Герцена - ул.Украинская;</t>
  </si>
  <si>
    <t>в районе ООТ "Гаражи" по ул.Ботаническая</t>
  </si>
  <si>
    <t>ООТ "Телецентр" по пр-ту Степана Разина</t>
  </si>
  <si>
    <t xml:space="preserve"> Ремонт дворовых территорий многоквартирных домов, проездов к дворовым территориям многоквартирных домов  городского округа Тольятти</t>
  </si>
  <si>
    <t>Цель подпрограммы: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</si>
  <si>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Задача 3 муниципальной 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</si>
  <si>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Количество разработанной проектно-сметной документации по капитальному ремонту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</si>
  <si>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ремонту автомобильных дорог общего пользования местного значения городского округа Тольятти</t>
  </si>
  <si>
    <t>Цель подпрограммы: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</si>
  <si>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муниципальной 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</si>
  <si>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</si>
  <si>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Площадь отремонтированных путем ремонта дворовых территорий многоквартирных домов, проездов к дворовым территориям многоквартирных домов городского округа Тольятти</t>
  </si>
  <si>
    <t>Автодорога по проезду Школьный (от Учительского проезда до ул. Пионерская)</t>
  </si>
  <si>
    <t>Автодорога по переулку Кирилла Белова</t>
  </si>
  <si>
    <t>Автодорога по проезду Охотничьему</t>
  </si>
  <si>
    <t>Автодорога по улице  Казачкова;</t>
  </si>
  <si>
    <t>Автодорога по улице Грачева</t>
  </si>
  <si>
    <t>Автодорога по улице Андреянова;</t>
  </si>
  <si>
    <t>Автодорога по проезду Любви;</t>
  </si>
  <si>
    <t>Автодорога по улице Еряшева;</t>
  </si>
  <si>
    <t>№   п./п.</t>
  </si>
  <si>
    <t>Общая стоимость работ (ориентировочная), тыс.руб.</t>
  </si>
  <si>
    <t>федеральный бюджет, тыс. руб.</t>
  </si>
  <si>
    <t>областной бюджет, тыс. руб.</t>
  </si>
  <si>
    <t xml:space="preserve">Строительство магистральной улицы  районного значения транспортно-пешеходной  ул. Механизаторов от ул. Громовой до ул. Лизы Чайкиной в Комсомольском районе города Тольятти </t>
  </si>
  <si>
    <t>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 города Тольятти</t>
  </si>
  <si>
    <t>Осуществление строительного контроля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</si>
  <si>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>Осуществление авторского надзора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</si>
  <si>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 xml:space="preserve">Осуществление строительного контроля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</si>
  <si>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 xml:space="preserve">Осуществление авторского надзора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</si>
  <si>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капитальному ремонту автомобильных дорог общего пользования местного значения городского округа Тольятти</t>
  </si>
  <si>
    <t>Проектно-изыскательские работы по реконструкции автомобильных дорог общего пользования местного значения городского округа Тольятти</t>
  </si>
  <si>
    <t>Проектно-изыскательские работы по ремонту автомобильных дорог общего пользования местного значения городского округа Тольятти</t>
  </si>
  <si>
    <t>Проектно-изыскательские работы по строительству автомобильных дорог общего пользования местного значения городского округа Тольятти</t>
  </si>
  <si>
    <t>Капитальный ремонт ул.Калмыцкая на участке от ж/д. переезда до ул.Васильевская</t>
  </si>
  <si>
    <t>Осуществление строительного контроля на объекте: Капитальный ремонт автодороги по улице  ул.Калмыцкая на участке от ж/д. переезда до ул.Васильевская</t>
  </si>
  <si>
    <t>Капитальный ремонт ул.Васильевская от ул.Калмыцкая до ул.Обводное шоссе</t>
  </si>
  <si>
    <t>автодорога по улице Пескалинская от улицы Удалецкой до улицы Весенней</t>
  </si>
  <si>
    <t>автодорога по переулку Лобачевского от улицы Пушкина до проезда Ученический</t>
  </si>
  <si>
    <t>автодорога по проезду Тенистый от улицы 60 лет СССР до улицы Олимпийская</t>
  </si>
  <si>
    <t>ул. Юбилейная от ул. Фрунзе до ул. Спортивная, вкл. пересечение с б-ром Приморский</t>
  </si>
  <si>
    <t>ул. Александра Кудашева</t>
  </si>
  <si>
    <t>Площадь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 а также дорог в зоне застройки индивидуальными жилыми домами в городском округе Тольятти</t>
  </si>
  <si>
    <t>шт</t>
  </si>
  <si>
    <t>Доля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общей площади автомобильных дорог с невысокой транспортной нагрузкой в городском округе Тольятти</t>
  </si>
  <si>
    <t>Удовлетворенность населения содержанием УДС (от числа опрошенных)</t>
  </si>
  <si>
    <t>Наименование показателя конечного результата</t>
  </si>
  <si>
    <t>Единица измерения</t>
  </si>
  <si>
    <t>Планируемые значения показателя конечного результата</t>
  </si>
  <si>
    <t>Пассажирооборот транспорта общего пользования</t>
  </si>
  <si>
    <t>млн.пассажиро-километров</t>
  </si>
  <si>
    <t>Доля подвижного состава автобусов, не превышающих нормативный срок эксплуатации</t>
  </si>
  <si>
    <t>Доля подвижного состава троллейбусов, не превышающих нормативный срок эксплуатации</t>
  </si>
  <si>
    <t>Обеспеченность парка транспортом с низким (пониженным) уровнем пола МП "ТТУ"</t>
  </si>
  <si>
    <t>базовое значение за 2018 год</t>
  </si>
  <si>
    <t>базовое значение 2018г.</t>
  </si>
  <si>
    <t xml:space="preserve">Доля протяженности дорожной сети городского округа Тольятти, находящейся в нормативном состоянии </t>
  </si>
  <si>
    <t>Протяженность автомобильных дорог общего пользования местного значения городского округа Тольятти, на которых проведена диагностика и оценка транспортно-эксплуатационного состояния</t>
  </si>
  <si>
    <t>Протяженность построенных автомобильных дорог общего пользования местного значения городского округа Тольятти</t>
  </si>
  <si>
    <t>Протяжённость реконструированных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</si>
  <si>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строительству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</si>
  <si>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реконструкции автомобильных дорог общего пользования местного значения городского округа Тольятти</t>
  </si>
  <si>
    <t>Количество заключенных контрактов на выполнение регулярных перевозок пассажиров и багажа по регулируемым тарифам</t>
  </si>
  <si>
    <t>Количество действующих маршрутов на выполнение регулярных перевозок пассажиров и багажа по регулируемым тарифам</t>
  </si>
  <si>
    <t>L(S) объекта, км (т.м2)</t>
  </si>
  <si>
    <t>Уровень дорожно-транспортного травматизма «Тяжесть последствий» (число погибших на 100 пострадавших) (обратный показатель)</t>
  </si>
  <si>
    <t>Количество зарегистрированных ДТП на территории городского округа Тольятти (обратный показатель)</t>
  </si>
  <si>
    <t>ул. Ленинградская, 28</t>
  </si>
  <si>
    <t>Рябиновый б-р, 1</t>
  </si>
  <si>
    <t>Рябиновый б-р, 13</t>
  </si>
  <si>
    <t>Московский пр-т - ул. Фрунзе</t>
  </si>
  <si>
    <t>ул. Олимпийская в районе д. 20 по ул. Полевая</t>
  </si>
  <si>
    <t>ул. Сиреневая, 24</t>
  </si>
  <si>
    <t>Внутриквартальный пр-д от пр-да Дорофеева до ул. Макарова</t>
  </si>
  <si>
    <t>Б-р Цветной, 24</t>
  </si>
  <si>
    <t>Б-р Цветной, 13</t>
  </si>
  <si>
    <t xml:space="preserve">ул. Ленина, ООТ "Дворец молодежи" </t>
  </si>
  <si>
    <t>ул. Л. Яшина, ООТ "Северовосточная"</t>
  </si>
  <si>
    <t>Приморский б-р пересечение с б-ром Буденного</t>
  </si>
  <si>
    <t>б-р Гая, 10</t>
  </si>
  <si>
    <t>ул. Юбилейная, ООТ "Кафе Салют"</t>
  </si>
  <si>
    <t>ул. Юбилейная, ООТ "Парк Победы"</t>
  </si>
  <si>
    <t>Ленинский пр-т, ООТ "б-р Туполева"</t>
  </si>
  <si>
    <t>пр-т Ст. Разина, ООТ "Театральная"</t>
  </si>
  <si>
    <t>ул. Л. Толстого пересечение с ул. Ленина</t>
  </si>
  <si>
    <t>ул. Победы пересечение с б-ром 50 лет Октября</t>
  </si>
  <si>
    <t>ул. Борковская, 51 (ООТ "Спецавтоцентр)</t>
  </si>
  <si>
    <t>Революционная, ООТ "Экзотика"</t>
  </si>
  <si>
    <t xml:space="preserve">Московский пр-т, ООТ "ул. Дзержинского" </t>
  </si>
  <si>
    <t>ул. Спортивная в районе д. 55 по Приморскому б-ру</t>
  </si>
  <si>
    <t>Московский пр-т, ООТ "Дом связи"</t>
  </si>
  <si>
    <t>ул. Цеховая,  ООТ "GM-АвтоВАЗ"</t>
  </si>
  <si>
    <t>ул. Родина пересечение с ул. Мира</t>
  </si>
  <si>
    <t>ул. Голосова пересечение с ул. Новозаводская</t>
  </si>
  <si>
    <t>Обводное шоссе пересечение с ул. Новозаводская</t>
  </si>
  <si>
    <t>Физкультурный проезд</t>
  </si>
  <si>
    <t>ул. Спортивная, ООТ "Вега"</t>
  </si>
  <si>
    <t>ул. Революционная, ООТ "1000 мелочей"</t>
  </si>
  <si>
    <t>ул. Свердлова, 8</t>
  </si>
  <si>
    <t>ул. Автостроителей, ООТ "40 лет Победы"</t>
  </si>
  <si>
    <t>ул. Борковская, ООТ "Южная база"</t>
  </si>
  <si>
    <t>ул. Горького, 46"А"</t>
  </si>
  <si>
    <t>ул. Матросова, 26</t>
  </si>
  <si>
    <t>ул. Революционная, 47</t>
  </si>
  <si>
    <t>ул. Гидротехническая пересечение с ул. Дорофеева</t>
  </si>
  <si>
    <t>ул. Ворошилова, ООТ "б-р Луначарского"</t>
  </si>
  <si>
    <t>ул. Л.Яшина, ООТ "Льва Яшина"</t>
  </si>
  <si>
    <t>Приморский б-р, ООТ "8 квартал"</t>
  </si>
  <si>
    <t>ул. Коммунистическая, ООТ "Тюленина"</t>
  </si>
  <si>
    <t>ул. Коммунистическая, ООТ "Космодемьянской"</t>
  </si>
  <si>
    <t>ул. Родина, ООТ"Автовокзал"</t>
  </si>
  <si>
    <t>ул. Юбилейная, 85 и ООТ "Вега"</t>
  </si>
  <si>
    <t>ул. Новозаводская, ООТ "Химико-технологический колледж"</t>
  </si>
  <si>
    <t>ул. Автостроителей, ООТ "Молодежная"</t>
  </si>
  <si>
    <t>ул. 70 лет Октября, 33Б, 38, ООТ "Магазин мир продуктов"</t>
  </si>
  <si>
    <t>Приморский б-р ООТ "Театр Дилижанс"</t>
  </si>
  <si>
    <t>Вокзальная, 100а (ООТ "10 КПП")</t>
  </si>
  <si>
    <t>ул. Комсомольская пересечение с ул. Новопромышленной</t>
  </si>
  <si>
    <t>ул. Гидротехническая пересечение с ул. Шлюзовая</t>
  </si>
  <si>
    <t>ул. Автостроителей, ООТ "Гостиница Лада"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</si>
  <si>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гг."</t>
  </si>
  <si>
    <t>пр-д Фабричный</t>
  </si>
  <si>
    <t>ул. Дзержинского между ул. Революционная и световой опорой № 84 (89) по ул. Дзержинского</t>
  </si>
  <si>
    <t>ул. Тюленина от улицы Коммунистической до улицы Мурысева</t>
  </si>
  <si>
    <t>ул. Северная от улицы Цеховая до границы г.о. Тольятти (ул. Степная)</t>
  </si>
  <si>
    <t>Кольцевая транспортная развязка по Южному шоссе - ул.Полякова</t>
  </si>
  <si>
    <t>Устройство линий наружного электроосвещения мест концентрации ДТП</t>
  </si>
  <si>
    <t xml:space="preserve">Устройство и перенос остановок общественного транспорта  на территории городского округа Тольятти                                                                                                                                                        </t>
  </si>
  <si>
    <t>Строительство дороги по улице Владимира Высоцкого</t>
  </si>
  <si>
    <t>Строительство дороги местного значения и проездов в микрорайоне "Калина", Автозаводский район, г. Тольятти, Самарская область</t>
  </si>
  <si>
    <t>дорожка вдоль улицы Александра Кудашева на участке от ул. Льва Толстого до границы г.о.Тольятти</t>
  </si>
  <si>
    <t>Протяженность установленных пешеходных ограждений</t>
  </si>
  <si>
    <t xml:space="preserve">ул. Кудашева </t>
  </si>
  <si>
    <t>Перечень объектов подпрограммы "Повышение безопасности дорожного движения на период 2021 - 2025 гг." и финансовые ресурсы</t>
  </si>
  <si>
    <t xml:space="preserve">Устройство парковочных площадок, карманов и стоянок                                   </t>
  </si>
  <si>
    <t>ликвидация несанкционированного примыкания в районе ООТ "Автолюбитель" по б-ру 50 лет Октября</t>
  </si>
  <si>
    <t>по ул.Офицерской от ул.Полякова до ул.Ботанической</t>
  </si>
  <si>
    <t>островок безопасности и пешеходная дорожка в районе пересечения ул.Мичурина и ул.Герцена</t>
  </si>
  <si>
    <t>Строительство парковочных автостоянок вдоль Южных проходных ПАО "АВТОВАЗ" по Южному шоссе</t>
  </si>
  <si>
    <t>Осуществление строительного контроля на объекте: Строительство парковочных автостоянок вдоль Южных проходных ПАО "АВТОВАЗ" по Южному шоссе</t>
  </si>
  <si>
    <t>Осуществление авторского надзора на объекте: Строительство парковочных автостоянок вдоль Южных проходных ПАО "АВТОВАЗ" по Южному шоссе</t>
  </si>
  <si>
    <t>Проектно-изыскательские работы по объекту "Реконструкция пересечения Обводного и Хрящевского шоссе"</t>
  </si>
  <si>
    <t xml:space="preserve">Проектно-изыскательские работы по корректировке проектно-сметной документации "Строительство магистральной улицы районного значения транспортно-пешеходной ул. Механизаторов от ул. Лизы Чайкиной до ул. Громовой в Комсомольском районе города Тольятти" </t>
  </si>
  <si>
    <t>Проектно-изыскательские работы по устройству подъездной дороги к поликлинике на 1000 посещений в смену</t>
  </si>
  <si>
    <t>Ремонт автопарковки в районе поликлиники на 500 посещений в смену</t>
  </si>
  <si>
    <t xml:space="preserve">Устройство съездов для инвалидов и других маломобильных групп населения на территории городского округа Тольятти </t>
  </si>
  <si>
    <t>нераспределенный остаток</t>
  </si>
  <si>
    <t>Приложение № 2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</si>
  <si>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Обеспеченность парка транспортом с низким (пониженным) уровнем пола МП "ТПАТП № 3"</t>
  </si>
  <si>
    <t>Устройство и перенос остановок общественного транспорта на территории городского округа Тольятти</t>
  </si>
  <si>
    <t>Устройство парковочных площадок, карманов и стоянок</t>
  </si>
  <si>
    <t>Количество  вновь введенных в эксплуатацию (реконструируемых) парковочных площадок, карманов и стоянок</t>
  </si>
  <si>
    <t>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</t>
  </si>
  <si>
    <t>Устройство технических средств организации дорожного движения</t>
  </si>
  <si>
    <t>Устройство технических средств организации дорожного движения, в т.ч:</t>
  </si>
  <si>
    <t>Приобретение дорожных знаков (заготовок дорожных знаков)</t>
  </si>
  <si>
    <t>Количество установленных  дорожных знаков</t>
  </si>
  <si>
    <t>Количество приобретенных дорожных знаков (заготовок дорожных знаков)</t>
  </si>
  <si>
    <t>Проектирование устройства парковочных площадок (карманов и стоянок)</t>
  </si>
  <si>
    <t>2021 - 2025</t>
  </si>
  <si>
    <t>Количество диагностируемых надземных пешеходных переходов (мостов,путепроводов)</t>
  </si>
  <si>
    <t>ул. Дзержинского между ул. Ворошилова и ул. 40 лет Победы</t>
  </si>
  <si>
    <t>Борковский проезд от  ул. Вокзальная,54 до границы городского округа, южнее здания по адресу: ул. Вокзальная, 44Б</t>
  </si>
  <si>
    <t>ул.Офицерская от ул. Ботаническая до объекта недвижимости, имеющего адрес: ул. Офицерская, д.8, включая пересечение автодорог по ул.Полякова и ул.Офицерская</t>
  </si>
  <si>
    <t>улица Полякова от ул.Коммунальная до ул.Офицерская</t>
  </si>
  <si>
    <t>ул. Фрунзе между улицей Московским проспектом  и ул. Юбилейной</t>
  </si>
  <si>
    <t>ул. Мира между ул. Родины и ул. Победы</t>
  </si>
  <si>
    <t>ул. Крупской от бульвара 50 лет Октября до ул. Шлютова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</si>
  <si>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Западная часть квартала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</si>
  <si>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Восточная часть квартала</t>
  </si>
  <si>
    <t>Выполнение проектно-изыскательских работ по объекту: «Строительство магистральной улицы общегородского значения регулируемого движения в продолжение ул. Фермерской до Южного шоссе»</t>
  </si>
  <si>
    <t>Проектно- изыскательские работы на строительство подъездной автомобильной дороги (проезда) от внутриквартального проезда к земельному участку с кадастровым номером 63:09:0101159:10329 (Физкультурно-оздоровительный комплекс с универсальным игровым залом (36х18 м) по адресу: Самарская область, г. Тольятти, Автозаводский район, южнее здания №15 по бульвару Кулибина, для МБУДСДЮШОР № 8 «Союз»)</t>
  </si>
  <si>
    <t>Устройство  искусственных дорожных неровностей на ул.Матросова, д.37, д.60</t>
  </si>
  <si>
    <t>Установка дорожных знаков, ликвидация подхода к пешеходному переходу на ул. Матросова, в районе домов № 53, 134</t>
  </si>
  <si>
    <t>Устройство островка безопасности и дорожных знаков на ул. Карла Маркса - пересечение с ул. Максима Горького</t>
  </si>
  <si>
    <t>Устройство  искусственных неровностей трапецевидной формы по ул. Украинской перед пересечением с ул. Шлютова, устройство светофорного объекта,  установка дорожных знаков на ул. Шлютова - пересечение с ул. Украинская, ул.Шлютова д. № 108, д. № 110, д. 127</t>
  </si>
  <si>
    <t>Устройство пешеходного перехода, установка дорожных знаков, сокращение заездного кармана на ул. Новозаводская, в районе домов № 2, 2А, 2Е, 2Д.</t>
  </si>
  <si>
    <t>Устройство шумовых полос и информационных щитов индтвидуального проектирования на Автозаводском шоссе, в районе домов № 3, 5.</t>
  </si>
  <si>
    <t xml:space="preserve">Установка дорожных знаков при выезде с Цветного бульвара  и от дома №5 на
ул. Дзержинского
</t>
  </si>
  <si>
    <t>Установка дорожных знаков  в начале кривой сопряжения и дорожных знаков на разделительной полосе 4 проезда, ул. Транспортная  - пересечение с  4 проездом, ул. Транспортная, д.№  21Б</t>
  </si>
  <si>
    <t>Установка дорожных знаков   в районе д. № 52 по ул. Революционная</t>
  </si>
  <si>
    <t xml:space="preserve">Устройство  искусственных дорожных неровностей, установка дорожных знаков на б-ре Здоровья от ул. Свердлова до Ленинского пр-та </t>
  </si>
  <si>
    <t>Устройство  искусственных дорожных неровностей на ул. Фрунзе, д.2Г</t>
  </si>
  <si>
    <t>Устройство  искусственных дорожных неровностей на ул. Ленина, д.108, МБУ "№ 13", ООТ "Гагарина"</t>
  </si>
  <si>
    <t>Устройство  искусственных дорожных неровностей, установка дорожных знаков, устройство тротуара на ул. Льва Толстого, д.10</t>
  </si>
  <si>
    <t>Устройство искусственных дорожных неровностей, установка дорожных знаков на ул. Саратовская от ул. Самарской до ул. Украинской, д. 5</t>
  </si>
  <si>
    <t>Устройство  искусственных дорожных неровностей, установка дорожных знаков на дублере вдоль ул. Тополиная от ул. Дзержинского до Южного шоссе</t>
  </si>
  <si>
    <t>Устройство  искусственных дорожных неровностей, установка дорожных знаков на дублере вдоль ул. Ворошилова от ул. 40 лет Победы до ул.Дзержинского</t>
  </si>
  <si>
    <t>Устройство  искусственных дорожных неровностей, установка дорожных знаков на дублере вдоль ул.70 лет Октября от ул. Льва Яшина до ул. Офицерской</t>
  </si>
  <si>
    <t>Установка дорожных знаков, сокращение заездного кармана, установка пешеходных ограждений на ул. Матросова, в районе домов № 134</t>
  </si>
  <si>
    <t xml:space="preserve">Устройство  искусственных дорожных неровностей, установка дорожных знаков, нанесение дорожной разметки на ул.Ленина д.73 на пересечении с ул.Чапаева </t>
  </si>
  <si>
    <t>Устройство  искусственных дорожных неровностей, установка дорожных знаков на б-р Луначарского,2  (ул. Ворошилова, д.4)</t>
  </si>
  <si>
    <t>Устройство  искусственных дорожных неровностей, установка дорожных знаков на б-р Кулибина, д.2</t>
  </si>
  <si>
    <t xml:space="preserve">Ликвидация места разворота, сокращение заездного кармана, устройство тротуара, установка пешеходных ограждений на Московском пр-те, д.7                                                </t>
  </si>
  <si>
    <t>Устройство островков безопасности и установка дорожных знаков по пр-ту Степана Разина на пересечении с Ленинским проспектом</t>
  </si>
  <si>
    <t>Установка дорожных знаков и заездного кармана на ул.Новозаводская в районе д.6</t>
  </si>
  <si>
    <t>Установка П-образных опор и дорожных знаков на Южном шоссе, в районе д.№5</t>
  </si>
  <si>
    <t>Устройство световозвращателей дорожных на проезжей части Поволжского шоссе</t>
  </si>
  <si>
    <t>Устройство световозвращателей дорожных на проезжей части дороги от Московского пр-та до ул. Фермерской с. Подстепки</t>
  </si>
  <si>
    <t>Установка ограничивающих пешеходных ограждений на бульваре Ленина от ул. Ленинградская до ул.Баныкина (со стороны Краеведческого музея)</t>
  </si>
  <si>
    <t>Установка ограничивающих пешеходных ограждений на Молодежном б-ре от ул.Победы до ул.Ленина</t>
  </si>
  <si>
    <t>Установка ограничивающих пешеходных ограждений на ул.Жилина от пл.Свободы до ул.Ленинградская</t>
  </si>
  <si>
    <t>Устройство искусственных дорожных неровностей,  установка дорожных знаков  на внутриквартальном проезде вдоль ул. Железнодорожная от пр. Дорофеева до ул. Шлюзовая</t>
  </si>
  <si>
    <t>Устройство искусственных дорожных неровностей,  установка дорожных знаков на внутриквартальном проезде вдоль ул. 40 лет Победы (от Южное шоссе до ул. Тополиная)</t>
  </si>
  <si>
    <t>Установка дорожных знаков и перенос светофорного объекта на ул.Жилина в районе дома №24 (пересечение с ул.Мира)</t>
  </si>
  <si>
    <t>Ликвидация въезда (выезда), устройство дорожных знаков на бульваре Ленина в районе д.27 ул.Баныкина, д.16 "Г"</t>
  </si>
  <si>
    <t>Устройство искусственной дорожной неровности, установка дорожных знаков 
на проезде между ул. Баныкина и ул. Ленинградска ООШ №26 и Д/С "Тополек"</t>
  </si>
  <si>
    <t>Устройство островка безопасности, устройство искусственных дорожных неровностей, установка дорожных знаков на  перекрестке ул.М.Горького-ул.Октябрьская с/ш № 4</t>
  </si>
  <si>
    <t>Устройство искусственных дорожных неровностей на б-ре Космонавтов, д.17, с/ш № 79</t>
  </si>
  <si>
    <t>Устройство искусственных дорожных неровностей, установка дорожных знаков на ул. Шлютова, д.130 д/с "Соловушка"</t>
  </si>
  <si>
    <t>Устройство пешеходной дорожки на пересечении ул. Баныкина и ул. Жилина</t>
  </si>
  <si>
    <t>Перенос и устройство ООТ "улица Фрунзе" по Московскому проспекту</t>
  </si>
  <si>
    <t>Модернизация светофорного объекта и установка дорожных знаков  на  ул. Юбилейная - пересечение с ул. Фрунзе, ул.Фрунзе в районе домов 31а, 14 в</t>
  </si>
  <si>
    <t xml:space="preserve">Устройство светофорного объекта, установка дорожных знаков на ул. Громовой, д.1  ООТ "ул. Механизаторов"                                                                                                               </t>
  </si>
  <si>
    <t xml:space="preserve">Устройство светофорного объекта, установка дорожных знаков, устройство тротуара, установка пешеходных ограждений на ул. Матросова, д. 70                                                                                                                                            </t>
  </si>
  <si>
    <t>Устройство светофорного объекта, установка дорожных знаков на ул. Автостроителей, д.13 А ООТ "Гостиница Лада"</t>
  </si>
  <si>
    <t>Устройство светофорного объекта, установка дорожных знаков на ул. Автостроителей, д. 11 ООТ "Солнечный б-р"</t>
  </si>
  <si>
    <t>Установка дополнительных секций светофорного объекта с дорожными знаками по  ул. Ленинградской, перед пересечением с ул.Жилина</t>
  </si>
  <si>
    <t>Устройство светофорного объекта, установка дорожных знаков и устройство пешеходной дорожки на Южном шоссе в районе дома №36 ООТ "3-я вставка"</t>
  </si>
  <si>
    <t>Устройство светофорного объекта, установка дорожных знаков на Южном шоссе в районе дома №36 ООТ "Жигулевская долина"</t>
  </si>
  <si>
    <t>Модернизация светофорного объекта, установка дорожных знаков на ул. Заставная, д.№1, ООТ "Учебный центр"</t>
  </si>
  <si>
    <t xml:space="preserve">Устройство светофорных объектов, установка П-образных опор и дорожных знаков , устройство тротуара, установка пешеходных ограждений на пересечении ул. Спортивная д.3, д.5 и автодороги - продолжения пр-та Ст.Разина со стороны Лесопаркового шоссе </t>
  </si>
  <si>
    <t>Выполнение проектно-изыскательских работ по устройству линии наружного электроосвещения, в т.ч.инженерные изыскания по б-ру Буденного (от ул. Фрунзе до с/о №1) в Автозаводском районе городского округа Тольятти</t>
  </si>
  <si>
    <t>Проектирование устройства остановки общественного транспорта ООТ "Лыжная база" по ул.М. Жукова.</t>
  </si>
  <si>
    <t>Проектирование линий наружного освещения ООТ "Парк-хаус"</t>
  </si>
  <si>
    <t>Проектирование переноса  ООТ "Лесопитомник" по ул. Дзержинского.</t>
  </si>
  <si>
    <t>Проектирование устройства пешеходной дорожки вдоль ул. Шлютова от ул. Родины до ул. Победы</t>
  </si>
  <si>
    <t>Проектирование устройства пешеходной дорожки вдоль ул. Украинской</t>
  </si>
  <si>
    <t>Выполнение проектно-изыскательских работ по устройству линий наружного электроосвещения, в т.ч. инженерные изыскания по Хрящевскому шоссе (на участке от Южного шоссе до Обводного шоссе).</t>
  </si>
  <si>
    <t>Устройство наружного освещения на  Южном шоссе (на участке от опоры №501 до ул. Цеховая и от ул. Цеховая до опоры № 490)</t>
  </si>
  <si>
    <t>Выполнение работ по капитальному ремонту объекта: «Подземный пешеходный переход: подземный переход через автомобильную дорогу по адресу: Самарская область, г. Тольятти,
ул. Свердлова, в районе дома №80 (капитальный ремонт)»</t>
  </si>
  <si>
    <t>Установка дорожных знаков на  ул.Жилина, д. № 1</t>
  </si>
  <si>
    <t>Проектно-изыскательские работы на капитальный ремонт магистральной улицы общегородского значения регулируемого движения ул. Калмыцкая от ж/д переезда до ул. Васильевская</t>
  </si>
  <si>
    <t>Проектно-изыскательские работы на капитальный ремонт магистральной улицы общегородского значения регулируемого движения ул. Васильевская от ул. Калмыцкая до Обводного шоссе</t>
  </si>
  <si>
    <t>Проектно-изыскательские работы на устройство линии наружного освещения вдоль магистральной улицы общегородского значения регулируемого движения ул. Калмыцкая</t>
  </si>
  <si>
    <t>Ремонт дворовых территорий многоквартирных домов, проездов к дворовым территориям многоквартирных домов  городского округа Тольятти</t>
  </si>
  <si>
    <t xml:space="preserve">Количество устроенных линий наружного электроосвещения  </t>
  </si>
  <si>
    <t>Строительство магистральной улицы общегородского значения регулируемого движения ул. Офицерской</t>
  </si>
  <si>
    <t>Автодорога по улице Бузыцкова от Хрящевского шоссе до дома № 47 по ул.Бузыцкова</t>
  </si>
  <si>
    <t>ул. Грачева от Хрящевского шоссе до пересечения с ул. Бузыцкова</t>
  </si>
  <si>
    <t>Количество установленных дорожных знаков</t>
  </si>
  <si>
    <t>Количество вновь введенных (перенесенных) в эксплуатацию остановок общественного транспорта</t>
  </si>
  <si>
    <t>тыс. м.п.</t>
  </si>
  <si>
    <t xml:space="preserve">Подпрограмма "Повышение безопасности дорожного движения на период 2021-2025 гг."                      </t>
  </si>
  <si>
    <t xml:space="preserve">Перечень мероприятий муниципальной программы "Развитие транспортной системы и дорожного хозяйства городского округа Тольятти на 2021-2025 гг." </t>
  </si>
  <si>
    <r>
      <t xml:space="preserve">ПОКАЗАТЕЛИ (ИНДИКАТОРЫ)
</t>
    </r>
    <r>
      <rPr>
        <sz val="11.5"/>
        <rFont val="Times New Roman"/>
        <family val="1"/>
        <charset val="204"/>
      </rPr>
      <t>МУНИЦИПАЛЬНОЙ ПРОГРАММЫ "РАЗВИТИЕ ТРАНСПОРТНОЙ СИСТЕМЫ И ДОРОЖНОГО ХОЗЯЙСТВА ГОРОДСКОГО ОКРУГА ТОЛЬЯТТИ</t>
    </r>
    <r>
      <rPr>
        <sz val="12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НА 2021 - 2025 ГГ."</t>
    </r>
    <r>
      <rPr>
        <sz val="12"/>
        <rFont val="Times New Roman"/>
        <family val="1"/>
        <charset val="204"/>
      </rPr>
      <t xml:space="preserve">
</t>
    </r>
  </si>
  <si>
    <t>Показатели конечного результата муниципальной программы</t>
  </si>
  <si>
    <t>Площадь дорожных сооружений, находящихся на содержании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</si>
  <si>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</t>
  </si>
  <si>
    <t>объектов</t>
  </si>
  <si>
    <t>ул. Родины от ул. Баныкина до ул. Комзина</t>
  </si>
  <si>
    <t>ул. Коммунальная от ул. Борковская до Обводного шоссе</t>
  </si>
  <si>
    <t>ул. Мичурина от ул. Ленина д. №48 до Енисейского пр-да д. № 54А</t>
  </si>
  <si>
    <t>ул. Железнодорожная от ул. Никонова до М-5 Урал</t>
  </si>
  <si>
    <t>ул. Офицерская от ул. Борковская до ул. Ботаническая</t>
  </si>
  <si>
    <t>ул. Ушакова от ул. Мира до ул. Баныкина</t>
  </si>
  <si>
    <t>ул. Дорофеева от ул. Железнодорожная до ул. Гидротехническая</t>
  </si>
  <si>
    <t>ул. Тополиная от ул. 70 лет Октября до ул. Дзержинского</t>
  </si>
  <si>
    <t>ул. Жукова от ул. Спортивная до ул. Фрунзе</t>
  </si>
  <si>
    <t>ул. Макарова от ул. Никонова до ул. Гидротехническая</t>
  </si>
  <si>
    <t>ул. Ботаническая от Южного шоссе до ул.Дзержинского</t>
  </si>
  <si>
    <t>ул. Жилина от ул. Мира до площади Свободы</t>
  </si>
  <si>
    <t>Проектирование устройства пешеходных дорожек, в т.ч. экспертиза проектов</t>
  </si>
  <si>
    <t>Предоставление транспортных услуг населению</t>
  </si>
  <si>
    <t>Перечень объектов подпрограммы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 и финансовые ресурсы</t>
  </si>
  <si>
    <t>Проектно-изыскательские работы по устройству линий наружного электроосвещения</t>
  </si>
  <si>
    <t>Оказание услуг по проведению экспертизы проектов</t>
  </si>
  <si>
    <t>нераспр.остаток</t>
  </si>
  <si>
    <t xml:space="preserve">Содержание автомобильных дорог местного значения и внутриквартальных проездов </t>
  </si>
  <si>
    <t>Площадь содержания автомобильных дорог местного значения и внутриквартальных проездов</t>
  </si>
  <si>
    <t>Содержание автомобильных дорог местного значения и внутриквартальных проездов</t>
  </si>
  <si>
    <t>Строительный контроль и авторский надзор на объекте: "Строительство магистральной улицы общегородского значения регулируемого движения ул. Офицерской"</t>
  </si>
  <si>
    <t>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</si>
  <si>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</si>
  <si>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Строительный контроль на объектах капитального строительства</t>
  </si>
  <si>
    <t>г.о.Тольятти, ул. Революционная ООТ"Сатурн" и ООТ "1000 мелочей"</t>
  </si>
  <si>
    <t>г.о. Тольятти, ул. Революционная ООТ "Универсам"</t>
  </si>
  <si>
    <t>г.о.Тольятти, ул. Революционная пересечение с Ленинским проспектом</t>
  </si>
  <si>
    <t xml:space="preserve">г.о. Тольятти, Ленинский проспект, д. №54Б/3 по ул.Революционная </t>
  </si>
  <si>
    <t>г.о.Тольятти ул. Кудашева, начало населенного пункта</t>
  </si>
  <si>
    <t>г.о.Тольятти, ул.Васильевская в районе перекрестка с Обводным шоссе, начало населенного пункта</t>
  </si>
  <si>
    <t>г.о. Тольятти, ж/д переезд ул. Вокзальная, д.№101</t>
  </si>
  <si>
    <t>г.о. Тольятти, ж/д переезд ул. Железнодорожная,д.№ 34 и д.34 ст.1 (два переезда)</t>
  </si>
  <si>
    <t>г.о. Тольятти, ж/д переезд, ул. Железнодорожная, д.№ 42</t>
  </si>
  <si>
    <t>г.о. Тольятти, ж/д переезд ул. Индустриальная, пикет 0-500 (2,5 переезда)</t>
  </si>
  <si>
    <t>г.о. Тольятти, ж/д переезд ул. Индустриальная, пикет 500- 1000 (1,5 переезда)</t>
  </si>
  <si>
    <t>г.о. Тольятти, ж/д переезд ул. Индустриальная, пикет 1000-1500</t>
  </si>
  <si>
    <t>г.о. Тольятти, ж/д переезд проезд перед ул. Калмыцкой (два переезда)</t>
  </si>
  <si>
    <t>г.о. Тольятти, ж/д переезд ул. Калмыцкая между ул. Новозаводской и ул. Васильевской</t>
  </si>
  <si>
    <t>г.о. Тольятти, ж/д переезд ул. Коммунистическая, д. № 102 "а" (два переезда)</t>
  </si>
  <si>
    <t>г.о. Тольятти, ж/д переезд ул. Ларина, д.№ 148</t>
  </si>
  <si>
    <t>г.о. Тольятти, ж/д переезд ул. Ларина, д.№ 151</t>
  </si>
  <si>
    <t>г.о. Тольятти, ж/д переезд ул. Ларина, д.№ 169</t>
  </si>
  <si>
    <t>г.о. Тольятти, ж/д переезд ул. Коммунистическая, д.№ 115</t>
  </si>
  <si>
    <t>г.о. Тольятти, ж/д переезд ул. Никонова, д. № 43</t>
  </si>
  <si>
    <t>г.о. Тольятти, ж/д переезд ул. Окраинная, д.№ 85 по ул. Северной</t>
  </si>
  <si>
    <t>г.о. Тольятти, ж/д переезд ул. Окраинная, д. № 100 по ул. Вокзальной</t>
  </si>
  <si>
    <t>г.о. Тольятти, ж/д переезд Поволжское шоссе, д.№ 34</t>
  </si>
  <si>
    <t>г.о. Тольятти, ж/д переезд ул. Подгорная, д.№ 25 (перегон канал-Пискалы)</t>
  </si>
  <si>
    <t>г.о. Тольятти, ж/д переезд Хрящевское шоссе, д. № 13</t>
  </si>
  <si>
    <t>г.о. Тольятти, ул.40 лет Победы ООТ "ЖК "Лесной""</t>
  </si>
  <si>
    <t>г.о. Тольятти, ул.40 лет Победы, ООТ "14 "а" квартал"</t>
  </si>
  <si>
    <t>г.о. Тольятти, ул.40 лет Победы  ООТ "Медучилище"</t>
  </si>
  <si>
    <t>г.о. Тольятти, ул.40 лет Победы ООТ "Школа №86"</t>
  </si>
  <si>
    <t>г.о. Тольятти, ул.Гидротехническая - ул.Макарова перекресток</t>
  </si>
  <si>
    <t>г.о. Тольятти, ул.Дзержинского ООТ "Бульвар Кулибина"</t>
  </si>
  <si>
    <t>г.о. Тольятти, ул. Ингельберга,  д.№ 52 Школа №15</t>
  </si>
  <si>
    <t>г.о. Тольятти, Комзина-Комсомольское шоссе перекресток</t>
  </si>
  <si>
    <t>г.о. Тольятти, ул.Матросова,  д. №134 ООТ "МТЦ"</t>
  </si>
  <si>
    <t>г.о. Тольятти, Обводная дорога пос.Приморский</t>
  </si>
  <si>
    <t>г.о. Тольятти, Поволжское шоссе, ул.Раздольная, ( подземный газопровод)</t>
  </si>
  <si>
    <t>г.о. Тольятти, ул. Украинская от бульвара 50 лет Октября до ул. Шлютова</t>
  </si>
  <si>
    <t>г.о. Тольятти, ул.Фрунзе, д. №22, д.№47 перекресток с Московским проспектом</t>
  </si>
  <si>
    <t>г.о. Тольятти, ул.40 лет Победы,  д. №15 по Южному шоссе</t>
  </si>
  <si>
    <t>г.о. Тольятти, Победы-Шлютова перекресток</t>
  </si>
  <si>
    <t>г.о.Тольятти ул. Кудашева</t>
  </si>
  <si>
    <t>г.о. Тольятти, ул.40 лет Победы, д. № 26</t>
  </si>
  <si>
    <t>г.о. Тольятти, ул.Автостроителей, д.№ 9</t>
  </si>
  <si>
    <t>г.о. Тольятти, ул.Автостроителей, д. №17, 38 ООТ "Школа №82"</t>
  </si>
  <si>
    <t>г.о. Тольятти, ул.Баныкина ООТ "72-й квартал"</t>
  </si>
  <si>
    <t>г.о. Тольятти, ул.Баныкина ООТ "Магазин "Юность""</t>
  </si>
  <si>
    <t>г.о. Тольятти, ул.Баныкина ООТ  "Спецавтохозяйство"</t>
  </si>
  <si>
    <t>г.о. Тольятти, ул.Баныкина ООТ "Школа №1"</t>
  </si>
  <si>
    <t>г.о. Тольятти, ул.Голосова,д.№ 105 "а"  ООТ "АТС-26"</t>
  </si>
  <si>
    <t>г.о. Тольятти, ул.Коммунальная, д. №23 ООТ "Военный госпиталь"</t>
  </si>
  <si>
    <t>г.о. Тольятти, ул.Коммунальная, д. №33 ООТ "Пивзавод"</t>
  </si>
  <si>
    <t>г.о. Тольятти, ул.Комсомольская ООТ "Информцентр"</t>
  </si>
  <si>
    <t>г.о. Тольятти, Ленинский проспект перед примыканием к Московскому  проспекту, д. 33 по Московскому проспекту</t>
  </si>
  <si>
    <t>г.о. Тольятти, ул.Базовая, д. №7</t>
  </si>
  <si>
    <t>г.о. Тольятти, Ленинский проспект, д. №40, д.№31</t>
  </si>
  <si>
    <t>г.о. Тольятти, бульвар Луначарского, д. №1, №3</t>
  </si>
  <si>
    <t>г.о. Тольятти, бульвар Луначарского,  д. №21</t>
  </si>
  <si>
    <t>г.о. Тольятти, бульвар Луначарского,  д. №15, д.№17</t>
  </si>
  <si>
    <t>г.о. Тольятти, ул. Маршала Жукова, д. № 56  ООТ "Прилесье"</t>
  </si>
  <si>
    <t>г.о. Тольятти, Приморский бульвар,  д.5</t>
  </si>
  <si>
    <t>г.о. Тольятти, проспект Ст. Разина, д.№ 80</t>
  </si>
  <si>
    <t>г.о. Тольятти, ул. Транспортная - Аптечный проезд перекресток</t>
  </si>
  <si>
    <t>г.о. Тольятти, ул.Шлюзовая, д. №14, д.№35</t>
  </si>
  <si>
    <t xml:space="preserve">г.о. Тольятти, Южное шоссе ООТ  "АвтоВАЗ-ТО" </t>
  </si>
  <si>
    <t>план на 2023:</t>
  </si>
  <si>
    <t>в районе ООТ "Аптека" по ул. Революционная</t>
  </si>
  <si>
    <t>в районе ООТ "Универсам" по ул. Революционная</t>
  </si>
  <si>
    <t>б-р Здоровья</t>
  </si>
  <si>
    <t>Устройство искусственных дорожных неровностей на Яблоневом проезде (от ул. Кирова до ул. Добролюбова)</t>
  </si>
  <si>
    <t>Устройство искусственных дорожных неровностей в районе досугового центра "Русич по ул. Никонова" (Устройство искусственных дорожных неровностей).</t>
  </si>
  <si>
    <t>Устройство искусственных дорожных неровностей на проезде вдоль территории СОШ №61 (ул.Свердлова,23), д/с №115 "Салют" (ул. Свердлова, 27)</t>
  </si>
  <si>
    <t>Устройство искусственных дорожных неровностей по б-ру Орджоникидзе до дома №20 по пр-ту Ст. Разина</t>
  </si>
  <si>
    <t>Устройство искусственных дорожных неровностей по ул. Патрульная</t>
  </si>
  <si>
    <t>Устройство искусственных дорожных неровностей на внутриквартальном проезде от ул. Баныкина до ул. Мира вдоль территории д/с №49 "Веселые нотки"</t>
  </si>
  <si>
    <t>Устройство искусственных дорожных неровностей по внутриквартальному проезду от пр. Ст. Разина до ул. Юбилейная в районе ОЦ "Школа", "Школа №73", "Школа №76"</t>
  </si>
  <si>
    <t>Устройство искусственных дорожных неровностей в районе дома №102 на ул. Ставропольская (д/с №100 "Островок").</t>
  </si>
  <si>
    <t xml:space="preserve">Диагностика надземных пешеходных переходов (мостов,путепроводов) (путепровод через а/д на пересечении ул. Громовой – Поволжское шоссе г.о. Тольятти; путепровод через а/д на пересечении ул. Революционная – Ленинский проспект г.о. Тольятти)
</t>
  </si>
  <si>
    <t>Устройство искусственных дорожных неровностей в районе МБУ "Школа № 89" (ул.Дзержинского д. №39)</t>
  </si>
  <si>
    <t>Проектно-изыскательские работы по объекту "Реконструкция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Приморский" (1 этап)</t>
  </si>
  <si>
    <t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</si>
  <si>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 xml:space="preserve"> 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</si>
  <si>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>Количество отремонтированных путем капитального ремонта и ремонта надземных и подземных пешеходных переходов</t>
  </si>
  <si>
    <t>Количество разработанной документации по строительному контролю при капитальном ремонте</t>
  </si>
  <si>
    <t>Ремонт автомобильных дорог местного значения</t>
  </si>
  <si>
    <t>Осуществление строительного контроля на объекте: 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</si>
  <si>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Подземный пешеходный переход: подземный переход через автомобильную дорогу по адресу: Самарская область, г. Тольятти, ул. Свердлова, в районе дома № 80 (капитальный ремонт)</t>
  </si>
  <si>
    <t>Устройство разворотной площадки из асфальтогранулята в мкр.Северный</t>
  </si>
  <si>
    <t>Осуществление технологического присоединения к электрическим сетям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</si>
  <si>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 xml:space="preserve">ООТ "14 квартал" </t>
  </si>
  <si>
    <t>ООТ "ВЦМ"</t>
  </si>
  <si>
    <t>ООТ "МТЦ"</t>
  </si>
  <si>
    <t>проспект Степана Разина от дома №35 до дома №25</t>
  </si>
  <si>
    <t>вдоль ул. Пескалинская на участке от ул. Удалецкая до ул. Весенняя</t>
  </si>
  <si>
    <t>ООТ "Дилижанс"</t>
  </si>
  <si>
    <t>ООТ Лесная на участке от ул.Комомольской до Карла Маркса</t>
  </si>
  <si>
    <t>ООТ "База УМТС"</t>
  </si>
  <si>
    <t>ООТ "3-я проходная СК"</t>
  </si>
  <si>
    <t>ликвидация и устройство пешеходной дорожки на пересечении Приморского б-ра и пр-та Степана Разина</t>
  </si>
  <si>
    <t>устройство пешеходной дорожки с сокращением заездного кармана у остановки общественного транспорта Магазин "Экзотика"</t>
  </si>
  <si>
    <t>устройство пешеходной дорожки с сокращением заездного кармана у остановки общественного транспорта Магазин "1000 Мелочей"</t>
  </si>
  <si>
    <t>в районе дома №97 по пр-ту Степана Разина</t>
  </si>
  <si>
    <t>на Ленинском пр-те в районе дома №38А</t>
  </si>
  <si>
    <t>вдоль ул.Высоковольтной</t>
  </si>
  <si>
    <t>в районе остановки общественного транспорта "Спту №47"</t>
  </si>
  <si>
    <t>вдоль дома №13/1 по Гаражному переулку</t>
  </si>
  <si>
    <t>в районе остановки общественного транспорта "Театральная"</t>
  </si>
  <si>
    <t>в районе д. 3, 16, 25а по Комсомольскому шоссе</t>
  </si>
  <si>
    <t>ПБДД</t>
  </si>
  <si>
    <t>МРАД</t>
  </si>
  <si>
    <t>СУДС</t>
  </si>
  <si>
    <t>РГПТ</t>
  </si>
  <si>
    <t>Диагностика автомобильных дорог местного значения</t>
  </si>
  <si>
    <t>Количество разработанной документации по технологическому присоединению к электрическим сетям объектов капитального ремонта автомобильных дорог общего пользования местного значения городского округа Тольятти</t>
  </si>
  <si>
    <t>Предоставление субсидии на возмещение недополученных доходов и  финансовое обеспечение (возмещение) затрат в связи с выполнением работ по перевозке отдельных категорий граждан по социальной карте жителя Самарской области в связи с сокращением пассажиропотока в условиях угрозы распространения новой коронавирусной инфекции (COVID-19)</t>
  </si>
  <si>
    <t>Предоставление субсидий исполнителям, выполняющим работы по перевозке пассажиров и багажа транспортом общего пользования</t>
  </si>
  <si>
    <t>Экспертиза работ, выполняемых по объекту: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</si>
  <si>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ул. 40 лет Победы, ООТ "Школа №70"</t>
  </si>
  <si>
    <t>ул. Громовой, ООТ "УТЭП"</t>
  </si>
  <si>
    <t>ул. Фрунзе, ООТ "11 квартал"</t>
  </si>
  <si>
    <t>ул. Вокзальная, ООТ "Кузнечно-прессовый цех</t>
  </si>
  <si>
    <t>ул. Железнодорожная, ООТ "Поликлиника"</t>
  </si>
  <si>
    <t>г.о. Тольятти, ул. Революционная ООТ "Ателье мод"</t>
  </si>
  <si>
    <t>Количество разработанной документации по строительному контролю и авторскому надзору по реконструкции объектов дорожного хозяйства</t>
  </si>
  <si>
    <t>Оказание услуг по проведению проверки сметной стоимости</t>
  </si>
  <si>
    <t>Количество заключений о достоверности определения сметной стоимости</t>
  </si>
  <si>
    <t>Количество разработанной документации по строительному контролю и авторскому надзору по строительству объектов дорожного хозяйства</t>
  </si>
  <si>
    <t>Доля отечественного оборудования (товаров, работ, услуг) в общем объеме закупок</t>
  </si>
  <si>
    <t>Ремонт автомобильной дороги по боковому проезду ул. Маршала Жукова от дома №1 до дома №35 по ул.Маршала Жукова</t>
  </si>
  <si>
    <t>Ремонт автомобильной дороги по ул. Тополиная (от  ул. 70 лет Октября до ул.40 лет Победы)</t>
  </si>
  <si>
    <t>Проектно-изыскательские работы на строительство улицы Ивана Красюка в жилой застройке микрорайона Жигулевское море от ул. Казачьей до пересечения ул. Молодецкая и проезда Оренбургский</t>
  </si>
  <si>
    <t>Проектно-изыскательские работы на строительство улицы Казачья в жилой застройке микрорайона Жигулевское море от ул. Ивана Красюка до ул. Бориса Коваленко</t>
  </si>
  <si>
    <t>Устройство искусственных дорожных неровностей на ул. Советская, 53 д/с "Жар-Птица"</t>
  </si>
  <si>
    <t>Устройство искусственных дорожных неровностей по ул. Фрунзе в районе ООТ "Маршала Жукова"</t>
  </si>
  <si>
    <t>Устройство пешеходной дорожки к пешеходному переходу на Приморском бульваре (на пересечении с ул. Революционной от сквера 50-летия АВТОВАЗа)</t>
  </si>
  <si>
    <t xml:space="preserve">Замена опор и установка подсветки, дублирующей сигналы светофоров на ул. 40 лет Победы, д.80 </t>
  </si>
  <si>
    <t>Установка светофоров Т7, сокращение заездного кармана, устройство тротуара на ул. Мира, д.170</t>
  </si>
  <si>
    <t>Устройство светофорного объекта с применением подсветки, дублирующий сигнал светофоров на ул. Голосова, д. 30А</t>
  </si>
  <si>
    <t>Устройство светофорного объекта, установка дорожных знаков и устройство пешеходной дорожки на Южном шоссе в районе дома №36 ООТ "1-я вставка"</t>
  </si>
  <si>
    <t>Устройство светофорного объекта, установка дорожных знаков, установка пешеходных ограждений на Южном шоссе в районе ООТ "Машиностроительный колледж"</t>
  </si>
  <si>
    <t>Установка светофора Т7,  установка пешеходных ограждений на ул. Мира в районе домов № 96, 96 А,100 Б, ООТ "Дом природы"</t>
  </si>
  <si>
    <t>Устройство светофоров Т7, устройство пешеходного перехода, устройство ИДН, устройство пешеходной дорожки, установка дорожных знаков, установка пешеходных ограждений на б-ре Королева, д. № 12</t>
  </si>
  <si>
    <t xml:space="preserve">Установка секций транспортных светофоров,  установка дорожных знаков перед
пересечением проезжих частей, по ул. Ларина и по ул. Новозаводской </t>
  </si>
  <si>
    <t>Осуществление технологического присоединения энергопринимающих устройств к электрическим сетям, в т.ч.:</t>
  </si>
  <si>
    <t>ул. Северная (на участке от ул. Борковская до дома № 105 по ул. Северная)</t>
  </si>
  <si>
    <t>Осуществление технологического присоединения энергопринимающих устройств к электрическим сетям</t>
  </si>
  <si>
    <t>ООТ "АвтоВАЗагро" по ул.Ботаническая</t>
  </si>
  <si>
    <t>ООТ "3-я проходная ВЦМ" по ул.Новозаводская</t>
  </si>
  <si>
    <t>Устройство линий наружного электроосвещения мест концентрации ДТП, в т.ч.:</t>
  </si>
  <si>
    <t>ул. Октябрьская от ул. Комсомольская до здания 55 по ул. Октябрьская</t>
  </si>
  <si>
    <t>ул. Громовой, от ул. Матросова до ул.Куйбышева, северо-западнее объекта недвижимости, имеющего адрес: ул. Громовой, 92</t>
  </si>
  <si>
    <t>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 (I этап)</t>
  </si>
  <si>
    <t>Департамент дорожного хозяйства и транспорта администрации городского округа Тольятти, департамент градостроительной деятельности администрации городского округа Тольятти</t>
  </si>
  <si>
    <t>Уровень исполнения обязательств по лизингу (с нарастающим итогом)</t>
  </si>
  <si>
    <t>5,54 / -</t>
  </si>
  <si>
    <t>в том числе в рамках реализации национального проекта "Безопасные качественные дороги"</t>
  </si>
  <si>
    <t>устройство тротуара к поликлинике на 500 посещений в смену</t>
  </si>
  <si>
    <t>Приобретение диагностической дорожной лаборатории</t>
  </si>
  <si>
    <t>2022</t>
  </si>
  <si>
    <t>2021-2022</t>
  </si>
  <si>
    <t>2021-2024</t>
  </si>
  <si>
    <t>2022-2024</t>
  </si>
  <si>
    <t>Проектно-изыскательские работы по капитальному ремонту автомобильной дороги к ОАО "Жито" от ул. Коммунистической</t>
  </si>
  <si>
    <t>Ремонт проезда Тупиковый, 2, строение, 3 до ул. Новозаводская</t>
  </si>
  <si>
    <t>Проектно-изыскательские работы на создание и эксплуатацию объекта: «Пункт автоматического весогабаритного контроля в г.Тольятти»</t>
  </si>
  <si>
    <t>Капитальный ремонт путепровода через автодорогу Восточная завода – часть улицы Борковской</t>
  </si>
  <si>
    <t>Проектно-изыскательские работы по строительству улично-дорожной сети в мкр. "Тимофеевка-2" (1 этап)</t>
  </si>
  <si>
    <t>Проектно-изыскательские работы по строительству улично-дорожной сети в мкр. Новоматюшкино (1 этап)</t>
  </si>
  <si>
    <t>б-р Буденного;</t>
  </si>
  <si>
    <t>ул. Калмыцкая</t>
  </si>
  <si>
    <t>Хрящёвское шоссе на участке от Южного шоссе до Обводного шоссе;</t>
  </si>
  <si>
    <t>план на 2024:</t>
  </si>
  <si>
    <t>ООТ по ул. Лесная на участке от бульвара 50 лет Октября до ул. Комсомольской</t>
  </si>
  <si>
    <t>ООТ по ул. Льва Толстого</t>
  </si>
  <si>
    <t>ООТ по Ленинскому проспету на участке от ул. Революционной до Московского проспекта</t>
  </si>
  <si>
    <t>ООТ по ул. Телеграфная</t>
  </si>
  <si>
    <t>ООТ по ул. Нижегородская</t>
  </si>
  <si>
    <t>ООТ "Административный центр" по ул. Фрунзе</t>
  </si>
  <si>
    <t>ООТ "Медсанчасть №8" по ул. Лизы Чайкиной</t>
  </si>
  <si>
    <t>ООТ "Управление кадров ВАЗа по Южному шоссе"</t>
  </si>
  <si>
    <t>ООТ "ГАИ Комсомольского района" по ул. Коммунистическая</t>
  </si>
  <si>
    <t>ООТ "Детский городок"</t>
  </si>
  <si>
    <t>ООТ "Грузовое автохозяйство"</t>
  </si>
  <si>
    <t>ООТ "Гидротехническая" по ул. Гидротехническая</t>
  </si>
  <si>
    <t>ООТ "Русь" по ул.Революционная.</t>
  </si>
  <si>
    <t>ООТ "Учебный центр" по ул. Воскресенской</t>
  </si>
  <si>
    <t>ООТ "Стоматологическая поликлиника" по ул. Свердлова</t>
  </si>
  <si>
    <t>ООТ "Телецентр" по пр-ту Степана разина</t>
  </si>
  <si>
    <t>ООТ "Вега" по ул. Спортивной</t>
  </si>
  <si>
    <t>ООТ "Дворец спорта Волгарь" по Приморскому бульвару</t>
  </si>
  <si>
    <t>ООТ "Магазин "Восход" по ул. Свердлова</t>
  </si>
  <si>
    <t>ООТ "По требованию" на ул. Новозаводская между ООТ "КуйбышевАзот" и ООТ "Химэнергострой"</t>
  </si>
  <si>
    <t>ООТ "По требованию" по ул. Ушакова</t>
  </si>
  <si>
    <t>ООТ "3-я проходная СК" на ул. Ларина</t>
  </si>
  <si>
    <t>ООТ " ул.Железнодорожная" по проезду Дорофеева</t>
  </si>
  <si>
    <t>ООТ в районе ТД "Жигулевское море" (ул. Куйбышева, 18а)</t>
  </si>
  <si>
    <t>ООТ "Колхозный рынок" по ул. Громовой</t>
  </si>
  <si>
    <t xml:space="preserve">ООТ "ул. Механизаторов" по ул. Громовой </t>
  </si>
  <si>
    <t>ООТ "Магазин Светлана" на ул.Мира</t>
  </si>
  <si>
    <t>ООТ "ХимЭнергоСтрой" в районе дома №6 по ул. Новозаводская.</t>
  </si>
  <si>
    <t>проспект Степана Разина,7</t>
  </si>
  <si>
    <t>ул. Комзина, в районе дома №2</t>
  </si>
  <si>
    <t>"Туб. Диспансер" по ул. Телеграфная,34</t>
  </si>
  <si>
    <t>ул. Макарова, в районе дома №22)</t>
  </si>
  <si>
    <t>ул. Жилина (сторона Тольяттинской городской клинической больницы им. В.В. Баныкина)</t>
  </si>
  <si>
    <t>ул. Советской (сторона Тольяттинской городской клинической больницы им. В.В. Баныкина)</t>
  </si>
  <si>
    <t>в районе спортивного комплекса "СТАРТ" (ул. Республиканская,1)</t>
  </si>
  <si>
    <t>ул. Горького в районе дома №61</t>
  </si>
  <si>
    <t>в районе дома № 23 по Южному шоссе</t>
  </si>
  <si>
    <t>в районе здания по адресу ул. 40 лет Победы,35</t>
  </si>
  <si>
    <t>по сокращению разделительной полосы в районе пересечения ул. Карла Маркса и ул. Комсомольская</t>
  </si>
  <si>
    <t>Устройство парковочной площадки в районе дома №5 по ул. Автостроителей</t>
  </si>
  <si>
    <t>Устройство заезда на парковку к ТЦ "Океан" (ул. Свердлова,51)</t>
  </si>
  <si>
    <t>Ликвидация въездов и парковочных карманов по Приморскому бульвару в районе дома №29-А</t>
  </si>
  <si>
    <t>Ликвидация выезда от ГСК на ул. Дзержинского</t>
  </si>
  <si>
    <t>Проектирование устройства парковочных площадок (карманов и стоянок), в т.ч.:</t>
  </si>
  <si>
    <t>Устройство пандуса для съезда МНГ в районе дома, расположенного по адресу Мурысева,64</t>
  </si>
  <si>
    <t>Устройство островка безопасности в районе ООТ "Школа исскуств" по ул. Дзержинского</t>
  </si>
  <si>
    <t>Устройство островка безопасности в районе пересечения ул. Коммунальной и ул. Полякова</t>
  </si>
  <si>
    <t>Ликвидация разрывов на 3-х разделительных полосах по Московскому проспекту, в районе дома №3</t>
  </si>
  <si>
    <t>Ликвидация въездов и парковочных карманов в районе домов 74,76 по ул. Дзержинского</t>
  </si>
  <si>
    <t>ул. Калинина</t>
  </si>
  <si>
    <t>нечетная сторона ул. Первомайской</t>
  </si>
  <si>
    <t>ул. Горького на участке от ул. Карла Маркса до ул. Лесной</t>
  </si>
  <si>
    <t>пешеходная дорожка из плит ПБ вдоль ул. Садовая</t>
  </si>
  <si>
    <t>с четной и нечетной стороны по ул. Ботаническая</t>
  </si>
  <si>
    <t>вдоль улицы Льва Толстого от ул. Герцена до ул. Ленина (с обеих сторон)</t>
  </si>
  <si>
    <t>вдоль ул. Фёдоровские луга</t>
  </si>
  <si>
    <t>ул. Ларина (на участке от Автозавосдкое шоссе до ул. Тимирязева)</t>
  </si>
  <si>
    <t>б-р Баумана (от жилого дома №1 по бульвару Баумана до дублера автомобильной дороги ул. Свердлова)</t>
  </si>
  <si>
    <t>ООТ "Магазин Мебель"</t>
  </si>
  <si>
    <t>ООТ "Микрорайон Нагорный"</t>
  </si>
  <si>
    <t>ООТ "Химик"</t>
  </si>
  <si>
    <t>ООТ "Политехнический колледж"</t>
  </si>
  <si>
    <t>ООТ "Дворец спорта "Волгарь"</t>
  </si>
  <si>
    <t>устройство пешеходной дорожки у дома №9 по ул.Автостроителей</t>
  </si>
  <si>
    <t>устройство пешеходной дорожки на пересечении ул.Белорусской и ул.Ленинградкой</t>
  </si>
  <si>
    <t>устройство пешеходной дорожки у дома №44 по Московскому пр-ту</t>
  </si>
  <si>
    <t>устройство пешеходной дорожки на спуске к набережной 6 квартала</t>
  </si>
  <si>
    <t>устройство пешеходной дорожки у дома №46а по ул.Горького</t>
  </si>
  <si>
    <t>устройство пешеходной дорожки на пересечении ул.Голосова и ул.Новозаводской</t>
  </si>
  <si>
    <t>устройство пешеходной дорожки у дома №97 по пр-ту Степана Разина</t>
  </si>
  <si>
    <t>устройство пешеходной дорожки на Ленинском пр-те в районе дома №38А</t>
  </si>
  <si>
    <t>устройство пешеходной дорожки у остановки общественного транспорта "Спту №47"</t>
  </si>
  <si>
    <t>устройство пешеходной дорожки вдоль дома №13/1 по Гаражному переулку</t>
  </si>
  <si>
    <t>устройство пешеходной дорожки у остановки общественного транспорта "Театральная"</t>
  </si>
  <si>
    <t>устройство пешеходной дорожки в районе д. 3, 16, 25а по Комсомольскому шоссе</t>
  </si>
  <si>
    <t>устройство пешеходной дорожки у дома №51 по ул.Борковской</t>
  </si>
  <si>
    <t>перенос пешеходной дорожки на пересечении ул.Жилина и ул.Ленинградской</t>
  </si>
  <si>
    <t>устройство тротуаров с сокращением полосы движения у дома №9 по ул.Коммунистической</t>
  </si>
  <si>
    <t>перенос пешеходной дорожки у дома №1 по Рябинову б-ру</t>
  </si>
  <si>
    <t>устройство пешеходной дорожки вдоль ул.Высоковольтной</t>
  </si>
  <si>
    <t>ООТ "Лыжная база" по М. Жукова</t>
  </si>
  <si>
    <t>ул.Матросова в районе дома №26 (д/с №69 "Веточка")</t>
  </si>
  <si>
    <t>внутрикварталькый проезд по ул.Комсомольская 165</t>
  </si>
  <si>
    <t>ул.Голосова д.57, д.59, д.61</t>
  </si>
  <si>
    <t>ул.Л.Чайкиной, д.69 и д.71</t>
  </si>
  <si>
    <t>в районе дома №66 по ул.Ларина (Центр технического творчества)</t>
  </si>
  <si>
    <t>по проезду Почтовый, в районе нома №95 по ул.Ленина (Д/с №41 "Огонек").</t>
  </si>
  <si>
    <t>в районе дома №84 по ул.Мурысева (Педколледж)</t>
  </si>
  <si>
    <t>внутриквартальный проезд в районе дома №43 по ул.Фрунэе (Школа Королева).</t>
  </si>
  <si>
    <t xml:space="preserve"> в районе дома №6 по ул.Д.Ульянова (Д/с "Чайка")</t>
  </si>
  <si>
    <t>в районе дома №10 и №14 по бульвару Татищева</t>
  </si>
  <si>
    <t>по ул.40 лет Победы №106, ул.Ворошилова №61</t>
  </si>
  <si>
    <t>ул. Ингельберга, 52 в районе СШ № 15</t>
  </si>
  <si>
    <t>ул. Карла Маркса, 59 в районе Лицей № 19</t>
  </si>
  <si>
    <t>ул. Ленина, 108 в районе СОШ № 24</t>
  </si>
  <si>
    <t>ул. Олимпийская, 24 (по ул. Сиреневая) в районе СШ № 25</t>
  </si>
  <si>
    <t>ул. Комсомольская, 141 в районе д/с "Яблонька"</t>
  </si>
  <si>
    <t>б-р Туполева, 12 в районе СОШ № 47</t>
  </si>
  <si>
    <t>б-р Кулибина, 17 в районе Гимназия № 35</t>
  </si>
  <si>
    <t>ул. Баныкина, 12 в районе СОШ № 26</t>
  </si>
  <si>
    <t>ул. Советская, 53 в районе д/с "Жар-Птица"</t>
  </si>
  <si>
    <t>ул. Октябрьская, 57 в районе Школа № 4 (корпус)</t>
  </si>
  <si>
    <t>Комосомольское шоссе, 1 в районе с/ш № 16</t>
  </si>
  <si>
    <t>ул. Мурысева, 89а в районе С/Ш № 18</t>
  </si>
  <si>
    <t>ул. Шлюзовая, 8 в районе Школа интернат № 1</t>
  </si>
  <si>
    <t>ул. Первомайская (в районе домов 21, 23 по б-ру 50 лет Октября) в районе СОШ № 21, д/с № 90 "Золотое зернышко", д/с № 27 "Лесовичек"</t>
  </si>
  <si>
    <t>ул. Ставропольская, 19 в районе СОШ № 23</t>
  </si>
  <si>
    <t>ул. Матросова, 33, 37 в районе Техникум, колледж</t>
  </si>
  <si>
    <t>проезд от Ст. разина до ул. Ворошилова (9 кв) в районе д/с № 22 "Лучик"</t>
  </si>
  <si>
    <t>Ленинский пр-т 42, 35 в районе МБУ Школа № 40 и МБОУ "Элегия"</t>
  </si>
  <si>
    <t>ул. Юбилейная, 81 в районе МБУ Школа № 73</t>
  </si>
  <si>
    <t>Цветной б-р, 13 МБУ Школа № 82</t>
  </si>
  <si>
    <t>ул. Дзержинского, 1, ул. 40 лет Победы, 74 в районе МБУ Д/С № 200 "Волшебный башмачок", Д/С № 193 "Земляничка", СОШ № 70, Д/С № 187 "Солнышко"</t>
  </si>
  <si>
    <t>ул. Чуковского, 3 в районе МБУ Д/С № 20 "Снежок"</t>
  </si>
  <si>
    <t>ул. Баныкина, 38 в районе МБУ ДМО "Шанс"</t>
  </si>
  <si>
    <t>Количество разработанной проектно-сметной документации по капитальному ремонту путепроводов</t>
  </si>
  <si>
    <t>Проектно-изыскательские работы по капитальному ремонту путепроводов, подземных пешеходных переходов и мостов</t>
  </si>
  <si>
    <t>Количество разработанной проектно-сметной документации по капитальному ремонту подземных пешеходных переходов</t>
  </si>
  <si>
    <t>ул.Коммунистическая от д.№9 до д.17 по ул.Куйбышева</t>
  </si>
  <si>
    <t>ул.Заставная от Южного шоссе до ул.Дзержинского</t>
  </si>
  <si>
    <t>ул.Ларина от ул.Новозаводская до ул.Васильевская</t>
  </si>
  <si>
    <t>Тупиковый проезд от объекта, имеющего адрес: проезд Тупиковый, 2 строение 3, до улицы Новозаводской, юго-восточнее объекта, имеющего адрес: проезд Тупиковый, 2, строение 3</t>
  </si>
  <si>
    <t xml:space="preserve">Количество разработанной проектно-сметной документации по устройству линии наружного освещения </t>
  </si>
  <si>
    <t>96,97 / 48,52</t>
  </si>
  <si>
    <t>Протяженность автомобильных дорог, на которых выполнена диагностика и оценка транспортно-эксплуатационного состояния дорог</t>
  </si>
  <si>
    <t>229,86 / 208,86</t>
  </si>
  <si>
    <t>576,28 / -</t>
  </si>
  <si>
    <t>переход в районе ООТ «Парк Хаус»;</t>
  </si>
  <si>
    <t>2018 (Оплата ранее принятых обязательств)</t>
  </si>
  <si>
    <t>ИТОГО ПО ПОДПРОГРАММЕ "МРАД"                                                   с учетом оплаты ранее принятых обязательств</t>
  </si>
  <si>
    <t>ИТОГО ПО ПОДПРОГРАММЕ "МРАД"                                                   без учета оплаты ранее принятых обязательств</t>
  </si>
  <si>
    <t>оплата ранее принятых обязательств</t>
  </si>
  <si>
    <t>ИТОГО ПО МУНИЦИПАЛЬНОЙ ПРОГРАММЕ                                                   без учета оплаты ранее принятых обязательств</t>
  </si>
  <si>
    <t>ИТОГО ПО МУНИЦИПАЛЬНОЙ ПРОГРАММЕ                                                   с учетом оплаты ранее принятых обязательств</t>
  </si>
  <si>
    <t>Оплата принятых в 2018 году обязательств</t>
  </si>
  <si>
    <t>Оплата ранее принятых обязательств</t>
  </si>
  <si>
    <t>ул. Цеховая от ул.Вокзальной до ул.Северной</t>
  </si>
  <si>
    <t>ул.Цеховая от Южного шоссе до ул.Вокзальной</t>
  </si>
  <si>
    <t>Количество экспертных заключений о соответствии представленных ОНМЦК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</si>
  <si>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ул.Грачева от д.30 по ул.Грачева до д.46 по ул.Грачева</t>
  </si>
  <si>
    <t>Количество приобретенных передвижных специализированных дорожных лабораторий</t>
  </si>
  <si>
    <t>Количество устроенных островков безопасности, пандусов и замененных остановок общественного транспорта</t>
  </si>
  <si>
    <t>Количество перевезенных пассажиров льготной категории граждан за которых выплачена субсидия перевозчикам  в условиях угрозы распространения новой коронавирусной инфекции</t>
  </si>
  <si>
    <t>Количество разработанной проектной документации по устройству пункта автоматического весогабаритного контроля</t>
  </si>
  <si>
    <t>Протяженность дорог, находящихся в нормативном состоянии, в общей протяженности автомобильных дорог общего пользования городского округа Тольятти (общая протяженность на конец 2020 года - 863,33 км)</t>
  </si>
  <si>
    <t>Доля построенных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(общая протяженность на конец 2020 года - 863,33 км)</t>
  </si>
  <si>
    <t>Доля реконструированных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 (общая протяженность на конец 2020 года - 863,33 км)</t>
  </si>
  <si>
    <t>Доля отремонтированных за счет капитального ремонта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 (общая протяженность на конец 2020 года - 863,33 км)</t>
  </si>
  <si>
    <t>Выполнение проектно-изыскательских работ по строительству, реконструкции, устройству линии наружного освещения, капитальному ремонту и ремонту автомобильных дорог общего пользования местного значения городского округа Тольятти</t>
  </si>
  <si>
    <t>2022, 2025</t>
  </si>
  <si>
    <t>2021, 2022, 2025</t>
  </si>
  <si>
    <t>2022, 2023</t>
  </si>
  <si>
    <t>ул. Революционная от Ленинского пр-та до Приморского бульвара</t>
  </si>
  <si>
    <t>Лесопарковое шоссе, от пр-та Степана Разина до ул. Комзина, западнее здания, имеющего адрес: Комзина, 12</t>
  </si>
  <si>
    <t>Доля объектов, на которых предусматривается использование новых наилучших технологий, включенных в Реестр наилучших технологий</t>
  </si>
  <si>
    <t>270,51 / 247,61</t>
  </si>
  <si>
    <t xml:space="preserve">Техническое присоединение к централизованной системе водоотведения объекта: "Строительство магистральной улицы общегородского значения регулируемого движения ул. Офицерской" </t>
  </si>
  <si>
    <t xml:space="preserve">Осуществление строительного контроля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</si>
  <si>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 xml:space="preserve">план на 2021-2022: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</si>
  <si>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</si>
  <si>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2
к муниципальной программе
"Развитие транспортной системы
и дорожного хозяйства
городского округа Тольятти
на 2021 - 2025 гг."
</t>
  </si>
  <si>
    <t>Выполнение работ по ремонту съездов с Поволжского шоссе на Обводное шоссе</t>
  </si>
  <si>
    <t>Проектно-изыскательские работы по устройству линий наружного электроосвещения, в т.ч:</t>
  </si>
  <si>
    <t xml:space="preserve">Проектирование устройства пешеходных дорожек, в т.ч. экспертиза проектов, в т.ч: </t>
  </si>
  <si>
    <t>Количество разработанной документации по строительному контролю при капитальном ремонте надземных и подземных пешеходных переходов</t>
  </si>
  <si>
    <t>ООТ "ТП-20" по Поволжскому шоссе</t>
  </si>
  <si>
    <t>ул. Фрунзе, в районе домов №№ 26,47 (перекресток улицы Фрунзе и Московского проспекта)</t>
  </si>
  <si>
    <t>Осуществление технологического присоединения к электрическим сетям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</si>
  <si>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Проектирование установки РМП на пересечении Московского пр-та и ул. Дзержинского</t>
  </si>
  <si>
    <t>Выполнение работ по обеспечению безопасности участников дорожного движения</t>
  </si>
  <si>
    <t>на пересечении ул.Голосова и ул.Новозаводской</t>
  </si>
  <si>
    <t>По устройству бортового камня для изменения геометрии выезда в районе дома № 12  по ул. Автостроителей</t>
  </si>
  <si>
    <t>Выполнение работ по обеспечению безопасности участников дорожного движения, в т.ч.:</t>
  </si>
  <si>
    <t>По устройству бортового камня для изменения геометрии выезда в районе дома № 58 по ул. Баныкина</t>
  </si>
  <si>
    <t>По устройству бортового камня для изменения геометрии выезда в районе дома №7 по ул. Ботанической</t>
  </si>
  <si>
    <t>По установке дорожных удерживающих боковых ограждении по внутреннему радиусу на Комсомольском шоссе в районе опор №145,146,149 и 150</t>
  </si>
  <si>
    <t>По устройству тротуара перекресток ул. Ленина и ул. М. Горького</t>
  </si>
  <si>
    <t>По устройству бортового камня для изменения геометрии разделительной полосы на пересечении ул. Победы и ул. Комсомольской</t>
  </si>
  <si>
    <t>По устройству бортового камня для изменения геометрии разворота на ул. Фрунзе в районе дома №35</t>
  </si>
  <si>
    <t>По устройству поперечных шумовых полос по ул. Шлютова  перекресток с улицей Украинской</t>
  </si>
  <si>
    <t>По установке щитов "Аварийно-опасный участок" по адресу Южное шоссе пересечение с Хрящевским и Автозаводским шоссе</t>
  </si>
  <si>
    <t>г.о. Тольятти, ул. Революционная от Ленинского проспекта до ул. Дзержинского</t>
  </si>
  <si>
    <t>Количество разработанной документации по технологическому присоединению к электрическим сетям объектов реконструкции автомобильных дорог общего пользования местного значения городского округа Тольятти</t>
  </si>
  <si>
    <t>ул. Ларина (на участке от Автозаводское шоссе до ул. Тимирязева)</t>
  </si>
  <si>
    <t xml:space="preserve">ООТ "2-я Дачная" </t>
  </si>
  <si>
    <t>план на 2025:</t>
  </si>
  <si>
    <t>Количество объектов по обеспечению безопасности участников дорожного движения</t>
  </si>
  <si>
    <t>Выполнение работ по устройству технических средств организации дорожного движения</t>
  </si>
  <si>
    <t>Выполнение работ по устройству технических средств организации дорожного движения, в т.ч.:</t>
  </si>
  <si>
    <t>По установке повторителей сигналов светофоров в районе дома № 12  по ул. Автостроителей</t>
  </si>
  <si>
    <t>По установке повторителей сигналов, устройство технических средств организации дорожного движения в районе дома № 58 по ул. Баныкина</t>
  </si>
  <si>
    <t>По устройству светофорного регулирования в районе дома №7 по ул. Ботанической</t>
  </si>
  <si>
    <t>По устройству светофорного объекта на Московском проспекте на пересечении с ул. Дзержинского</t>
  </si>
  <si>
    <t>По устройству светофорного объекта перекресток ул. Ленина и ул. М. Горького</t>
  </si>
  <si>
    <t>По установке повторителей сигналов на консольные опоры перекресток улиц Мира и Голосова</t>
  </si>
  <si>
    <t>По устройству светофорного объекта на пересечении ул. Победы и ул. Комсомольской</t>
  </si>
  <si>
    <t>По установке повторителей сигнала светофора на пересечении ул. Фрунзе и ул. Революционной</t>
  </si>
  <si>
    <t>По устройству светофорного объекта на перекрестке ул. Северной и ул. Борковской</t>
  </si>
  <si>
    <t>По устройству светофорного объекта по адресу Южное шоссе пересечение с Хрящевским и Автозаводским шоссе</t>
  </si>
  <si>
    <t>По устройству транспортного светофора на перекрестке Южное шоссе - ул. 40 лет Победы</t>
  </si>
  <si>
    <t>Количество отремонтированных путем капитального ремонта и ремонта путепроводов</t>
  </si>
  <si>
    <t>247,35 / 212,80</t>
  </si>
  <si>
    <t>ул.Новозаводская от ул.Комсомольская до Обводного шоссе</t>
  </si>
  <si>
    <t>Автодорога по ул. Калинина (от ул. Шлютова до пр. Чернышевского)</t>
  </si>
  <si>
    <t>Автодорога по ул. Пугачевская от ул. Шлютова до б-ра 50 лет Октября</t>
  </si>
  <si>
    <t xml:space="preserve">Автодорога по переулку 1-й Горный </t>
  </si>
  <si>
    <t xml:space="preserve">Автодорога по переулку 2-й Горный </t>
  </si>
  <si>
    <t xml:space="preserve">Автодорога по переулку 3-й Горный </t>
  </si>
  <si>
    <t xml:space="preserve">Автодорога по переулку 4-й Горный </t>
  </si>
  <si>
    <t>Оказание услуг по подготовке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 и ремонта дворовых территорий</t>
  </si>
  <si>
    <t>ул.Дзержинского от световой опоры №84(89) до пр-та Степана Разина</t>
  </si>
  <si>
    <t>ул.Ботаническая от Южного шоссе до ул.Дзержинского</t>
  </si>
  <si>
    <t>ул.Борковская от Южного шоссе до ул.Дзержинского</t>
  </si>
  <si>
    <t>Ремонт автодороги от ул. Спортивная до Набережной Автозаводского района</t>
  </si>
  <si>
    <t xml:space="preserve">Подпрограмма "Содержание улично-дорожной сети на 2021-2025 гг."                      </t>
  </si>
  <si>
    <t>Подпрограмма "Содержание улично-дорожной сети на 2021 - 2025 гг."</t>
  </si>
  <si>
    <t>Количество представленных актов об осуществлении технологического присоединения энергопринимающих устройств к электрическим сетям</t>
  </si>
  <si>
    <t>Количество представленных экспертных заключений на соответствие выполненных работ условиям муниципальных контрактов</t>
  </si>
  <si>
    <t>Количество разработанной проектно-сметной документации на устройство пешеходных дорожек</t>
  </si>
  <si>
    <t>Количество разработанной проектно-сметной документации на устройство и перенос остановок общественного транспорта</t>
  </si>
  <si>
    <t>Количество разработанной проектно-сметной документации на строительство и реконструкцию парковочных площадок (карманов и стоянок)</t>
  </si>
  <si>
    <t>Количество разработанной проектно-сметной документации на установку РМП</t>
  </si>
  <si>
    <t>Количество ликвидируемых мест разворота транспортных средств,  подходов к пешеходным переходам, разрывов в разделительной полосе, несанкционированных примыканий, заездных карманов, парковок, устроенных пешеходных дорожек, пешеходных переходов, островков безопасности, искусственных дорожных неровностей, шумовых полос , информационных щитов индивидуального проектирования, световозвращателей дорожных</t>
  </si>
  <si>
    <t>Количество разработанной проектно-сметной документации на устройство линий наружного электроосвещения, в том числе на осуществление технологического присоединения к электрическим сетям</t>
  </si>
  <si>
    <t>Количество установленных светофорных объектов</t>
  </si>
  <si>
    <t>Количество представленных экспертных заключений о соответствии представленных ОНМЦК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</si>
  <si>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Количество представленных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 и ремонта  дворовых территорий многоквартирных домов, проездов к дворовым территориям многоквартирных домов городского округа Тольятти</t>
  </si>
  <si>
    <t>Целевые показатели (индикаторы) национального проекта "Безопасные качественные дороги", в части касающейся городского округа Тольятти</t>
  </si>
  <si>
    <t xml:space="preserve">Показатели (индикаторы) Стратегии, определенные Планом мероприятий по реализации Стратегии </t>
  </si>
  <si>
    <t>Площадь отремонтированных путем капитального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качественные дороги"</t>
  </si>
  <si>
    <t>Площадь отремонтированных путем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качественные дороги"</t>
  </si>
  <si>
    <t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качественные дороги»</t>
  </si>
  <si>
    <t xml:space="preserve"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качественные дороги» </t>
  </si>
  <si>
    <t>Количество разработанной проектно-сметной документации по устройству линий наружного электроосвещения</t>
  </si>
  <si>
    <t>Устройство островков безопасности, пандусов, замена остановок общественного транспорта, в т.ч.:</t>
  </si>
  <si>
    <t>Устройство островков безопасности, пандусов, замена остановок общественного транспорта</t>
  </si>
  <si>
    <t xml:space="preserve">устройство пешеходной дорожки вдоль ул. Революционная в районе ул. Фрунзе </t>
  </si>
  <si>
    <t>40,94 / 40,94</t>
  </si>
  <si>
    <r>
      <t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</t>
    </r>
    <r>
      <rPr>
        <sz val="14"/>
        <rFont val="Arial"/>
        <family val="2"/>
        <charset val="204"/>
      </rPr>
      <t xml:space="preserve"> </t>
    </r>
  </si>
  <si>
    <t xml:space="preserve">устройство пешеходных дорожек на пересечении ул. Спортивная - пр- т Степана Разина </t>
  </si>
  <si>
    <t xml:space="preserve">Приложение № 3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</si>
  <si>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4
к муниципальной программе
"Развитие транспортной системы
и дорожного хозяйства
городского округа Тольятти
на 2021 - 2025 гг."
</t>
  </si>
  <si>
    <t>3.1.1.</t>
  </si>
  <si>
    <t>3.2.1.</t>
  </si>
  <si>
    <t>4.1.1.</t>
  </si>
  <si>
    <t>4.2.1.</t>
  </si>
  <si>
    <t>4.3.1.</t>
  </si>
  <si>
    <t>Задача 3 подпрограммы 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</si>
  <si>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Задача 1 подпрограммы: проведение организационных и инженерных мер, направленных на предупреждение причин возникновения дорожно-транспортных происшествий</t>
  </si>
  <si>
    <t>1.</t>
  </si>
  <si>
    <t>Задача 1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</si>
  <si>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2.</t>
  </si>
  <si>
    <t>2.1.4.</t>
  </si>
  <si>
    <t>2.1.5.</t>
  </si>
  <si>
    <t>2.1.6.</t>
  </si>
  <si>
    <t>2.1.7.</t>
  </si>
  <si>
    <t>2.1.8.</t>
  </si>
  <si>
    <t>1.1.4.</t>
  </si>
  <si>
    <t>1.1.5.</t>
  </si>
  <si>
    <t>1.1.6.</t>
  </si>
  <si>
    <t>1.1.7.</t>
  </si>
  <si>
    <t>Задача 2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 и автоматизированных систем управления дорожным движением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</si>
  <si>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</si>
  <si>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</si>
  <si>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</si>
  <si>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</si>
  <si>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</si>
  <si>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</si>
  <si>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</si>
  <si>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</si>
  <si>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</si>
  <si>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3.</t>
  </si>
  <si>
    <t>Задача 1 подпрограммы: выполнение мероприятий по уходу за автомобильными дорогами общего пользования местного значения и объектами дорожного хозяйства городского округа Тольятти</t>
  </si>
  <si>
    <t>3.1.2.</t>
  </si>
  <si>
    <t>Задача 2 подпрограммы: выполнение мероприятий по организации  дорожного движения</t>
  </si>
  <si>
    <t>3.2.2.</t>
  </si>
  <si>
    <t>3.2.3.</t>
  </si>
  <si>
    <t>3.2.4.</t>
  </si>
  <si>
    <t xml:space="preserve">4. </t>
  </si>
  <si>
    <t>Задача 1 подпрограммы: совершенствование технического и технологического обеспечения транспортного обслуживания</t>
  </si>
  <si>
    <t>Задача 2 подпрограммы: обеспечение регулярных перевозок пассажиров по регулируемым тарифам</t>
  </si>
  <si>
    <t>4.2.2.</t>
  </si>
  <si>
    <t>4.2.3.</t>
  </si>
  <si>
    <t>4.2.4.</t>
  </si>
  <si>
    <t>Задача 3 подпрограммы: оптимизация структуры парков транспортных средств и ускорение обновления их состава</t>
  </si>
  <si>
    <t>Задача 2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и автоматизированных систем управления дорожным движением</t>
  </si>
  <si>
    <t>Задача 3 подпрограммы: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</si>
  <si>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Задача 1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 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</si>
  <si>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подпрограммы: выполнение мероприятий по организации дорожного движения</t>
  </si>
  <si>
    <t>4.</t>
  </si>
  <si>
    <t xml:space="preserve">2.1.1. 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</si>
  <si>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надзор:</t>
  </si>
  <si>
    <t>2.1.1.1.</t>
  </si>
  <si>
    <t>2.1.1.1.1.</t>
  </si>
  <si>
    <t>2.1.1.1.2.</t>
  </si>
  <si>
    <t>2.1.1.1.3.</t>
  </si>
  <si>
    <t>2.1.1.2.</t>
  </si>
  <si>
    <t>2.1.1.2.1.</t>
  </si>
  <si>
    <t>2.1.1.2.2.</t>
  </si>
  <si>
    <t>2.1.1.2.3.</t>
  </si>
  <si>
    <t>2.1.1.3.</t>
  </si>
  <si>
    <t>2.1.1.3.1.</t>
  </si>
  <si>
    <t>2.1.1.3.2.</t>
  </si>
  <si>
    <t>2.1.1.3.3.</t>
  </si>
  <si>
    <t>2.1.1.4.</t>
  </si>
  <si>
    <t>2.1.1.4.1.</t>
  </si>
  <si>
    <t>2.1.1.4.2.</t>
  </si>
  <si>
    <t>2.1.1.4.3.</t>
  </si>
  <si>
    <t>2.1.1.5.</t>
  </si>
  <si>
    <t>2.1.1.5.1.</t>
  </si>
  <si>
    <t>2.1.1.5.2.</t>
  </si>
  <si>
    <t>2.1.1.5.3.</t>
  </si>
  <si>
    <t>2.1.1.6.</t>
  </si>
  <si>
    <t>2.1.1.6.1.</t>
  </si>
  <si>
    <t>2.1.1.6.2.</t>
  </si>
  <si>
    <t>2.1.1.6.3.</t>
  </si>
  <si>
    <t>2.1.1.7.</t>
  </si>
  <si>
    <t>2.1.1.7.1.</t>
  </si>
  <si>
    <t>2.1.1.7.2.</t>
  </si>
  <si>
    <t>2.1.1.7.3.</t>
  </si>
  <si>
    <t>2.1.1.8.</t>
  </si>
  <si>
    <t>2.1.1.8.1.</t>
  </si>
  <si>
    <t>2.1.1.9.</t>
  </si>
  <si>
    <t>2.1.1.9.1.</t>
  </si>
  <si>
    <t>2.1.1.10.</t>
  </si>
  <si>
    <t>2.1.1.11.</t>
  </si>
  <si>
    <t>2.1.1.12.</t>
  </si>
  <si>
    <t>2.1.1.13.</t>
  </si>
  <si>
    <t>2.1.1.13.1.</t>
  </si>
  <si>
    <t>2.1.1.13.2.</t>
  </si>
  <si>
    <t>2.1.1.13.3.</t>
  </si>
  <si>
    <t>Итого по объектам строительства по разделу 2.1.1:</t>
  </si>
  <si>
    <t>Реконструкция автомобильных дорог общего пользования местного значения городского округа Тольятти:</t>
  </si>
  <si>
    <t>2.1.2.1.</t>
  </si>
  <si>
    <t>2.1.2.1.1.</t>
  </si>
  <si>
    <t>2.1.2.1.2.</t>
  </si>
  <si>
    <t>2.1.2.1.3.</t>
  </si>
  <si>
    <t>2.1.2.2.</t>
  </si>
  <si>
    <t>2.1.2.2.1.</t>
  </si>
  <si>
    <t>2.1.2.2.2.</t>
  </si>
  <si>
    <t>2.1.2.2.3.</t>
  </si>
  <si>
    <t>2.1.2.3.</t>
  </si>
  <si>
    <t>2.1.2.3.1.</t>
  </si>
  <si>
    <t>2.1.2.3.2.</t>
  </si>
  <si>
    <t>2.1.2.3.3.</t>
  </si>
  <si>
    <t>2.1.2.4.</t>
  </si>
  <si>
    <t>2.1.2.4.1.</t>
  </si>
  <si>
    <t>2.1.2.4.2.</t>
  </si>
  <si>
    <t>2.1.2.5.</t>
  </si>
  <si>
    <t>Итого по объектам реконструкции по разделу 2.1.2:</t>
  </si>
  <si>
    <t>Выполнение проектно-изыскательских работ по строительству, реконструкции, устройству линии наружного освещения, капитальному ремонту и ремонту автомобильных дорог общего пользования местного значения городского округа Тольятти:</t>
  </si>
  <si>
    <t>2.1.3.1.</t>
  </si>
  <si>
    <t>2.1.3.2.</t>
  </si>
  <si>
    <t>2.1.3.3.</t>
  </si>
  <si>
    <t>2.1.3.4.</t>
  </si>
  <si>
    <t>2.1.3.5.</t>
  </si>
  <si>
    <t>2.1.3.6.</t>
  </si>
  <si>
    <t>2.1.3.7.</t>
  </si>
  <si>
    <t>2.1.3.8.</t>
  </si>
  <si>
    <t>2.1.3.9.</t>
  </si>
  <si>
    <t>2.1.3.10.</t>
  </si>
  <si>
    <t>2.1.3.11.</t>
  </si>
  <si>
    <t>2.1.3.12.</t>
  </si>
  <si>
    <t>2.1.3.13.</t>
  </si>
  <si>
    <t>2.1.3.14.</t>
  </si>
  <si>
    <t>2.1.3.15.</t>
  </si>
  <si>
    <t>2.1.3.16.</t>
  </si>
  <si>
    <t>2.1.3.17.</t>
  </si>
  <si>
    <t>2.1.3.18.</t>
  </si>
  <si>
    <t>2.1.3.19.</t>
  </si>
  <si>
    <t>2.1.3.20.</t>
  </si>
  <si>
    <t>2.1.3.21.</t>
  </si>
  <si>
    <t>2.1.3.22.</t>
  </si>
  <si>
    <t>2.1.3.23.</t>
  </si>
  <si>
    <t>2.1.3.24.</t>
  </si>
  <si>
    <t>Итого по  объектам проектирования строительства, реконструкции, капитального ремонта и ремонта по разделу 2.1.3:</t>
  </si>
  <si>
    <t xml:space="preserve"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контроль: </t>
  </si>
  <si>
    <t>2.1.4.1.</t>
  </si>
  <si>
    <t>2.1.4.2.</t>
  </si>
  <si>
    <t>2.1.4.3.</t>
  </si>
  <si>
    <t>2.1.4.4.</t>
  </si>
  <si>
    <t>2.1.4.5.</t>
  </si>
  <si>
    <t>2.1.4.6.</t>
  </si>
  <si>
    <t>2.1.4.7.</t>
  </si>
  <si>
    <t>2.1.4.8.</t>
  </si>
  <si>
    <t>2.1.4.9.</t>
  </si>
  <si>
    <t>2.1.4.10.</t>
  </si>
  <si>
    <t>2.1.4.11.</t>
  </si>
  <si>
    <t>2.1.4.12.</t>
  </si>
  <si>
    <t>2.1.4.13.</t>
  </si>
  <si>
    <t>2.1.4.14.</t>
  </si>
  <si>
    <t>2.1.4.15.</t>
  </si>
  <si>
    <t>2.1.4.16.</t>
  </si>
  <si>
    <t>2.1.4.17.</t>
  </si>
  <si>
    <t>2.1.4.18.</t>
  </si>
  <si>
    <t>2.1.4.19.</t>
  </si>
  <si>
    <t>Итого по объектам капитального ремонта по разделу 2.1.4:</t>
  </si>
  <si>
    <t>Выполнение работ по ремонту автомобильных  дорог общего пользования местного значения городского округа Тольятти:</t>
  </si>
  <si>
    <t>2.1.5.1.</t>
  </si>
  <si>
    <t>2.1.5.2.</t>
  </si>
  <si>
    <t>2.1.5.3.</t>
  </si>
  <si>
    <t>2.1.5.4.</t>
  </si>
  <si>
    <t>2.1.5.5.</t>
  </si>
  <si>
    <t>2.1.5.6.</t>
  </si>
  <si>
    <t>2.1.5.7.</t>
  </si>
  <si>
    <t>2.1.5.8.</t>
  </si>
  <si>
    <t>2.1.5.9.</t>
  </si>
  <si>
    <t>2.1.5.10.</t>
  </si>
  <si>
    <t>2.1.5.11.</t>
  </si>
  <si>
    <t>2.1.5.12.</t>
  </si>
  <si>
    <t>2.1.5.13.</t>
  </si>
  <si>
    <t>2.1.5.14.</t>
  </si>
  <si>
    <t>2.1.5.15.</t>
  </si>
  <si>
    <t>2.1.5.16.</t>
  </si>
  <si>
    <t>2.1.5.17.</t>
  </si>
  <si>
    <t>2.1.5.18.</t>
  </si>
  <si>
    <t>2.1.5.19.</t>
  </si>
  <si>
    <t>2.1.5.20.</t>
  </si>
  <si>
    <t>2.1.5.21.</t>
  </si>
  <si>
    <t>2.1.5.22.</t>
  </si>
  <si>
    <t>2.1.5.23.</t>
  </si>
  <si>
    <t>2.1.5.24.</t>
  </si>
  <si>
    <t>2.1.5.25.</t>
  </si>
  <si>
    <t>2.1.5.26.</t>
  </si>
  <si>
    <t>2.1.5.27.</t>
  </si>
  <si>
    <t>2.1.5.28.</t>
  </si>
  <si>
    <t>2.1.5.29.</t>
  </si>
  <si>
    <t>2.1.5.30.</t>
  </si>
  <si>
    <t>2.1.5.31.</t>
  </si>
  <si>
    <t>2.1.5.32.</t>
  </si>
  <si>
    <t>2.1.5.33.</t>
  </si>
  <si>
    <t>2.1.5.35.</t>
  </si>
  <si>
    <t>2.1.5.34.</t>
  </si>
  <si>
    <t>2.1.5.36.</t>
  </si>
  <si>
    <t>2.1.5.37.</t>
  </si>
  <si>
    <t>2.1.5.38.</t>
  </si>
  <si>
    <t>2.1.5.39.</t>
  </si>
  <si>
    <t>2.1.5.40.</t>
  </si>
  <si>
    <t>2.1.5.41.</t>
  </si>
  <si>
    <t>2.1.5.42.</t>
  </si>
  <si>
    <t>2.1.5.43.</t>
  </si>
  <si>
    <t>2.1.5.44.</t>
  </si>
  <si>
    <t>2.1.5.45.</t>
  </si>
  <si>
    <t>2.1.5.46.</t>
  </si>
  <si>
    <t>2.1.5.47.</t>
  </si>
  <si>
    <t>2.1.5.48.</t>
  </si>
  <si>
    <t>2.1.5.49.</t>
  </si>
  <si>
    <t>2.1.5.50.</t>
  </si>
  <si>
    <t>2.1.5.51.</t>
  </si>
  <si>
    <t>2.1.5.52.</t>
  </si>
  <si>
    <t>2.1.5.53.</t>
  </si>
  <si>
    <t>2.1.5.54.</t>
  </si>
  <si>
    <t>2.1.5.55.</t>
  </si>
  <si>
    <t>2.1.5.56.</t>
  </si>
  <si>
    <t>2.1.5.57.</t>
  </si>
  <si>
    <t>2.1.5.58.</t>
  </si>
  <si>
    <t>2.1.5.59.</t>
  </si>
  <si>
    <t>2.1.5.60.</t>
  </si>
  <si>
    <t>2.1.5.61.</t>
  </si>
  <si>
    <t>2.1.5.62.</t>
  </si>
  <si>
    <t>2.1.5.63.</t>
  </si>
  <si>
    <t>2.1.5.64.</t>
  </si>
  <si>
    <t>2.1.5.65.</t>
  </si>
  <si>
    <t>2.1.5.66.</t>
  </si>
  <si>
    <t>2.1.5.67.</t>
  </si>
  <si>
    <t>2.1.5.68.</t>
  </si>
  <si>
    <t>2.1.5.69.</t>
  </si>
  <si>
    <t>2.1.5.70.</t>
  </si>
  <si>
    <t>2.1.5.71.</t>
  </si>
  <si>
    <t>2.1.5.72.</t>
  </si>
  <si>
    <t>2.1.5.73.</t>
  </si>
  <si>
    <t>2.1.5.74.</t>
  </si>
  <si>
    <t>2.1.5.75.</t>
  </si>
  <si>
    <t>2.1.5.76.</t>
  </si>
  <si>
    <t>2.1.5.77.</t>
  </si>
  <si>
    <t>2.1.5.78.</t>
  </si>
  <si>
    <t>2.1.5.79.</t>
  </si>
  <si>
    <t>2.1.5.80.</t>
  </si>
  <si>
    <t>2.1.5.81.</t>
  </si>
  <si>
    <t>2.1.5.82.</t>
  </si>
  <si>
    <t>2.1.5.83.</t>
  </si>
  <si>
    <t>2.1.5.84.</t>
  </si>
  <si>
    <t>2.1.5.85.</t>
  </si>
  <si>
    <t>2.1.5.86.</t>
  </si>
  <si>
    <t>2.1.5.87.</t>
  </si>
  <si>
    <t>2.1.5.88.</t>
  </si>
  <si>
    <t>2.1.5.89.</t>
  </si>
  <si>
    <t>2.1.5.90.</t>
  </si>
  <si>
    <t>2.1.5.91.</t>
  </si>
  <si>
    <t>2.1.5.92.</t>
  </si>
  <si>
    <t>2.1.5.93.</t>
  </si>
  <si>
    <t>2.1.5.94.</t>
  </si>
  <si>
    <t>2.1.5.95.</t>
  </si>
  <si>
    <t>2.1.5.96.</t>
  </si>
  <si>
    <t>2.1.5.97.</t>
  </si>
  <si>
    <t>2.1.5.98.</t>
  </si>
  <si>
    <t>2.1.5.99.</t>
  </si>
  <si>
    <t>2.1.5.100.</t>
  </si>
  <si>
    <t>2.1.5.101.</t>
  </si>
  <si>
    <t>2.1.5.102.</t>
  </si>
  <si>
    <t>2.1.5.103.</t>
  </si>
  <si>
    <t>2.1.5.104</t>
  </si>
  <si>
    <t>2.1.5.105.</t>
  </si>
  <si>
    <t>2.1.5.106.</t>
  </si>
  <si>
    <t>2.1.5.107.</t>
  </si>
  <si>
    <t>2.1.5.108.</t>
  </si>
  <si>
    <t>2.1.5.109.</t>
  </si>
  <si>
    <t>2.1.5.110.</t>
  </si>
  <si>
    <t>2.1.5.111.</t>
  </si>
  <si>
    <t>2.1.5.112.</t>
  </si>
  <si>
    <t>2.1.5.113.</t>
  </si>
  <si>
    <t>2.1.5.114.</t>
  </si>
  <si>
    <t>2.1.5.115.</t>
  </si>
  <si>
    <t>2.1.5.116.</t>
  </si>
  <si>
    <t>2.1.5.117.</t>
  </si>
  <si>
    <t>2.1.5.118.</t>
  </si>
  <si>
    <t>2.1.5.119.</t>
  </si>
  <si>
    <t>2.1.5.120.</t>
  </si>
  <si>
    <t>2.1.5.121.</t>
  </si>
  <si>
    <t>2.1.5.122.</t>
  </si>
  <si>
    <t>2.1.5.123.</t>
  </si>
  <si>
    <t>2.1.5.124.</t>
  </si>
  <si>
    <t>2.1.5.125.</t>
  </si>
  <si>
    <t>2.1.5.126.</t>
  </si>
  <si>
    <t>2.1.5.127.</t>
  </si>
  <si>
    <t>2.1.5.128.</t>
  </si>
  <si>
    <t>2.1.5.129.</t>
  </si>
  <si>
    <t>2.1.5.130.</t>
  </si>
  <si>
    <t>2.1.5.131.</t>
  </si>
  <si>
    <t>2.1.5.132.</t>
  </si>
  <si>
    <t>2.1.5.133.</t>
  </si>
  <si>
    <t>2.1.5.134.</t>
  </si>
  <si>
    <t>2.1.5.135.</t>
  </si>
  <si>
    <t>2.1.5.136.</t>
  </si>
  <si>
    <t>2.1.5.137.</t>
  </si>
  <si>
    <t>2.1.5.138.</t>
  </si>
  <si>
    <t>2.1.5.139.</t>
  </si>
  <si>
    <t>2.1.5.140.</t>
  </si>
  <si>
    <t>2.1.5.141.</t>
  </si>
  <si>
    <t>2.1.5.142.</t>
  </si>
  <si>
    <t>2.1.5.143.</t>
  </si>
  <si>
    <t>2.1.5.144.</t>
  </si>
  <si>
    <t>2.1.5.145.</t>
  </si>
  <si>
    <t>2.1.5.146.</t>
  </si>
  <si>
    <t>2.1.5.147.</t>
  </si>
  <si>
    <t>2.1.5.148.</t>
  </si>
  <si>
    <t>2.1.5.149.</t>
  </si>
  <si>
    <t>2.1.5.150.</t>
  </si>
  <si>
    <t>2.1.5.151.</t>
  </si>
  <si>
    <t>2.1.5.152.</t>
  </si>
  <si>
    <t>2.1.5.153.</t>
  </si>
  <si>
    <t>2.1.5.154.</t>
  </si>
  <si>
    <t>2.1.5.155.</t>
  </si>
  <si>
    <t>2.1.5.156.</t>
  </si>
  <si>
    <t>2.1.5.157.</t>
  </si>
  <si>
    <t>2.1.5.158.</t>
  </si>
  <si>
    <t>Итого по объектам ремонта дорог по разделу 2.1.5:</t>
  </si>
  <si>
    <t>Ремонт дворовых территорий многоквартирных домов, проездов к дворовым территориям многоквартирных домов  городского округа Тольятти:</t>
  </si>
  <si>
    <t>2.1.6.1.</t>
  </si>
  <si>
    <t>2.1.6.2.</t>
  </si>
  <si>
    <t>Итого по объектам ремонта дворовых территорий по разделу 2.1.6: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</si>
  <si>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Тольятти:</t>
  </si>
  <si>
    <t>2.1.7.1.</t>
  </si>
  <si>
    <t>2.1.7.1.1.</t>
  </si>
  <si>
    <t>2.1.7.1.2.</t>
  </si>
  <si>
    <t>2.1.7.1.3.</t>
  </si>
  <si>
    <t>2.1.7.1.4.</t>
  </si>
  <si>
    <t>2.1.7.1.5.</t>
  </si>
  <si>
    <t>2.1.7.1.6.</t>
  </si>
  <si>
    <t>2.1.7.1.7.</t>
  </si>
  <si>
    <t>2.1.7.1.8.</t>
  </si>
  <si>
    <t>2.1.7.1.9.</t>
  </si>
  <si>
    <t>2.1.7.1.10.</t>
  </si>
  <si>
    <t>2.1.7.1.11.</t>
  </si>
  <si>
    <t>2.1.7.1.12.</t>
  </si>
  <si>
    <t>2.1.7.1.13.</t>
  </si>
  <si>
    <t>2.1.7.1.14.</t>
  </si>
  <si>
    <t>2.1.7.1.15.</t>
  </si>
  <si>
    <t>2.1.7.1.16.</t>
  </si>
  <si>
    <t>2.1.7.1.17.</t>
  </si>
  <si>
    <t>2.1.7.1.18.</t>
  </si>
  <si>
    <t>2.1.7.1.19.</t>
  </si>
  <si>
    <t>2.1.7.1.20.</t>
  </si>
  <si>
    <t>2.1.7.1.21.</t>
  </si>
  <si>
    <t>2.1.7.1.22.</t>
  </si>
  <si>
    <t>2.1.7.1.23.</t>
  </si>
  <si>
    <t>2.1.7.1.24.</t>
  </si>
  <si>
    <t>2.1.7.1.25.</t>
  </si>
  <si>
    <t>2.1.7.1.26.</t>
  </si>
  <si>
    <t>2.1.7.1.27.</t>
  </si>
  <si>
    <t>2.1.7.1.28.</t>
  </si>
  <si>
    <t>2.1.7.1.29.</t>
  </si>
  <si>
    <t>2.1.7.1.30.</t>
  </si>
  <si>
    <t>2.1.7.1.31.</t>
  </si>
  <si>
    <t>2.1.7.1.32.</t>
  </si>
  <si>
    <t>2.1.7.1.33.</t>
  </si>
  <si>
    <t>2.1.7.1.34.</t>
  </si>
  <si>
    <t>2.1.7.1.35.</t>
  </si>
  <si>
    <t>2.1.7.1.36.</t>
  </si>
  <si>
    <t>2.1.7.1.37.</t>
  </si>
  <si>
    <t>2.1.7.1.38.</t>
  </si>
  <si>
    <t>2.1.7.1.39.</t>
  </si>
  <si>
    <t>2.1.7.1.40.</t>
  </si>
  <si>
    <t>2.1.7.1.41.</t>
  </si>
  <si>
    <t>2.1.7.1.42.</t>
  </si>
  <si>
    <t>2.1.7.1.43.</t>
  </si>
  <si>
    <t>2.1.7.1.44.</t>
  </si>
  <si>
    <t>2.1.7.1.45.</t>
  </si>
  <si>
    <t>2.1.7.1.46.</t>
  </si>
  <si>
    <t>2.1.7.1.47.</t>
  </si>
  <si>
    <t>2.1.7.1.48.</t>
  </si>
  <si>
    <t>2.1.7.1.49.</t>
  </si>
  <si>
    <t>2.1.7.1.50.</t>
  </si>
  <si>
    <t>2.1.7.1.51.</t>
  </si>
  <si>
    <t>2.1.7.1.52.</t>
  </si>
  <si>
    <t>2.1.7.1.53.</t>
  </si>
  <si>
    <t>2.1.7.1.54.</t>
  </si>
  <si>
    <t>2.1.7.1.55.</t>
  </si>
  <si>
    <t>2.1.7.1.56.</t>
  </si>
  <si>
    <t>2.1.7.1.57.</t>
  </si>
  <si>
    <t>2.1.7.1.58.</t>
  </si>
  <si>
    <t>2.1.7.1.59.</t>
  </si>
  <si>
    <t>2.1.7.1.60.</t>
  </si>
  <si>
    <t>2.1.7.1.61.</t>
  </si>
  <si>
    <t>2.1.7.1.62.</t>
  </si>
  <si>
    <t>2.1.7.1.63.</t>
  </si>
  <si>
    <t>2.1.7.1.64.</t>
  </si>
  <si>
    <t>2.1.7.1.65.</t>
  </si>
  <si>
    <t>2.1.7.1.66.</t>
  </si>
  <si>
    <t>2.1.7.1.67.</t>
  </si>
  <si>
    <t>2.1.7.1.68.</t>
  </si>
  <si>
    <t>2.1.7.1.69.</t>
  </si>
  <si>
    <t>2.1.7.1.70.</t>
  </si>
  <si>
    <t>2.1.7.1.71.</t>
  </si>
  <si>
    <t>2.1.7.1.72.</t>
  </si>
  <si>
    <t>2.1.7.1.73.</t>
  </si>
  <si>
    <t>2.1.7.1.74.</t>
  </si>
  <si>
    <t>2.1.7.1.75.</t>
  </si>
  <si>
    <t>2.1.7.1.76.</t>
  </si>
  <si>
    <t>2.1.7.1.77.</t>
  </si>
  <si>
    <t>2.1.7.1.78.</t>
  </si>
  <si>
    <t>2.1.7.1.79.</t>
  </si>
  <si>
    <t>2.1.7.1.80.</t>
  </si>
  <si>
    <t>2.1.7.1.81.</t>
  </si>
  <si>
    <t>2.1.7.1.82.</t>
  </si>
  <si>
    <t>2.1.7.1.83.</t>
  </si>
  <si>
    <t>2.1.7.1.84.</t>
  </si>
  <si>
    <t>2.1.7.1.85.</t>
  </si>
  <si>
    <t>2.1.7.1.86.</t>
  </si>
  <si>
    <t>2.1.7.1.87.</t>
  </si>
  <si>
    <t>2.1.7.1.88.</t>
  </si>
  <si>
    <t>2.1.7.1.89.</t>
  </si>
  <si>
    <t>2.1.7.1.90.</t>
  </si>
  <si>
    <t>2.1.7.1.91.</t>
  </si>
  <si>
    <t>2.1.7.1.92.</t>
  </si>
  <si>
    <t>2.1.7.1.93.</t>
  </si>
  <si>
    <t>2.1.7.1.94.</t>
  </si>
  <si>
    <t>2.1.7.1.95.</t>
  </si>
  <si>
    <t>2.1.7.1.96.</t>
  </si>
  <si>
    <t>2.1.7.1.97.</t>
  </si>
  <si>
    <t>2.1.7.1.98.</t>
  </si>
  <si>
    <t>2.1.7.1.99.</t>
  </si>
  <si>
    <t>2.1.7.1.100.</t>
  </si>
  <si>
    <t>2.1.7.1.101.</t>
  </si>
  <si>
    <t>2.1.7.1.102.</t>
  </si>
  <si>
    <t>2.1.7.1.103.</t>
  </si>
  <si>
    <t>2.1.7.1.104.</t>
  </si>
  <si>
    <t>2.1.7.1.105.</t>
  </si>
  <si>
    <t>2.1.7.1.106.</t>
  </si>
  <si>
    <t>2.1.7.1.107.</t>
  </si>
  <si>
    <t>2.1.7.1.108.</t>
  </si>
  <si>
    <t>2.1.7.1.109.</t>
  </si>
  <si>
    <t>2.1.7.1.110.</t>
  </si>
  <si>
    <t>2.1.7.1.111.</t>
  </si>
  <si>
    <t>2.1.7.1.112.</t>
  </si>
  <si>
    <t>2.1.7.1.113.</t>
  </si>
  <si>
    <t>2.1.7.1.114.</t>
  </si>
  <si>
    <t>2.1.7.1.115.</t>
  </si>
  <si>
    <t>2.1.7.1.116.</t>
  </si>
  <si>
    <t>2.1.7.1.117.</t>
  </si>
  <si>
    <t>2.1.7.1.118.</t>
  </si>
  <si>
    <t>2.1.7.1.119.</t>
  </si>
  <si>
    <t>2.1.7.1.120.</t>
  </si>
  <si>
    <t>2.1.7.1.121.</t>
  </si>
  <si>
    <t>2.1.7.1.122.</t>
  </si>
  <si>
    <t>2.1.7.1.123.</t>
  </si>
  <si>
    <t>2.1.7.1.124.</t>
  </si>
  <si>
    <t>2.1.7.1.125.</t>
  </si>
  <si>
    <t>2.1.7.1.126.</t>
  </si>
  <si>
    <t>2.1.7.1.127.</t>
  </si>
  <si>
    <t>2.1.7.1.128.</t>
  </si>
  <si>
    <t>2.1.7.1.129.</t>
  </si>
  <si>
    <t>2.1.7.1.130.</t>
  </si>
  <si>
    <t>2.1.7.1.131.</t>
  </si>
  <si>
    <t>2.1.7.1.132.</t>
  </si>
  <si>
    <t>2.1.7.1.133.</t>
  </si>
  <si>
    <t>2.1.7.1.134.</t>
  </si>
  <si>
    <t>2.1.7.1.135.</t>
  </si>
  <si>
    <t>2.1.7.1.136.</t>
  </si>
  <si>
    <t>2.1.7.1.137.</t>
  </si>
  <si>
    <t>2.1.7.1.138.</t>
  </si>
  <si>
    <t>2.1.7.1.139.</t>
  </si>
  <si>
    <t>2.1.7.1.140.</t>
  </si>
  <si>
    <t>2.1.7.1.141.</t>
  </si>
  <si>
    <t>2.1.7.1.142.</t>
  </si>
  <si>
    <t>2.1.7.1.143.</t>
  </si>
  <si>
    <t>2.1.7.1.144.</t>
  </si>
  <si>
    <t>2.1.7.1.145.</t>
  </si>
  <si>
    <t>2.1.7.1.146.</t>
  </si>
  <si>
    <t>2.1.7.1.147.</t>
  </si>
  <si>
    <t>2.1.7.1.148.</t>
  </si>
  <si>
    <t>2.1.7.1.149.</t>
  </si>
  <si>
    <t>2.1.7.1.150.</t>
  </si>
  <si>
    <t>2.1.7.1.151.</t>
  </si>
  <si>
    <t>2.1.7.1.152.</t>
  </si>
  <si>
    <t>2.1.7.1.153.</t>
  </si>
  <si>
    <t>2.1.7.1.154.</t>
  </si>
  <si>
    <t>2.1.7.1.155.</t>
  </si>
  <si>
    <t>2.1.7.1.156.</t>
  </si>
  <si>
    <t>2.1.7.1.157.</t>
  </si>
  <si>
    <t>2.1.7.2.</t>
  </si>
  <si>
    <t>2.1.7.2.1.</t>
  </si>
  <si>
    <t>2.1.7.2.2.</t>
  </si>
  <si>
    <t>2.1.7.2.3.</t>
  </si>
  <si>
    <t>2.1.7.2.9.</t>
  </si>
  <si>
    <t>2.1.7.2.4.</t>
  </si>
  <si>
    <t>2.1.7.2.5.</t>
  </si>
  <si>
    <t>2.1.7.2.6.</t>
  </si>
  <si>
    <t>2.1.7.2.7.</t>
  </si>
  <si>
    <t>2.1.7.2.8.</t>
  </si>
  <si>
    <t>2.1.7.2.10.</t>
  </si>
  <si>
    <t>2.1.7.2.11.</t>
  </si>
  <si>
    <t>2.1.7.2.12.</t>
  </si>
  <si>
    <t>2.1.7.2.13.</t>
  </si>
  <si>
    <t>2.1.7.2.14.</t>
  </si>
  <si>
    <t>2.1.7.2.15.</t>
  </si>
  <si>
    <t>2.1.7.2.16.</t>
  </si>
  <si>
    <t>2.1.7.2.17.</t>
  </si>
  <si>
    <t>2.1.7.2.18.</t>
  </si>
  <si>
    <t>2.1.7.2.19.</t>
  </si>
  <si>
    <t>2.1.7.2.20.</t>
  </si>
  <si>
    <t>2.1.7.2.21.</t>
  </si>
  <si>
    <t>2.1.7.2.22.</t>
  </si>
  <si>
    <t>2.1.7.2.23.</t>
  </si>
  <si>
    <t>2.1.7.2.24.</t>
  </si>
  <si>
    <t>2.1.7.2.25.</t>
  </si>
  <si>
    <t>2.1.7.2.26.</t>
  </si>
  <si>
    <t>2.1.7.2.27.</t>
  </si>
  <si>
    <t>2.1.7.2.28.</t>
  </si>
  <si>
    <t>2.1.7.2.29.</t>
  </si>
  <si>
    <t>2.1.7.2.30.</t>
  </si>
  <si>
    <t>2.1.7.2.31.</t>
  </si>
  <si>
    <t>2.1.7.2.32.</t>
  </si>
  <si>
    <t>2.1.7.2.33.</t>
  </si>
  <si>
    <t>2.1.7.2.34.</t>
  </si>
  <si>
    <t>2.1.7.2.35.</t>
  </si>
  <si>
    <t>2.1.7.2.36.</t>
  </si>
  <si>
    <t>2.1.7.2.37.</t>
  </si>
  <si>
    <t>2.1.7.2.38.</t>
  </si>
  <si>
    <t>2.1.7.2.39.</t>
  </si>
  <si>
    <t>2.1.7.2.40.</t>
  </si>
  <si>
    <t>2.1.7.2.41.</t>
  </si>
  <si>
    <t>2.1.7.2.42.</t>
  </si>
  <si>
    <t>2.1.7.2.43.</t>
  </si>
  <si>
    <t>2.1.7.2.44.</t>
  </si>
  <si>
    <t>2.1.7.2.45.</t>
  </si>
  <si>
    <t>2.1.7.2.46.</t>
  </si>
  <si>
    <t>2.1.7.2.47.</t>
  </si>
  <si>
    <t>2.1.7.2.48.</t>
  </si>
  <si>
    <t>2.1.7.2.49.</t>
  </si>
  <si>
    <t>2.1.7.2.50.</t>
  </si>
  <si>
    <t>2.1.7.2.51.</t>
  </si>
  <si>
    <t>2.1.7.2.52.</t>
  </si>
  <si>
    <t>2.1.7.2.53.</t>
  </si>
  <si>
    <t>2.1.7.2.54.</t>
  </si>
  <si>
    <t>2.1.7.2.55.</t>
  </si>
  <si>
    <t>2.1.7.2.56.</t>
  </si>
  <si>
    <t>2.1.7.2.57.</t>
  </si>
  <si>
    <t>2.1.7.2.58.</t>
  </si>
  <si>
    <t>2.1.7.2.59.</t>
  </si>
  <si>
    <t>2.1.7.2.60.</t>
  </si>
  <si>
    <t>2.1.7.2.61.</t>
  </si>
  <si>
    <t>2.1.7.2.62.</t>
  </si>
  <si>
    <t>2.1.7.2.63.</t>
  </si>
  <si>
    <t>2.1.7.2.64.</t>
  </si>
  <si>
    <t>2.1.7.2.65.</t>
  </si>
  <si>
    <t>2.1.7.2.66.</t>
  </si>
  <si>
    <t>2.1.7.2.67.</t>
  </si>
  <si>
    <t>2.1.7.2.68.</t>
  </si>
  <si>
    <t>2.1.7.2.69.</t>
  </si>
  <si>
    <t>2.1.7.2.70.</t>
  </si>
  <si>
    <t>2.1.7.2.71.</t>
  </si>
  <si>
    <t>2.1.7.2.72.</t>
  </si>
  <si>
    <t>2.1.7.2.73.</t>
  </si>
  <si>
    <t>2.1.7.2.74.</t>
  </si>
  <si>
    <t>2.1.7.2.75.</t>
  </si>
  <si>
    <t>2.1.7.2.76.</t>
  </si>
  <si>
    <t>2.1.7.2.77.</t>
  </si>
  <si>
    <t>2.1.7.2.78.</t>
  </si>
  <si>
    <t>2.1.7.2.79.</t>
  </si>
  <si>
    <t>2.1.7.2.80.</t>
  </si>
  <si>
    <t>Итого по объектам отсыпки автомобильных дорог асфальтогранулятом по разделу 2.1.7:</t>
  </si>
  <si>
    <t>2.1.8.1.</t>
  </si>
  <si>
    <t>Итого по содержанию автомобильных дорог местного значения и внутриквартальных проездов по разделу 8:</t>
  </si>
  <si>
    <t>Приложение № 6                                                                                              к  постановлению администрации 
городского округа Тольятти 
от_______________№ _________</t>
  </si>
  <si>
    <t>Приложение № 7                                                                                              к  постановлению администрации городского округа Тольятти от______________№ __________</t>
  </si>
  <si>
    <t>Приложение № 8                                                                                             к  постановлению администрации городского округа Тольятти от_______________№ _________</t>
  </si>
  <si>
    <t>Приложение № 9                                                                                             к постановлению администрации городского округа Тольятти                           от______________ №_________</t>
  </si>
  <si>
    <t>Приложение № 10                                                                                                                      к  постановлению администрации городского округа Тольятти                                от______________ № __________</t>
  </si>
  <si>
    <t>на 2021 г.</t>
  </si>
  <si>
    <t>на 2022 г.</t>
  </si>
  <si>
    <t>на 2023 г.</t>
  </si>
  <si>
    <t>на 2024 г.</t>
  </si>
  <si>
    <t>на 2025 г.</t>
  </si>
  <si>
    <t>356,82 / 323,32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</si>
</sst>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0.0"/>
    <numFmt numFmtId="165" formatCode="#,##0.0"/>
    <numFmt numFmtId="166" formatCode="#,##0.0_р_."/>
    <numFmt numFmtId="167" formatCode="#,##0_р_."/>
    <numFmt numFmtId="168" formatCode="#,##0.00_р_."/>
    <numFmt numFmtId="169" formatCode="#,##0.000_р_."/>
  </numFmts>
  <fonts count="54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b/>
      <i/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.5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rgb="FF00B05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6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7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0" fillId="2" borderId="0" xfId="0" applyFill="1"/>
    <xf numFmtId="0" fontId="19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3" fillId="2" borderId="0" xfId="0" applyFont="1" applyFill="1"/>
    <xf numFmtId="0" fontId="2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2" fillId="0" borderId="0" xfId="0" applyFont="1"/>
    <xf numFmtId="0" fontId="23" fillId="0" borderId="0" xfId="0" applyFont="1"/>
    <xf numFmtId="2" fontId="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top" wrapText="1"/>
    </xf>
    <xf numFmtId="0" fontId="17" fillId="4" borderId="0" xfId="0" applyFont="1" applyFill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15" fillId="0" borderId="0" xfId="0" applyFont="1"/>
    <xf numFmtId="0" fontId="3" fillId="0" borderId="6" xfId="0" applyFont="1" applyBorder="1"/>
    <xf numFmtId="0" fontId="0" fillId="0" borderId="6" xfId="0" applyBorder="1"/>
    <xf numFmtId="0" fontId="24" fillId="0" borderId="8" xfId="0" applyFont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/>
    </xf>
    <xf numFmtId="0" fontId="0" fillId="5" borderId="0" xfId="0" applyFill="1"/>
    <xf numFmtId="3" fontId="33" fillId="0" borderId="1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167" fontId="24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6" fillId="0" borderId="0" xfId="0" applyFont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165" fontId="39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49" fontId="24" fillId="0" borderId="1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center" vertical="top" wrapText="1"/>
    </xf>
    <xf numFmtId="168" fontId="4" fillId="0" borderId="13" xfId="0" applyNumberFormat="1" applyFont="1" applyBorder="1" applyAlignment="1">
      <alignment horizontal="center" vertical="top" wrapText="1"/>
    </xf>
    <xf numFmtId="168" fontId="4" fillId="0" borderId="14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165" fontId="23" fillId="0" borderId="0" xfId="0" applyNumberFormat="1" applyFont="1"/>
    <xf numFmtId="3" fontId="28" fillId="2" borderId="0" xfId="0" applyNumberFormat="1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3" fontId="28" fillId="0" borderId="4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23" fillId="0" borderId="0" xfId="0" applyNumberFormat="1" applyFont="1"/>
    <xf numFmtId="3" fontId="23" fillId="0" borderId="0" xfId="0" applyNumberFormat="1" applyFont="1"/>
    <xf numFmtId="0" fontId="23" fillId="0" borderId="0" xfId="0" applyFont="1" applyAlignment="1">
      <alignment horizontal="center"/>
    </xf>
    <xf numFmtId="166" fontId="3" fillId="0" borderId="0" xfId="0" applyNumberFormat="1" applyFont="1"/>
    <xf numFmtId="0" fontId="23" fillId="0" borderId="0" xfId="0" applyFont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0" fillId="0" borderId="12" xfId="0" applyBorder="1"/>
    <xf numFmtId="166" fontId="33" fillId="0" borderId="1" xfId="0" applyNumberFormat="1" applyFont="1" applyBorder="1" applyAlignment="1">
      <alignment horizontal="center" vertical="center"/>
    </xf>
    <xf numFmtId="167" fontId="33" fillId="0" borderId="8" xfId="0" applyNumberFormat="1" applyFont="1" applyBorder="1" applyAlignment="1">
      <alignment vertical="center"/>
    </xf>
    <xf numFmtId="167" fontId="33" fillId="0" borderId="4" xfId="0" applyNumberFormat="1" applyFont="1" applyBorder="1" applyAlignment="1">
      <alignment vertical="center"/>
    </xf>
    <xf numFmtId="0" fontId="45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167" fontId="33" fillId="0" borderId="1" xfId="0" applyNumberFormat="1" applyFont="1" applyBorder="1" applyAlignment="1">
      <alignment vertical="center"/>
    </xf>
    <xf numFmtId="4" fontId="12" fillId="0" borderId="0" xfId="0" applyNumberFormat="1" applyFont="1"/>
    <xf numFmtId="3" fontId="12" fillId="0" borderId="0" xfId="0" applyNumberFormat="1" applyFont="1"/>
    <xf numFmtId="167" fontId="13" fillId="0" borderId="15" xfId="0" applyNumberFormat="1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7" fontId="4" fillId="0" borderId="1" xfId="0" applyNumberFormat="1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top" wrapText="1"/>
    </xf>
    <xf numFmtId="2" fontId="49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9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7" fontId="4" fillId="0" borderId="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8" fontId="4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4" fontId="50" fillId="0" borderId="1" xfId="0" applyNumberFormat="1" applyFont="1" applyBorder="1" applyAlignment="1">
      <alignment horizontal="center" vertical="center" wrapText="1"/>
    </xf>
    <xf numFmtId="2" fontId="50" fillId="0" borderId="1" xfId="0" applyNumberFormat="1" applyFont="1" applyBorder="1" applyAlignment="1">
      <alignment horizontal="center" vertical="center" wrapText="1"/>
    </xf>
    <xf numFmtId="0" fontId="45" fillId="0" borderId="4" xfId="0" applyFont="1" applyBorder="1" applyAlignment="1">
      <alignment horizontal="left" vertical="center" wrapText="1"/>
    </xf>
    <xf numFmtId="167" fontId="13" fillId="0" borderId="5" xfId="0" applyNumberFormat="1" applyFont="1" applyBorder="1" applyAlignment="1">
      <alignment horizontal="center" vertical="center"/>
    </xf>
    <xf numFmtId="167" fontId="13" fillId="0" borderId="8" xfId="0" applyNumberFormat="1" applyFont="1" applyBorder="1" applyAlignment="1">
      <alignment horizontal="center" vertical="center"/>
    </xf>
    <xf numFmtId="167" fontId="13" fillId="0" borderId="4" xfId="0" applyNumberFormat="1" applyFont="1" applyBorder="1" applyAlignment="1">
      <alignment horizontal="center" vertical="center"/>
    </xf>
    <xf numFmtId="167" fontId="33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67" fontId="33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66" fontId="33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4" fillId="0" borderId="8" xfId="0" applyFont="1" applyBorder="1" applyAlignment="1">
      <alignment wrapText="1"/>
    </xf>
    <xf numFmtId="0" fontId="24" fillId="0" borderId="8" xfId="0" applyFont="1" applyBorder="1"/>
    <xf numFmtId="49" fontId="4" fillId="0" borderId="1" xfId="0" applyNumberFormat="1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50" fillId="2" borderId="1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6" fillId="0" borderId="1" xfId="0" applyFont="1" applyBorder="1" applyAlignment="1">
      <alignment vertical="top" wrapText="1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167" fontId="46" fillId="2" borderId="1" xfId="0" applyNumberFormat="1" applyFont="1" applyFill="1" applyBorder="1" applyAlignment="1">
      <alignment horizontal="center" vertical="top" wrapText="1"/>
    </xf>
    <xf numFmtId="168" fontId="46" fillId="2" borderId="1" xfId="0" applyNumberFormat="1" applyFont="1" applyFill="1" applyBorder="1" applyAlignment="1">
      <alignment horizontal="center" vertical="top" wrapText="1"/>
    </xf>
    <xf numFmtId="167" fontId="46" fillId="2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2" fontId="1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2" fontId="5" fillId="0" borderId="1" xfId="0" applyNumberFormat="1" applyFont="1" applyBorder="1" applyAlignment="1">
      <alignment horizontal="center" vertical="center" wrapText="1" shrinkToFit="1"/>
    </xf>
    <xf numFmtId="3" fontId="5" fillId="0" borderId="1" xfId="0" applyNumberFormat="1" applyFont="1" applyBorder="1" applyAlignment="1">
      <alignment horizontal="center" vertical="center" wrapText="1" shrinkToFit="1"/>
    </xf>
    <xf numFmtId="4" fontId="4" fillId="0" borderId="1" xfId="0" applyNumberFormat="1" applyFont="1" applyBorder="1" applyAlignment="1">
      <alignment horizontal="center" vertical="center" wrapText="1" shrinkToFit="1"/>
    </xf>
    <xf numFmtId="4" fontId="9" fillId="0" borderId="1" xfId="0" applyNumberFormat="1" applyFont="1" applyBorder="1" applyAlignment="1">
      <alignment vertical="center" wrapText="1" shrinkToFit="1"/>
    </xf>
    <xf numFmtId="2" fontId="4" fillId="0" borderId="1" xfId="0" applyNumberFormat="1" applyFont="1" applyBorder="1" applyAlignment="1">
      <alignment horizontal="center" vertical="center" wrapText="1" shrinkToFit="1"/>
    </xf>
    <xf numFmtId="3" fontId="4" fillId="0" borderId="1" xfId="0" applyNumberFormat="1" applyFont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shrinkToFit="1"/>
    </xf>
    <xf numFmtId="2" fontId="5" fillId="0" borderId="1" xfId="0" applyNumberFormat="1" applyFont="1" applyBorder="1" applyAlignment="1">
      <alignment horizontal="center" vertical="center" shrinkToFit="1"/>
    </xf>
    <xf numFmtId="4" fontId="6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vertical="center" wrapText="1" shrinkToFit="1"/>
    </xf>
    <xf numFmtId="2" fontId="6" fillId="0" borderId="1" xfId="0" applyNumberFormat="1" applyFont="1" applyBorder="1" applyAlignment="1">
      <alignment horizontal="center" vertical="center" wrapText="1" shrinkToFit="1"/>
    </xf>
    <xf numFmtId="3" fontId="6" fillId="0" borderId="1" xfId="0" applyNumberFormat="1" applyFont="1" applyBorder="1" applyAlignment="1">
      <alignment horizontal="center" vertical="center" wrapText="1" shrinkToFit="1"/>
    </xf>
    <xf numFmtId="4" fontId="7" fillId="0" borderId="0" xfId="0" applyNumberFormat="1" applyFont="1"/>
    <xf numFmtId="4" fontId="11" fillId="0" borderId="1" xfId="0" applyNumberFormat="1" applyFont="1" applyBorder="1" applyAlignment="1">
      <alignment horizontal="left" vertical="center" wrapText="1" shrinkToFit="1"/>
    </xf>
    <xf numFmtId="4" fontId="9" fillId="0" borderId="1" xfId="0" applyNumberFormat="1" applyFont="1" applyBorder="1" applyAlignment="1">
      <alignment horizontal="left" vertical="center" wrapText="1" shrinkToFit="1"/>
    </xf>
    <xf numFmtId="4" fontId="34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horizontal="left" vertical="center" wrapText="1" shrinkToFit="1"/>
    </xf>
    <xf numFmtId="4" fontId="38" fillId="0" borderId="0" xfId="0" applyNumberFormat="1" applyFont="1"/>
    <xf numFmtId="0" fontId="38" fillId="0" borderId="0" xfId="0" applyFont="1"/>
    <xf numFmtId="0" fontId="3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left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24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1" xfId="0" applyNumberFormat="1" applyFont="1" applyBorder="1" applyAlignment="1">
      <alignment horizontal="left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4" fontId="9" fillId="0" borderId="1" xfId="3" applyNumberFormat="1" applyFont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3" fontId="46" fillId="0" borderId="1" xfId="1" applyNumberFormat="1" applyFont="1" applyBorder="1" applyAlignment="1">
      <alignment horizontal="center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2" fontId="4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9" fillId="0" borderId="1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 shrinkToFit="1"/>
    </xf>
    <xf numFmtId="4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/>
    <xf numFmtId="0" fontId="0" fillId="0" borderId="6" xfId="0" applyBorder="1" applyAlignment="1">
      <alignment wrapText="1"/>
    </xf>
    <xf numFmtId="2" fontId="0" fillId="0" borderId="6" xfId="0" applyNumberFormat="1" applyBorder="1" applyAlignment="1">
      <alignment wrapText="1"/>
    </xf>
    <xf numFmtId="0" fontId="3" fillId="0" borderId="6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3" fontId="28" fillId="2" borderId="1" xfId="0" applyNumberFormat="1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center" vertical="center"/>
    </xf>
    <xf numFmtId="167" fontId="28" fillId="0" borderId="1" xfId="0" applyNumberFormat="1" applyFont="1" applyBorder="1" applyAlignment="1">
      <alignment vertical="center"/>
    </xf>
    <xf numFmtId="166" fontId="20" fillId="0" borderId="1" xfId="9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3" fontId="27" fillId="0" borderId="1" xfId="4" applyNumberFormat="1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 wrapText="1"/>
    </xf>
    <xf numFmtId="3" fontId="28" fillId="0" borderId="1" xfId="4" applyNumberFormat="1" applyFont="1" applyFill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 wrapText="1"/>
    </xf>
    <xf numFmtId="167" fontId="0" fillId="0" borderId="0" xfId="0" applyNumberFormat="1"/>
    <xf numFmtId="166" fontId="2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4" fillId="0" borderId="1" xfId="7" applyNumberFormat="1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 wrapText="1"/>
    </xf>
    <xf numFmtId="3" fontId="28" fillId="0" borderId="1" xfId="7" applyNumberFormat="1" applyFont="1" applyBorder="1" applyAlignment="1">
      <alignment horizontal="center" vertical="center"/>
    </xf>
    <xf numFmtId="3" fontId="27" fillId="0" borderId="1" xfId="7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0" fillId="0" borderId="3" xfId="0" applyBorder="1"/>
    <xf numFmtId="167" fontId="33" fillId="2" borderId="1" xfId="0" applyNumberFormat="1" applyFont="1" applyFill="1" applyBorder="1" applyAlignment="1">
      <alignment horizontal="center" vertical="center"/>
    </xf>
    <xf numFmtId="167" fontId="13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" fontId="17" fillId="0" borderId="1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 shrinkToFit="1"/>
    </xf>
    <xf numFmtId="4" fontId="8" fillId="0" borderId="1" xfId="1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3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14" fillId="0" borderId="7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167" fontId="13" fillId="0" borderId="8" xfId="0" applyNumberFormat="1" applyFont="1" applyBorder="1" applyAlignment="1">
      <alignment horizontal="center" vertical="center"/>
    </xf>
    <xf numFmtId="167" fontId="13" fillId="0" borderId="4" xfId="0" applyNumberFormat="1" applyFont="1" applyBorder="1" applyAlignment="1">
      <alignment horizontal="center" vertical="center"/>
    </xf>
    <xf numFmtId="167" fontId="33" fillId="0" borderId="8" xfId="0" applyNumberFormat="1" applyFont="1" applyBorder="1" applyAlignment="1">
      <alignment horizontal="center" vertical="center"/>
    </xf>
    <xf numFmtId="167" fontId="33" fillId="0" borderId="4" xfId="0" applyNumberFormat="1" applyFont="1" applyBorder="1" applyAlignment="1">
      <alignment horizontal="center" vertical="center"/>
    </xf>
    <xf numFmtId="167" fontId="33" fillId="0" borderId="5" xfId="0" applyNumberFormat="1" applyFont="1" applyBorder="1" applyAlignment="1">
      <alignment horizontal="center" vertical="center"/>
    </xf>
    <xf numFmtId="167" fontId="13" fillId="0" borderId="5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7" fontId="14" fillId="0" borderId="5" xfId="0" applyNumberFormat="1" applyFont="1" applyBorder="1" applyAlignment="1">
      <alignment horizontal="center" vertical="center" wrapText="1"/>
    </xf>
    <xf numFmtId="167" fontId="14" fillId="0" borderId="8" xfId="0" applyNumberFormat="1" applyFont="1" applyBorder="1" applyAlignment="1">
      <alignment horizontal="center" vertical="center" wrapText="1"/>
    </xf>
    <xf numFmtId="167" fontId="14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7" fontId="13" fillId="0" borderId="18" xfId="0" applyNumberFormat="1" applyFont="1" applyBorder="1" applyAlignment="1">
      <alignment horizontal="center" vertical="center"/>
    </xf>
    <xf numFmtId="167" fontId="13" fillId="0" borderId="9" xfId="0" applyNumberFormat="1" applyFont="1" applyBorder="1" applyAlignment="1">
      <alignment horizontal="center" vertical="center"/>
    </xf>
    <xf numFmtId="167" fontId="1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67" fontId="33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166" fontId="33" fillId="0" borderId="5" xfId="0" applyNumberFormat="1" applyFont="1" applyBorder="1" applyAlignment="1">
      <alignment horizontal="center" vertical="center"/>
    </xf>
    <xf numFmtId="166" fontId="33" fillId="0" borderId="8" xfId="0" applyNumberFormat="1" applyFont="1" applyBorder="1" applyAlignment="1">
      <alignment horizontal="center" vertical="center"/>
    </xf>
    <xf numFmtId="166" fontId="33" fillId="0" borderId="4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 wrapText="1"/>
    </xf>
    <xf numFmtId="0" fontId="37" fillId="0" borderId="6" xfId="0" applyFont="1" applyBorder="1"/>
    <xf numFmtId="0" fontId="1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52" fillId="0" borderId="7" xfId="0" applyFont="1" applyBorder="1" applyAlignment="1">
      <alignment horizontal="left" vertical="center" wrapText="1"/>
    </xf>
    <xf numFmtId="0" fontId="52" fillId="0" borderId="3" xfId="0" applyFont="1" applyBorder="1" applyAlignment="1">
      <alignment horizontal="left" vertical="center" wrapText="1"/>
    </xf>
    <xf numFmtId="0" fontId="52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7" fontId="33" fillId="2" borderId="5" xfId="0" applyNumberFormat="1" applyFont="1" applyFill="1" applyBorder="1" applyAlignment="1">
      <alignment horizontal="center" vertical="center"/>
    </xf>
    <xf numFmtId="167" fontId="33" fillId="2" borderId="8" xfId="0" applyNumberFormat="1" applyFont="1" applyFill="1" applyBorder="1" applyAlignment="1">
      <alignment horizontal="center" vertical="center"/>
    </xf>
    <xf numFmtId="167" fontId="33" fillId="2" borderId="4" xfId="0" applyNumberFormat="1" applyFont="1" applyFill="1" applyBorder="1" applyAlignment="1">
      <alignment horizontal="center" vertical="center"/>
    </xf>
    <xf numFmtId="167" fontId="13" fillId="2" borderId="5" xfId="0" applyNumberFormat="1" applyFont="1" applyFill="1" applyBorder="1" applyAlignment="1">
      <alignment horizontal="center" vertical="center"/>
    </xf>
    <xf numFmtId="167" fontId="13" fillId="2" borderId="8" xfId="0" applyNumberFormat="1" applyFont="1" applyFill="1" applyBorder="1" applyAlignment="1">
      <alignment horizontal="center" vertical="center"/>
    </xf>
    <xf numFmtId="167" fontId="13" fillId="2" borderId="4" xfId="0" applyNumberFormat="1" applyFont="1" applyFill="1" applyBorder="1" applyAlignment="1">
      <alignment horizontal="center" vertical="center"/>
    </xf>
    <xf numFmtId="0" fontId="20" fillId="0" borderId="1" xfId="6" applyFont="1" applyBorder="1" applyAlignment="1">
      <alignment horizontal="left" vertical="center" wrapText="1"/>
    </xf>
    <xf numFmtId="167" fontId="33" fillId="0" borderId="1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167" fontId="33" fillId="0" borderId="1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2" fontId="8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8" fillId="0" borderId="7" xfId="1" applyNumberFormat="1" applyFont="1" applyBorder="1" applyAlignment="1">
      <alignment horizontal="left" vertical="center" wrapText="1"/>
    </xf>
    <xf numFmtId="2" fontId="8" fillId="0" borderId="3" xfId="1" applyNumberFormat="1" applyFont="1" applyBorder="1" applyAlignment="1">
      <alignment horizontal="left" vertical="center" wrapText="1"/>
    </xf>
    <xf numFmtId="2" fontId="8" fillId="0" borderId="2" xfId="1" applyNumberFormat="1" applyFont="1" applyBorder="1" applyAlignment="1">
      <alignment horizontal="left" vertical="center" wrapText="1"/>
    </xf>
    <xf numFmtId="4" fontId="8" fillId="0" borderId="7" xfId="1" applyNumberFormat="1" applyFont="1" applyBorder="1" applyAlignment="1">
      <alignment horizontal="left" vertical="center" wrapText="1"/>
    </xf>
    <xf numFmtId="4" fontId="8" fillId="0" borderId="3" xfId="1" applyNumberFormat="1" applyFont="1" applyBorder="1" applyAlignment="1">
      <alignment horizontal="left" vertical="center" wrapText="1"/>
    </xf>
    <xf numFmtId="4" fontId="8" fillId="0" borderId="2" xfId="1" applyNumberFormat="1" applyFont="1" applyBorder="1" applyAlignment="1">
      <alignment horizontal="left" vertical="center" wrapText="1"/>
    </xf>
    <xf numFmtId="164" fontId="8" fillId="0" borderId="7" xfId="1" applyNumberFormat="1" applyFont="1" applyBorder="1" applyAlignment="1">
      <alignment horizontal="left" vertical="center" wrapText="1"/>
    </xf>
    <xf numFmtId="164" fontId="8" fillId="0" borderId="3" xfId="1" applyNumberFormat="1" applyFont="1" applyBorder="1" applyAlignment="1">
      <alignment horizontal="left" vertical="center" wrapText="1"/>
    </xf>
    <xf numFmtId="164" fontId="8" fillId="0" borderId="2" xfId="1" applyNumberFormat="1" applyFont="1" applyBorder="1" applyAlignment="1">
      <alignment horizontal="left" vertical="center" wrapText="1"/>
    </xf>
    <xf numFmtId="4" fontId="8" fillId="0" borderId="1" xfId="1" applyNumberFormat="1" applyFont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left" vertical="center" wrapText="1" shrinkToFit="1"/>
    </xf>
    <xf numFmtId="4" fontId="8" fillId="0" borderId="3" xfId="0" applyNumberFormat="1" applyFont="1" applyBorder="1" applyAlignment="1">
      <alignment horizontal="left" vertical="center" wrapText="1" shrinkToFit="1"/>
    </xf>
    <xf numFmtId="4" fontId="8" fillId="0" borderId="2" xfId="0" applyNumberFormat="1" applyFont="1" applyBorder="1" applyAlignment="1">
      <alignment horizontal="left" vertical="center" wrapText="1" shrinkToFit="1"/>
    </xf>
    <xf numFmtId="0" fontId="4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2" fillId="0" borderId="6" xfId="0" applyFont="1" applyBorder="1"/>
    <xf numFmtId="3" fontId="27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3" fontId="2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top" wrapText="1"/>
    </xf>
    <xf numFmtId="0" fontId="24" fillId="2" borderId="6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7"/>
    <cellStyle name="Обычный 2 3" xfId="8"/>
    <cellStyle name="Обычный 3" xfId="2"/>
    <cellStyle name="Обычный 4" xfId="3"/>
    <cellStyle name="Обычный_Лист1" xfId="6"/>
    <cellStyle name="Финансовый" xfId="4" builtinId="3"/>
    <cellStyle name="Финансовый 2" xfId="5"/>
    <cellStyle name="Финансовый 3" xfId="9"/>
    <cellStyle name="Финансовый 4" xfId="10"/>
  </cellStyles>
  <dxfs count="0"/>
  <tableStyles count="0" defaultTableStyle="TableStyleMedium2" defaultPivotStyle="PivotStyleLight16"/>
  <colors>
    <mruColors>
      <color rgb="FFFFFF99"/>
      <color rgb="FFFFFF00"/>
      <color rgb="FFFFFF66"/>
      <color rgb="FFFFFFCC"/>
      <color rgb="FFF9B67F"/>
      <color rgb="FFFF9933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3;.&#1087;&#1086;&#1095;&#1090;&#1072;/&#1054;&#1058;&#1063;&#1045;&#1058;&#1067;%20&#1069;&#1050;&#1054;&#1053;&#1054;&#1052;&#1048;&#1057;&#1058;&#1067;/&#1055;&#1088;&#1086;&#1075;&#1088;&#1072;&#1084;&#1084;&#1072;/&#1055;&#1088;&#1086;&#1077;&#1082;&#1090;&#1099;%20&#1087;&#1086;&#1089;&#1090;&#1072;&#1085;&#1086;&#1074;&#1083;&#1077;&#1085;&#1080;&#1081;/&#1055;&#1088;&#1086;&#1075;&#1088;&#1072;&#1084;&#1084;&#1072;%202021-2025/&#1080;&#1079;&#1084;.%20&#1044;&#1091;&#1084;&#1072;%2024.03.2021/&#1050;&#1086;&#1087;&#1080;&#1103;%20&#1087;&#1088;&#1080;&#1083;&#1086;&#1078;&#1077;&#1085;&#1080;&#1103;%2024.03.2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netshare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80;&#1079;&#1084;.%20&#1044;&#1091;&#1084;&#1072;%20&#1088;&#1077;&#1096;.1137\2%20&#1050;&#1086;&#1087;&#1080;&#1103;%20&#1087;&#1088;&#1080;&#1083;&#1086;&#1078;&#1077;&#1085;&#1080;&#1103;%20&#1088;&#1077;&#1096;.1137%20(&#1089;%20&#1087;&#1086;&#1095;&#1090;&#1099;)%20&#1086;&#1088;&#1080;&#1075;&#1080;&#1085;&#1072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3;.&#1087;&#1086;&#1095;&#1090;&#1072;/&#1054;&#1058;&#1063;&#1045;&#1058;&#1067;%20&#1069;&#1050;&#1054;&#1053;&#1054;&#1052;&#1048;&#1057;&#1058;&#1067;/&#1055;&#1088;&#1086;&#1075;&#1088;&#1072;&#1084;&#1084;&#1072;/&#1055;&#1088;&#1086;&#1077;&#1082;&#1090;&#1099;%20&#1087;&#1086;&#1089;&#1090;&#1072;&#1085;&#1086;&#1074;&#1083;&#1077;&#1085;&#1080;&#1081;/&#1055;&#1088;&#1086;&#1075;&#1088;&#1072;&#1084;&#1084;&#1072;%202021-2025/&#1059;&#1090;&#1074;&#1077;&#1088;&#1076;&#1080;&#1083;&#1080;%20&#1085;&#1072;%20&#1044;&#1059;&#1052;&#1077;%20(&#1079;&#1072;&#1087;&#1091;&#1089;&#1082;&#1072;&#1077;&#1084;%20&#1087;&#1088;&#1086;&#1077;&#1082;&#1090;%20&#1087;&#1086;&#1089;&#1090;&#1072;&#1085;&#1086;&#1074;&#1083;&#1077;&#1085;&#1080;&#1103;)/&#1059;&#1090;&#1074;.&#1087;&#1088;&#1080;&#1083;&#1086;&#1078;&#1077;&#1085;&#1080;&#1103;%2021-2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онеч.рез."/>
      <sheetName val="2.переченьПБДД"/>
      <sheetName val="3.переченьМРАД"/>
      <sheetName val="4.меропр."/>
      <sheetName val="5.индик."/>
      <sheetName val="Лист1"/>
    </sheetNames>
    <sheetDataSet>
      <sheetData sheetId="0" refreshError="1"/>
      <sheetData sheetId="1" refreshError="1"/>
      <sheetData sheetId="2" refreshError="1">
        <row r="96">
          <cell r="G96">
            <v>0</v>
          </cell>
          <cell r="Q96">
            <v>0</v>
          </cell>
          <cell r="V96">
            <v>0</v>
          </cell>
          <cell r="AA96">
            <v>0</v>
          </cell>
        </row>
        <row r="215">
          <cell r="G215">
            <v>0</v>
          </cell>
          <cell r="L215">
            <v>0</v>
          </cell>
          <cell r="Q215">
            <v>0</v>
          </cell>
          <cell r="AA215">
            <v>0</v>
          </cell>
          <cell r="AB215">
            <v>0</v>
          </cell>
          <cell r="AC215">
            <v>0</v>
          </cell>
        </row>
        <row r="216">
          <cell r="G216">
            <v>0</v>
          </cell>
          <cell r="L216">
            <v>0</v>
          </cell>
          <cell r="Q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G217">
            <v>0</v>
          </cell>
          <cell r="L217">
            <v>0</v>
          </cell>
          <cell r="Q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G218">
            <v>0</v>
          </cell>
          <cell r="L218">
            <v>0</v>
          </cell>
          <cell r="Q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G219">
            <v>0</v>
          </cell>
          <cell r="L219">
            <v>0</v>
          </cell>
          <cell r="Q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G220">
            <v>0</v>
          </cell>
          <cell r="L220">
            <v>0</v>
          </cell>
          <cell r="Q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G221">
            <v>0</v>
          </cell>
          <cell r="L221">
            <v>0</v>
          </cell>
          <cell r="Q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G222">
            <v>0</v>
          </cell>
          <cell r="L222">
            <v>0</v>
          </cell>
          <cell r="Q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G223">
            <v>0</v>
          </cell>
          <cell r="L223">
            <v>0</v>
          </cell>
          <cell r="Q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G224">
            <v>0</v>
          </cell>
          <cell r="L224">
            <v>0</v>
          </cell>
          <cell r="Q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G225">
            <v>0</v>
          </cell>
          <cell r="L225">
            <v>0</v>
          </cell>
          <cell r="Q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G226">
            <v>0</v>
          </cell>
          <cell r="L226">
            <v>0</v>
          </cell>
          <cell r="Q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G227">
            <v>0</v>
          </cell>
          <cell r="L227">
            <v>0</v>
          </cell>
          <cell r="Q227">
            <v>0</v>
          </cell>
          <cell r="AA227">
            <v>0</v>
          </cell>
          <cell r="AB227">
            <v>0</v>
          </cell>
          <cell r="AC227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еч.рез."/>
      <sheetName val="1.переченьПБДД"/>
      <sheetName val="2.переченьМРАД"/>
      <sheetName val="3.меропр."/>
      <sheetName val="4.индик."/>
    </sheetNames>
    <sheetDataSet>
      <sheetData sheetId="0"/>
      <sheetData sheetId="1"/>
      <sheetData sheetId="2">
        <row r="510">
          <cell r="M510">
            <v>0</v>
          </cell>
          <cell r="R510">
            <v>0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МРАД)"/>
      <sheetName val="1.переченьПБДД"/>
      <sheetName val="2.переченьМРАД"/>
      <sheetName val="3.меропр."/>
      <sheetName val="4.индикаторы"/>
      <sheetName val="конечные результаты"/>
      <sheetName val="Лист1"/>
    </sheetNames>
    <sheetDataSet>
      <sheetData sheetId="0"/>
      <sheetData sheetId="1"/>
      <sheetData sheetId="2"/>
      <sheetData sheetId="3">
        <row r="44">
          <cell r="F44">
            <v>78904.999280000004</v>
          </cell>
          <cell r="G44">
            <v>700000.00072000001</v>
          </cell>
          <cell r="H44">
            <v>0</v>
          </cell>
          <cell r="I44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5"/>
  <sheetViews>
    <sheetView view="pageBreakPreview" topLeftCell="A7" zoomScale="80" zoomScaleSheetLayoutView="80" workbookViewId="0">
      <selection activeCell="E6" sqref="E6"/>
    </sheetView>
  </sheetViews>
  <sheetFormatPr defaultRowHeight="12.75" x14ac:dyDescent="0.2"/>
  <cols>
    <col min="1" max="1" width="4.85546875" customWidth="1"/>
    <col min="2" max="2" width="35.140625" customWidth="1"/>
    <col min="3" max="3" width="11.5703125" customWidth="1"/>
    <col min="4" max="4" width="8.85546875"/>
    <col min="5" max="6" width="10.85546875" customWidth="1"/>
    <col min="7" max="7" width="11.5703125" customWidth="1"/>
    <col min="8" max="8" width="11" customWidth="1"/>
    <col min="9" max="9" width="12.42578125" customWidth="1"/>
    <col min="10" max="10" width="18.5703125" customWidth="1"/>
  </cols>
  <sheetData>
    <row r="1" spans="1:11" ht="84" customHeight="1" x14ac:dyDescent="0.25">
      <c r="E1" s="323" t="s">
        <v>1701</v>
      </c>
      <c r="F1" s="323"/>
      <c r="G1" s="323"/>
      <c r="H1" s="323"/>
      <c r="I1" s="323"/>
      <c r="J1" s="44"/>
      <c r="K1" s="44"/>
    </row>
    <row r="2" spans="1:11" ht="40.15" customHeight="1" x14ac:dyDescent="0.2">
      <c r="A2" s="322" t="s">
        <v>697</v>
      </c>
      <c r="B2" s="322"/>
      <c r="C2" s="322"/>
      <c r="D2" s="322"/>
      <c r="E2" s="322"/>
      <c r="F2" s="322"/>
      <c r="G2" s="322"/>
      <c r="H2" s="322"/>
      <c r="I2" s="322"/>
    </row>
    <row r="3" spans="1:11" ht="31.5" customHeight="1" x14ac:dyDescent="0.2">
      <c r="A3" s="329" t="s">
        <v>124</v>
      </c>
      <c r="B3" s="329" t="s">
        <v>497</v>
      </c>
      <c r="C3" s="329" t="s">
        <v>498</v>
      </c>
      <c r="D3" s="329" t="s">
        <v>376</v>
      </c>
      <c r="E3" s="329" t="s">
        <v>499</v>
      </c>
      <c r="F3" s="329"/>
      <c r="G3" s="329"/>
      <c r="H3" s="329"/>
      <c r="I3" s="329"/>
    </row>
    <row r="4" spans="1:11" ht="27" customHeight="1" x14ac:dyDescent="0.2">
      <c r="A4" s="329"/>
      <c r="B4" s="329"/>
      <c r="C4" s="329"/>
      <c r="D4" s="329"/>
      <c r="E4" s="318" t="s">
        <v>1706</v>
      </c>
      <c r="F4" s="318" t="s">
        <v>1707</v>
      </c>
      <c r="G4" s="318" t="s">
        <v>1708</v>
      </c>
      <c r="H4" s="318" t="s">
        <v>1709</v>
      </c>
      <c r="I4" s="318" t="s">
        <v>1710</v>
      </c>
    </row>
    <row r="5" spans="1:11" ht="15" x14ac:dyDescent="0.2">
      <c r="A5" s="87">
        <v>1</v>
      </c>
      <c r="B5" s="87">
        <v>2</v>
      </c>
      <c r="C5" s="87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  <c r="I5" s="87">
        <v>9</v>
      </c>
    </row>
    <row r="6" spans="1:11" ht="101.25" customHeight="1" x14ac:dyDescent="0.2">
      <c r="A6" s="51">
        <v>1</v>
      </c>
      <c r="B6" s="68" t="s">
        <v>516</v>
      </c>
      <c r="C6" s="31" t="s">
        <v>394</v>
      </c>
      <c r="D6" s="31">
        <v>2.5</v>
      </c>
      <c r="E6" s="31">
        <v>2.4500000000000002</v>
      </c>
      <c r="F6" s="17">
        <v>2.4</v>
      </c>
      <c r="G6" s="17">
        <v>2.35</v>
      </c>
      <c r="H6" s="17">
        <v>2.2999999999999998</v>
      </c>
      <c r="I6" s="31">
        <v>2.25</v>
      </c>
    </row>
    <row r="7" spans="1:11" ht="85.5" customHeight="1" x14ac:dyDescent="0.2">
      <c r="A7" s="51">
        <v>2</v>
      </c>
      <c r="B7" s="68" t="s">
        <v>517</v>
      </c>
      <c r="C7" s="31" t="s">
        <v>494</v>
      </c>
      <c r="D7" s="31">
        <v>789</v>
      </c>
      <c r="E7" s="31">
        <v>788</v>
      </c>
      <c r="F7" s="31">
        <v>785</v>
      </c>
      <c r="G7" s="31">
        <v>780</v>
      </c>
      <c r="H7" s="31">
        <v>775</v>
      </c>
      <c r="I7" s="31">
        <v>770</v>
      </c>
    </row>
    <row r="8" spans="1:11" ht="126.75" customHeight="1" x14ac:dyDescent="0.2">
      <c r="A8" s="51">
        <v>3</v>
      </c>
      <c r="B8" s="68" t="s">
        <v>1041</v>
      </c>
      <c r="C8" s="31" t="s">
        <v>397</v>
      </c>
      <c r="D8" s="31">
        <v>711.9</v>
      </c>
      <c r="E8" s="60">
        <v>730.5</v>
      </c>
      <c r="F8" s="149">
        <v>756.85</v>
      </c>
      <c r="G8" s="149">
        <v>763.95</v>
      </c>
      <c r="H8" s="122">
        <v>810.3</v>
      </c>
      <c r="I8" s="31">
        <v>817.5</v>
      </c>
    </row>
    <row r="9" spans="1:11" ht="139.5" customHeight="1" x14ac:dyDescent="0.2">
      <c r="A9" s="51">
        <v>4</v>
      </c>
      <c r="B9" s="69" t="s">
        <v>1042</v>
      </c>
      <c r="C9" s="31" t="s">
        <v>394</v>
      </c>
      <c r="D9" s="31" t="s">
        <v>380</v>
      </c>
      <c r="E9" s="17">
        <v>0.35</v>
      </c>
      <c r="F9" s="149">
        <v>0.17</v>
      </c>
      <c r="G9" s="149" t="s">
        <v>380</v>
      </c>
      <c r="H9" s="123" t="s">
        <v>380</v>
      </c>
      <c r="I9" s="17">
        <v>1.51</v>
      </c>
    </row>
    <row r="10" spans="1:11" ht="156.75" customHeight="1" x14ac:dyDescent="0.2">
      <c r="A10" s="51">
        <v>5</v>
      </c>
      <c r="B10" s="69" t="s">
        <v>1043</v>
      </c>
      <c r="C10" s="31" t="s">
        <v>394</v>
      </c>
      <c r="D10" s="31" t="s">
        <v>380</v>
      </c>
      <c r="E10" s="17">
        <v>0.1</v>
      </c>
      <c r="F10" s="147">
        <f>100/867.19*1</f>
        <v>0.11531498287572503</v>
      </c>
      <c r="G10" s="147">
        <f>100/868.09*0.45</f>
        <v>5.183794307041896E-2</v>
      </c>
      <c r="H10" s="31" t="s">
        <v>380</v>
      </c>
      <c r="I10" s="31">
        <v>0.21</v>
      </c>
    </row>
    <row r="11" spans="1:11" ht="155.25" customHeight="1" x14ac:dyDescent="0.2">
      <c r="A11" s="51">
        <v>6</v>
      </c>
      <c r="B11" s="68" t="s">
        <v>1044</v>
      </c>
      <c r="C11" s="31" t="s">
        <v>394</v>
      </c>
      <c r="D11" s="31" t="s">
        <v>380</v>
      </c>
      <c r="E11" s="17">
        <v>0.05</v>
      </c>
      <c r="F11" s="17">
        <v>1.41</v>
      </c>
      <c r="G11" s="109" t="s">
        <v>380</v>
      </c>
      <c r="H11" s="17" t="s">
        <v>380</v>
      </c>
      <c r="I11" s="17">
        <v>2.16</v>
      </c>
    </row>
    <row r="12" spans="1:11" ht="195.75" customHeight="1" x14ac:dyDescent="0.2">
      <c r="A12" s="51">
        <v>7</v>
      </c>
      <c r="B12" s="68" t="s">
        <v>495</v>
      </c>
      <c r="C12" s="31" t="s">
        <v>394</v>
      </c>
      <c r="D12" s="31">
        <v>43.8</v>
      </c>
      <c r="E12" s="31">
        <v>3</v>
      </c>
      <c r="F12" s="148">
        <v>0.61</v>
      </c>
      <c r="G12" s="148">
        <v>2.34</v>
      </c>
      <c r="H12" s="31">
        <v>2.16</v>
      </c>
      <c r="I12" s="31">
        <v>37</v>
      </c>
    </row>
    <row r="13" spans="1:11" ht="52.15" customHeight="1" x14ac:dyDescent="0.2">
      <c r="A13" s="51">
        <v>8</v>
      </c>
      <c r="B13" s="68" t="s">
        <v>496</v>
      </c>
      <c r="C13" s="31" t="s">
        <v>394</v>
      </c>
      <c r="D13" s="31">
        <v>40</v>
      </c>
      <c r="E13" s="31">
        <v>45</v>
      </c>
      <c r="F13" s="31">
        <v>49</v>
      </c>
      <c r="G13" s="31">
        <v>50</v>
      </c>
      <c r="H13" s="31">
        <v>55</v>
      </c>
      <c r="I13" s="31">
        <v>60</v>
      </c>
    </row>
    <row r="14" spans="1:11" ht="48.75" customHeight="1" x14ac:dyDescent="0.2">
      <c r="A14" s="51">
        <v>9</v>
      </c>
      <c r="B14" s="70" t="s">
        <v>502</v>
      </c>
      <c r="C14" s="31" t="s">
        <v>394</v>
      </c>
      <c r="D14" s="31">
        <v>20.5</v>
      </c>
      <c r="E14" s="31">
        <v>38.700000000000003</v>
      </c>
      <c r="F14" s="31">
        <v>38.700000000000003</v>
      </c>
      <c r="G14" s="31">
        <v>38.700000000000003</v>
      </c>
      <c r="H14" s="31">
        <v>38.700000000000003</v>
      </c>
      <c r="I14" s="31">
        <v>38.700000000000003</v>
      </c>
    </row>
    <row r="15" spans="1:11" ht="51.75" customHeight="1" x14ac:dyDescent="0.2">
      <c r="A15" s="51">
        <v>10</v>
      </c>
      <c r="B15" s="70" t="s">
        <v>503</v>
      </c>
      <c r="C15" s="31" t="s">
        <v>394</v>
      </c>
      <c r="D15" s="31">
        <v>77.5</v>
      </c>
      <c r="E15" s="31">
        <v>50.6</v>
      </c>
      <c r="F15" s="31">
        <v>50.6</v>
      </c>
      <c r="G15" s="31">
        <v>50.6</v>
      </c>
      <c r="H15" s="31">
        <v>50.6</v>
      </c>
      <c r="I15" s="31">
        <v>50.6</v>
      </c>
    </row>
    <row r="16" spans="1:11" ht="50.25" customHeight="1" x14ac:dyDescent="0.2">
      <c r="A16" s="51">
        <v>11</v>
      </c>
      <c r="B16" s="70" t="s">
        <v>599</v>
      </c>
      <c r="C16" s="31" t="s">
        <v>394</v>
      </c>
      <c r="D16" s="31">
        <v>90.1</v>
      </c>
      <c r="E16" s="60">
        <v>94</v>
      </c>
      <c r="F16" s="60">
        <v>94</v>
      </c>
      <c r="G16" s="60">
        <v>94</v>
      </c>
      <c r="H16" s="60">
        <v>94</v>
      </c>
      <c r="I16" s="60">
        <v>94</v>
      </c>
    </row>
    <row r="17" spans="1:9" ht="51" customHeight="1" x14ac:dyDescent="0.2">
      <c r="A17" s="51">
        <v>12</v>
      </c>
      <c r="B17" s="70" t="s">
        <v>504</v>
      </c>
      <c r="C17" s="31" t="s">
        <v>394</v>
      </c>
      <c r="D17" s="31">
        <v>81.3</v>
      </c>
      <c r="E17" s="31">
        <v>82.3</v>
      </c>
      <c r="F17" s="31">
        <v>82.3</v>
      </c>
      <c r="G17" s="31">
        <v>82.3</v>
      </c>
      <c r="H17" s="31">
        <v>82.3</v>
      </c>
      <c r="I17" s="31">
        <v>82.3</v>
      </c>
    </row>
    <row r="18" spans="1:9" ht="13.5" x14ac:dyDescent="0.25">
      <c r="A18" s="327" t="s">
        <v>1125</v>
      </c>
      <c r="B18" s="328"/>
      <c r="C18" s="328"/>
      <c r="D18" s="328"/>
      <c r="E18" s="328"/>
      <c r="F18" s="328"/>
      <c r="G18" s="328"/>
      <c r="H18" s="328"/>
      <c r="I18" s="328"/>
    </row>
    <row r="19" spans="1:9" ht="34.5" customHeight="1" x14ac:dyDescent="0.2">
      <c r="A19" s="51">
        <v>13</v>
      </c>
      <c r="B19" s="69" t="s">
        <v>500</v>
      </c>
      <c r="C19" s="31" t="s">
        <v>501</v>
      </c>
      <c r="D19" s="60">
        <v>1115.1470999999999</v>
      </c>
      <c r="E19" s="31">
        <v>1115.5</v>
      </c>
      <c r="F19" s="60">
        <v>1115.75</v>
      </c>
      <c r="G19" s="60">
        <v>1116</v>
      </c>
      <c r="H19" s="60">
        <v>1116.25</v>
      </c>
      <c r="I19" s="31">
        <v>1116.5</v>
      </c>
    </row>
    <row r="20" spans="1:9" ht="29.25" customHeight="1" x14ac:dyDescent="0.25">
      <c r="A20" s="324" t="s">
        <v>1124</v>
      </c>
      <c r="B20" s="325"/>
      <c r="C20" s="325"/>
      <c r="D20" s="325"/>
      <c r="E20" s="325"/>
      <c r="F20" s="325"/>
      <c r="G20" s="325"/>
      <c r="H20" s="325"/>
      <c r="I20" s="326"/>
    </row>
    <row r="21" spans="1:9" ht="66.75" customHeight="1" x14ac:dyDescent="0.2">
      <c r="A21" s="51">
        <v>14</v>
      </c>
      <c r="B21" s="78" t="s">
        <v>507</v>
      </c>
      <c r="C21" s="31" t="s">
        <v>394</v>
      </c>
      <c r="D21" s="60" t="s">
        <v>380</v>
      </c>
      <c r="E21" s="60">
        <v>74.66</v>
      </c>
      <c r="F21" s="60">
        <v>80.099999999999994</v>
      </c>
      <c r="G21" s="60">
        <v>77.8</v>
      </c>
      <c r="H21" s="60">
        <v>80.599999999999994</v>
      </c>
      <c r="I21" s="60">
        <v>82.8</v>
      </c>
    </row>
    <row r="22" spans="1:9" ht="77.25" customHeight="1" x14ac:dyDescent="0.2">
      <c r="A22" s="51">
        <v>15</v>
      </c>
      <c r="B22" s="69" t="s">
        <v>1051</v>
      </c>
      <c r="C22" s="31" t="s">
        <v>394</v>
      </c>
      <c r="D22" s="31" t="s">
        <v>380</v>
      </c>
      <c r="E22" s="31">
        <v>10</v>
      </c>
      <c r="F22" s="31">
        <v>20</v>
      </c>
      <c r="G22" s="31" t="s">
        <v>380</v>
      </c>
      <c r="H22" s="31" t="s">
        <v>380</v>
      </c>
      <c r="I22" s="31" t="s">
        <v>380</v>
      </c>
    </row>
    <row r="23" spans="1:9" ht="51.75" customHeight="1" x14ac:dyDescent="0.2">
      <c r="A23" s="51">
        <v>16</v>
      </c>
      <c r="B23" s="69" t="s">
        <v>852</v>
      </c>
      <c r="C23" s="31" t="s">
        <v>394</v>
      </c>
      <c r="D23" s="31" t="s">
        <v>380</v>
      </c>
      <c r="E23" s="31">
        <v>62</v>
      </c>
      <c r="F23" s="31">
        <v>64</v>
      </c>
      <c r="G23" s="31" t="s">
        <v>380</v>
      </c>
      <c r="H23" s="31" t="s">
        <v>380</v>
      </c>
      <c r="I23" s="31" t="s">
        <v>380</v>
      </c>
    </row>
    <row r="24" spans="1:9" ht="30.75" customHeight="1" x14ac:dyDescent="0.2"/>
    <row r="25" spans="1:9" ht="27" customHeight="1" x14ac:dyDescent="0.2">
      <c r="D25" s="26"/>
      <c r="E25" s="26"/>
    </row>
  </sheetData>
  <mergeCells count="9">
    <mergeCell ref="A2:I2"/>
    <mergeCell ref="E1:I1"/>
    <mergeCell ref="A20:I20"/>
    <mergeCell ref="A18:I18"/>
    <mergeCell ref="A3:A4"/>
    <mergeCell ref="B3:B4"/>
    <mergeCell ref="C3:C4"/>
    <mergeCell ref="D3:D4"/>
    <mergeCell ref="E3:I3"/>
  </mergeCells>
  <pageMargins left="0.70866141732283472" right="0.11811023622047245" top="0.74803149606299213" bottom="0.74803149606299213" header="0.31496062992125984" footer="0.31496062992125984"/>
  <pageSetup paperSize="9" scale="81" fitToHeight="0" orientation="portrait" r:id="rId1"/>
  <rowBreaks count="2" manualBreakCount="2">
    <brk id="10" max="8" man="1"/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78"/>
  <sheetViews>
    <sheetView view="pageBreakPreview" topLeftCell="A16" zoomScale="90" zoomScaleNormal="50" zoomScaleSheetLayoutView="90" workbookViewId="0">
      <selection activeCell="W2" sqref="W2:AB2"/>
    </sheetView>
  </sheetViews>
  <sheetFormatPr defaultColWidth="9.140625" defaultRowHeight="42" customHeight="1" outlineLevelCol="2" x14ac:dyDescent="0.2"/>
  <cols>
    <col min="1" max="1" width="6.42578125" customWidth="1"/>
    <col min="2" max="2" width="107.5703125" style="65" customWidth="1"/>
    <col min="3" max="3" width="11.140625" style="1" customWidth="1"/>
    <col min="4" max="4" width="16.5703125" customWidth="1"/>
    <col min="5" max="5" width="10.42578125" hidden="1" customWidth="1" outlineLevel="1"/>
    <col min="6" max="6" width="11.7109375" hidden="1" customWidth="1" outlineLevel="1"/>
    <col min="7" max="7" width="13" hidden="1" customWidth="1" outlineLevel="1"/>
    <col min="8" max="8" width="10.85546875" style="1" customWidth="1" collapsed="1"/>
    <col min="9" max="9" width="15.5703125" customWidth="1"/>
    <col min="10" max="10" width="10.140625" hidden="1" customWidth="1" outlineLevel="2"/>
    <col min="11" max="11" width="12.42578125" hidden="1" customWidth="1" outlineLevel="2"/>
    <col min="12" max="12" width="0.28515625" hidden="1" customWidth="1" outlineLevel="2"/>
    <col min="13" max="13" width="10.7109375" style="1" customWidth="1" collapsed="1"/>
    <col min="14" max="14" width="14.28515625" customWidth="1"/>
    <col min="15" max="15" width="10.28515625" hidden="1" customWidth="1" outlineLevel="1"/>
    <col min="16" max="16" width="12.5703125" hidden="1" customWidth="1" outlineLevel="1"/>
    <col min="17" max="17" width="2.140625" hidden="1" customWidth="1" outlineLevel="1"/>
    <col min="18" max="18" width="12.85546875" style="1" customWidth="1" collapsed="1"/>
    <col min="19" max="19" width="14.140625" customWidth="1"/>
    <col min="20" max="20" width="9.5703125" hidden="1" customWidth="1" outlineLevel="1"/>
    <col min="21" max="21" width="11.28515625" hidden="1" customWidth="1" outlineLevel="1"/>
    <col min="22" max="22" width="13" hidden="1" customWidth="1" outlineLevel="1"/>
    <col min="23" max="23" width="10.7109375" style="1" customWidth="1" collapsed="1"/>
    <col min="24" max="24" width="15.85546875" customWidth="1"/>
    <col min="25" max="25" width="10.42578125" hidden="1" customWidth="1" outlineLevel="1"/>
    <col min="26" max="26" width="11.42578125" hidden="1" customWidth="1" outlineLevel="1"/>
    <col min="27" max="27" width="14" hidden="1" customWidth="1" outlineLevel="1"/>
    <col min="28" max="28" width="11.5703125" style="24" customWidth="1" collapsed="1"/>
    <col min="29" max="29" width="14.5703125" bestFit="1" customWidth="1"/>
    <col min="30" max="30" width="11" bestFit="1" customWidth="1"/>
  </cols>
  <sheetData>
    <row r="1" spans="1:30" ht="80.25" customHeight="1" x14ac:dyDescent="0.25">
      <c r="S1" s="44"/>
      <c r="T1" s="44" t="s">
        <v>598</v>
      </c>
      <c r="U1" s="44" t="s">
        <v>598</v>
      </c>
      <c r="V1" s="44" t="s">
        <v>598</v>
      </c>
      <c r="W1" s="348" t="s">
        <v>1702</v>
      </c>
      <c r="X1" s="348"/>
      <c r="Y1" s="348"/>
      <c r="Z1" s="348"/>
      <c r="AA1" s="348"/>
      <c r="AB1" s="348"/>
    </row>
    <row r="2" spans="1:30" s="16" customFormat="1" ht="118.5" customHeight="1" x14ac:dyDescent="0.25">
      <c r="A2" s="7"/>
      <c r="B2" s="7"/>
      <c r="C2" s="15"/>
      <c r="H2" s="45"/>
      <c r="I2" s="166"/>
      <c r="J2" s="166"/>
      <c r="K2" s="166"/>
      <c r="L2" s="166"/>
      <c r="M2"/>
      <c r="N2"/>
      <c r="O2" s="167"/>
      <c r="P2"/>
      <c r="Q2"/>
      <c r="R2"/>
      <c r="S2" s="43"/>
      <c r="T2" s="43" t="s">
        <v>422</v>
      </c>
      <c r="U2" s="43" t="s">
        <v>422</v>
      </c>
      <c r="V2" s="43" t="s">
        <v>422</v>
      </c>
      <c r="W2" s="345" t="s">
        <v>1056</v>
      </c>
      <c r="X2" s="345"/>
      <c r="Y2" s="345"/>
      <c r="Z2" s="345"/>
      <c r="AA2" s="345"/>
      <c r="AB2" s="345"/>
    </row>
    <row r="3" spans="1:30" ht="30.6" customHeight="1" x14ac:dyDescent="0.35">
      <c r="A3" s="2"/>
      <c r="B3" s="352" t="s">
        <v>584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</row>
    <row r="4" spans="1:30" ht="27.6" customHeight="1" x14ac:dyDescent="0.2">
      <c r="A4" s="361" t="s">
        <v>124</v>
      </c>
      <c r="B4" s="362" t="s">
        <v>372</v>
      </c>
      <c r="C4" s="364" t="s">
        <v>371</v>
      </c>
      <c r="D4" s="364"/>
      <c r="E4" s="364"/>
      <c r="F4" s="364"/>
      <c r="G4" s="364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54" t="s">
        <v>120</v>
      </c>
    </row>
    <row r="5" spans="1:30" ht="27.6" customHeight="1" x14ac:dyDescent="0.2">
      <c r="A5" s="361"/>
      <c r="B5" s="363"/>
      <c r="C5" s="355" t="s">
        <v>119</v>
      </c>
      <c r="D5" s="355"/>
      <c r="E5" s="355"/>
      <c r="F5" s="355"/>
      <c r="G5" s="355"/>
      <c r="H5" s="355" t="s">
        <v>118</v>
      </c>
      <c r="I5" s="355"/>
      <c r="J5" s="355"/>
      <c r="K5" s="355"/>
      <c r="L5" s="355"/>
      <c r="M5" s="355" t="s">
        <v>117</v>
      </c>
      <c r="N5" s="355"/>
      <c r="O5" s="355"/>
      <c r="P5" s="355"/>
      <c r="Q5" s="355"/>
      <c r="R5" s="355" t="s">
        <v>116</v>
      </c>
      <c r="S5" s="355"/>
      <c r="T5" s="355"/>
      <c r="U5" s="355"/>
      <c r="V5" s="355"/>
      <c r="W5" s="355" t="s">
        <v>115</v>
      </c>
      <c r="X5" s="355"/>
      <c r="Y5" s="355"/>
      <c r="Z5" s="355"/>
      <c r="AA5" s="355"/>
      <c r="AB5" s="354"/>
    </row>
    <row r="6" spans="1:30" ht="24.6" customHeight="1" x14ac:dyDescent="0.2">
      <c r="A6" s="361"/>
      <c r="B6" s="363"/>
      <c r="C6" s="8" t="s">
        <v>114</v>
      </c>
      <c r="D6" s="51" t="s">
        <v>369</v>
      </c>
      <c r="E6" s="51" t="s">
        <v>112</v>
      </c>
      <c r="F6" s="51" t="s">
        <v>111</v>
      </c>
      <c r="G6" s="51" t="s">
        <v>110</v>
      </c>
      <c r="H6" s="8" t="s">
        <v>114</v>
      </c>
      <c r="I6" s="51" t="s">
        <v>369</v>
      </c>
      <c r="J6" s="51" t="s">
        <v>112</v>
      </c>
      <c r="K6" s="51" t="s">
        <v>111</v>
      </c>
      <c r="L6" s="51" t="s">
        <v>110</v>
      </c>
      <c r="M6" s="8" t="s">
        <v>114</v>
      </c>
      <c r="N6" s="51" t="s">
        <v>369</v>
      </c>
      <c r="O6" s="51" t="s">
        <v>112</v>
      </c>
      <c r="P6" s="51" t="s">
        <v>111</v>
      </c>
      <c r="Q6" s="51" t="s">
        <v>110</v>
      </c>
      <c r="R6" s="8" t="s">
        <v>114</v>
      </c>
      <c r="S6" s="51" t="s">
        <v>369</v>
      </c>
      <c r="T6" s="51" t="s">
        <v>112</v>
      </c>
      <c r="U6" s="51" t="s">
        <v>111</v>
      </c>
      <c r="V6" s="51" t="s">
        <v>110</v>
      </c>
      <c r="W6" s="8" t="s">
        <v>114</v>
      </c>
      <c r="X6" s="51" t="s">
        <v>369</v>
      </c>
      <c r="Y6" s="51" t="s">
        <v>112</v>
      </c>
      <c r="Z6" s="51" t="s">
        <v>111</v>
      </c>
      <c r="AA6" s="51" t="s">
        <v>110</v>
      </c>
      <c r="AB6" s="354"/>
    </row>
    <row r="7" spans="1:30" s="41" customFormat="1" ht="21.6" customHeight="1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5</v>
      </c>
      <c r="I7" s="18">
        <v>6</v>
      </c>
      <c r="J7" s="18">
        <v>10</v>
      </c>
      <c r="K7" s="18">
        <v>11</v>
      </c>
      <c r="L7" s="18">
        <v>12</v>
      </c>
      <c r="M7" s="18">
        <v>7</v>
      </c>
      <c r="N7" s="18">
        <v>8</v>
      </c>
      <c r="O7" s="18">
        <v>15</v>
      </c>
      <c r="P7" s="18">
        <v>16</v>
      </c>
      <c r="Q7" s="18">
        <v>17</v>
      </c>
      <c r="R7" s="18">
        <v>9</v>
      </c>
      <c r="S7" s="18">
        <v>10</v>
      </c>
      <c r="T7" s="18">
        <v>20</v>
      </c>
      <c r="U7" s="18">
        <v>21</v>
      </c>
      <c r="V7" s="18">
        <v>22</v>
      </c>
      <c r="W7" s="18">
        <v>11</v>
      </c>
      <c r="X7" s="18">
        <v>12</v>
      </c>
      <c r="Y7" s="18">
        <v>25</v>
      </c>
      <c r="Z7" s="18">
        <v>26</v>
      </c>
      <c r="AA7" s="18">
        <v>27</v>
      </c>
      <c r="AB7" s="18">
        <v>13</v>
      </c>
    </row>
    <row r="8" spans="1:30" s="41" customFormat="1" ht="21.6" customHeight="1" x14ac:dyDescent="0.2">
      <c r="A8" s="356" t="s">
        <v>108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8"/>
      <c r="AC8" s="304"/>
      <c r="AD8" s="304"/>
    </row>
    <row r="9" spans="1:30" s="41" customFormat="1" ht="21.6" customHeight="1" x14ac:dyDescent="0.2">
      <c r="A9" s="160" t="s">
        <v>1</v>
      </c>
      <c r="B9" s="359" t="s">
        <v>1145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05"/>
      <c r="AD9" s="306"/>
    </row>
    <row r="10" spans="1:30" s="11" customFormat="1" ht="13.9" customHeight="1" x14ac:dyDescent="0.2">
      <c r="A10" s="329" t="s">
        <v>8</v>
      </c>
      <c r="B10" s="35" t="s">
        <v>873</v>
      </c>
      <c r="C10" s="334">
        <f>D10+E10+F10+G10</f>
        <v>67429</v>
      </c>
      <c r="D10" s="335">
        <v>67429</v>
      </c>
      <c r="E10" s="131">
        <v>0</v>
      </c>
      <c r="F10" s="131">
        <v>0</v>
      </c>
      <c r="G10" s="131">
        <v>0</v>
      </c>
      <c r="H10" s="334">
        <f>I10+J10+K10+L10</f>
        <v>19781</v>
      </c>
      <c r="I10" s="335">
        <f>6885+12896</f>
        <v>19781</v>
      </c>
      <c r="J10" s="131">
        <v>0</v>
      </c>
      <c r="K10" s="131">
        <v>0</v>
      </c>
      <c r="L10" s="131">
        <v>0</v>
      </c>
      <c r="M10" s="366">
        <f>N10</f>
        <v>17862</v>
      </c>
      <c r="N10" s="369">
        <f>30758-12896</f>
        <v>17862</v>
      </c>
      <c r="O10" s="131">
        <v>0</v>
      </c>
      <c r="P10" s="131">
        <v>0</v>
      </c>
      <c r="Q10" s="131">
        <v>0</v>
      </c>
      <c r="R10" s="334">
        <f>S10</f>
        <v>30758</v>
      </c>
      <c r="S10" s="335">
        <v>30758</v>
      </c>
      <c r="T10" s="131">
        <v>0</v>
      </c>
      <c r="U10" s="131">
        <v>0</v>
      </c>
      <c r="V10" s="131">
        <v>0</v>
      </c>
      <c r="W10" s="335">
        <v>0</v>
      </c>
      <c r="X10" s="335">
        <v>0</v>
      </c>
      <c r="Y10" s="131">
        <v>0</v>
      </c>
      <c r="Z10" s="131">
        <v>0</v>
      </c>
      <c r="AA10" s="131">
        <v>0</v>
      </c>
      <c r="AB10" s="334">
        <f>C10+H10+M10+R10+W10</f>
        <v>135830</v>
      </c>
    </row>
    <row r="11" spans="1:30" s="11" customFormat="1" ht="15.75" customHeight="1" x14ac:dyDescent="0.2">
      <c r="A11" s="329"/>
      <c r="B11" s="50" t="s">
        <v>432</v>
      </c>
      <c r="C11" s="332"/>
      <c r="D11" s="330"/>
      <c r="E11" s="131"/>
      <c r="F11" s="131"/>
      <c r="G11" s="131"/>
      <c r="H11" s="332"/>
      <c r="I11" s="330"/>
      <c r="J11" s="131"/>
      <c r="K11" s="131"/>
      <c r="L11" s="131"/>
      <c r="M11" s="367"/>
      <c r="N11" s="370"/>
      <c r="O11" s="131"/>
      <c r="P11" s="131"/>
      <c r="Q11" s="131"/>
      <c r="R11" s="332"/>
      <c r="S11" s="330"/>
      <c r="T11" s="131"/>
      <c r="U11" s="131"/>
      <c r="V11" s="131"/>
      <c r="W11" s="330"/>
      <c r="X11" s="330"/>
      <c r="Y11" s="131"/>
      <c r="Z11" s="131"/>
      <c r="AA11" s="131"/>
      <c r="AB11" s="332"/>
    </row>
    <row r="12" spans="1:30" s="11" customFormat="1" ht="13.9" customHeight="1" x14ac:dyDescent="0.2">
      <c r="A12" s="329"/>
      <c r="B12" s="27" t="s">
        <v>434</v>
      </c>
      <c r="C12" s="332"/>
      <c r="D12" s="330"/>
      <c r="E12" s="131"/>
      <c r="F12" s="131"/>
      <c r="G12" s="131"/>
      <c r="H12" s="332"/>
      <c r="I12" s="330"/>
      <c r="J12" s="131"/>
      <c r="K12" s="131"/>
      <c r="L12" s="131"/>
      <c r="M12" s="367"/>
      <c r="N12" s="370"/>
      <c r="O12" s="131"/>
      <c r="P12" s="131"/>
      <c r="Q12" s="131"/>
      <c r="R12" s="332"/>
      <c r="S12" s="330"/>
      <c r="T12" s="131"/>
      <c r="U12" s="131"/>
      <c r="V12" s="131"/>
      <c r="W12" s="330"/>
      <c r="X12" s="330"/>
      <c r="Y12" s="131"/>
      <c r="Z12" s="131"/>
      <c r="AA12" s="131"/>
      <c r="AB12" s="332"/>
    </row>
    <row r="13" spans="1:30" s="11" customFormat="1" ht="13.9" customHeight="1" x14ac:dyDescent="0.2">
      <c r="A13" s="329"/>
      <c r="B13" s="27" t="s">
        <v>435</v>
      </c>
      <c r="C13" s="332"/>
      <c r="D13" s="330"/>
      <c r="E13" s="131"/>
      <c r="F13" s="131"/>
      <c r="G13" s="131"/>
      <c r="H13" s="332"/>
      <c r="I13" s="330"/>
      <c r="J13" s="131"/>
      <c r="K13" s="131"/>
      <c r="L13" s="131"/>
      <c r="M13" s="367"/>
      <c r="N13" s="370"/>
      <c r="O13" s="131"/>
      <c r="P13" s="131"/>
      <c r="Q13" s="131"/>
      <c r="R13" s="332"/>
      <c r="S13" s="330"/>
      <c r="T13" s="131"/>
      <c r="U13" s="131"/>
      <c r="V13" s="131"/>
      <c r="W13" s="330"/>
      <c r="X13" s="330"/>
      <c r="Y13" s="131"/>
      <c r="Z13" s="131"/>
      <c r="AA13" s="131"/>
      <c r="AB13" s="332"/>
    </row>
    <row r="14" spans="1:30" s="11" customFormat="1" ht="13.9" customHeight="1" x14ac:dyDescent="0.2">
      <c r="A14" s="329"/>
      <c r="B14" s="27" t="s">
        <v>436</v>
      </c>
      <c r="C14" s="332"/>
      <c r="D14" s="330"/>
      <c r="E14" s="131"/>
      <c r="F14" s="131"/>
      <c r="G14" s="131"/>
      <c r="H14" s="332"/>
      <c r="I14" s="330"/>
      <c r="J14" s="131"/>
      <c r="K14" s="131"/>
      <c r="L14" s="131"/>
      <c r="M14" s="367"/>
      <c r="N14" s="370"/>
      <c r="O14" s="131"/>
      <c r="P14" s="131"/>
      <c r="Q14" s="131"/>
      <c r="R14" s="332"/>
      <c r="S14" s="330"/>
      <c r="T14" s="131"/>
      <c r="U14" s="131"/>
      <c r="V14" s="131"/>
      <c r="W14" s="330"/>
      <c r="X14" s="330"/>
      <c r="Y14" s="131"/>
      <c r="Z14" s="131"/>
      <c r="AA14" s="131"/>
      <c r="AB14" s="332"/>
    </row>
    <row r="15" spans="1:30" s="11" customFormat="1" ht="13.9" customHeight="1" x14ac:dyDescent="0.2">
      <c r="A15" s="329"/>
      <c r="B15" s="27" t="s">
        <v>437</v>
      </c>
      <c r="C15" s="332"/>
      <c r="D15" s="330"/>
      <c r="E15" s="131"/>
      <c r="F15" s="131"/>
      <c r="G15" s="131"/>
      <c r="H15" s="332"/>
      <c r="I15" s="330"/>
      <c r="J15" s="131"/>
      <c r="K15" s="131"/>
      <c r="L15" s="131"/>
      <c r="M15" s="367"/>
      <c r="N15" s="370"/>
      <c r="O15" s="131"/>
      <c r="P15" s="131"/>
      <c r="Q15" s="131"/>
      <c r="R15" s="332"/>
      <c r="S15" s="330"/>
      <c r="T15" s="131"/>
      <c r="U15" s="131"/>
      <c r="V15" s="131"/>
      <c r="W15" s="330"/>
      <c r="X15" s="330"/>
      <c r="Y15" s="131"/>
      <c r="Z15" s="131"/>
      <c r="AA15" s="131"/>
      <c r="AB15" s="332"/>
    </row>
    <row r="16" spans="1:30" s="11" customFormat="1" ht="13.9" customHeight="1" x14ac:dyDescent="0.2">
      <c r="A16" s="329"/>
      <c r="B16" s="27" t="s">
        <v>438</v>
      </c>
      <c r="C16" s="332"/>
      <c r="D16" s="330"/>
      <c r="E16" s="131"/>
      <c r="F16" s="131"/>
      <c r="G16" s="131"/>
      <c r="H16" s="332"/>
      <c r="I16" s="330"/>
      <c r="J16" s="131"/>
      <c r="K16" s="131"/>
      <c r="L16" s="131"/>
      <c r="M16" s="367"/>
      <c r="N16" s="370"/>
      <c r="O16" s="131"/>
      <c r="P16" s="131"/>
      <c r="Q16" s="131"/>
      <c r="R16" s="332"/>
      <c r="S16" s="330"/>
      <c r="T16" s="131"/>
      <c r="U16" s="131"/>
      <c r="V16" s="131"/>
      <c r="W16" s="330"/>
      <c r="X16" s="330"/>
      <c r="Y16" s="131"/>
      <c r="Z16" s="131"/>
      <c r="AA16" s="131"/>
      <c r="AB16" s="332"/>
    </row>
    <row r="17" spans="1:28" s="11" customFormat="1" ht="13.9" customHeight="1" x14ac:dyDescent="0.2">
      <c r="A17" s="329"/>
      <c r="B17" s="27" t="s">
        <v>572</v>
      </c>
      <c r="C17" s="332"/>
      <c r="D17" s="330"/>
      <c r="E17" s="131"/>
      <c r="F17" s="131"/>
      <c r="G17" s="131"/>
      <c r="H17" s="332"/>
      <c r="I17" s="330"/>
      <c r="J17" s="131"/>
      <c r="K17" s="131"/>
      <c r="L17" s="131"/>
      <c r="M17" s="367"/>
      <c r="N17" s="370"/>
      <c r="O17" s="131"/>
      <c r="P17" s="131"/>
      <c r="Q17" s="131"/>
      <c r="R17" s="332"/>
      <c r="S17" s="330"/>
      <c r="T17" s="131"/>
      <c r="U17" s="131"/>
      <c r="V17" s="131"/>
      <c r="W17" s="330"/>
      <c r="X17" s="330"/>
      <c r="Y17" s="131"/>
      <c r="Z17" s="131"/>
      <c r="AA17" s="131"/>
      <c r="AB17" s="332"/>
    </row>
    <row r="18" spans="1:28" s="11" customFormat="1" ht="15.75" customHeight="1" x14ac:dyDescent="0.2">
      <c r="A18" s="329"/>
      <c r="B18" s="50" t="s">
        <v>433</v>
      </c>
      <c r="C18" s="332"/>
      <c r="D18" s="330"/>
      <c r="E18" s="131"/>
      <c r="F18" s="131"/>
      <c r="G18" s="131"/>
      <c r="H18" s="332"/>
      <c r="I18" s="330"/>
      <c r="J18" s="131"/>
      <c r="K18" s="131"/>
      <c r="L18" s="131"/>
      <c r="M18" s="367"/>
      <c r="N18" s="370"/>
      <c r="O18" s="131"/>
      <c r="P18" s="131"/>
      <c r="Q18" s="131"/>
      <c r="R18" s="332"/>
      <c r="S18" s="330"/>
      <c r="T18" s="131"/>
      <c r="U18" s="131"/>
      <c r="V18" s="131"/>
      <c r="W18" s="330"/>
      <c r="X18" s="330"/>
      <c r="Y18" s="131"/>
      <c r="Z18" s="131"/>
      <c r="AA18" s="131"/>
      <c r="AB18" s="332"/>
    </row>
    <row r="19" spans="1:28" s="11" customFormat="1" ht="17.25" customHeight="1" x14ac:dyDescent="0.2">
      <c r="A19" s="329"/>
      <c r="B19" s="27" t="s">
        <v>893</v>
      </c>
      <c r="C19" s="332"/>
      <c r="D19" s="330"/>
      <c r="E19" s="131"/>
      <c r="F19" s="131"/>
      <c r="G19" s="131"/>
      <c r="H19" s="332"/>
      <c r="I19" s="330"/>
      <c r="J19" s="131"/>
      <c r="K19" s="131"/>
      <c r="L19" s="131"/>
      <c r="M19" s="367"/>
      <c r="N19" s="370"/>
      <c r="O19" s="131"/>
      <c r="P19" s="131"/>
      <c r="Q19" s="131"/>
      <c r="R19" s="332"/>
      <c r="S19" s="330"/>
      <c r="T19" s="131"/>
      <c r="U19" s="131"/>
      <c r="V19" s="131"/>
      <c r="W19" s="330"/>
      <c r="X19" s="330"/>
      <c r="Y19" s="131"/>
      <c r="Z19" s="131"/>
      <c r="AA19" s="131"/>
      <c r="AB19" s="332"/>
    </row>
    <row r="20" spans="1:28" s="11" customFormat="1" ht="17.25" customHeight="1" x14ac:dyDescent="0.2">
      <c r="A20" s="329"/>
      <c r="B20" s="168" t="s">
        <v>895</v>
      </c>
      <c r="C20" s="332"/>
      <c r="D20" s="330"/>
      <c r="E20" s="131"/>
      <c r="F20" s="131"/>
      <c r="G20" s="131"/>
      <c r="H20" s="332"/>
      <c r="I20" s="330"/>
      <c r="J20" s="131"/>
      <c r="K20" s="131"/>
      <c r="L20" s="131"/>
      <c r="M20" s="367"/>
      <c r="N20" s="370"/>
      <c r="O20" s="131"/>
      <c r="P20" s="131"/>
      <c r="Q20" s="131"/>
      <c r="R20" s="332"/>
      <c r="S20" s="330"/>
      <c r="T20" s="131"/>
      <c r="U20" s="131"/>
      <c r="V20" s="131"/>
      <c r="W20" s="330"/>
      <c r="X20" s="330"/>
      <c r="Y20" s="131"/>
      <c r="Z20" s="131"/>
      <c r="AA20" s="131"/>
      <c r="AB20" s="332"/>
    </row>
    <row r="21" spans="1:28" s="11" customFormat="1" ht="17.25" customHeight="1" x14ac:dyDescent="0.2">
      <c r="A21" s="329"/>
      <c r="B21" s="27" t="s">
        <v>1024</v>
      </c>
      <c r="C21" s="332"/>
      <c r="D21" s="330"/>
      <c r="E21" s="131"/>
      <c r="F21" s="131"/>
      <c r="G21" s="131"/>
      <c r="H21" s="332"/>
      <c r="I21" s="330"/>
      <c r="J21" s="131"/>
      <c r="K21" s="131"/>
      <c r="L21" s="131"/>
      <c r="M21" s="367"/>
      <c r="N21" s="370"/>
      <c r="O21" s="131"/>
      <c r="P21" s="131"/>
      <c r="Q21" s="131"/>
      <c r="R21" s="332"/>
      <c r="S21" s="330"/>
      <c r="T21" s="131"/>
      <c r="U21" s="131"/>
      <c r="V21" s="131"/>
      <c r="W21" s="330"/>
      <c r="X21" s="330"/>
      <c r="Y21" s="131"/>
      <c r="Z21" s="131"/>
      <c r="AA21" s="131"/>
      <c r="AB21" s="332"/>
    </row>
    <row r="22" spans="1:28" s="11" customFormat="1" ht="15.75" customHeight="1" x14ac:dyDescent="0.2">
      <c r="A22" s="329"/>
      <c r="B22" s="56" t="s">
        <v>790</v>
      </c>
      <c r="C22" s="332"/>
      <c r="D22" s="330"/>
      <c r="E22" s="131"/>
      <c r="F22" s="131"/>
      <c r="G22" s="131"/>
      <c r="H22" s="332"/>
      <c r="I22" s="330"/>
      <c r="J22" s="131"/>
      <c r="K22" s="131"/>
      <c r="L22" s="131"/>
      <c r="M22" s="367"/>
      <c r="N22" s="370"/>
      <c r="O22" s="131"/>
      <c r="P22" s="131"/>
      <c r="Q22" s="131"/>
      <c r="R22" s="332"/>
      <c r="S22" s="330"/>
      <c r="T22" s="131"/>
      <c r="U22" s="131"/>
      <c r="V22" s="131"/>
      <c r="W22" s="330"/>
      <c r="X22" s="330"/>
      <c r="Y22" s="131"/>
      <c r="Z22" s="131"/>
      <c r="AA22" s="131"/>
      <c r="AB22" s="332"/>
    </row>
    <row r="23" spans="1:28" s="11" customFormat="1" ht="15.75" customHeight="1" x14ac:dyDescent="0.2">
      <c r="A23" s="329"/>
      <c r="B23" s="55" t="s">
        <v>894</v>
      </c>
      <c r="C23" s="332"/>
      <c r="D23" s="330"/>
      <c r="E23" s="125"/>
      <c r="F23" s="125"/>
      <c r="G23" s="125"/>
      <c r="H23" s="332"/>
      <c r="I23" s="330"/>
      <c r="J23" s="125"/>
      <c r="K23" s="125"/>
      <c r="L23" s="125"/>
      <c r="M23" s="367"/>
      <c r="N23" s="370"/>
      <c r="O23" s="125"/>
      <c r="P23" s="125"/>
      <c r="Q23" s="125"/>
      <c r="R23" s="332"/>
      <c r="S23" s="330"/>
      <c r="T23" s="125"/>
      <c r="U23" s="125"/>
      <c r="V23" s="125"/>
      <c r="W23" s="330"/>
      <c r="X23" s="330"/>
      <c r="Y23" s="125"/>
      <c r="Z23" s="125"/>
      <c r="AA23" s="125"/>
      <c r="AB23" s="332"/>
    </row>
    <row r="24" spans="1:28" s="11" customFormat="1" ht="15.75" customHeight="1" x14ac:dyDescent="0.2">
      <c r="A24" s="329"/>
      <c r="B24" s="56" t="s">
        <v>896</v>
      </c>
      <c r="C24" s="332"/>
      <c r="D24" s="330"/>
      <c r="E24" s="125"/>
      <c r="F24" s="125"/>
      <c r="G24" s="125"/>
      <c r="H24" s="332"/>
      <c r="I24" s="330"/>
      <c r="J24" s="125"/>
      <c r="K24" s="125"/>
      <c r="L24" s="125"/>
      <c r="M24" s="367"/>
      <c r="N24" s="370"/>
      <c r="O24" s="125"/>
      <c r="P24" s="125"/>
      <c r="Q24" s="125"/>
      <c r="R24" s="332"/>
      <c r="S24" s="330"/>
      <c r="T24" s="125"/>
      <c r="U24" s="125"/>
      <c r="V24" s="125"/>
      <c r="W24" s="330"/>
      <c r="X24" s="330"/>
      <c r="Y24" s="125"/>
      <c r="Z24" s="125"/>
      <c r="AA24" s="125"/>
      <c r="AB24" s="332"/>
    </row>
    <row r="25" spans="1:28" s="11" customFormat="1" ht="15.75" customHeight="1" x14ac:dyDescent="0.2">
      <c r="A25" s="329"/>
      <c r="B25" s="27" t="s">
        <v>953</v>
      </c>
      <c r="C25" s="332"/>
      <c r="D25" s="330"/>
      <c r="E25" s="125"/>
      <c r="F25" s="125"/>
      <c r="G25" s="125"/>
      <c r="H25" s="332"/>
      <c r="I25" s="330"/>
      <c r="J25" s="125"/>
      <c r="K25" s="125"/>
      <c r="L25" s="125"/>
      <c r="M25" s="367"/>
      <c r="N25" s="370"/>
      <c r="O25" s="125"/>
      <c r="P25" s="125"/>
      <c r="Q25" s="125"/>
      <c r="R25" s="332"/>
      <c r="S25" s="330"/>
      <c r="T25" s="125"/>
      <c r="U25" s="125"/>
      <c r="V25" s="125"/>
      <c r="W25" s="330"/>
      <c r="X25" s="330"/>
      <c r="Y25" s="125"/>
      <c r="Z25" s="125"/>
      <c r="AA25" s="125"/>
      <c r="AB25" s="332"/>
    </row>
    <row r="26" spans="1:28" s="11" customFormat="1" ht="15.75" customHeight="1" x14ac:dyDescent="0.2">
      <c r="A26" s="329"/>
      <c r="B26" s="27" t="s">
        <v>954</v>
      </c>
      <c r="C26" s="333"/>
      <c r="D26" s="331"/>
      <c r="E26" s="125"/>
      <c r="F26" s="125"/>
      <c r="G26" s="125"/>
      <c r="H26" s="333"/>
      <c r="I26" s="331"/>
      <c r="J26" s="125"/>
      <c r="K26" s="125"/>
      <c r="L26" s="125"/>
      <c r="M26" s="368"/>
      <c r="N26" s="371"/>
      <c r="O26" s="125"/>
      <c r="P26" s="125"/>
      <c r="Q26" s="125"/>
      <c r="R26" s="333"/>
      <c r="S26" s="331"/>
      <c r="T26" s="125"/>
      <c r="U26" s="125"/>
      <c r="V26" s="125"/>
      <c r="W26" s="331"/>
      <c r="X26" s="331"/>
      <c r="Y26" s="125"/>
      <c r="Z26" s="125"/>
      <c r="AA26" s="125"/>
      <c r="AB26" s="333"/>
    </row>
    <row r="27" spans="1:28" s="11" customFormat="1" ht="21" customHeight="1" x14ac:dyDescent="0.2">
      <c r="A27" s="329" t="s">
        <v>25</v>
      </c>
      <c r="B27" s="35" t="s">
        <v>868</v>
      </c>
      <c r="C27" s="334">
        <f>D27+E27+F27+G27</f>
        <v>1235</v>
      </c>
      <c r="D27" s="335">
        <v>1235</v>
      </c>
      <c r="E27" s="131">
        <v>0</v>
      </c>
      <c r="F27" s="131">
        <v>0</v>
      </c>
      <c r="G27" s="131">
        <v>0</v>
      </c>
      <c r="H27" s="334">
        <f>I27+J27+K27+L27</f>
        <v>741</v>
      </c>
      <c r="I27" s="335">
        <v>741</v>
      </c>
      <c r="J27" s="131">
        <v>0</v>
      </c>
      <c r="K27" s="131">
        <v>0</v>
      </c>
      <c r="L27" s="131">
        <v>0</v>
      </c>
      <c r="M27" s="334">
        <f>N27+O27+P27+Q27</f>
        <v>0</v>
      </c>
      <c r="N27" s="335">
        <v>0</v>
      </c>
      <c r="O27" s="131">
        <v>0</v>
      </c>
      <c r="P27" s="131">
        <v>0</v>
      </c>
      <c r="Q27" s="131">
        <v>0</v>
      </c>
      <c r="R27" s="334">
        <f>S27+T27+U27+V27</f>
        <v>0</v>
      </c>
      <c r="S27" s="335">
        <v>0</v>
      </c>
      <c r="T27" s="131">
        <v>0</v>
      </c>
      <c r="U27" s="131">
        <v>0</v>
      </c>
      <c r="V27" s="131">
        <v>0</v>
      </c>
      <c r="W27" s="334">
        <f>X27+Y27+Z27+AA27</f>
        <v>0</v>
      </c>
      <c r="X27" s="335">
        <v>0</v>
      </c>
      <c r="Y27" s="131">
        <v>0</v>
      </c>
      <c r="Z27" s="131">
        <v>0</v>
      </c>
      <c r="AA27" s="131">
        <v>0</v>
      </c>
      <c r="AB27" s="334">
        <f>C27+H27+M27+R27+W27</f>
        <v>1976</v>
      </c>
    </row>
    <row r="28" spans="1:28" s="11" customFormat="1" ht="14.25" customHeight="1" x14ac:dyDescent="0.2">
      <c r="A28" s="329"/>
      <c r="B28" s="50" t="s">
        <v>1055</v>
      </c>
      <c r="C28" s="332"/>
      <c r="D28" s="330"/>
      <c r="E28" s="131"/>
      <c r="F28" s="131"/>
      <c r="G28" s="131"/>
      <c r="H28" s="332"/>
      <c r="I28" s="330"/>
      <c r="J28" s="131"/>
      <c r="K28" s="131"/>
      <c r="L28" s="131"/>
      <c r="M28" s="332"/>
      <c r="N28" s="330"/>
      <c r="O28" s="131"/>
      <c r="P28" s="131"/>
      <c r="Q28" s="131"/>
      <c r="R28" s="332"/>
      <c r="S28" s="330"/>
      <c r="T28" s="131"/>
      <c r="U28" s="131"/>
      <c r="V28" s="131"/>
      <c r="W28" s="332"/>
      <c r="X28" s="330"/>
      <c r="Y28" s="131"/>
      <c r="Z28" s="131"/>
      <c r="AA28" s="131"/>
      <c r="AB28" s="332"/>
    </row>
    <row r="29" spans="1:28" s="11" customFormat="1" ht="12.75" customHeight="1" x14ac:dyDescent="0.2">
      <c r="A29" s="329"/>
      <c r="B29" s="27" t="s">
        <v>869</v>
      </c>
      <c r="C29" s="333"/>
      <c r="D29" s="331"/>
      <c r="E29" s="131"/>
      <c r="F29" s="131"/>
      <c r="G29" s="131"/>
      <c r="H29" s="333"/>
      <c r="I29" s="331"/>
      <c r="J29" s="131"/>
      <c r="K29" s="131"/>
      <c r="L29" s="131"/>
      <c r="M29" s="333"/>
      <c r="N29" s="331"/>
      <c r="O29" s="131"/>
      <c r="P29" s="131"/>
      <c r="Q29" s="131"/>
      <c r="R29" s="333"/>
      <c r="S29" s="331"/>
      <c r="T29" s="131"/>
      <c r="U29" s="131"/>
      <c r="V29" s="131"/>
      <c r="W29" s="333"/>
      <c r="X29" s="331"/>
      <c r="Y29" s="131"/>
      <c r="Z29" s="131"/>
      <c r="AA29" s="131"/>
      <c r="AB29" s="333"/>
    </row>
    <row r="30" spans="1:28" ht="17.25" customHeight="1" x14ac:dyDescent="0.2">
      <c r="A30" s="329" t="s">
        <v>37</v>
      </c>
      <c r="B30" s="35" t="s">
        <v>431</v>
      </c>
      <c r="C30" s="346">
        <f>D30+E30+F30+G30</f>
        <v>1644</v>
      </c>
      <c r="D30" s="347">
        <v>1644</v>
      </c>
      <c r="E30" s="131">
        <v>0</v>
      </c>
      <c r="F30" s="131">
        <v>0</v>
      </c>
      <c r="G30" s="131">
        <v>0</v>
      </c>
      <c r="H30" s="346">
        <f>I30+J30+K30+L30</f>
        <v>1472</v>
      </c>
      <c r="I30" s="347">
        <v>1472</v>
      </c>
      <c r="J30" s="131">
        <v>0</v>
      </c>
      <c r="K30" s="131">
        <v>0</v>
      </c>
      <c r="L30" s="131">
        <v>0</v>
      </c>
      <c r="M30" s="346">
        <f>N30</f>
        <v>1368</v>
      </c>
      <c r="N30" s="347">
        <v>1368</v>
      </c>
      <c r="O30" s="131">
        <v>0</v>
      </c>
      <c r="P30" s="131">
        <v>0</v>
      </c>
      <c r="Q30" s="131">
        <v>0</v>
      </c>
      <c r="R30" s="346">
        <f>S30</f>
        <v>1368</v>
      </c>
      <c r="S30" s="347">
        <v>1368</v>
      </c>
      <c r="T30" s="131">
        <v>0</v>
      </c>
      <c r="U30" s="131">
        <v>0</v>
      </c>
      <c r="V30" s="131">
        <v>0</v>
      </c>
      <c r="W30" s="347">
        <v>0</v>
      </c>
      <c r="X30" s="347">
        <v>0</v>
      </c>
      <c r="Y30" s="131">
        <v>0</v>
      </c>
      <c r="Z30" s="131">
        <v>0</v>
      </c>
      <c r="AA30" s="131">
        <v>0</v>
      </c>
      <c r="AB30" s="346">
        <f>C30+H30+M30+R30+W30</f>
        <v>5852</v>
      </c>
    </row>
    <row r="31" spans="1:28" ht="16.5" customHeight="1" x14ac:dyDescent="0.2">
      <c r="A31" s="329"/>
      <c r="B31" s="50" t="s">
        <v>432</v>
      </c>
      <c r="C31" s="346"/>
      <c r="D31" s="347"/>
      <c r="E31" s="131"/>
      <c r="F31" s="131"/>
      <c r="G31" s="131"/>
      <c r="H31" s="346"/>
      <c r="I31" s="347"/>
      <c r="J31" s="131"/>
      <c r="K31" s="131"/>
      <c r="L31" s="131"/>
      <c r="M31" s="346"/>
      <c r="N31" s="347"/>
      <c r="O31" s="131"/>
      <c r="P31" s="131"/>
      <c r="Q31" s="131"/>
      <c r="R31" s="346"/>
      <c r="S31" s="347"/>
      <c r="T31" s="131"/>
      <c r="U31" s="131"/>
      <c r="V31" s="131"/>
      <c r="W31" s="347"/>
      <c r="X31" s="347"/>
      <c r="Y31" s="131"/>
      <c r="Z31" s="131"/>
      <c r="AA31" s="131"/>
      <c r="AB31" s="346"/>
    </row>
    <row r="32" spans="1:28" ht="13.9" customHeight="1" x14ac:dyDescent="0.2">
      <c r="A32" s="329"/>
      <c r="B32" s="27" t="s">
        <v>794</v>
      </c>
      <c r="C32" s="346"/>
      <c r="D32" s="347"/>
      <c r="E32" s="131"/>
      <c r="F32" s="131"/>
      <c r="G32" s="131"/>
      <c r="H32" s="346"/>
      <c r="I32" s="347"/>
      <c r="J32" s="131"/>
      <c r="K32" s="131"/>
      <c r="L32" s="131"/>
      <c r="M32" s="346"/>
      <c r="N32" s="347"/>
      <c r="O32" s="131"/>
      <c r="P32" s="131"/>
      <c r="Q32" s="131"/>
      <c r="R32" s="346"/>
      <c r="S32" s="347"/>
      <c r="T32" s="131"/>
      <c r="U32" s="131"/>
      <c r="V32" s="131"/>
      <c r="W32" s="347"/>
      <c r="X32" s="347"/>
      <c r="Y32" s="131"/>
      <c r="Z32" s="131"/>
      <c r="AA32" s="131"/>
      <c r="AB32" s="346"/>
    </row>
    <row r="33" spans="1:28" ht="36.6" customHeight="1" x14ac:dyDescent="0.2">
      <c r="A33" s="329"/>
      <c r="B33" s="27" t="s">
        <v>795</v>
      </c>
      <c r="C33" s="346"/>
      <c r="D33" s="347"/>
      <c r="E33" s="131"/>
      <c r="F33" s="131"/>
      <c r="G33" s="131"/>
      <c r="H33" s="346"/>
      <c r="I33" s="347"/>
      <c r="J33" s="131"/>
      <c r="K33" s="131"/>
      <c r="L33" s="131"/>
      <c r="M33" s="346"/>
      <c r="N33" s="347"/>
      <c r="O33" s="131"/>
      <c r="P33" s="131"/>
      <c r="Q33" s="131"/>
      <c r="R33" s="346"/>
      <c r="S33" s="347"/>
      <c r="T33" s="131"/>
      <c r="U33" s="131"/>
      <c r="V33" s="131"/>
      <c r="W33" s="347"/>
      <c r="X33" s="347"/>
      <c r="Y33" s="131"/>
      <c r="Z33" s="131"/>
      <c r="AA33" s="131"/>
      <c r="AB33" s="346"/>
    </row>
    <row r="34" spans="1:28" ht="32.25" customHeight="1" x14ac:dyDescent="0.2">
      <c r="A34" s="329"/>
      <c r="B34" s="27" t="s">
        <v>796</v>
      </c>
      <c r="C34" s="346"/>
      <c r="D34" s="347"/>
      <c r="E34" s="131"/>
      <c r="F34" s="131"/>
      <c r="G34" s="131"/>
      <c r="H34" s="346"/>
      <c r="I34" s="347"/>
      <c r="J34" s="131"/>
      <c r="K34" s="131"/>
      <c r="L34" s="131"/>
      <c r="M34" s="346"/>
      <c r="N34" s="347"/>
      <c r="O34" s="131"/>
      <c r="P34" s="131"/>
      <c r="Q34" s="131"/>
      <c r="R34" s="346"/>
      <c r="S34" s="347"/>
      <c r="T34" s="131"/>
      <c r="U34" s="131"/>
      <c r="V34" s="131"/>
      <c r="W34" s="347"/>
      <c r="X34" s="347"/>
      <c r="Y34" s="131"/>
      <c r="Z34" s="131"/>
      <c r="AA34" s="131"/>
      <c r="AB34" s="346"/>
    </row>
    <row r="35" spans="1:28" ht="21.75" customHeight="1" x14ac:dyDescent="0.2">
      <c r="A35" s="329"/>
      <c r="B35" s="27" t="s">
        <v>797</v>
      </c>
      <c r="C35" s="346"/>
      <c r="D35" s="347"/>
      <c r="E35" s="131"/>
      <c r="F35" s="131"/>
      <c r="G35" s="131"/>
      <c r="H35" s="346"/>
      <c r="I35" s="347"/>
      <c r="J35" s="131"/>
      <c r="K35" s="131"/>
      <c r="L35" s="131"/>
      <c r="M35" s="346"/>
      <c r="N35" s="347"/>
      <c r="O35" s="131"/>
      <c r="P35" s="131"/>
      <c r="Q35" s="131"/>
      <c r="R35" s="346"/>
      <c r="S35" s="347"/>
      <c r="T35" s="131"/>
      <c r="U35" s="131"/>
      <c r="V35" s="131"/>
      <c r="W35" s="347"/>
      <c r="X35" s="347"/>
      <c r="Y35" s="131"/>
      <c r="Z35" s="131"/>
      <c r="AA35" s="131"/>
      <c r="AB35" s="346"/>
    </row>
    <row r="36" spans="1:28" ht="18" customHeight="1" x14ac:dyDescent="0.2">
      <c r="A36" s="329"/>
      <c r="B36" s="27" t="s">
        <v>798</v>
      </c>
      <c r="C36" s="346"/>
      <c r="D36" s="347"/>
      <c r="E36" s="131"/>
      <c r="F36" s="131"/>
      <c r="G36" s="131"/>
      <c r="H36" s="346"/>
      <c r="I36" s="347"/>
      <c r="J36" s="131"/>
      <c r="K36" s="131"/>
      <c r="L36" s="131"/>
      <c r="M36" s="346"/>
      <c r="N36" s="347"/>
      <c r="O36" s="131"/>
      <c r="P36" s="131"/>
      <c r="Q36" s="131"/>
      <c r="R36" s="346"/>
      <c r="S36" s="347"/>
      <c r="T36" s="131"/>
      <c r="U36" s="131"/>
      <c r="V36" s="131"/>
      <c r="W36" s="347"/>
      <c r="X36" s="347"/>
      <c r="Y36" s="131"/>
      <c r="Z36" s="131"/>
      <c r="AA36" s="131"/>
      <c r="AB36" s="346"/>
    </row>
    <row r="37" spans="1:28" ht="33.75" customHeight="1" x14ac:dyDescent="0.2">
      <c r="A37" s="329"/>
      <c r="B37" s="27" t="s">
        <v>799</v>
      </c>
      <c r="C37" s="346"/>
      <c r="D37" s="347"/>
      <c r="E37" s="131"/>
      <c r="F37" s="131"/>
      <c r="G37" s="131"/>
      <c r="H37" s="346"/>
      <c r="I37" s="347"/>
      <c r="J37" s="131"/>
      <c r="K37" s="131"/>
      <c r="L37" s="131"/>
      <c r="M37" s="346"/>
      <c r="N37" s="347"/>
      <c r="O37" s="131"/>
      <c r="P37" s="131"/>
      <c r="Q37" s="131"/>
      <c r="R37" s="346"/>
      <c r="S37" s="347"/>
      <c r="T37" s="131"/>
      <c r="U37" s="131"/>
      <c r="V37" s="131"/>
      <c r="W37" s="347"/>
      <c r="X37" s="347"/>
      <c r="Y37" s="131"/>
      <c r="Z37" s="131"/>
      <c r="AA37" s="131"/>
      <c r="AB37" s="346"/>
    </row>
    <row r="38" spans="1:28" ht="37.9" customHeight="1" x14ac:dyDescent="0.2">
      <c r="A38" s="329"/>
      <c r="B38" s="38" t="s">
        <v>800</v>
      </c>
      <c r="C38" s="346"/>
      <c r="D38" s="347"/>
      <c r="E38" s="131"/>
      <c r="F38" s="131"/>
      <c r="G38" s="131"/>
      <c r="H38" s="346"/>
      <c r="I38" s="347"/>
      <c r="J38" s="131"/>
      <c r="K38" s="131"/>
      <c r="L38" s="131"/>
      <c r="M38" s="346"/>
      <c r="N38" s="347"/>
      <c r="O38" s="131"/>
      <c r="P38" s="131"/>
      <c r="Q38" s="131"/>
      <c r="R38" s="346"/>
      <c r="S38" s="347"/>
      <c r="T38" s="131"/>
      <c r="U38" s="131"/>
      <c r="V38" s="131"/>
      <c r="W38" s="347"/>
      <c r="X38" s="347"/>
      <c r="Y38" s="131"/>
      <c r="Z38" s="131"/>
      <c r="AA38" s="131"/>
      <c r="AB38" s="346"/>
    </row>
    <row r="39" spans="1:28" ht="33" customHeight="1" x14ac:dyDescent="0.2">
      <c r="A39" s="341" t="s">
        <v>37</v>
      </c>
      <c r="B39" s="27" t="s">
        <v>801</v>
      </c>
      <c r="C39" s="334"/>
      <c r="D39" s="335"/>
      <c r="E39" s="131"/>
      <c r="F39" s="131"/>
      <c r="G39" s="131"/>
      <c r="H39" s="334"/>
      <c r="I39" s="335"/>
      <c r="J39" s="131"/>
      <c r="K39" s="131"/>
      <c r="L39" s="131"/>
      <c r="M39" s="334"/>
      <c r="N39" s="342"/>
      <c r="O39" s="131"/>
      <c r="P39" s="131"/>
      <c r="Q39" s="131"/>
      <c r="R39" s="334"/>
      <c r="S39" s="335"/>
      <c r="T39" s="131"/>
      <c r="U39" s="131"/>
      <c r="V39" s="131"/>
      <c r="W39" s="335"/>
      <c r="X39" s="335"/>
      <c r="Y39" s="131"/>
      <c r="Z39" s="131"/>
      <c r="AA39" s="131"/>
      <c r="AB39" s="334"/>
    </row>
    <row r="40" spans="1:28" ht="18" customHeight="1" x14ac:dyDescent="0.2">
      <c r="A40" s="336"/>
      <c r="B40" s="27" t="s">
        <v>803</v>
      </c>
      <c r="C40" s="332"/>
      <c r="D40" s="330"/>
      <c r="E40" s="127"/>
      <c r="F40" s="127"/>
      <c r="G40" s="127"/>
      <c r="H40" s="332"/>
      <c r="I40" s="330"/>
      <c r="J40" s="127"/>
      <c r="K40" s="127"/>
      <c r="L40" s="127"/>
      <c r="M40" s="332"/>
      <c r="N40" s="343"/>
      <c r="O40" s="82"/>
      <c r="P40" s="127"/>
      <c r="Q40" s="127"/>
      <c r="R40" s="332"/>
      <c r="S40" s="330"/>
      <c r="T40" s="127"/>
      <c r="U40" s="127"/>
      <c r="V40" s="127"/>
      <c r="W40" s="330"/>
      <c r="X40" s="330"/>
      <c r="Y40" s="127"/>
      <c r="Z40" s="127"/>
      <c r="AA40" s="127"/>
      <c r="AB40" s="332"/>
    </row>
    <row r="41" spans="1:28" ht="20.25" customHeight="1" x14ac:dyDescent="0.2">
      <c r="A41" s="336"/>
      <c r="B41" s="27" t="s">
        <v>857</v>
      </c>
      <c r="C41" s="332"/>
      <c r="D41" s="330"/>
      <c r="E41" s="131"/>
      <c r="F41" s="131"/>
      <c r="G41" s="131"/>
      <c r="H41" s="332"/>
      <c r="I41" s="330"/>
      <c r="J41" s="131"/>
      <c r="K41" s="131"/>
      <c r="L41" s="131"/>
      <c r="M41" s="332"/>
      <c r="N41" s="343"/>
      <c r="O41" s="83"/>
      <c r="P41" s="131"/>
      <c r="Q41" s="131"/>
      <c r="R41" s="332"/>
      <c r="S41" s="330"/>
      <c r="T41" s="131"/>
      <c r="U41" s="131"/>
      <c r="V41" s="131"/>
      <c r="W41" s="330"/>
      <c r="X41" s="330"/>
      <c r="Y41" s="131"/>
      <c r="Z41" s="131"/>
      <c r="AA41" s="131"/>
      <c r="AB41" s="332"/>
    </row>
    <row r="42" spans="1:28" ht="18.75" customHeight="1" x14ac:dyDescent="0.2">
      <c r="A42" s="336"/>
      <c r="B42" s="27" t="s">
        <v>858</v>
      </c>
      <c r="C42" s="332"/>
      <c r="D42" s="330"/>
      <c r="E42" s="127"/>
      <c r="F42" s="127"/>
      <c r="G42" s="127"/>
      <c r="H42" s="332"/>
      <c r="I42" s="330"/>
      <c r="J42" s="127"/>
      <c r="K42" s="127"/>
      <c r="L42" s="127"/>
      <c r="M42" s="332"/>
      <c r="N42" s="343"/>
      <c r="O42" s="82"/>
      <c r="P42" s="127"/>
      <c r="Q42" s="127"/>
      <c r="R42" s="332"/>
      <c r="S42" s="330"/>
      <c r="T42" s="127"/>
      <c r="U42" s="127"/>
      <c r="V42" s="127"/>
      <c r="W42" s="330"/>
      <c r="X42" s="330"/>
      <c r="Y42" s="127"/>
      <c r="Z42" s="127"/>
      <c r="AA42" s="127"/>
      <c r="AB42" s="332"/>
    </row>
    <row r="43" spans="1:28" ht="18" customHeight="1" x14ac:dyDescent="0.2">
      <c r="A43" s="336"/>
      <c r="B43" s="50" t="s">
        <v>433</v>
      </c>
      <c r="C43" s="332"/>
      <c r="D43" s="330"/>
      <c r="E43" s="131"/>
      <c r="F43" s="131"/>
      <c r="G43" s="131"/>
      <c r="H43" s="332"/>
      <c r="I43" s="330"/>
      <c r="J43" s="131"/>
      <c r="K43" s="131"/>
      <c r="L43" s="131"/>
      <c r="M43" s="332"/>
      <c r="N43" s="343"/>
      <c r="O43" s="83"/>
      <c r="P43" s="131"/>
      <c r="Q43" s="131"/>
      <c r="R43" s="332"/>
      <c r="S43" s="330"/>
      <c r="T43" s="131"/>
      <c r="U43" s="131"/>
      <c r="V43" s="131"/>
      <c r="W43" s="330"/>
      <c r="X43" s="330"/>
      <c r="Y43" s="131"/>
      <c r="Z43" s="131"/>
      <c r="AA43" s="131"/>
      <c r="AB43" s="332"/>
    </row>
    <row r="44" spans="1:28" ht="18" customHeight="1" x14ac:dyDescent="0.2">
      <c r="A44" s="336"/>
      <c r="B44" s="27" t="s">
        <v>978</v>
      </c>
      <c r="C44" s="332"/>
      <c r="D44" s="330"/>
      <c r="E44" s="131"/>
      <c r="F44" s="131"/>
      <c r="G44" s="131"/>
      <c r="H44" s="332"/>
      <c r="I44" s="330"/>
      <c r="J44" s="131"/>
      <c r="K44" s="131"/>
      <c r="L44" s="131"/>
      <c r="M44" s="332"/>
      <c r="N44" s="343"/>
      <c r="O44" s="83"/>
      <c r="P44" s="131"/>
      <c r="Q44" s="131"/>
      <c r="R44" s="332"/>
      <c r="S44" s="330"/>
      <c r="T44" s="131"/>
      <c r="U44" s="131"/>
      <c r="V44" s="131"/>
      <c r="W44" s="330"/>
      <c r="X44" s="330"/>
      <c r="Y44" s="131"/>
      <c r="Z44" s="131"/>
      <c r="AA44" s="131"/>
      <c r="AB44" s="332"/>
    </row>
    <row r="45" spans="1:28" ht="18" customHeight="1" x14ac:dyDescent="0.2">
      <c r="A45" s="336"/>
      <c r="B45" s="27" t="s">
        <v>979</v>
      </c>
      <c r="C45" s="332"/>
      <c r="D45" s="330"/>
      <c r="E45" s="131"/>
      <c r="F45" s="131"/>
      <c r="G45" s="131"/>
      <c r="H45" s="332"/>
      <c r="I45" s="330"/>
      <c r="J45" s="131"/>
      <c r="K45" s="131"/>
      <c r="L45" s="131"/>
      <c r="M45" s="332"/>
      <c r="N45" s="343"/>
      <c r="O45" s="83"/>
      <c r="P45" s="131"/>
      <c r="Q45" s="131"/>
      <c r="R45" s="332"/>
      <c r="S45" s="330"/>
      <c r="T45" s="131"/>
      <c r="U45" s="131"/>
      <c r="V45" s="131"/>
      <c r="W45" s="330"/>
      <c r="X45" s="330"/>
      <c r="Y45" s="131"/>
      <c r="Z45" s="131"/>
      <c r="AA45" s="131"/>
      <c r="AB45" s="332"/>
    </row>
    <row r="46" spans="1:28" ht="18" customHeight="1" x14ac:dyDescent="0.2">
      <c r="A46" s="336"/>
      <c r="B46" s="27" t="s">
        <v>980</v>
      </c>
      <c r="C46" s="332"/>
      <c r="D46" s="330"/>
      <c r="E46" s="131"/>
      <c r="F46" s="131"/>
      <c r="G46" s="131"/>
      <c r="H46" s="332"/>
      <c r="I46" s="330"/>
      <c r="J46" s="131"/>
      <c r="K46" s="131"/>
      <c r="L46" s="131"/>
      <c r="M46" s="332"/>
      <c r="N46" s="343"/>
      <c r="O46" s="83"/>
      <c r="P46" s="131"/>
      <c r="Q46" s="131"/>
      <c r="R46" s="332"/>
      <c r="S46" s="330"/>
      <c r="T46" s="131"/>
      <c r="U46" s="131"/>
      <c r="V46" s="131"/>
      <c r="W46" s="330"/>
      <c r="X46" s="330"/>
      <c r="Y46" s="131"/>
      <c r="Z46" s="131"/>
      <c r="AA46" s="131"/>
      <c r="AB46" s="332"/>
    </row>
    <row r="47" spans="1:28" ht="18" customHeight="1" x14ac:dyDescent="0.2">
      <c r="A47" s="336"/>
      <c r="B47" s="27" t="s">
        <v>981</v>
      </c>
      <c r="C47" s="332"/>
      <c r="D47" s="330"/>
      <c r="E47" s="131"/>
      <c r="F47" s="131"/>
      <c r="G47" s="131"/>
      <c r="H47" s="332"/>
      <c r="I47" s="330"/>
      <c r="J47" s="131"/>
      <c r="K47" s="131"/>
      <c r="L47" s="131"/>
      <c r="M47" s="332"/>
      <c r="N47" s="343"/>
      <c r="O47" s="83"/>
      <c r="P47" s="131"/>
      <c r="Q47" s="131"/>
      <c r="R47" s="332"/>
      <c r="S47" s="330"/>
      <c r="T47" s="131"/>
      <c r="U47" s="131"/>
      <c r="V47" s="131"/>
      <c r="W47" s="330"/>
      <c r="X47" s="330"/>
      <c r="Y47" s="131"/>
      <c r="Z47" s="131"/>
      <c r="AA47" s="131"/>
      <c r="AB47" s="332"/>
    </row>
    <row r="48" spans="1:28" ht="18" customHeight="1" x14ac:dyDescent="0.2">
      <c r="A48" s="336"/>
      <c r="B48" s="27" t="s">
        <v>982</v>
      </c>
      <c r="C48" s="332"/>
      <c r="D48" s="330"/>
      <c r="E48" s="131"/>
      <c r="F48" s="131"/>
      <c r="G48" s="131"/>
      <c r="H48" s="332"/>
      <c r="I48" s="330"/>
      <c r="J48" s="131"/>
      <c r="K48" s="131"/>
      <c r="L48" s="131"/>
      <c r="M48" s="332"/>
      <c r="N48" s="343"/>
      <c r="O48" s="83"/>
      <c r="P48" s="131"/>
      <c r="Q48" s="131"/>
      <c r="R48" s="332"/>
      <c r="S48" s="330"/>
      <c r="T48" s="131"/>
      <c r="U48" s="131"/>
      <c r="V48" s="131"/>
      <c r="W48" s="330"/>
      <c r="X48" s="330"/>
      <c r="Y48" s="131"/>
      <c r="Z48" s="131"/>
      <c r="AA48" s="131"/>
      <c r="AB48" s="332"/>
    </row>
    <row r="49" spans="1:28" ht="18" customHeight="1" x14ac:dyDescent="0.2">
      <c r="A49" s="336"/>
      <c r="B49" s="27" t="s">
        <v>983</v>
      </c>
      <c r="C49" s="332"/>
      <c r="D49" s="330"/>
      <c r="E49" s="131"/>
      <c r="F49" s="131"/>
      <c r="G49" s="131"/>
      <c r="H49" s="332"/>
      <c r="I49" s="330"/>
      <c r="J49" s="131"/>
      <c r="K49" s="131"/>
      <c r="L49" s="131"/>
      <c r="M49" s="332"/>
      <c r="N49" s="343"/>
      <c r="O49" s="83"/>
      <c r="P49" s="131"/>
      <c r="Q49" s="131"/>
      <c r="R49" s="332"/>
      <c r="S49" s="330"/>
      <c r="T49" s="131"/>
      <c r="U49" s="131"/>
      <c r="V49" s="131"/>
      <c r="W49" s="330"/>
      <c r="X49" s="330"/>
      <c r="Y49" s="131"/>
      <c r="Z49" s="131"/>
      <c r="AA49" s="131"/>
      <c r="AB49" s="332"/>
    </row>
    <row r="50" spans="1:28" ht="18" customHeight="1" x14ac:dyDescent="0.2">
      <c r="A50" s="336"/>
      <c r="B50" s="27" t="s">
        <v>984</v>
      </c>
      <c r="C50" s="332"/>
      <c r="D50" s="330"/>
      <c r="E50" s="131"/>
      <c r="F50" s="131"/>
      <c r="G50" s="131"/>
      <c r="H50" s="332"/>
      <c r="I50" s="330"/>
      <c r="J50" s="131"/>
      <c r="K50" s="131"/>
      <c r="L50" s="131"/>
      <c r="M50" s="332"/>
      <c r="N50" s="343"/>
      <c r="O50" s="83"/>
      <c r="P50" s="131"/>
      <c r="Q50" s="131"/>
      <c r="R50" s="332"/>
      <c r="S50" s="330"/>
      <c r="T50" s="131"/>
      <c r="U50" s="131"/>
      <c r="V50" s="131"/>
      <c r="W50" s="330"/>
      <c r="X50" s="330"/>
      <c r="Y50" s="131"/>
      <c r="Z50" s="131"/>
      <c r="AA50" s="131"/>
      <c r="AB50" s="332"/>
    </row>
    <row r="51" spans="1:28" ht="18" customHeight="1" x14ac:dyDescent="0.2">
      <c r="A51" s="336"/>
      <c r="B51" s="27" t="s">
        <v>985</v>
      </c>
      <c r="C51" s="332"/>
      <c r="D51" s="330"/>
      <c r="E51" s="131"/>
      <c r="F51" s="131"/>
      <c r="G51" s="131"/>
      <c r="H51" s="332"/>
      <c r="I51" s="330"/>
      <c r="J51" s="131"/>
      <c r="K51" s="131"/>
      <c r="L51" s="131"/>
      <c r="M51" s="332"/>
      <c r="N51" s="343"/>
      <c r="O51" s="83"/>
      <c r="P51" s="131"/>
      <c r="Q51" s="131"/>
      <c r="R51" s="332"/>
      <c r="S51" s="330"/>
      <c r="T51" s="131"/>
      <c r="U51" s="131"/>
      <c r="V51" s="131"/>
      <c r="W51" s="330"/>
      <c r="X51" s="330"/>
      <c r="Y51" s="131"/>
      <c r="Z51" s="131"/>
      <c r="AA51" s="131"/>
      <c r="AB51" s="332"/>
    </row>
    <row r="52" spans="1:28" ht="18" customHeight="1" x14ac:dyDescent="0.2">
      <c r="A52" s="336"/>
      <c r="B52" s="27" t="s">
        <v>986</v>
      </c>
      <c r="C52" s="332"/>
      <c r="D52" s="330"/>
      <c r="E52" s="131"/>
      <c r="F52" s="131"/>
      <c r="G52" s="131"/>
      <c r="H52" s="332"/>
      <c r="I52" s="330"/>
      <c r="J52" s="131"/>
      <c r="K52" s="131"/>
      <c r="L52" s="131"/>
      <c r="M52" s="332"/>
      <c r="N52" s="343"/>
      <c r="O52" s="83"/>
      <c r="P52" s="131"/>
      <c r="Q52" s="131"/>
      <c r="R52" s="332"/>
      <c r="S52" s="330"/>
      <c r="T52" s="131"/>
      <c r="U52" s="131"/>
      <c r="V52" s="131"/>
      <c r="W52" s="330"/>
      <c r="X52" s="330"/>
      <c r="Y52" s="131"/>
      <c r="Z52" s="131"/>
      <c r="AA52" s="131"/>
      <c r="AB52" s="332"/>
    </row>
    <row r="53" spans="1:28" ht="18" customHeight="1" x14ac:dyDescent="0.2">
      <c r="A53" s="336"/>
      <c r="B53" s="27" t="s">
        <v>987</v>
      </c>
      <c r="C53" s="332"/>
      <c r="D53" s="330"/>
      <c r="E53" s="131"/>
      <c r="F53" s="131"/>
      <c r="G53" s="131"/>
      <c r="H53" s="332"/>
      <c r="I53" s="330"/>
      <c r="J53" s="131"/>
      <c r="K53" s="131"/>
      <c r="L53" s="131"/>
      <c r="M53" s="332"/>
      <c r="N53" s="343"/>
      <c r="O53" s="83"/>
      <c r="P53" s="131"/>
      <c r="Q53" s="131"/>
      <c r="R53" s="332"/>
      <c r="S53" s="330"/>
      <c r="T53" s="131"/>
      <c r="U53" s="131"/>
      <c r="V53" s="131"/>
      <c r="W53" s="330"/>
      <c r="X53" s="330"/>
      <c r="Y53" s="131"/>
      <c r="Z53" s="131"/>
      <c r="AA53" s="131"/>
      <c r="AB53" s="332"/>
    </row>
    <row r="54" spans="1:28" ht="18" customHeight="1" x14ac:dyDescent="0.2">
      <c r="A54" s="336"/>
      <c r="B54" s="27" t="s">
        <v>988</v>
      </c>
      <c r="C54" s="332"/>
      <c r="D54" s="330"/>
      <c r="E54" s="131"/>
      <c r="F54" s="131"/>
      <c r="G54" s="131"/>
      <c r="H54" s="332"/>
      <c r="I54" s="330"/>
      <c r="J54" s="131"/>
      <c r="K54" s="131"/>
      <c r="L54" s="131"/>
      <c r="M54" s="332"/>
      <c r="N54" s="343"/>
      <c r="O54" s="83"/>
      <c r="P54" s="131"/>
      <c r="Q54" s="131"/>
      <c r="R54" s="332"/>
      <c r="S54" s="330"/>
      <c r="T54" s="131"/>
      <c r="U54" s="131"/>
      <c r="V54" s="131"/>
      <c r="W54" s="330"/>
      <c r="X54" s="330"/>
      <c r="Y54" s="131"/>
      <c r="Z54" s="131"/>
      <c r="AA54" s="131"/>
      <c r="AB54" s="332"/>
    </row>
    <row r="55" spans="1:28" ht="18" customHeight="1" x14ac:dyDescent="0.2">
      <c r="A55" s="336"/>
      <c r="B55" s="50" t="s">
        <v>790</v>
      </c>
      <c r="C55" s="332"/>
      <c r="D55" s="330"/>
      <c r="E55" s="131"/>
      <c r="F55" s="131"/>
      <c r="G55" s="131"/>
      <c r="H55" s="332"/>
      <c r="I55" s="330"/>
      <c r="J55" s="131"/>
      <c r="K55" s="131"/>
      <c r="L55" s="131"/>
      <c r="M55" s="332"/>
      <c r="N55" s="343"/>
      <c r="O55" s="83"/>
      <c r="P55" s="131"/>
      <c r="Q55" s="131"/>
      <c r="R55" s="332"/>
      <c r="S55" s="330"/>
      <c r="T55" s="131"/>
      <c r="U55" s="131"/>
      <c r="V55" s="131"/>
      <c r="W55" s="330"/>
      <c r="X55" s="330"/>
      <c r="Y55" s="131"/>
      <c r="Z55" s="131"/>
      <c r="AA55" s="131"/>
      <c r="AB55" s="332"/>
    </row>
    <row r="56" spans="1:28" ht="18" customHeight="1" x14ac:dyDescent="0.2">
      <c r="A56" s="336"/>
      <c r="B56" s="27" t="s">
        <v>989</v>
      </c>
      <c r="C56" s="332"/>
      <c r="D56" s="330"/>
      <c r="E56" s="131"/>
      <c r="F56" s="131"/>
      <c r="G56" s="131"/>
      <c r="H56" s="332"/>
      <c r="I56" s="330"/>
      <c r="J56" s="131"/>
      <c r="K56" s="131"/>
      <c r="L56" s="131"/>
      <c r="M56" s="332"/>
      <c r="N56" s="343"/>
      <c r="O56" s="83"/>
      <c r="P56" s="131"/>
      <c r="Q56" s="131"/>
      <c r="R56" s="332"/>
      <c r="S56" s="330"/>
      <c r="T56" s="131"/>
      <c r="U56" s="131"/>
      <c r="V56" s="131"/>
      <c r="W56" s="330"/>
      <c r="X56" s="330"/>
      <c r="Y56" s="131"/>
      <c r="Z56" s="131"/>
      <c r="AA56" s="131"/>
      <c r="AB56" s="332"/>
    </row>
    <row r="57" spans="1:28" ht="18" customHeight="1" x14ac:dyDescent="0.2">
      <c r="A57" s="336"/>
      <c r="B57" s="27" t="s">
        <v>990</v>
      </c>
      <c r="C57" s="332"/>
      <c r="D57" s="330"/>
      <c r="E57" s="131"/>
      <c r="F57" s="131"/>
      <c r="G57" s="131"/>
      <c r="H57" s="332"/>
      <c r="I57" s="330"/>
      <c r="J57" s="131"/>
      <c r="K57" s="131"/>
      <c r="L57" s="131"/>
      <c r="M57" s="332"/>
      <c r="N57" s="343"/>
      <c r="O57" s="83"/>
      <c r="P57" s="131"/>
      <c r="Q57" s="131"/>
      <c r="R57" s="332"/>
      <c r="S57" s="330"/>
      <c r="T57" s="131"/>
      <c r="U57" s="131"/>
      <c r="V57" s="131"/>
      <c r="W57" s="330"/>
      <c r="X57" s="330"/>
      <c r="Y57" s="131"/>
      <c r="Z57" s="131"/>
      <c r="AA57" s="131"/>
      <c r="AB57" s="332"/>
    </row>
    <row r="58" spans="1:28" ht="18" customHeight="1" x14ac:dyDescent="0.2">
      <c r="A58" s="336"/>
      <c r="B58" s="27" t="s">
        <v>991</v>
      </c>
      <c r="C58" s="332"/>
      <c r="D58" s="330"/>
      <c r="E58" s="131"/>
      <c r="F58" s="131"/>
      <c r="G58" s="131"/>
      <c r="H58" s="332"/>
      <c r="I58" s="330"/>
      <c r="J58" s="131"/>
      <c r="K58" s="131"/>
      <c r="L58" s="131"/>
      <c r="M58" s="332"/>
      <c r="N58" s="343"/>
      <c r="O58" s="83"/>
      <c r="P58" s="131"/>
      <c r="Q58" s="131"/>
      <c r="R58" s="332"/>
      <c r="S58" s="330"/>
      <c r="T58" s="131"/>
      <c r="U58" s="131"/>
      <c r="V58" s="131"/>
      <c r="W58" s="330"/>
      <c r="X58" s="330"/>
      <c r="Y58" s="131"/>
      <c r="Z58" s="131"/>
      <c r="AA58" s="131"/>
      <c r="AB58" s="332"/>
    </row>
    <row r="59" spans="1:28" ht="18" customHeight="1" x14ac:dyDescent="0.2">
      <c r="A59" s="336"/>
      <c r="B59" s="27" t="s">
        <v>992</v>
      </c>
      <c r="C59" s="332"/>
      <c r="D59" s="330"/>
      <c r="E59" s="131"/>
      <c r="F59" s="131"/>
      <c r="G59" s="131"/>
      <c r="H59" s="332"/>
      <c r="I59" s="330"/>
      <c r="J59" s="131"/>
      <c r="K59" s="131"/>
      <c r="L59" s="131"/>
      <c r="M59" s="332"/>
      <c r="N59" s="343"/>
      <c r="O59" s="83"/>
      <c r="P59" s="131"/>
      <c r="Q59" s="131"/>
      <c r="R59" s="332"/>
      <c r="S59" s="330"/>
      <c r="T59" s="131"/>
      <c r="U59" s="131"/>
      <c r="V59" s="131"/>
      <c r="W59" s="330"/>
      <c r="X59" s="330"/>
      <c r="Y59" s="131"/>
      <c r="Z59" s="131"/>
      <c r="AA59" s="131"/>
      <c r="AB59" s="332"/>
    </row>
    <row r="60" spans="1:28" ht="18" customHeight="1" x14ac:dyDescent="0.2">
      <c r="A60" s="336"/>
      <c r="B60" s="27" t="s">
        <v>993</v>
      </c>
      <c r="C60" s="332"/>
      <c r="D60" s="330"/>
      <c r="E60" s="131"/>
      <c r="F60" s="131"/>
      <c r="G60" s="131"/>
      <c r="H60" s="332"/>
      <c r="I60" s="330"/>
      <c r="J60" s="131"/>
      <c r="K60" s="131"/>
      <c r="L60" s="131"/>
      <c r="M60" s="332"/>
      <c r="N60" s="343"/>
      <c r="O60" s="83"/>
      <c r="P60" s="131"/>
      <c r="Q60" s="131"/>
      <c r="R60" s="332"/>
      <c r="S60" s="330"/>
      <c r="T60" s="131"/>
      <c r="U60" s="131"/>
      <c r="V60" s="131"/>
      <c r="W60" s="330"/>
      <c r="X60" s="330"/>
      <c r="Y60" s="131"/>
      <c r="Z60" s="131"/>
      <c r="AA60" s="131"/>
      <c r="AB60" s="332"/>
    </row>
    <row r="61" spans="1:28" ht="18" customHeight="1" x14ac:dyDescent="0.2">
      <c r="A61" s="336"/>
      <c r="B61" s="27" t="s">
        <v>994</v>
      </c>
      <c r="C61" s="332"/>
      <c r="D61" s="330"/>
      <c r="E61" s="131"/>
      <c r="F61" s="131"/>
      <c r="G61" s="131"/>
      <c r="H61" s="332"/>
      <c r="I61" s="330"/>
      <c r="J61" s="131"/>
      <c r="K61" s="131"/>
      <c r="L61" s="131"/>
      <c r="M61" s="332"/>
      <c r="N61" s="343"/>
      <c r="O61" s="83"/>
      <c r="P61" s="131"/>
      <c r="Q61" s="131"/>
      <c r="R61" s="332"/>
      <c r="S61" s="330"/>
      <c r="T61" s="131"/>
      <c r="U61" s="131"/>
      <c r="V61" s="131"/>
      <c r="W61" s="330"/>
      <c r="X61" s="330"/>
      <c r="Y61" s="131"/>
      <c r="Z61" s="131"/>
      <c r="AA61" s="131"/>
      <c r="AB61" s="332"/>
    </row>
    <row r="62" spans="1:28" ht="18" customHeight="1" x14ac:dyDescent="0.2">
      <c r="A62" s="336"/>
      <c r="B62" s="27" t="s">
        <v>995</v>
      </c>
      <c r="C62" s="332"/>
      <c r="D62" s="330"/>
      <c r="E62" s="131"/>
      <c r="F62" s="131"/>
      <c r="G62" s="131"/>
      <c r="H62" s="332"/>
      <c r="I62" s="330"/>
      <c r="J62" s="131"/>
      <c r="K62" s="131"/>
      <c r="L62" s="131"/>
      <c r="M62" s="332"/>
      <c r="N62" s="343"/>
      <c r="O62" s="83"/>
      <c r="P62" s="131"/>
      <c r="Q62" s="131"/>
      <c r="R62" s="332"/>
      <c r="S62" s="330"/>
      <c r="T62" s="131"/>
      <c r="U62" s="131"/>
      <c r="V62" s="131"/>
      <c r="W62" s="330"/>
      <c r="X62" s="330"/>
      <c r="Y62" s="131"/>
      <c r="Z62" s="131"/>
      <c r="AA62" s="131"/>
      <c r="AB62" s="332"/>
    </row>
    <row r="63" spans="1:28" ht="18" customHeight="1" x14ac:dyDescent="0.2">
      <c r="A63" s="336"/>
      <c r="B63" s="27" t="s">
        <v>996</v>
      </c>
      <c r="C63" s="332"/>
      <c r="D63" s="330"/>
      <c r="E63" s="131"/>
      <c r="F63" s="131"/>
      <c r="G63" s="131"/>
      <c r="H63" s="332"/>
      <c r="I63" s="330"/>
      <c r="J63" s="131"/>
      <c r="K63" s="131"/>
      <c r="L63" s="131"/>
      <c r="M63" s="332"/>
      <c r="N63" s="343"/>
      <c r="O63" s="83"/>
      <c r="P63" s="131"/>
      <c r="Q63" s="131"/>
      <c r="R63" s="332"/>
      <c r="S63" s="330"/>
      <c r="T63" s="131"/>
      <c r="U63" s="131"/>
      <c r="V63" s="131"/>
      <c r="W63" s="330"/>
      <c r="X63" s="330"/>
      <c r="Y63" s="131"/>
      <c r="Z63" s="131"/>
      <c r="AA63" s="131"/>
      <c r="AB63" s="332"/>
    </row>
    <row r="64" spans="1:28" ht="18" customHeight="1" x14ac:dyDescent="0.2">
      <c r="A64" s="336"/>
      <c r="B64" s="27" t="s">
        <v>997</v>
      </c>
      <c r="C64" s="332"/>
      <c r="D64" s="330"/>
      <c r="E64" s="131"/>
      <c r="F64" s="131"/>
      <c r="G64" s="131"/>
      <c r="H64" s="332"/>
      <c r="I64" s="330"/>
      <c r="J64" s="131"/>
      <c r="K64" s="131"/>
      <c r="L64" s="131"/>
      <c r="M64" s="332"/>
      <c r="N64" s="343"/>
      <c r="O64" s="83"/>
      <c r="P64" s="131"/>
      <c r="Q64" s="131"/>
      <c r="R64" s="332"/>
      <c r="S64" s="330"/>
      <c r="T64" s="131"/>
      <c r="U64" s="131"/>
      <c r="V64" s="131"/>
      <c r="W64" s="330"/>
      <c r="X64" s="330"/>
      <c r="Y64" s="131"/>
      <c r="Z64" s="131"/>
      <c r="AA64" s="131"/>
      <c r="AB64" s="332"/>
    </row>
    <row r="65" spans="1:28" ht="18" customHeight="1" x14ac:dyDescent="0.2">
      <c r="A65" s="336"/>
      <c r="B65" s="27" t="s">
        <v>998</v>
      </c>
      <c r="C65" s="332"/>
      <c r="D65" s="330"/>
      <c r="E65" s="131"/>
      <c r="F65" s="131"/>
      <c r="G65" s="131"/>
      <c r="H65" s="332"/>
      <c r="I65" s="330"/>
      <c r="J65" s="131"/>
      <c r="K65" s="131"/>
      <c r="L65" s="131"/>
      <c r="M65" s="332"/>
      <c r="N65" s="343"/>
      <c r="O65" s="83"/>
      <c r="P65" s="131"/>
      <c r="Q65" s="131"/>
      <c r="R65" s="332"/>
      <c r="S65" s="330"/>
      <c r="T65" s="131"/>
      <c r="U65" s="131"/>
      <c r="V65" s="131"/>
      <c r="W65" s="330"/>
      <c r="X65" s="330"/>
      <c r="Y65" s="131"/>
      <c r="Z65" s="131"/>
      <c r="AA65" s="131"/>
      <c r="AB65" s="332"/>
    </row>
    <row r="66" spans="1:28" ht="18" customHeight="1" x14ac:dyDescent="0.2">
      <c r="A66" s="336"/>
      <c r="B66" s="27" t="s">
        <v>999</v>
      </c>
      <c r="C66" s="332"/>
      <c r="D66" s="330"/>
      <c r="E66" s="131"/>
      <c r="F66" s="131"/>
      <c r="G66" s="131"/>
      <c r="H66" s="332"/>
      <c r="I66" s="330"/>
      <c r="J66" s="131"/>
      <c r="K66" s="131"/>
      <c r="L66" s="131"/>
      <c r="M66" s="332"/>
      <c r="N66" s="343"/>
      <c r="O66" s="83"/>
      <c r="P66" s="131"/>
      <c r="Q66" s="131"/>
      <c r="R66" s="332"/>
      <c r="S66" s="330"/>
      <c r="T66" s="131"/>
      <c r="U66" s="131"/>
      <c r="V66" s="131"/>
      <c r="W66" s="330"/>
      <c r="X66" s="330"/>
      <c r="Y66" s="131"/>
      <c r="Z66" s="131"/>
      <c r="AA66" s="131"/>
      <c r="AB66" s="332"/>
    </row>
    <row r="67" spans="1:28" ht="18" customHeight="1" x14ac:dyDescent="0.2">
      <c r="A67" s="336"/>
      <c r="B67" s="50" t="s">
        <v>896</v>
      </c>
      <c r="C67" s="332"/>
      <c r="D67" s="330"/>
      <c r="E67" s="131"/>
      <c r="F67" s="131"/>
      <c r="G67" s="131"/>
      <c r="H67" s="332"/>
      <c r="I67" s="330"/>
      <c r="J67" s="131"/>
      <c r="K67" s="131"/>
      <c r="L67" s="131"/>
      <c r="M67" s="332"/>
      <c r="N67" s="343"/>
      <c r="O67" s="83"/>
      <c r="P67" s="131"/>
      <c r="Q67" s="131"/>
      <c r="R67" s="332"/>
      <c r="S67" s="330"/>
      <c r="T67" s="131"/>
      <c r="U67" s="131"/>
      <c r="V67" s="131"/>
      <c r="W67" s="330"/>
      <c r="X67" s="330"/>
      <c r="Y67" s="131"/>
      <c r="Z67" s="131"/>
      <c r="AA67" s="131"/>
      <c r="AB67" s="332"/>
    </row>
    <row r="68" spans="1:28" ht="18" customHeight="1" x14ac:dyDescent="0.2">
      <c r="A68" s="336"/>
      <c r="B68" s="27" t="s">
        <v>1000</v>
      </c>
      <c r="C68" s="332"/>
      <c r="D68" s="330"/>
      <c r="E68" s="131"/>
      <c r="F68" s="131"/>
      <c r="G68" s="131"/>
      <c r="H68" s="332"/>
      <c r="I68" s="330"/>
      <c r="J68" s="131"/>
      <c r="K68" s="131"/>
      <c r="L68" s="131"/>
      <c r="M68" s="332"/>
      <c r="N68" s="343"/>
      <c r="O68" s="83"/>
      <c r="P68" s="131"/>
      <c r="Q68" s="131"/>
      <c r="R68" s="332"/>
      <c r="S68" s="330"/>
      <c r="T68" s="131"/>
      <c r="U68" s="131"/>
      <c r="V68" s="131"/>
      <c r="W68" s="330"/>
      <c r="X68" s="330"/>
      <c r="Y68" s="131"/>
      <c r="Z68" s="131"/>
      <c r="AA68" s="131"/>
      <c r="AB68" s="332"/>
    </row>
    <row r="69" spans="1:28" ht="18" customHeight="1" x14ac:dyDescent="0.2">
      <c r="A69" s="336"/>
      <c r="B69" s="27" t="s">
        <v>1001</v>
      </c>
      <c r="C69" s="332"/>
      <c r="D69" s="330"/>
      <c r="E69" s="131"/>
      <c r="F69" s="131"/>
      <c r="G69" s="131"/>
      <c r="H69" s="332"/>
      <c r="I69" s="330"/>
      <c r="J69" s="131"/>
      <c r="K69" s="131"/>
      <c r="L69" s="131"/>
      <c r="M69" s="332"/>
      <c r="N69" s="343"/>
      <c r="O69" s="83"/>
      <c r="P69" s="131"/>
      <c r="Q69" s="131"/>
      <c r="R69" s="332"/>
      <c r="S69" s="330"/>
      <c r="T69" s="131"/>
      <c r="U69" s="131"/>
      <c r="V69" s="131"/>
      <c r="W69" s="330"/>
      <c r="X69" s="330"/>
      <c r="Y69" s="131"/>
      <c r="Z69" s="131"/>
      <c r="AA69" s="131"/>
      <c r="AB69" s="332"/>
    </row>
    <row r="70" spans="1:28" ht="31.5" x14ac:dyDescent="0.2">
      <c r="A70" s="336"/>
      <c r="B70" s="27" t="s">
        <v>1002</v>
      </c>
      <c r="C70" s="332"/>
      <c r="D70" s="330"/>
      <c r="E70" s="131"/>
      <c r="F70" s="131"/>
      <c r="G70" s="131"/>
      <c r="H70" s="332"/>
      <c r="I70" s="330"/>
      <c r="J70" s="131"/>
      <c r="K70" s="131"/>
      <c r="L70" s="131"/>
      <c r="M70" s="332"/>
      <c r="N70" s="343"/>
      <c r="O70" s="83"/>
      <c r="P70" s="131"/>
      <c r="Q70" s="131"/>
      <c r="R70" s="332"/>
      <c r="S70" s="330"/>
      <c r="T70" s="131"/>
      <c r="U70" s="131"/>
      <c r="V70" s="131"/>
      <c r="W70" s="330"/>
      <c r="X70" s="330"/>
      <c r="Y70" s="131"/>
      <c r="Z70" s="131"/>
      <c r="AA70" s="131"/>
      <c r="AB70" s="332"/>
    </row>
    <row r="71" spans="1:28" ht="18" customHeight="1" x14ac:dyDescent="0.2">
      <c r="A71" s="336"/>
      <c r="B71" s="27" t="s">
        <v>1003</v>
      </c>
      <c r="C71" s="332"/>
      <c r="D71" s="330"/>
      <c r="E71" s="131"/>
      <c r="F71" s="131"/>
      <c r="G71" s="131"/>
      <c r="H71" s="332"/>
      <c r="I71" s="330"/>
      <c r="J71" s="131"/>
      <c r="K71" s="131"/>
      <c r="L71" s="131"/>
      <c r="M71" s="332"/>
      <c r="N71" s="343"/>
      <c r="O71" s="83"/>
      <c r="P71" s="131"/>
      <c r="Q71" s="131"/>
      <c r="R71" s="332"/>
      <c r="S71" s="330"/>
      <c r="T71" s="131"/>
      <c r="U71" s="131"/>
      <c r="V71" s="131"/>
      <c r="W71" s="330"/>
      <c r="X71" s="330"/>
      <c r="Y71" s="131"/>
      <c r="Z71" s="131"/>
      <c r="AA71" s="131"/>
      <c r="AB71" s="332"/>
    </row>
    <row r="72" spans="1:28" ht="18" customHeight="1" x14ac:dyDescent="0.2">
      <c r="A72" s="336"/>
      <c r="B72" s="27" t="s">
        <v>1004</v>
      </c>
      <c r="C72" s="332"/>
      <c r="D72" s="330"/>
      <c r="E72" s="131"/>
      <c r="F72" s="131"/>
      <c r="G72" s="131"/>
      <c r="H72" s="332"/>
      <c r="I72" s="330"/>
      <c r="J72" s="131"/>
      <c r="K72" s="131"/>
      <c r="L72" s="131"/>
      <c r="M72" s="332"/>
      <c r="N72" s="343"/>
      <c r="O72" s="83"/>
      <c r="P72" s="131"/>
      <c r="Q72" s="131"/>
      <c r="R72" s="332"/>
      <c r="S72" s="330"/>
      <c r="T72" s="131"/>
      <c r="U72" s="131"/>
      <c r="V72" s="131"/>
      <c r="W72" s="330"/>
      <c r="X72" s="330"/>
      <c r="Y72" s="131"/>
      <c r="Z72" s="131"/>
      <c r="AA72" s="131"/>
      <c r="AB72" s="332"/>
    </row>
    <row r="73" spans="1:28" ht="18" customHeight="1" x14ac:dyDescent="0.2">
      <c r="A73" s="336"/>
      <c r="B73" s="27" t="s">
        <v>1005</v>
      </c>
      <c r="C73" s="332"/>
      <c r="D73" s="330"/>
      <c r="E73" s="131"/>
      <c r="F73" s="131"/>
      <c r="G73" s="131"/>
      <c r="H73" s="332"/>
      <c r="I73" s="330"/>
      <c r="J73" s="131"/>
      <c r="K73" s="131"/>
      <c r="L73" s="131"/>
      <c r="M73" s="332"/>
      <c r="N73" s="343"/>
      <c r="O73" s="83"/>
      <c r="P73" s="131"/>
      <c r="Q73" s="131"/>
      <c r="R73" s="332"/>
      <c r="S73" s="330"/>
      <c r="T73" s="131"/>
      <c r="U73" s="131"/>
      <c r="V73" s="131"/>
      <c r="W73" s="330"/>
      <c r="X73" s="330"/>
      <c r="Y73" s="131"/>
      <c r="Z73" s="131"/>
      <c r="AA73" s="131"/>
      <c r="AB73" s="332"/>
    </row>
    <row r="74" spans="1:28" ht="18" customHeight="1" x14ac:dyDescent="0.2">
      <c r="A74" s="336"/>
      <c r="B74" s="27" t="s">
        <v>1006</v>
      </c>
      <c r="C74" s="332"/>
      <c r="D74" s="330"/>
      <c r="E74" s="131"/>
      <c r="F74" s="131"/>
      <c r="G74" s="131"/>
      <c r="H74" s="332"/>
      <c r="I74" s="330"/>
      <c r="J74" s="131"/>
      <c r="K74" s="131"/>
      <c r="L74" s="131"/>
      <c r="M74" s="332"/>
      <c r="N74" s="343"/>
      <c r="O74" s="83"/>
      <c r="P74" s="131"/>
      <c r="Q74" s="131"/>
      <c r="R74" s="332"/>
      <c r="S74" s="330"/>
      <c r="T74" s="131"/>
      <c r="U74" s="131"/>
      <c r="V74" s="131"/>
      <c r="W74" s="330"/>
      <c r="X74" s="330"/>
      <c r="Y74" s="131"/>
      <c r="Z74" s="131"/>
      <c r="AA74" s="131"/>
      <c r="AB74" s="332"/>
    </row>
    <row r="75" spans="1:28" ht="18" customHeight="1" x14ac:dyDescent="0.2">
      <c r="A75" s="336"/>
      <c r="B75" s="27" t="s">
        <v>1007</v>
      </c>
      <c r="C75" s="332"/>
      <c r="D75" s="330"/>
      <c r="E75" s="131"/>
      <c r="F75" s="131"/>
      <c r="G75" s="131"/>
      <c r="H75" s="332"/>
      <c r="I75" s="330"/>
      <c r="J75" s="131"/>
      <c r="K75" s="131"/>
      <c r="L75" s="131"/>
      <c r="M75" s="332"/>
      <c r="N75" s="343"/>
      <c r="O75" s="83"/>
      <c r="P75" s="131"/>
      <c r="Q75" s="131"/>
      <c r="R75" s="332"/>
      <c r="S75" s="330"/>
      <c r="T75" s="131"/>
      <c r="U75" s="131"/>
      <c r="V75" s="131"/>
      <c r="W75" s="330"/>
      <c r="X75" s="330"/>
      <c r="Y75" s="131"/>
      <c r="Z75" s="131"/>
      <c r="AA75" s="131"/>
      <c r="AB75" s="332"/>
    </row>
    <row r="76" spans="1:28" ht="18" customHeight="1" x14ac:dyDescent="0.2">
      <c r="A76" s="336"/>
      <c r="B76" s="27" t="s">
        <v>1008</v>
      </c>
      <c r="C76" s="332"/>
      <c r="D76" s="330"/>
      <c r="E76" s="131"/>
      <c r="F76" s="131"/>
      <c r="G76" s="131"/>
      <c r="H76" s="332"/>
      <c r="I76" s="330"/>
      <c r="J76" s="131"/>
      <c r="K76" s="131"/>
      <c r="L76" s="131"/>
      <c r="M76" s="332"/>
      <c r="N76" s="343"/>
      <c r="O76" s="83"/>
      <c r="P76" s="131"/>
      <c r="Q76" s="131"/>
      <c r="R76" s="332"/>
      <c r="S76" s="330"/>
      <c r="T76" s="131"/>
      <c r="U76" s="131"/>
      <c r="V76" s="131"/>
      <c r="W76" s="330"/>
      <c r="X76" s="330"/>
      <c r="Y76" s="131"/>
      <c r="Z76" s="131"/>
      <c r="AA76" s="131"/>
      <c r="AB76" s="332"/>
    </row>
    <row r="77" spans="1:28" ht="31.5" x14ac:dyDescent="0.2">
      <c r="A77" s="336"/>
      <c r="B77" s="27" t="s">
        <v>1009</v>
      </c>
      <c r="C77" s="332"/>
      <c r="D77" s="330"/>
      <c r="E77" s="131"/>
      <c r="F77" s="131"/>
      <c r="G77" s="131"/>
      <c r="H77" s="332"/>
      <c r="I77" s="330"/>
      <c r="J77" s="131"/>
      <c r="K77" s="131"/>
      <c r="L77" s="131"/>
      <c r="M77" s="332"/>
      <c r="N77" s="343"/>
      <c r="O77" s="83"/>
      <c r="P77" s="131"/>
      <c r="Q77" s="131"/>
      <c r="R77" s="332"/>
      <c r="S77" s="330"/>
      <c r="T77" s="131"/>
      <c r="U77" s="131"/>
      <c r="V77" s="131"/>
      <c r="W77" s="330"/>
      <c r="X77" s="330"/>
      <c r="Y77" s="131"/>
      <c r="Z77" s="131"/>
      <c r="AA77" s="131"/>
      <c r="AB77" s="332"/>
    </row>
    <row r="78" spans="1:28" ht="18" customHeight="1" x14ac:dyDescent="0.2">
      <c r="A78" s="336"/>
      <c r="B78" s="27" t="s">
        <v>1010</v>
      </c>
      <c r="C78" s="332"/>
      <c r="D78" s="330"/>
      <c r="E78" s="131"/>
      <c r="F78" s="131"/>
      <c r="G78" s="131"/>
      <c r="H78" s="332"/>
      <c r="I78" s="330"/>
      <c r="J78" s="131"/>
      <c r="K78" s="131"/>
      <c r="L78" s="131"/>
      <c r="M78" s="332"/>
      <c r="N78" s="343"/>
      <c r="O78" s="83"/>
      <c r="P78" s="131"/>
      <c r="Q78" s="131"/>
      <c r="R78" s="332"/>
      <c r="S78" s="330"/>
      <c r="T78" s="131"/>
      <c r="U78" s="131"/>
      <c r="V78" s="131"/>
      <c r="W78" s="330"/>
      <c r="X78" s="330"/>
      <c r="Y78" s="131"/>
      <c r="Z78" s="131"/>
      <c r="AA78" s="131"/>
      <c r="AB78" s="332"/>
    </row>
    <row r="79" spans="1:28" ht="21.75" customHeight="1" x14ac:dyDescent="0.2">
      <c r="A79" s="337"/>
      <c r="B79" s="38" t="s">
        <v>1011</v>
      </c>
      <c r="C79" s="333"/>
      <c r="D79" s="331"/>
      <c r="E79" s="131"/>
      <c r="F79" s="131"/>
      <c r="G79" s="131"/>
      <c r="H79" s="333"/>
      <c r="I79" s="331"/>
      <c r="J79" s="131"/>
      <c r="K79" s="131"/>
      <c r="L79" s="131"/>
      <c r="M79" s="333"/>
      <c r="N79" s="344"/>
      <c r="O79" s="83"/>
      <c r="P79" s="131"/>
      <c r="Q79" s="131"/>
      <c r="R79" s="333"/>
      <c r="S79" s="331"/>
      <c r="T79" s="131"/>
      <c r="U79" s="131"/>
      <c r="V79" s="131"/>
      <c r="W79" s="331"/>
      <c r="X79" s="331"/>
      <c r="Y79" s="131"/>
      <c r="Z79" s="131"/>
      <c r="AA79" s="131"/>
      <c r="AB79" s="333"/>
    </row>
    <row r="80" spans="1:28" ht="15" customHeight="1" x14ac:dyDescent="0.2">
      <c r="A80" s="341" t="s">
        <v>1154</v>
      </c>
      <c r="B80" s="35" t="s">
        <v>1060</v>
      </c>
      <c r="C80" s="334">
        <f>D80+E80+F80+G80</f>
        <v>1020</v>
      </c>
      <c r="D80" s="335">
        <v>1020</v>
      </c>
      <c r="E80" s="131">
        <v>0</v>
      </c>
      <c r="F80" s="131">
        <v>0</v>
      </c>
      <c r="G80" s="131">
        <v>0</v>
      </c>
      <c r="H80" s="334">
        <f>I80</f>
        <v>1569</v>
      </c>
      <c r="I80" s="335">
        <f>1286+283</f>
        <v>1569</v>
      </c>
      <c r="J80" s="131">
        <v>0</v>
      </c>
      <c r="K80" s="131">
        <v>0</v>
      </c>
      <c r="L80" s="131">
        <v>0</v>
      </c>
      <c r="M80" s="335">
        <v>0</v>
      </c>
      <c r="N80" s="335">
        <v>0</v>
      </c>
      <c r="O80" s="131">
        <v>0</v>
      </c>
      <c r="P80" s="131">
        <v>0</v>
      </c>
      <c r="Q80" s="131">
        <v>0</v>
      </c>
      <c r="R80" s="334">
        <v>0</v>
      </c>
      <c r="S80" s="335">
        <v>0</v>
      </c>
      <c r="T80" s="131">
        <v>0</v>
      </c>
      <c r="U80" s="131">
        <v>0</v>
      </c>
      <c r="V80" s="131">
        <v>0</v>
      </c>
      <c r="W80" s="334">
        <v>0</v>
      </c>
      <c r="X80" s="335">
        <v>0</v>
      </c>
      <c r="Y80" s="131">
        <v>0</v>
      </c>
      <c r="Z80" s="131">
        <v>0</v>
      </c>
      <c r="AA80" s="131">
        <v>0</v>
      </c>
      <c r="AB80" s="334">
        <f>C80+H80+M80+R80+W80</f>
        <v>2589</v>
      </c>
    </row>
    <row r="81" spans="1:28" ht="21" customHeight="1" x14ac:dyDescent="0.2">
      <c r="A81" s="336"/>
      <c r="B81" s="56" t="s">
        <v>1055</v>
      </c>
      <c r="C81" s="332"/>
      <c r="D81" s="330"/>
      <c r="E81" s="131"/>
      <c r="F81" s="131"/>
      <c r="G81" s="131"/>
      <c r="H81" s="332"/>
      <c r="I81" s="330"/>
      <c r="J81" s="131"/>
      <c r="K81" s="131"/>
      <c r="L81" s="131"/>
      <c r="M81" s="330"/>
      <c r="N81" s="330"/>
      <c r="O81" s="131"/>
      <c r="P81" s="131"/>
      <c r="Q81" s="131"/>
      <c r="R81" s="332"/>
      <c r="S81" s="330"/>
      <c r="T81" s="131"/>
      <c r="U81" s="131"/>
      <c r="V81" s="131"/>
      <c r="W81" s="332"/>
      <c r="X81" s="330"/>
      <c r="Y81" s="131"/>
      <c r="Z81" s="131"/>
      <c r="AA81" s="131"/>
      <c r="AB81" s="332"/>
    </row>
    <row r="82" spans="1:28" ht="16.5" customHeight="1" x14ac:dyDescent="0.2">
      <c r="A82" s="336"/>
      <c r="B82" s="55" t="s">
        <v>881</v>
      </c>
      <c r="C82" s="332"/>
      <c r="D82" s="330"/>
      <c r="E82" s="131"/>
      <c r="F82" s="131"/>
      <c r="G82" s="131"/>
      <c r="H82" s="332"/>
      <c r="I82" s="330"/>
      <c r="J82" s="131"/>
      <c r="K82" s="131"/>
      <c r="L82" s="131"/>
      <c r="M82" s="330"/>
      <c r="N82" s="330"/>
      <c r="O82" s="131"/>
      <c r="P82" s="131"/>
      <c r="Q82" s="131"/>
      <c r="R82" s="332"/>
      <c r="S82" s="330"/>
      <c r="T82" s="131"/>
      <c r="U82" s="131"/>
      <c r="V82" s="131"/>
      <c r="W82" s="332"/>
      <c r="X82" s="330"/>
      <c r="Y82" s="131"/>
      <c r="Z82" s="131"/>
      <c r="AA82" s="131"/>
      <c r="AB82" s="332"/>
    </row>
    <row r="83" spans="1:28" ht="16.5" customHeight="1" x14ac:dyDescent="0.2">
      <c r="A83" s="336"/>
      <c r="B83" s="27" t="s">
        <v>581</v>
      </c>
      <c r="C83" s="332"/>
      <c r="D83" s="330"/>
      <c r="E83" s="131"/>
      <c r="F83" s="131"/>
      <c r="G83" s="131"/>
      <c r="H83" s="332"/>
      <c r="I83" s="330"/>
      <c r="J83" s="131"/>
      <c r="K83" s="131"/>
      <c r="L83" s="131"/>
      <c r="M83" s="330"/>
      <c r="N83" s="330"/>
      <c r="O83" s="131"/>
      <c r="P83" s="131"/>
      <c r="Q83" s="131"/>
      <c r="R83" s="332"/>
      <c r="S83" s="330"/>
      <c r="T83" s="131"/>
      <c r="U83" s="131"/>
      <c r="V83" s="131"/>
      <c r="W83" s="332"/>
      <c r="X83" s="330"/>
      <c r="Y83" s="131"/>
      <c r="Z83" s="131"/>
      <c r="AA83" s="131"/>
      <c r="AB83" s="332"/>
    </row>
    <row r="84" spans="1:28" ht="18" customHeight="1" x14ac:dyDescent="0.2">
      <c r="A84" s="336"/>
      <c r="B84" s="55" t="s">
        <v>793</v>
      </c>
      <c r="C84" s="332"/>
      <c r="D84" s="330"/>
      <c r="E84" s="127"/>
      <c r="F84" s="127"/>
      <c r="G84" s="127"/>
      <c r="H84" s="332"/>
      <c r="I84" s="330"/>
      <c r="J84" s="127"/>
      <c r="K84" s="127"/>
      <c r="L84" s="127"/>
      <c r="M84" s="330"/>
      <c r="N84" s="330"/>
      <c r="O84" s="127"/>
      <c r="P84" s="127"/>
      <c r="Q84" s="127"/>
      <c r="R84" s="332"/>
      <c r="S84" s="330"/>
      <c r="T84" s="127"/>
      <c r="U84" s="127"/>
      <c r="V84" s="127"/>
      <c r="W84" s="332"/>
      <c r="X84" s="330"/>
      <c r="Y84" s="127"/>
      <c r="Z84" s="127"/>
      <c r="AA84" s="127"/>
      <c r="AB84" s="332"/>
    </row>
    <row r="85" spans="1:28" ht="18" customHeight="1" x14ac:dyDescent="0.2">
      <c r="A85" s="336"/>
      <c r="B85" s="56" t="s">
        <v>433</v>
      </c>
      <c r="C85" s="332"/>
      <c r="D85" s="330"/>
      <c r="E85" s="131"/>
      <c r="F85" s="131"/>
      <c r="G85" s="131"/>
      <c r="H85" s="332"/>
      <c r="I85" s="330"/>
      <c r="J85" s="131"/>
      <c r="K85" s="131"/>
      <c r="L85" s="131"/>
      <c r="M85" s="330"/>
      <c r="N85" s="330"/>
      <c r="O85" s="131"/>
      <c r="P85" s="131"/>
      <c r="Q85" s="131"/>
      <c r="R85" s="332"/>
      <c r="S85" s="330"/>
      <c r="T85" s="131"/>
      <c r="U85" s="131"/>
      <c r="V85" s="131"/>
      <c r="W85" s="332"/>
      <c r="X85" s="330"/>
      <c r="Y85" s="131"/>
      <c r="Z85" s="131"/>
      <c r="AA85" s="131"/>
      <c r="AB85" s="332"/>
    </row>
    <row r="86" spans="1:28" ht="18" customHeight="1" x14ac:dyDescent="0.2">
      <c r="A86" s="336"/>
      <c r="B86" s="55" t="s">
        <v>946</v>
      </c>
      <c r="C86" s="332"/>
      <c r="D86" s="330"/>
      <c r="E86" s="131"/>
      <c r="F86" s="131"/>
      <c r="G86" s="131"/>
      <c r="H86" s="332"/>
      <c r="I86" s="330"/>
      <c r="J86" s="131"/>
      <c r="K86" s="131"/>
      <c r="L86" s="131"/>
      <c r="M86" s="330"/>
      <c r="N86" s="330"/>
      <c r="O86" s="131"/>
      <c r="P86" s="131"/>
      <c r="Q86" s="131"/>
      <c r="R86" s="332"/>
      <c r="S86" s="330"/>
      <c r="T86" s="131"/>
      <c r="U86" s="131"/>
      <c r="V86" s="131"/>
      <c r="W86" s="332"/>
      <c r="X86" s="330"/>
      <c r="Y86" s="131"/>
      <c r="Z86" s="131"/>
      <c r="AA86" s="131"/>
      <c r="AB86" s="332"/>
    </row>
    <row r="87" spans="1:28" ht="18" customHeight="1" x14ac:dyDescent="0.2">
      <c r="A87" s="336"/>
      <c r="B87" s="55" t="s">
        <v>947</v>
      </c>
      <c r="C87" s="332"/>
      <c r="D87" s="330"/>
      <c r="E87" s="131"/>
      <c r="F87" s="131"/>
      <c r="G87" s="131"/>
      <c r="H87" s="332"/>
      <c r="I87" s="330"/>
      <c r="J87" s="131"/>
      <c r="K87" s="131"/>
      <c r="L87" s="131"/>
      <c r="M87" s="330"/>
      <c r="N87" s="330"/>
      <c r="O87" s="131"/>
      <c r="P87" s="131"/>
      <c r="Q87" s="131"/>
      <c r="R87" s="332"/>
      <c r="S87" s="330"/>
      <c r="T87" s="131"/>
      <c r="U87" s="131"/>
      <c r="V87" s="131"/>
      <c r="W87" s="332"/>
      <c r="X87" s="330"/>
      <c r="Y87" s="131"/>
      <c r="Z87" s="131"/>
      <c r="AA87" s="131"/>
      <c r="AB87" s="332"/>
    </row>
    <row r="88" spans="1:28" ht="18" customHeight="1" x14ac:dyDescent="0.2">
      <c r="A88" s="336"/>
      <c r="B88" s="55" t="s">
        <v>948</v>
      </c>
      <c r="C88" s="332"/>
      <c r="D88" s="330"/>
      <c r="E88" s="131"/>
      <c r="F88" s="131"/>
      <c r="G88" s="131"/>
      <c r="H88" s="332"/>
      <c r="I88" s="330"/>
      <c r="J88" s="131"/>
      <c r="K88" s="131"/>
      <c r="L88" s="131"/>
      <c r="M88" s="330"/>
      <c r="N88" s="330"/>
      <c r="O88" s="131"/>
      <c r="P88" s="131"/>
      <c r="Q88" s="131"/>
      <c r="R88" s="332"/>
      <c r="S88" s="330"/>
      <c r="T88" s="131"/>
      <c r="U88" s="131"/>
      <c r="V88" s="131"/>
      <c r="W88" s="332"/>
      <c r="X88" s="330"/>
      <c r="Y88" s="131"/>
      <c r="Z88" s="131"/>
      <c r="AA88" s="131"/>
      <c r="AB88" s="332"/>
    </row>
    <row r="89" spans="1:28" ht="18" customHeight="1" x14ac:dyDescent="0.2">
      <c r="A89" s="336"/>
      <c r="B89" s="55" t="s">
        <v>949</v>
      </c>
      <c r="C89" s="332"/>
      <c r="D89" s="330"/>
      <c r="E89" s="131"/>
      <c r="F89" s="131"/>
      <c r="G89" s="131"/>
      <c r="H89" s="332"/>
      <c r="I89" s="330"/>
      <c r="J89" s="131"/>
      <c r="K89" s="131"/>
      <c r="L89" s="131"/>
      <c r="M89" s="330"/>
      <c r="N89" s="330"/>
      <c r="O89" s="131"/>
      <c r="P89" s="131"/>
      <c r="Q89" s="131"/>
      <c r="R89" s="332"/>
      <c r="S89" s="330"/>
      <c r="T89" s="131"/>
      <c r="U89" s="131"/>
      <c r="V89" s="131"/>
      <c r="W89" s="332"/>
      <c r="X89" s="330"/>
      <c r="Y89" s="131"/>
      <c r="Z89" s="131"/>
      <c r="AA89" s="131"/>
      <c r="AB89" s="332"/>
    </row>
    <row r="90" spans="1:28" ht="18" customHeight="1" x14ac:dyDescent="0.2">
      <c r="A90" s="336"/>
      <c r="B90" s="55" t="s">
        <v>950</v>
      </c>
      <c r="C90" s="332"/>
      <c r="D90" s="330"/>
      <c r="E90" s="131"/>
      <c r="F90" s="131"/>
      <c r="G90" s="131"/>
      <c r="H90" s="332"/>
      <c r="I90" s="330"/>
      <c r="J90" s="131"/>
      <c r="K90" s="131"/>
      <c r="L90" s="131"/>
      <c r="M90" s="330"/>
      <c r="N90" s="330"/>
      <c r="O90" s="131"/>
      <c r="P90" s="131"/>
      <c r="Q90" s="131"/>
      <c r="R90" s="332"/>
      <c r="S90" s="330"/>
      <c r="T90" s="131"/>
      <c r="U90" s="131"/>
      <c r="V90" s="131"/>
      <c r="W90" s="332"/>
      <c r="X90" s="330"/>
      <c r="Y90" s="131"/>
      <c r="Z90" s="131"/>
      <c r="AA90" s="131"/>
      <c r="AB90" s="332"/>
    </row>
    <row r="91" spans="1:28" ht="18" customHeight="1" x14ac:dyDescent="0.2">
      <c r="A91" s="336"/>
      <c r="B91" s="55" t="s">
        <v>951</v>
      </c>
      <c r="C91" s="332"/>
      <c r="D91" s="330"/>
      <c r="E91" s="131"/>
      <c r="F91" s="131"/>
      <c r="G91" s="131"/>
      <c r="H91" s="332"/>
      <c r="I91" s="330"/>
      <c r="J91" s="131"/>
      <c r="K91" s="131"/>
      <c r="L91" s="131"/>
      <c r="M91" s="330"/>
      <c r="N91" s="330"/>
      <c r="O91" s="131"/>
      <c r="P91" s="131"/>
      <c r="Q91" s="131"/>
      <c r="R91" s="332"/>
      <c r="S91" s="330"/>
      <c r="T91" s="131"/>
      <c r="U91" s="131"/>
      <c r="V91" s="131"/>
      <c r="W91" s="332"/>
      <c r="X91" s="330"/>
      <c r="Y91" s="131"/>
      <c r="Z91" s="131"/>
      <c r="AA91" s="131"/>
      <c r="AB91" s="332"/>
    </row>
    <row r="92" spans="1:28" ht="18" customHeight="1" x14ac:dyDescent="0.2">
      <c r="A92" s="337"/>
      <c r="B92" s="77" t="s">
        <v>952</v>
      </c>
      <c r="C92" s="333"/>
      <c r="D92" s="331"/>
      <c r="E92" s="131"/>
      <c r="F92" s="131"/>
      <c r="G92" s="131"/>
      <c r="H92" s="333"/>
      <c r="I92" s="331"/>
      <c r="J92" s="131"/>
      <c r="K92" s="131"/>
      <c r="L92" s="131"/>
      <c r="M92" s="331"/>
      <c r="N92" s="331"/>
      <c r="O92" s="131"/>
      <c r="P92" s="131"/>
      <c r="Q92" s="131"/>
      <c r="R92" s="333"/>
      <c r="S92" s="331"/>
      <c r="T92" s="131"/>
      <c r="U92" s="131"/>
      <c r="V92" s="131"/>
      <c r="W92" s="333"/>
      <c r="X92" s="331"/>
      <c r="Y92" s="131"/>
      <c r="Z92" s="131"/>
      <c r="AA92" s="131"/>
      <c r="AB92" s="333"/>
    </row>
    <row r="93" spans="1:28" ht="15" customHeight="1" x14ac:dyDescent="0.2">
      <c r="A93" s="341" t="s">
        <v>1155</v>
      </c>
      <c r="B93" s="76" t="s">
        <v>439</v>
      </c>
      <c r="C93" s="334">
        <f>D93+E93+F93+G93</f>
        <v>8411</v>
      </c>
      <c r="D93" s="335">
        <v>8411</v>
      </c>
      <c r="E93" s="131">
        <v>0</v>
      </c>
      <c r="F93" s="131">
        <v>0</v>
      </c>
      <c r="G93" s="131">
        <v>0</v>
      </c>
      <c r="H93" s="334">
        <f>I93+J93+K93+L93</f>
        <v>2932</v>
      </c>
      <c r="I93" s="335">
        <f>7310-5219+841</f>
        <v>2932</v>
      </c>
      <c r="J93" s="131">
        <v>0</v>
      </c>
      <c r="K93" s="131">
        <v>0</v>
      </c>
      <c r="L93" s="131">
        <v>0</v>
      </c>
      <c r="M93" s="334">
        <f>N93</f>
        <v>8219</v>
      </c>
      <c r="N93" s="335">
        <v>8219</v>
      </c>
      <c r="O93" s="131">
        <v>0</v>
      </c>
      <c r="P93" s="131">
        <v>0</v>
      </c>
      <c r="Q93" s="131">
        <v>0</v>
      </c>
      <c r="R93" s="334">
        <f>S93</f>
        <v>8219</v>
      </c>
      <c r="S93" s="335">
        <v>8219</v>
      </c>
      <c r="T93" s="131">
        <v>0</v>
      </c>
      <c r="U93" s="131">
        <v>0</v>
      </c>
      <c r="V93" s="131">
        <v>0</v>
      </c>
      <c r="W93" s="335">
        <v>0</v>
      </c>
      <c r="X93" s="335">
        <v>0</v>
      </c>
      <c r="Y93" s="131">
        <v>0</v>
      </c>
      <c r="Z93" s="131">
        <v>0</v>
      </c>
      <c r="AA93" s="131">
        <v>0</v>
      </c>
      <c r="AB93" s="334">
        <f>C93+H93+M93+R93+W93</f>
        <v>27781</v>
      </c>
    </row>
    <row r="94" spans="1:28" ht="15" customHeight="1" x14ac:dyDescent="0.2">
      <c r="A94" s="336"/>
      <c r="B94" s="75" t="s">
        <v>432</v>
      </c>
      <c r="C94" s="332"/>
      <c r="D94" s="330"/>
      <c r="E94" s="131"/>
      <c r="F94" s="131"/>
      <c r="G94" s="131"/>
      <c r="H94" s="332"/>
      <c r="I94" s="330"/>
      <c r="J94" s="131"/>
      <c r="K94" s="131"/>
      <c r="L94" s="131"/>
      <c r="M94" s="332"/>
      <c r="N94" s="330"/>
      <c r="O94" s="131"/>
      <c r="P94" s="131"/>
      <c r="Q94" s="131"/>
      <c r="R94" s="332"/>
      <c r="S94" s="330"/>
      <c r="T94" s="131"/>
      <c r="U94" s="131"/>
      <c r="V94" s="131"/>
      <c r="W94" s="330"/>
      <c r="X94" s="330"/>
      <c r="Y94" s="131"/>
      <c r="Z94" s="131"/>
      <c r="AA94" s="131"/>
      <c r="AB94" s="332"/>
    </row>
    <row r="95" spans="1:28" ht="15" customHeight="1" x14ac:dyDescent="0.2">
      <c r="A95" s="336"/>
      <c r="B95" s="76" t="s">
        <v>586</v>
      </c>
      <c r="C95" s="332"/>
      <c r="D95" s="330"/>
      <c r="E95" s="131"/>
      <c r="F95" s="131"/>
      <c r="G95" s="131"/>
      <c r="H95" s="332"/>
      <c r="I95" s="330"/>
      <c r="J95" s="131"/>
      <c r="K95" s="131"/>
      <c r="L95" s="131"/>
      <c r="M95" s="332"/>
      <c r="N95" s="330"/>
      <c r="O95" s="131"/>
      <c r="P95" s="131"/>
      <c r="Q95" s="131"/>
      <c r="R95" s="332"/>
      <c r="S95" s="330"/>
      <c r="T95" s="131"/>
      <c r="U95" s="131"/>
      <c r="V95" s="131"/>
      <c r="W95" s="330"/>
      <c r="X95" s="330"/>
      <c r="Y95" s="131"/>
      <c r="Z95" s="131"/>
      <c r="AA95" s="131"/>
      <c r="AB95" s="332"/>
    </row>
    <row r="96" spans="1:28" ht="15" customHeight="1" x14ac:dyDescent="0.2">
      <c r="A96" s="336"/>
      <c r="B96" s="76" t="s">
        <v>448</v>
      </c>
      <c r="C96" s="332"/>
      <c r="D96" s="330"/>
      <c r="E96" s="131"/>
      <c r="F96" s="131"/>
      <c r="G96" s="131"/>
      <c r="H96" s="332"/>
      <c r="I96" s="330"/>
      <c r="J96" s="131"/>
      <c r="K96" s="131"/>
      <c r="L96" s="131"/>
      <c r="M96" s="332"/>
      <c r="N96" s="330"/>
      <c r="O96" s="131"/>
      <c r="P96" s="131"/>
      <c r="Q96" s="131"/>
      <c r="R96" s="332"/>
      <c r="S96" s="330"/>
      <c r="T96" s="131"/>
      <c r="U96" s="131"/>
      <c r="V96" s="131"/>
      <c r="W96" s="330"/>
      <c r="X96" s="330"/>
      <c r="Y96" s="131"/>
      <c r="Z96" s="131"/>
      <c r="AA96" s="131"/>
      <c r="AB96" s="332"/>
    </row>
    <row r="97" spans="1:28" ht="15" customHeight="1" x14ac:dyDescent="0.2">
      <c r="A97" s="336"/>
      <c r="B97" s="76" t="s">
        <v>791</v>
      </c>
      <c r="C97" s="332"/>
      <c r="D97" s="330"/>
      <c r="E97" s="131"/>
      <c r="F97" s="131"/>
      <c r="G97" s="131"/>
      <c r="H97" s="332"/>
      <c r="I97" s="330"/>
      <c r="J97" s="131"/>
      <c r="K97" s="131"/>
      <c r="L97" s="131"/>
      <c r="M97" s="332"/>
      <c r="N97" s="330"/>
      <c r="O97" s="131"/>
      <c r="P97" s="131"/>
      <c r="Q97" s="131"/>
      <c r="R97" s="332"/>
      <c r="S97" s="330"/>
      <c r="T97" s="131"/>
      <c r="U97" s="131"/>
      <c r="V97" s="131"/>
      <c r="W97" s="330"/>
      <c r="X97" s="330"/>
      <c r="Y97" s="131"/>
      <c r="Z97" s="131"/>
      <c r="AA97" s="131"/>
      <c r="AB97" s="332"/>
    </row>
    <row r="98" spans="1:28" ht="15" customHeight="1" x14ac:dyDescent="0.2">
      <c r="A98" s="336"/>
      <c r="B98" s="76" t="s">
        <v>792</v>
      </c>
      <c r="C98" s="332"/>
      <c r="D98" s="330"/>
      <c r="E98" s="131"/>
      <c r="F98" s="131"/>
      <c r="G98" s="131"/>
      <c r="H98" s="332"/>
      <c r="I98" s="330"/>
      <c r="J98" s="131"/>
      <c r="K98" s="131"/>
      <c r="L98" s="131"/>
      <c r="M98" s="332"/>
      <c r="N98" s="330"/>
      <c r="O98" s="131"/>
      <c r="P98" s="131"/>
      <c r="Q98" s="131"/>
      <c r="R98" s="332"/>
      <c r="S98" s="330"/>
      <c r="T98" s="131"/>
      <c r="U98" s="131"/>
      <c r="V98" s="131"/>
      <c r="W98" s="330"/>
      <c r="X98" s="330"/>
      <c r="Y98" s="131"/>
      <c r="Z98" s="131"/>
      <c r="AA98" s="131"/>
      <c r="AB98" s="332"/>
    </row>
    <row r="99" spans="1:28" ht="15" customHeight="1" x14ac:dyDescent="0.2">
      <c r="A99" s="336"/>
      <c r="B99" s="76" t="s">
        <v>450</v>
      </c>
      <c r="C99" s="332"/>
      <c r="D99" s="330"/>
      <c r="E99" s="131"/>
      <c r="F99" s="131"/>
      <c r="G99" s="131"/>
      <c r="H99" s="332"/>
      <c r="I99" s="330"/>
      <c r="J99" s="131"/>
      <c r="K99" s="131"/>
      <c r="L99" s="131"/>
      <c r="M99" s="332"/>
      <c r="N99" s="330"/>
      <c r="O99" s="131"/>
      <c r="P99" s="131"/>
      <c r="Q99" s="131"/>
      <c r="R99" s="332"/>
      <c r="S99" s="330"/>
      <c r="T99" s="131"/>
      <c r="U99" s="131"/>
      <c r="V99" s="131"/>
      <c r="W99" s="330"/>
      <c r="X99" s="330"/>
      <c r="Y99" s="131"/>
      <c r="Z99" s="131"/>
      <c r="AA99" s="131"/>
      <c r="AB99" s="332"/>
    </row>
    <row r="100" spans="1:28" ht="15" customHeight="1" x14ac:dyDescent="0.2">
      <c r="A100" s="336"/>
      <c r="B100" s="76" t="s">
        <v>449</v>
      </c>
      <c r="C100" s="332"/>
      <c r="D100" s="330"/>
      <c r="E100" s="131"/>
      <c r="F100" s="131"/>
      <c r="G100" s="131"/>
      <c r="H100" s="332"/>
      <c r="I100" s="330"/>
      <c r="J100" s="131"/>
      <c r="K100" s="131"/>
      <c r="L100" s="131"/>
      <c r="M100" s="332"/>
      <c r="N100" s="330"/>
      <c r="O100" s="131"/>
      <c r="P100" s="131"/>
      <c r="Q100" s="131"/>
      <c r="R100" s="332"/>
      <c r="S100" s="330"/>
      <c r="T100" s="131"/>
      <c r="U100" s="131"/>
      <c r="V100" s="131"/>
      <c r="W100" s="330"/>
      <c r="X100" s="330"/>
      <c r="Y100" s="131"/>
      <c r="Z100" s="131"/>
      <c r="AA100" s="131"/>
      <c r="AB100" s="332"/>
    </row>
    <row r="101" spans="1:28" ht="15" customHeight="1" x14ac:dyDescent="0.2">
      <c r="A101" s="336"/>
      <c r="B101" s="76" t="s">
        <v>451</v>
      </c>
      <c r="C101" s="332"/>
      <c r="D101" s="330"/>
      <c r="E101" s="131"/>
      <c r="F101" s="131"/>
      <c r="G101" s="131"/>
      <c r="H101" s="332"/>
      <c r="I101" s="330"/>
      <c r="J101" s="131"/>
      <c r="K101" s="131"/>
      <c r="L101" s="131"/>
      <c r="M101" s="332"/>
      <c r="N101" s="330"/>
      <c r="O101" s="131"/>
      <c r="P101" s="131"/>
      <c r="Q101" s="131"/>
      <c r="R101" s="332"/>
      <c r="S101" s="330"/>
      <c r="T101" s="131"/>
      <c r="U101" s="131"/>
      <c r="V101" s="131"/>
      <c r="W101" s="330"/>
      <c r="X101" s="330"/>
      <c r="Y101" s="131"/>
      <c r="Z101" s="131"/>
      <c r="AA101" s="131"/>
      <c r="AB101" s="332"/>
    </row>
    <row r="102" spans="1:28" ht="15" customHeight="1" x14ac:dyDescent="0.2">
      <c r="A102" s="336"/>
      <c r="B102" s="76" t="s">
        <v>440</v>
      </c>
      <c r="C102" s="332"/>
      <c r="D102" s="330"/>
      <c r="E102" s="131"/>
      <c r="F102" s="131"/>
      <c r="G102" s="131"/>
      <c r="H102" s="332"/>
      <c r="I102" s="330"/>
      <c r="J102" s="131"/>
      <c r="K102" s="131"/>
      <c r="L102" s="131"/>
      <c r="M102" s="332"/>
      <c r="N102" s="330"/>
      <c r="O102" s="131"/>
      <c r="P102" s="131"/>
      <c r="Q102" s="131"/>
      <c r="R102" s="332"/>
      <c r="S102" s="330"/>
      <c r="T102" s="131"/>
      <c r="U102" s="131"/>
      <c r="V102" s="131"/>
      <c r="W102" s="330"/>
      <c r="X102" s="330"/>
      <c r="Y102" s="131"/>
      <c r="Z102" s="131"/>
      <c r="AA102" s="131"/>
      <c r="AB102" s="332"/>
    </row>
    <row r="103" spans="1:28" ht="15" customHeight="1" x14ac:dyDescent="0.2">
      <c r="A103" s="336"/>
      <c r="B103" s="76" t="s">
        <v>452</v>
      </c>
      <c r="C103" s="332"/>
      <c r="D103" s="330"/>
      <c r="E103" s="131"/>
      <c r="F103" s="131"/>
      <c r="G103" s="131"/>
      <c r="H103" s="332"/>
      <c r="I103" s="330"/>
      <c r="J103" s="131"/>
      <c r="K103" s="131"/>
      <c r="L103" s="131"/>
      <c r="M103" s="332"/>
      <c r="N103" s="330"/>
      <c r="O103" s="131"/>
      <c r="P103" s="131"/>
      <c r="Q103" s="131"/>
      <c r="R103" s="332"/>
      <c r="S103" s="330"/>
      <c r="T103" s="131"/>
      <c r="U103" s="131"/>
      <c r="V103" s="131"/>
      <c r="W103" s="330"/>
      <c r="X103" s="330"/>
      <c r="Y103" s="131"/>
      <c r="Z103" s="131"/>
      <c r="AA103" s="131"/>
      <c r="AB103" s="332"/>
    </row>
    <row r="104" spans="1:28" ht="15" customHeight="1" x14ac:dyDescent="0.2">
      <c r="A104" s="336"/>
      <c r="B104" s="76" t="s">
        <v>587</v>
      </c>
      <c r="C104" s="332"/>
      <c r="D104" s="330"/>
      <c r="E104" s="131"/>
      <c r="F104" s="131"/>
      <c r="G104" s="131"/>
      <c r="H104" s="332"/>
      <c r="I104" s="330"/>
      <c r="J104" s="131"/>
      <c r="K104" s="131"/>
      <c r="L104" s="131"/>
      <c r="M104" s="332"/>
      <c r="N104" s="330"/>
      <c r="O104" s="131"/>
      <c r="P104" s="131"/>
      <c r="Q104" s="131"/>
      <c r="R104" s="332"/>
      <c r="S104" s="330"/>
      <c r="T104" s="131"/>
      <c r="U104" s="131"/>
      <c r="V104" s="131"/>
      <c r="W104" s="330"/>
      <c r="X104" s="330"/>
      <c r="Y104" s="131"/>
      <c r="Z104" s="131"/>
      <c r="AA104" s="131"/>
      <c r="AB104" s="332"/>
    </row>
    <row r="105" spans="1:28" ht="15" customHeight="1" x14ac:dyDescent="0.2">
      <c r="A105" s="336"/>
      <c r="B105" s="76" t="s">
        <v>588</v>
      </c>
      <c r="C105" s="332"/>
      <c r="D105" s="330"/>
      <c r="E105" s="131"/>
      <c r="F105" s="131"/>
      <c r="G105" s="131"/>
      <c r="H105" s="332"/>
      <c r="I105" s="330"/>
      <c r="J105" s="131"/>
      <c r="K105" s="131"/>
      <c r="L105" s="131"/>
      <c r="M105" s="332"/>
      <c r="N105" s="330"/>
      <c r="O105" s="131"/>
      <c r="P105" s="131"/>
      <c r="Q105" s="131"/>
      <c r="R105" s="332"/>
      <c r="S105" s="330"/>
      <c r="T105" s="131"/>
      <c r="U105" s="131"/>
      <c r="V105" s="131"/>
      <c r="W105" s="330"/>
      <c r="X105" s="330"/>
      <c r="Y105" s="131"/>
      <c r="Z105" s="131"/>
      <c r="AA105" s="131"/>
      <c r="AB105" s="332"/>
    </row>
    <row r="106" spans="1:28" ht="31.5" x14ac:dyDescent="0.2">
      <c r="A106" s="336"/>
      <c r="B106" s="76" t="s">
        <v>859</v>
      </c>
      <c r="C106" s="332"/>
      <c r="D106" s="330"/>
      <c r="E106" s="131"/>
      <c r="F106" s="131"/>
      <c r="G106" s="131"/>
      <c r="H106" s="332"/>
      <c r="I106" s="330"/>
      <c r="J106" s="131"/>
      <c r="K106" s="131"/>
      <c r="L106" s="131"/>
      <c r="M106" s="332"/>
      <c r="N106" s="330"/>
      <c r="O106" s="131"/>
      <c r="P106" s="131"/>
      <c r="Q106" s="131"/>
      <c r="R106" s="332"/>
      <c r="S106" s="330"/>
      <c r="T106" s="131"/>
      <c r="U106" s="131"/>
      <c r="V106" s="131"/>
      <c r="W106" s="330"/>
      <c r="X106" s="330"/>
      <c r="Y106" s="131"/>
      <c r="Z106" s="131"/>
      <c r="AA106" s="131"/>
      <c r="AB106" s="332"/>
    </row>
    <row r="107" spans="1:28" ht="15" customHeight="1" x14ac:dyDescent="0.2">
      <c r="A107" s="336"/>
      <c r="B107" s="75" t="s">
        <v>433</v>
      </c>
      <c r="C107" s="332"/>
      <c r="D107" s="330"/>
      <c r="E107" s="131"/>
      <c r="F107" s="131"/>
      <c r="G107" s="131"/>
      <c r="H107" s="332"/>
      <c r="I107" s="330"/>
      <c r="J107" s="131"/>
      <c r="K107" s="131"/>
      <c r="L107" s="131"/>
      <c r="M107" s="332"/>
      <c r="N107" s="330"/>
      <c r="O107" s="131"/>
      <c r="P107" s="131"/>
      <c r="Q107" s="131"/>
      <c r="R107" s="332"/>
      <c r="S107" s="330"/>
      <c r="T107" s="131"/>
      <c r="U107" s="131"/>
      <c r="V107" s="131"/>
      <c r="W107" s="330"/>
      <c r="X107" s="330"/>
      <c r="Y107" s="131"/>
      <c r="Z107" s="131"/>
      <c r="AA107" s="131"/>
      <c r="AB107" s="332"/>
    </row>
    <row r="108" spans="1:28" ht="15" customHeight="1" x14ac:dyDescent="0.2">
      <c r="A108" s="336"/>
      <c r="B108" s="76" t="s">
        <v>881</v>
      </c>
      <c r="C108" s="332"/>
      <c r="D108" s="330"/>
      <c r="E108" s="131"/>
      <c r="F108" s="131"/>
      <c r="G108" s="131"/>
      <c r="H108" s="332"/>
      <c r="I108" s="330"/>
      <c r="J108" s="131"/>
      <c r="K108" s="131"/>
      <c r="L108" s="131"/>
      <c r="M108" s="332"/>
      <c r="N108" s="330"/>
      <c r="O108" s="131"/>
      <c r="P108" s="131"/>
      <c r="Q108" s="131"/>
      <c r="R108" s="332"/>
      <c r="S108" s="330"/>
      <c r="T108" s="131"/>
      <c r="U108" s="131"/>
      <c r="V108" s="131"/>
      <c r="W108" s="330"/>
      <c r="X108" s="330"/>
      <c r="Y108" s="131"/>
      <c r="Z108" s="131"/>
      <c r="AA108" s="131"/>
      <c r="AB108" s="332"/>
    </row>
    <row r="109" spans="1:28" ht="15" customHeight="1" x14ac:dyDescent="0.2">
      <c r="A109" s="336"/>
      <c r="B109" s="76" t="s">
        <v>1136</v>
      </c>
      <c r="C109" s="332"/>
      <c r="D109" s="330"/>
      <c r="E109" s="131"/>
      <c r="F109" s="131"/>
      <c r="G109" s="131"/>
      <c r="H109" s="332"/>
      <c r="I109" s="330"/>
      <c r="J109" s="131"/>
      <c r="K109" s="131"/>
      <c r="L109" s="131"/>
      <c r="M109" s="332"/>
      <c r="N109" s="330"/>
      <c r="O109" s="131"/>
      <c r="P109" s="131"/>
      <c r="Q109" s="131"/>
      <c r="R109" s="332"/>
      <c r="S109" s="330"/>
      <c r="T109" s="131"/>
      <c r="U109" s="131"/>
      <c r="V109" s="131"/>
      <c r="W109" s="330"/>
      <c r="X109" s="330"/>
      <c r="Y109" s="131"/>
      <c r="Z109" s="131"/>
      <c r="AA109" s="131"/>
      <c r="AB109" s="332"/>
    </row>
    <row r="110" spans="1:28" ht="15" customHeight="1" x14ac:dyDescent="0.2">
      <c r="A110" s="336"/>
      <c r="B110" s="76" t="s">
        <v>1133</v>
      </c>
      <c r="C110" s="332"/>
      <c r="D110" s="330"/>
      <c r="E110" s="131"/>
      <c r="F110" s="131"/>
      <c r="G110" s="131"/>
      <c r="H110" s="332"/>
      <c r="I110" s="330"/>
      <c r="J110" s="131"/>
      <c r="K110" s="131"/>
      <c r="L110" s="131"/>
      <c r="M110" s="332"/>
      <c r="N110" s="330"/>
      <c r="O110" s="131"/>
      <c r="P110" s="131"/>
      <c r="Q110" s="131"/>
      <c r="R110" s="332"/>
      <c r="S110" s="330"/>
      <c r="T110" s="131"/>
      <c r="U110" s="131"/>
      <c r="V110" s="131"/>
      <c r="W110" s="330"/>
      <c r="X110" s="330"/>
      <c r="Y110" s="131"/>
      <c r="Z110" s="131"/>
      <c r="AA110" s="131"/>
      <c r="AB110" s="332"/>
    </row>
    <row r="111" spans="1:28" ht="18" customHeight="1" x14ac:dyDescent="0.2">
      <c r="A111" s="336"/>
      <c r="B111" s="75" t="s">
        <v>790</v>
      </c>
      <c r="C111" s="332"/>
      <c r="D111" s="330"/>
      <c r="E111" s="131"/>
      <c r="F111" s="131"/>
      <c r="G111" s="131"/>
      <c r="H111" s="332"/>
      <c r="I111" s="330"/>
      <c r="J111" s="131"/>
      <c r="K111" s="131"/>
      <c r="L111" s="131"/>
      <c r="M111" s="332"/>
      <c r="N111" s="330"/>
      <c r="O111" s="131"/>
      <c r="P111" s="131"/>
      <c r="Q111" s="131"/>
      <c r="R111" s="332"/>
      <c r="S111" s="330"/>
      <c r="T111" s="131"/>
      <c r="U111" s="131"/>
      <c r="V111" s="131"/>
      <c r="W111" s="330"/>
      <c r="X111" s="330"/>
      <c r="Y111" s="131"/>
      <c r="Z111" s="131"/>
      <c r="AA111" s="131"/>
      <c r="AB111" s="332"/>
    </row>
    <row r="112" spans="1:28" ht="16.5" customHeight="1" x14ac:dyDescent="0.2">
      <c r="A112" s="336"/>
      <c r="B112" s="27" t="s">
        <v>1067</v>
      </c>
      <c r="C112" s="332"/>
      <c r="D112" s="330"/>
      <c r="E112" s="131"/>
      <c r="F112" s="131"/>
      <c r="G112" s="131"/>
      <c r="H112" s="332"/>
      <c r="I112" s="330"/>
      <c r="J112" s="131"/>
      <c r="K112" s="131"/>
      <c r="L112" s="131"/>
      <c r="M112" s="332"/>
      <c r="N112" s="330"/>
      <c r="O112" s="131"/>
      <c r="P112" s="131"/>
      <c r="Q112" s="131"/>
      <c r="R112" s="332"/>
      <c r="S112" s="330"/>
      <c r="T112" s="131"/>
      <c r="U112" s="131"/>
      <c r="V112" s="131"/>
      <c r="W112" s="330"/>
      <c r="X112" s="330"/>
      <c r="Y112" s="131"/>
      <c r="Z112" s="131"/>
      <c r="AA112" s="131"/>
      <c r="AB112" s="332"/>
    </row>
    <row r="113" spans="1:28" ht="18" customHeight="1" x14ac:dyDescent="0.2">
      <c r="A113" s="336"/>
      <c r="B113" s="76" t="s">
        <v>826</v>
      </c>
      <c r="C113" s="332"/>
      <c r="D113" s="330"/>
      <c r="E113" s="126"/>
      <c r="F113" s="126"/>
      <c r="G113" s="126"/>
      <c r="H113" s="332"/>
      <c r="I113" s="330"/>
      <c r="J113" s="126"/>
      <c r="K113" s="126"/>
      <c r="L113" s="126"/>
      <c r="M113" s="332"/>
      <c r="N113" s="330"/>
      <c r="O113" s="126"/>
      <c r="P113" s="126"/>
      <c r="Q113" s="126"/>
      <c r="R113" s="332"/>
      <c r="S113" s="330"/>
      <c r="T113" s="126"/>
      <c r="U113" s="126"/>
      <c r="V113" s="126"/>
      <c r="W113" s="330"/>
      <c r="X113" s="330"/>
      <c r="Y113" s="126"/>
      <c r="Z113" s="126"/>
      <c r="AA113" s="126"/>
      <c r="AB113" s="332"/>
    </row>
    <row r="114" spans="1:28" ht="15" customHeight="1" x14ac:dyDescent="0.2">
      <c r="A114" s="336"/>
      <c r="B114" s="76" t="s">
        <v>827</v>
      </c>
      <c r="C114" s="332"/>
      <c r="D114" s="330"/>
      <c r="E114" s="125"/>
      <c r="F114" s="125"/>
      <c r="G114" s="125"/>
      <c r="H114" s="332"/>
      <c r="I114" s="330"/>
      <c r="J114" s="125"/>
      <c r="K114" s="125"/>
      <c r="L114" s="125"/>
      <c r="M114" s="332"/>
      <c r="N114" s="330"/>
      <c r="O114" s="125"/>
      <c r="P114" s="125"/>
      <c r="Q114" s="125"/>
      <c r="R114" s="332"/>
      <c r="S114" s="330"/>
      <c r="T114" s="125"/>
      <c r="U114" s="125"/>
      <c r="V114" s="125"/>
      <c r="W114" s="330"/>
      <c r="X114" s="330"/>
      <c r="Y114" s="125"/>
      <c r="Z114" s="125"/>
      <c r="AA114" s="125"/>
      <c r="AB114" s="332"/>
    </row>
    <row r="115" spans="1:28" ht="18" customHeight="1" x14ac:dyDescent="0.2">
      <c r="A115" s="336"/>
      <c r="B115" s="76" t="s">
        <v>832</v>
      </c>
      <c r="C115" s="332"/>
      <c r="D115" s="330"/>
      <c r="E115" s="125"/>
      <c r="F115" s="125"/>
      <c r="G115" s="125"/>
      <c r="H115" s="332"/>
      <c r="I115" s="330"/>
      <c r="J115" s="125"/>
      <c r="K115" s="125"/>
      <c r="L115" s="125"/>
      <c r="M115" s="332"/>
      <c r="N115" s="330"/>
      <c r="O115" s="125"/>
      <c r="P115" s="125"/>
      <c r="Q115" s="125"/>
      <c r="R115" s="332"/>
      <c r="S115" s="330"/>
      <c r="T115" s="125"/>
      <c r="U115" s="125"/>
      <c r="V115" s="125"/>
      <c r="W115" s="330"/>
      <c r="X115" s="330"/>
      <c r="Y115" s="125"/>
      <c r="Z115" s="125"/>
      <c r="AA115" s="125"/>
      <c r="AB115" s="332"/>
    </row>
    <row r="116" spans="1:28" ht="31.5" x14ac:dyDescent="0.2">
      <c r="A116" s="336"/>
      <c r="B116" s="76" t="s">
        <v>824</v>
      </c>
      <c r="C116" s="332"/>
      <c r="D116" s="330"/>
      <c r="E116" s="125"/>
      <c r="F116" s="125"/>
      <c r="G116" s="125"/>
      <c r="H116" s="332"/>
      <c r="I116" s="330"/>
      <c r="J116" s="125"/>
      <c r="K116" s="125"/>
      <c r="L116" s="125"/>
      <c r="M116" s="332"/>
      <c r="N116" s="330"/>
      <c r="O116" s="125"/>
      <c r="P116" s="125"/>
      <c r="Q116" s="125"/>
      <c r="R116" s="332"/>
      <c r="S116" s="330"/>
      <c r="T116" s="125"/>
      <c r="U116" s="125"/>
      <c r="V116" s="125"/>
      <c r="W116" s="330"/>
      <c r="X116" s="330"/>
      <c r="Y116" s="125"/>
      <c r="Z116" s="125"/>
      <c r="AA116" s="125"/>
      <c r="AB116" s="332"/>
    </row>
    <row r="117" spans="1:28" ht="31.5" x14ac:dyDescent="0.2">
      <c r="A117" s="336"/>
      <c r="B117" s="76" t="s">
        <v>825</v>
      </c>
      <c r="C117" s="332"/>
      <c r="D117" s="330"/>
      <c r="E117" s="125"/>
      <c r="F117" s="125"/>
      <c r="G117" s="125"/>
      <c r="H117" s="332"/>
      <c r="I117" s="330"/>
      <c r="J117" s="125"/>
      <c r="K117" s="125"/>
      <c r="L117" s="125"/>
      <c r="M117" s="332"/>
      <c r="N117" s="330"/>
      <c r="O117" s="125"/>
      <c r="P117" s="125"/>
      <c r="Q117" s="125"/>
      <c r="R117" s="332"/>
      <c r="S117" s="330"/>
      <c r="T117" s="125"/>
      <c r="U117" s="125"/>
      <c r="V117" s="125"/>
      <c r="W117" s="330"/>
      <c r="X117" s="330"/>
      <c r="Y117" s="125"/>
      <c r="Z117" s="125"/>
      <c r="AA117" s="125"/>
      <c r="AB117" s="332"/>
    </row>
    <row r="118" spans="1:28" ht="18" customHeight="1" x14ac:dyDescent="0.2">
      <c r="A118" s="336"/>
      <c r="B118" s="27" t="s">
        <v>828</v>
      </c>
      <c r="C118" s="332"/>
      <c r="D118" s="330"/>
      <c r="E118" s="131"/>
      <c r="F118" s="131"/>
      <c r="G118" s="131"/>
      <c r="H118" s="332"/>
      <c r="I118" s="330"/>
      <c r="J118" s="131"/>
      <c r="K118" s="131"/>
      <c r="L118" s="131"/>
      <c r="M118" s="332"/>
      <c r="N118" s="330"/>
      <c r="O118" s="131"/>
      <c r="P118" s="131"/>
      <c r="Q118" s="131"/>
      <c r="R118" s="332"/>
      <c r="S118" s="330"/>
      <c r="T118" s="131"/>
      <c r="U118" s="131"/>
      <c r="V118" s="131"/>
      <c r="W118" s="330"/>
      <c r="X118" s="330"/>
      <c r="Y118" s="131"/>
      <c r="Z118" s="131"/>
      <c r="AA118" s="131"/>
      <c r="AB118" s="332"/>
    </row>
    <row r="119" spans="1:28" ht="12.75" customHeight="1" x14ac:dyDescent="0.2">
      <c r="A119" s="336"/>
      <c r="B119" s="76" t="s">
        <v>829</v>
      </c>
      <c r="C119" s="332"/>
      <c r="D119" s="330"/>
      <c r="E119" s="126"/>
      <c r="F119" s="126"/>
      <c r="G119" s="126"/>
      <c r="H119" s="332"/>
      <c r="I119" s="330"/>
      <c r="J119" s="126"/>
      <c r="K119" s="126"/>
      <c r="L119" s="126"/>
      <c r="M119" s="332"/>
      <c r="N119" s="330"/>
      <c r="O119" s="126"/>
      <c r="P119" s="126"/>
      <c r="Q119" s="126"/>
      <c r="R119" s="332"/>
      <c r="S119" s="330"/>
      <c r="T119" s="126"/>
      <c r="U119" s="126"/>
      <c r="V119" s="126"/>
      <c r="W119" s="330"/>
      <c r="X119" s="330"/>
      <c r="Y119" s="126"/>
      <c r="Z119" s="126"/>
      <c r="AA119" s="126"/>
      <c r="AB119" s="332"/>
    </row>
    <row r="120" spans="1:28" ht="15.75" customHeight="1" x14ac:dyDescent="0.2">
      <c r="A120" s="336"/>
      <c r="B120" s="76" t="s">
        <v>830</v>
      </c>
      <c r="C120" s="332"/>
      <c r="D120" s="330"/>
      <c r="E120" s="125"/>
      <c r="F120" s="125"/>
      <c r="G120" s="125"/>
      <c r="H120" s="332"/>
      <c r="I120" s="330"/>
      <c r="J120" s="125"/>
      <c r="K120" s="125"/>
      <c r="L120" s="125"/>
      <c r="M120" s="332"/>
      <c r="N120" s="330"/>
      <c r="O120" s="125"/>
      <c r="P120" s="125"/>
      <c r="Q120" s="125"/>
      <c r="R120" s="332"/>
      <c r="S120" s="330"/>
      <c r="T120" s="125"/>
      <c r="U120" s="125"/>
      <c r="V120" s="125"/>
      <c r="W120" s="330"/>
      <c r="X120" s="330"/>
      <c r="Y120" s="125"/>
      <c r="Z120" s="125"/>
      <c r="AA120" s="125"/>
      <c r="AB120" s="332"/>
    </row>
    <row r="121" spans="1:28" ht="15.75" customHeight="1" x14ac:dyDescent="0.2">
      <c r="A121" s="336"/>
      <c r="B121" s="76" t="s">
        <v>831</v>
      </c>
      <c r="C121" s="332"/>
      <c r="D121" s="330"/>
      <c r="E121" s="125"/>
      <c r="F121" s="125"/>
      <c r="G121" s="125"/>
      <c r="H121" s="332"/>
      <c r="I121" s="330"/>
      <c r="J121" s="125"/>
      <c r="K121" s="125"/>
      <c r="L121" s="125"/>
      <c r="M121" s="332"/>
      <c r="N121" s="330"/>
      <c r="O121" s="125"/>
      <c r="P121" s="125"/>
      <c r="Q121" s="125"/>
      <c r="R121" s="332"/>
      <c r="S121" s="330"/>
      <c r="T121" s="125"/>
      <c r="U121" s="125"/>
      <c r="V121" s="125"/>
      <c r="W121" s="330"/>
      <c r="X121" s="330"/>
      <c r="Y121" s="125"/>
      <c r="Z121" s="125"/>
      <c r="AA121" s="125"/>
      <c r="AB121" s="332"/>
    </row>
    <row r="122" spans="1:28" ht="15" customHeight="1" x14ac:dyDescent="0.2">
      <c r="A122" s="336"/>
      <c r="B122" s="75" t="s">
        <v>896</v>
      </c>
      <c r="C122" s="332"/>
      <c r="D122" s="330"/>
      <c r="E122" s="125"/>
      <c r="F122" s="125"/>
      <c r="G122" s="125"/>
      <c r="H122" s="332"/>
      <c r="I122" s="330"/>
      <c r="J122" s="125"/>
      <c r="K122" s="125"/>
      <c r="L122" s="125"/>
      <c r="M122" s="332"/>
      <c r="N122" s="330"/>
      <c r="O122" s="125"/>
      <c r="P122" s="125"/>
      <c r="Q122" s="125"/>
      <c r="R122" s="332"/>
      <c r="S122" s="330"/>
      <c r="T122" s="125"/>
      <c r="U122" s="125"/>
      <c r="V122" s="125"/>
      <c r="W122" s="330"/>
      <c r="X122" s="330"/>
      <c r="Y122" s="125"/>
      <c r="Z122" s="125"/>
      <c r="AA122" s="125"/>
      <c r="AB122" s="332"/>
    </row>
    <row r="123" spans="1:28" ht="18" customHeight="1" x14ac:dyDescent="0.2">
      <c r="A123" s="336"/>
      <c r="B123" s="76" t="s">
        <v>823</v>
      </c>
      <c r="C123" s="332"/>
      <c r="D123" s="330"/>
      <c r="E123" s="125"/>
      <c r="F123" s="125"/>
      <c r="G123" s="125"/>
      <c r="H123" s="332"/>
      <c r="I123" s="330"/>
      <c r="J123" s="125"/>
      <c r="K123" s="125"/>
      <c r="L123" s="125"/>
      <c r="M123" s="332"/>
      <c r="N123" s="330"/>
      <c r="O123" s="125"/>
      <c r="P123" s="125"/>
      <c r="Q123" s="125"/>
      <c r="R123" s="332"/>
      <c r="S123" s="330"/>
      <c r="T123" s="125"/>
      <c r="U123" s="125"/>
      <c r="V123" s="125"/>
      <c r="W123" s="330"/>
      <c r="X123" s="330"/>
      <c r="Y123" s="125"/>
      <c r="Z123" s="125"/>
      <c r="AA123" s="125"/>
      <c r="AB123" s="332"/>
    </row>
    <row r="124" spans="1:28" ht="18" customHeight="1" x14ac:dyDescent="0.2">
      <c r="A124" s="336"/>
      <c r="B124" s="76" t="s">
        <v>960</v>
      </c>
      <c r="C124" s="332"/>
      <c r="D124" s="330"/>
      <c r="E124" s="125"/>
      <c r="F124" s="125"/>
      <c r="G124" s="125"/>
      <c r="H124" s="332"/>
      <c r="I124" s="330"/>
      <c r="J124" s="125"/>
      <c r="K124" s="125"/>
      <c r="L124" s="125"/>
      <c r="M124" s="332"/>
      <c r="N124" s="330"/>
      <c r="O124" s="125"/>
      <c r="P124" s="125"/>
      <c r="Q124" s="125"/>
      <c r="R124" s="332"/>
      <c r="S124" s="330"/>
      <c r="T124" s="125"/>
      <c r="U124" s="125"/>
      <c r="V124" s="125"/>
      <c r="W124" s="330"/>
      <c r="X124" s="330"/>
      <c r="Y124" s="125"/>
      <c r="Z124" s="125"/>
      <c r="AA124" s="125"/>
      <c r="AB124" s="332"/>
    </row>
    <row r="125" spans="1:28" ht="18" customHeight="1" x14ac:dyDescent="0.2">
      <c r="A125" s="336"/>
      <c r="B125" s="76" t="s">
        <v>961</v>
      </c>
      <c r="C125" s="332"/>
      <c r="D125" s="330"/>
      <c r="E125" s="125"/>
      <c r="F125" s="125"/>
      <c r="G125" s="125"/>
      <c r="H125" s="332"/>
      <c r="I125" s="330"/>
      <c r="J125" s="125"/>
      <c r="K125" s="125"/>
      <c r="L125" s="125"/>
      <c r="M125" s="332"/>
      <c r="N125" s="330"/>
      <c r="O125" s="125"/>
      <c r="P125" s="125"/>
      <c r="Q125" s="125"/>
      <c r="R125" s="332"/>
      <c r="S125" s="330"/>
      <c r="T125" s="125"/>
      <c r="U125" s="125"/>
      <c r="V125" s="125"/>
      <c r="W125" s="330"/>
      <c r="X125" s="330"/>
      <c r="Y125" s="125"/>
      <c r="Z125" s="125"/>
      <c r="AA125" s="125"/>
      <c r="AB125" s="332"/>
    </row>
    <row r="126" spans="1:28" ht="18" customHeight="1" x14ac:dyDescent="0.2">
      <c r="A126" s="337"/>
      <c r="B126" s="38" t="s">
        <v>962</v>
      </c>
      <c r="C126" s="333"/>
      <c r="D126" s="331"/>
      <c r="E126" s="131"/>
      <c r="F126" s="131"/>
      <c r="G126" s="131"/>
      <c r="H126" s="333"/>
      <c r="I126" s="331"/>
      <c r="J126" s="131"/>
      <c r="K126" s="131"/>
      <c r="L126" s="131"/>
      <c r="M126" s="333"/>
      <c r="N126" s="331"/>
      <c r="O126" s="131"/>
      <c r="P126" s="131"/>
      <c r="Q126" s="131"/>
      <c r="R126" s="333"/>
      <c r="S126" s="331"/>
      <c r="T126" s="131"/>
      <c r="U126" s="131"/>
      <c r="V126" s="131"/>
      <c r="W126" s="331"/>
      <c r="X126" s="331"/>
      <c r="Y126" s="131"/>
      <c r="Z126" s="131"/>
      <c r="AA126" s="131"/>
      <c r="AB126" s="333"/>
    </row>
    <row r="127" spans="1:28" ht="18" customHeight="1" x14ac:dyDescent="0.2">
      <c r="A127" s="336"/>
      <c r="B127" s="76" t="s">
        <v>963</v>
      </c>
      <c r="C127" s="332"/>
      <c r="D127" s="330"/>
      <c r="E127" s="126"/>
      <c r="F127" s="126"/>
      <c r="G127" s="126"/>
      <c r="H127" s="332"/>
      <c r="I127" s="330"/>
      <c r="J127" s="126"/>
      <c r="K127" s="126"/>
      <c r="L127" s="126"/>
      <c r="M127" s="332"/>
      <c r="N127" s="330"/>
      <c r="O127" s="126"/>
      <c r="P127" s="126"/>
      <c r="Q127" s="126"/>
      <c r="R127" s="332"/>
      <c r="S127" s="330"/>
      <c r="T127" s="126"/>
      <c r="U127" s="126"/>
      <c r="V127" s="126"/>
      <c r="W127" s="330"/>
      <c r="X127" s="330"/>
      <c r="Y127" s="126"/>
      <c r="Z127" s="126"/>
      <c r="AA127" s="126"/>
      <c r="AB127" s="332"/>
    </row>
    <row r="128" spans="1:28" ht="18" customHeight="1" x14ac:dyDescent="0.2">
      <c r="A128" s="336"/>
      <c r="B128" s="76" t="s">
        <v>964</v>
      </c>
      <c r="C128" s="332"/>
      <c r="D128" s="330"/>
      <c r="E128" s="125"/>
      <c r="F128" s="125"/>
      <c r="G128" s="125"/>
      <c r="H128" s="332"/>
      <c r="I128" s="330"/>
      <c r="J128" s="125"/>
      <c r="K128" s="125"/>
      <c r="L128" s="125"/>
      <c r="M128" s="332"/>
      <c r="N128" s="330"/>
      <c r="O128" s="125"/>
      <c r="P128" s="125"/>
      <c r="Q128" s="125"/>
      <c r="R128" s="332"/>
      <c r="S128" s="330"/>
      <c r="T128" s="125"/>
      <c r="U128" s="125"/>
      <c r="V128" s="125"/>
      <c r="W128" s="330"/>
      <c r="X128" s="330"/>
      <c r="Y128" s="125"/>
      <c r="Z128" s="125"/>
      <c r="AA128" s="125"/>
      <c r="AB128" s="332"/>
    </row>
    <row r="129" spans="1:28" ht="18" customHeight="1" x14ac:dyDescent="0.2">
      <c r="A129" s="336"/>
      <c r="B129" s="76" t="s">
        <v>965</v>
      </c>
      <c r="C129" s="332"/>
      <c r="D129" s="330"/>
      <c r="E129" s="125"/>
      <c r="F129" s="125"/>
      <c r="G129" s="125"/>
      <c r="H129" s="332"/>
      <c r="I129" s="330"/>
      <c r="J129" s="125"/>
      <c r="K129" s="125"/>
      <c r="L129" s="125"/>
      <c r="M129" s="332"/>
      <c r="N129" s="330"/>
      <c r="O129" s="125"/>
      <c r="P129" s="125"/>
      <c r="Q129" s="125"/>
      <c r="R129" s="332"/>
      <c r="S129" s="330"/>
      <c r="T129" s="125"/>
      <c r="U129" s="125"/>
      <c r="V129" s="125"/>
      <c r="W129" s="330"/>
      <c r="X129" s="330"/>
      <c r="Y129" s="125"/>
      <c r="Z129" s="125"/>
      <c r="AA129" s="125"/>
      <c r="AB129" s="332"/>
    </row>
    <row r="130" spans="1:28" ht="18" customHeight="1" x14ac:dyDescent="0.2">
      <c r="A130" s="336"/>
      <c r="B130" s="76" t="s">
        <v>966</v>
      </c>
      <c r="C130" s="332"/>
      <c r="D130" s="330"/>
      <c r="E130" s="125"/>
      <c r="F130" s="125"/>
      <c r="G130" s="125"/>
      <c r="H130" s="332"/>
      <c r="I130" s="330"/>
      <c r="J130" s="125"/>
      <c r="K130" s="125"/>
      <c r="L130" s="125"/>
      <c r="M130" s="332"/>
      <c r="N130" s="330"/>
      <c r="O130" s="125"/>
      <c r="P130" s="125"/>
      <c r="Q130" s="125"/>
      <c r="R130" s="332"/>
      <c r="S130" s="330"/>
      <c r="T130" s="125"/>
      <c r="U130" s="125"/>
      <c r="V130" s="125"/>
      <c r="W130" s="330"/>
      <c r="X130" s="330"/>
      <c r="Y130" s="125"/>
      <c r="Z130" s="125"/>
      <c r="AA130" s="125"/>
      <c r="AB130" s="332"/>
    </row>
    <row r="131" spans="1:28" ht="18" customHeight="1" x14ac:dyDescent="0.2">
      <c r="A131" s="336"/>
      <c r="B131" s="76" t="s">
        <v>967</v>
      </c>
      <c r="C131" s="332"/>
      <c r="D131" s="330"/>
      <c r="E131" s="125"/>
      <c r="F131" s="125"/>
      <c r="G131" s="125"/>
      <c r="H131" s="332"/>
      <c r="I131" s="330"/>
      <c r="J131" s="125"/>
      <c r="K131" s="125"/>
      <c r="L131" s="125"/>
      <c r="M131" s="332"/>
      <c r="N131" s="330"/>
      <c r="O131" s="125"/>
      <c r="P131" s="125"/>
      <c r="Q131" s="125"/>
      <c r="R131" s="332"/>
      <c r="S131" s="330"/>
      <c r="T131" s="125"/>
      <c r="U131" s="125"/>
      <c r="V131" s="125"/>
      <c r="W131" s="330"/>
      <c r="X131" s="330"/>
      <c r="Y131" s="125"/>
      <c r="Z131" s="125"/>
      <c r="AA131" s="125"/>
      <c r="AB131" s="332"/>
    </row>
    <row r="132" spans="1:28" ht="32.25" customHeight="1" x14ac:dyDescent="0.2">
      <c r="A132" s="336"/>
      <c r="B132" s="76" t="s">
        <v>824</v>
      </c>
      <c r="C132" s="332"/>
      <c r="D132" s="330"/>
      <c r="E132" s="125"/>
      <c r="F132" s="125"/>
      <c r="G132" s="125"/>
      <c r="H132" s="332"/>
      <c r="I132" s="330"/>
      <c r="J132" s="125"/>
      <c r="K132" s="125"/>
      <c r="L132" s="125"/>
      <c r="M132" s="332"/>
      <c r="N132" s="330"/>
      <c r="O132" s="125"/>
      <c r="P132" s="125"/>
      <c r="Q132" s="125"/>
      <c r="R132" s="332"/>
      <c r="S132" s="330"/>
      <c r="T132" s="125"/>
      <c r="U132" s="125"/>
      <c r="V132" s="125"/>
      <c r="W132" s="330"/>
      <c r="X132" s="330"/>
      <c r="Y132" s="125"/>
      <c r="Z132" s="125"/>
      <c r="AA132" s="125"/>
      <c r="AB132" s="332"/>
    </row>
    <row r="133" spans="1:28" ht="34.5" customHeight="1" x14ac:dyDescent="0.2">
      <c r="A133" s="336"/>
      <c r="B133" s="76" t="s">
        <v>825</v>
      </c>
      <c r="C133" s="332"/>
      <c r="D133" s="330"/>
      <c r="E133" s="125"/>
      <c r="F133" s="125"/>
      <c r="G133" s="125"/>
      <c r="H133" s="332"/>
      <c r="I133" s="330"/>
      <c r="J133" s="125"/>
      <c r="K133" s="125"/>
      <c r="L133" s="125"/>
      <c r="M133" s="332"/>
      <c r="N133" s="330"/>
      <c r="O133" s="125"/>
      <c r="P133" s="125"/>
      <c r="Q133" s="125"/>
      <c r="R133" s="332"/>
      <c r="S133" s="330"/>
      <c r="T133" s="125"/>
      <c r="U133" s="125"/>
      <c r="V133" s="125"/>
      <c r="W133" s="330"/>
      <c r="X133" s="330"/>
      <c r="Y133" s="125"/>
      <c r="Z133" s="125"/>
      <c r="AA133" s="125"/>
      <c r="AB133" s="332"/>
    </row>
    <row r="134" spans="1:28" ht="18" customHeight="1" x14ac:dyDescent="0.2">
      <c r="A134" s="336"/>
      <c r="B134" s="76" t="s">
        <v>968</v>
      </c>
      <c r="C134" s="332"/>
      <c r="D134" s="330"/>
      <c r="E134" s="125"/>
      <c r="F134" s="125"/>
      <c r="G134" s="125"/>
      <c r="H134" s="332"/>
      <c r="I134" s="330"/>
      <c r="J134" s="125"/>
      <c r="K134" s="125"/>
      <c r="L134" s="125"/>
      <c r="M134" s="332"/>
      <c r="N134" s="330"/>
      <c r="O134" s="125"/>
      <c r="P134" s="125"/>
      <c r="Q134" s="125"/>
      <c r="R134" s="332"/>
      <c r="S134" s="330"/>
      <c r="T134" s="125"/>
      <c r="U134" s="125"/>
      <c r="V134" s="125"/>
      <c r="W134" s="330"/>
      <c r="X134" s="330"/>
      <c r="Y134" s="125"/>
      <c r="Z134" s="125"/>
      <c r="AA134" s="125"/>
      <c r="AB134" s="332"/>
    </row>
    <row r="135" spans="1:28" ht="18" customHeight="1" x14ac:dyDescent="0.2">
      <c r="A135" s="336"/>
      <c r="B135" s="76" t="s">
        <v>969</v>
      </c>
      <c r="C135" s="332"/>
      <c r="D135" s="330"/>
      <c r="E135" s="125"/>
      <c r="F135" s="125"/>
      <c r="G135" s="125"/>
      <c r="H135" s="332"/>
      <c r="I135" s="330"/>
      <c r="J135" s="125"/>
      <c r="K135" s="125"/>
      <c r="L135" s="125"/>
      <c r="M135" s="332"/>
      <c r="N135" s="330"/>
      <c r="O135" s="125"/>
      <c r="P135" s="125"/>
      <c r="Q135" s="125"/>
      <c r="R135" s="332"/>
      <c r="S135" s="330"/>
      <c r="T135" s="125"/>
      <c r="U135" s="125"/>
      <c r="V135" s="125"/>
      <c r="W135" s="330"/>
      <c r="X135" s="330"/>
      <c r="Y135" s="125"/>
      <c r="Z135" s="125"/>
      <c r="AA135" s="125"/>
      <c r="AB135" s="332"/>
    </row>
    <row r="136" spans="1:28" ht="18" customHeight="1" x14ac:dyDescent="0.2">
      <c r="A136" s="336"/>
      <c r="B136" s="76" t="s">
        <v>970</v>
      </c>
      <c r="C136" s="332"/>
      <c r="D136" s="330"/>
      <c r="E136" s="125"/>
      <c r="F136" s="125"/>
      <c r="G136" s="125"/>
      <c r="H136" s="332"/>
      <c r="I136" s="330"/>
      <c r="J136" s="125"/>
      <c r="K136" s="125"/>
      <c r="L136" s="125"/>
      <c r="M136" s="332"/>
      <c r="N136" s="330"/>
      <c r="O136" s="125"/>
      <c r="P136" s="125"/>
      <c r="Q136" s="125"/>
      <c r="R136" s="332"/>
      <c r="S136" s="330"/>
      <c r="T136" s="125"/>
      <c r="U136" s="125"/>
      <c r="V136" s="125"/>
      <c r="W136" s="330"/>
      <c r="X136" s="330"/>
      <c r="Y136" s="125"/>
      <c r="Z136" s="125"/>
      <c r="AA136" s="125"/>
      <c r="AB136" s="332"/>
    </row>
    <row r="137" spans="1:28" ht="18" customHeight="1" x14ac:dyDescent="0.2">
      <c r="A137" s="336"/>
      <c r="B137" s="76" t="s">
        <v>971</v>
      </c>
      <c r="C137" s="332"/>
      <c r="D137" s="330"/>
      <c r="E137" s="125"/>
      <c r="F137" s="125"/>
      <c r="G137" s="125"/>
      <c r="H137" s="332"/>
      <c r="I137" s="330"/>
      <c r="J137" s="125"/>
      <c r="K137" s="125"/>
      <c r="L137" s="125"/>
      <c r="M137" s="332"/>
      <c r="N137" s="330"/>
      <c r="O137" s="125"/>
      <c r="P137" s="125"/>
      <c r="Q137" s="125"/>
      <c r="R137" s="332"/>
      <c r="S137" s="330"/>
      <c r="T137" s="125"/>
      <c r="U137" s="125"/>
      <c r="V137" s="125"/>
      <c r="W137" s="330"/>
      <c r="X137" s="330"/>
      <c r="Y137" s="125"/>
      <c r="Z137" s="125"/>
      <c r="AA137" s="125"/>
      <c r="AB137" s="332"/>
    </row>
    <row r="138" spans="1:28" ht="18" customHeight="1" x14ac:dyDescent="0.2">
      <c r="A138" s="336"/>
      <c r="B138" s="76" t="s">
        <v>972</v>
      </c>
      <c r="C138" s="332"/>
      <c r="D138" s="330"/>
      <c r="E138" s="125"/>
      <c r="F138" s="125"/>
      <c r="G138" s="125"/>
      <c r="H138" s="332"/>
      <c r="I138" s="330"/>
      <c r="J138" s="125"/>
      <c r="K138" s="125"/>
      <c r="L138" s="125"/>
      <c r="M138" s="332"/>
      <c r="N138" s="330"/>
      <c r="O138" s="125"/>
      <c r="P138" s="125"/>
      <c r="Q138" s="125"/>
      <c r="R138" s="332"/>
      <c r="S138" s="330"/>
      <c r="T138" s="125"/>
      <c r="U138" s="125"/>
      <c r="V138" s="125"/>
      <c r="W138" s="330"/>
      <c r="X138" s="330"/>
      <c r="Y138" s="125"/>
      <c r="Z138" s="125"/>
      <c r="AA138" s="125"/>
      <c r="AB138" s="332"/>
    </row>
    <row r="139" spans="1:28" ht="18" customHeight="1" x14ac:dyDescent="0.2">
      <c r="A139" s="336"/>
      <c r="B139" s="76" t="s">
        <v>973</v>
      </c>
      <c r="C139" s="332"/>
      <c r="D139" s="330"/>
      <c r="E139" s="125"/>
      <c r="F139" s="125"/>
      <c r="G139" s="125"/>
      <c r="H139" s="332"/>
      <c r="I139" s="330"/>
      <c r="J139" s="125"/>
      <c r="K139" s="125"/>
      <c r="L139" s="125"/>
      <c r="M139" s="332"/>
      <c r="N139" s="330"/>
      <c r="O139" s="125"/>
      <c r="P139" s="125"/>
      <c r="Q139" s="125"/>
      <c r="R139" s="332"/>
      <c r="S139" s="330"/>
      <c r="T139" s="125"/>
      <c r="U139" s="125"/>
      <c r="V139" s="125"/>
      <c r="W139" s="330"/>
      <c r="X139" s="330"/>
      <c r="Y139" s="125"/>
      <c r="Z139" s="125"/>
      <c r="AA139" s="125"/>
      <c r="AB139" s="332"/>
    </row>
    <row r="140" spans="1:28" ht="18" customHeight="1" x14ac:dyDescent="0.2">
      <c r="A140" s="336"/>
      <c r="B140" s="76" t="s">
        <v>974</v>
      </c>
      <c r="C140" s="332"/>
      <c r="D140" s="330"/>
      <c r="E140" s="125"/>
      <c r="F140" s="125"/>
      <c r="G140" s="125"/>
      <c r="H140" s="332"/>
      <c r="I140" s="330"/>
      <c r="J140" s="125"/>
      <c r="K140" s="125"/>
      <c r="L140" s="125"/>
      <c r="M140" s="332"/>
      <c r="N140" s="330"/>
      <c r="O140" s="125"/>
      <c r="P140" s="125"/>
      <c r="Q140" s="125"/>
      <c r="R140" s="332"/>
      <c r="S140" s="330"/>
      <c r="T140" s="125"/>
      <c r="U140" s="125"/>
      <c r="V140" s="125"/>
      <c r="W140" s="330"/>
      <c r="X140" s="330"/>
      <c r="Y140" s="125"/>
      <c r="Z140" s="125"/>
      <c r="AA140" s="125"/>
      <c r="AB140" s="332"/>
    </row>
    <row r="141" spans="1:28" ht="18" customHeight="1" x14ac:dyDescent="0.2">
      <c r="A141" s="336"/>
      <c r="B141" s="76" t="s">
        <v>975</v>
      </c>
      <c r="C141" s="332"/>
      <c r="D141" s="330"/>
      <c r="E141" s="125"/>
      <c r="F141" s="125"/>
      <c r="G141" s="125"/>
      <c r="H141" s="332"/>
      <c r="I141" s="330"/>
      <c r="J141" s="125"/>
      <c r="K141" s="125"/>
      <c r="L141" s="125"/>
      <c r="M141" s="332"/>
      <c r="N141" s="330"/>
      <c r="O141" s="125"/>
      <c r="P141" s="125"/>
      <c r="Q141" s="125"/>
      <c r="R141" s="332"/>
      <c r="S141" s="330"/>
      <c r="T141" s="125"/>
      <c r="U141" s="125"/>
      <c r="V141" s="125"/>
      <c r="W141" s="330"/>
      <c r="X141" s="330"/>
      <c r="Y141" s="125"/>
      <c r="Z141" s="125"/>
      <c r="AA141" s="125"/>
      <c r="AB141" s="332"/>
    </row>
    <row r="142" spans="1:28" ht="20.25" customHeight="1" x14ac:dyDescent="0.2">
      <c r="A142" s="337"/>
      <c r="B142" s="38" t="s">
        <v>976</v>
      </c>
      <c r="C142" s="333"/>
      <c r="D142" s="331"/>
      <c r="E142" s="125"/>
      <c r="F142" s="125"/>
      <c r="G142" s="125"/>
      <c r="H142" s="333"/>
      <c r="I142" s="331"/>
      <c r="J142" s="125"/>
      <c r="K142" s="125"/>
      <c r="L142" s="125"/>
      <c r="M142" s="333"/>
      <c r="N142" s="331"/>
      <c r="O142" s="125"/>
      <c r="P142" s="125"/>
      <c r="Q142" s="125"/>
      <c r="R142" s="333"/>
      <c r="S142" s="331"/>
      <c r="T142" s="125"/>
      <c r="U142" s="125"/>
      <c r="V142" s="125"/>
      <c r="W142" s="331"/>
      <c r="X142" s="331"/>
      <c r="Y142" s="125"/>
      <c r="Z142" s="125"/>
      <c r="AA142" s="125"/>
      <c r="AB142" s="333"/>
    </row>
    <row r="143" spans="1:28" ht="20.25" customHeight="1" x14ac:dyDescent="0.2">
      <c r="A143" s="341" t="s">
        <v>1156</v>
      </c>
      <c r="B143" s="35" t="s">
        <v>1059</v>
      </c>
      <c r="C143" s="334">
        <f>D143</f>
        <v>817</v>
      </c>
      <c r="D143" s="335">
        <v>817</v>
      </c>
      <c r="E143" s="349"/>
      <c r="F143" s="349"/>
      <c r="G143" s="349"/>
      <c r="H143" s="334">
        <f>I143</f>
        <v>2512</v>
      </c>
      <c r="I143" s="335">
        <f>1695+817</f>
        <v>2512</v>
      </c>
      <c r="J143" s="349"/>
      <c r="K143" s="349"/>
      <c r="L143" s="349"/>
      <c r="M143" s="334">
        <f>N143</f>
        <v>1193</v>
      </c>
      <c r="N143" s="335">
        <f>615+578</f>
        <v>1193</v>
      </c>
      <c r="O143" s="349"/>
      <c r="P143" s="349"/>
      <c r="Q143" s="349"/>
      <c r="R143" s="334">
        <f>S143</f>
        <v>0</v>
      </c>
      <c r="S143" s="335">
        <v>0</v>
      </c>
      <c r="T143" s="349"/>
      <c r="U143" s="349"/>
      <c r="V143" s="349"/>
      <c r="W143" s="334">
        <f>X143</f>
        <v>0</v>
      </c>
      <c r="X143" s="335">
        <v>0</v>
      </c>
      <c r="Y143" s="349"/>
      <c r="Z143" s="349"/>
      <c r="AA143" s="349"/>
      <c r="AB143" s="334">
        <f>C143+H143+M143+R143+W143</f>
        <v>4522</v>
      </c>
    </row>
    <row r="144" spans="1:28" ht="15" customHeight="1" x14ac:dyDescent="0.2">
      <c r="A144" s="336"/>
      <c r="B144" s="50" t="s">
        <v>1055</v>
      </c>
      <c r="C144" s="332"/>
      <c r="D144" s="330"/>
      <c r="E144" s="350"/>
      <c r="F144" s="350"/>
      <c r="G144" s="350"/>
      <c r="H144" s="332"/>
      <c r="I144" s="330"/>
      <c r="J144" s="350"/>
      <c r="K144" s="350"/>
      <c r="L144" s="350"/>
      <c r="M144" s="332"/>
      <c r="N144" s="330"/>
      <c r="O144" s="350"/>
      <c r="P144" s="350"/>
      <c r="Q144" s="350"/>
      <c r="R144" s="332"/>
      <c r="S144" s="330"/>
      <c r="T144" s="350"/>
      <c r="U144" s="350"/>
      <c r="V144" s="350"/>
      <c r="W144" s="332"/>
      <c r="X144" s="330"/>
      <c r="Y144" s="350"/>
      <c r="Z144" s="350"/>
      <c r="AA144" s="350"/>
      <c r="AB144" s="332"/>
    </row>
    <row r="145" spans="1:30" ht="15" customHeight="1" x14ac:dyDescent="0.2">
      <c r="A145" s="336"/>
      <c r="B145" s="27" t="s">
        <v>583</v>
      </c>
      <c r="C145" s="332"/>
      <c r="D145" s="330"/>
      <c r="E145" s="351"/>
      <c r="F145" s="351"/>
      <c r="G145" s="351"/>
      <c r="H145" s="332"/>
      <c r="I145" s="330"/>
      <c r="J145" s="351"/>
      <c r="K145" s="351"/>
      <c r="L145" s="351"/>
      <c r="M145" s="332"/>
      <c r="N145" s="330"/>
      <c r="O145" s="351"/>
      <c r="P145" s="351"/>
      <c r="Q145" s="351"/>
      <c r="R145" s="332"/>
      <c r="S145" s="330"/>
      <c r="T145" s="351"/>
      <c r="U145" s="351"/>
      <c r="V145" s="351"/>
      <c r="W145" s="332"/>
      <c r="X145" s="330"/>
      <c r="Y145" s="351"/>
      <c r="Z145" s="351"/>
      <c r="AA145" s="351"/>
      <c r="AB145" s="332"/>
    </row>
    <row r="146" spans="1:30" ht="15" customHeight="1" x14ac:dyDescent="0.2">
      <c r="A146" s="336"/>
      <c r="B146" s="27" t="s">
        <v>793</v>
      </c>
      <c r="C146" s="332"/>
      <c r="D146" s="330"/>
      <c r="E146" s="132"/>
      <c r="F146" s="132"/>
      <c r="G146" s="132"/>
      <c r="H146" s="332"/>
      <c r="I146" s="330"/>
      <c r="J146" s="132"/>
      <c r="K146" s="132"/>
      <c r="L146" s="132"/>
      <c r="M146" s="332"/>
      <c r="N146" s="330"/>
      <c r="O146" s="132"/>
      <c r="P146" s="132"/>
      <c r="Q146" s="132"/>
      <c r="R146" s="332"/>
      <c r="S146" s="330"/>
      <c r="T146" s="132"/>
      <c r="U146" s="132"/>
      <c r="V146" s="132"/>
      <c r="W146" s="332"/>
      <c r="X146" s="330"/>
      <c r="Y146" s="132"/>
      <c r="Z146" s="132"/>
      <c r="AA146" s="132"/>
      <c r="AB146" s="332"/>
    </row>
    <row r="147" spans="1:30" ht="18.75" customHeight="1" x14ac:dyDescent="0.2">
      <c r="A147" s="336"/>
      <c r="B147" s="50" t="s">
        <v>790</v>
      </c>
      <c r="C147" s="332"/>
      <c r="D147" s="330"/>
      <c r="E147" s="132"/>
      <c r="F147" s="132"/>
      <c r="G147" s="132"/>
      <c r="H147" s="332"/>
      <c r="I147" s="330"/>
      <c r="J147" s="132"/>
      <c r="K147" s="132"/>
      <c r="L147" s="132"/>
      <c r="M147" s="332"/>
      <c r="N147" s="330"/>
      <c r="O147" s="132"/>
      <c r="P147" s="132"/>
      <c r="Q147" s="132"/>
      <c r="R147" s="332"/>
      <c r="S147" s="330"/>
      <c r="T147" s="132"/>
      <c r="U147" s="132"/>
      <c r="V147" s="132"/>
      <c r="W147" s="332"/>
      <c r="X147" s="330"/>
      <c r="Y147" s="132"/>
      <c r="Z147" s="132"/>
      <c r="AA147" s="132"/>
      <c r="AB147" s="332"/>
    </row>
    <row r="148" spans="1:30" ht="18.75" customHeight="1" x14ac:dyDescent="0.2">
      <c r="A148" s="336"/>
      <c r="B148" s="27" t="s">
        <v>1063</v>
      </c>
      <c r="C148" s="332"/>
      <c r="D148" s="330"/>
      <c r="E148" s="132"/>
      <c r="F148" s="132"/>
      <c r="G148" s="132"/>
      <c r="H148" s="332"/>
      <c r="I148" s="330"/>
      <c r="J148" s="132"/>
      <c r="K148" s="132"/>
      <c r="L148" s="132"/>
      <c r="M148" s="332"/>
      <c r="N148" s="330"/>
      <c r="O148" s="132"/>
      <c r="P148" s="132"/>
      <c r="Q148" s="132"/>
      <c r="R148" s="332"/>
      <c r="S148" s="330"/>
      <c r="T148" s="132"/>
      <c r="U148" s="132"/>
      <c r="V148" s="132"/>
      <c r="W148" s="332"/>
      <c r="X148" s="330"/>
      <c r="Y148" s="132"/>
      <c r="Z148" s="132"/>
      <c r="AA148" s="132"/>
      <c r="AB148" s="332"/>
    </row>
    <row r="149" spans="1:30" ht="18.75" customHeight="1" x14ac:dyDescent="0.2">
      <c r="A149" s="336"/>
      <c r="B149" s="27" t="s">
        <v>1080</v>
      </c>
      <c r="C149" s="332"/>
      <c r="D149" s="330"/>
      <c r="E149" s="132"/>
      <c r="F149" s="132"/>
      <c r="G149" s="132"/>
      <c r="H149" s="332"/>
      <c r="I149" s="330"/>
      <c r="J149" s="132"/>
      <c r="K149" s="132"/>
      <c r="L149" s="132"/>
      <c r="M149" s="332"/>
      <c r="N149" s="330"/>
      <c r="O149" s="132"/>
      <c r="P149" s="132"/>
      <c r="Q149" s="132"/>
      <c r="R149" s="332"/>
      <c r="S149" s="330"/>
      <c r="T149" s="132"/>
      <c r="U149" s="132"/>
      <c r="V149" s="132"/>
      <c r="W149" s="332"/>
      <c r="X149" s="330"/>
      <c r="Y149" s="132"/>
      <c r="Z149" s="132"/>
      <c r="AA149" s="132"/>
      <c r="AB149" s="332"/>
    </row>
    <row r="150" spans="1:30" ht="15.75" x14ac:dyDescent="0.2">
      <c r="A150" s="336"/>
      <c r="B150" s="50" t="s">
        <v>896</v>
      </c>
      <c r="C150" s="332"/>
      <c r="D150" s="330"/>
      <c r="E150" s="132"/>
      <c r="F150" s="132"/>
      <c r="G150" s="132"/>
      <c r="H150" s="332"/>
      <c r="I150" s="330"/>
      <c r="J150" s="132"/>
      <c r="K150" s="132"/>
      <c r="L150" s="132"/>
      <c r="M150" s="332"/>
      <c r="N150" s="330"/>
      <c r="O150" s="132"/>
      <c r="P150" s="132"/>
      <c r="Q150" s="132"/>
      <c r="R150" s="332"/>
      <c r="S150" s="330"/>
      <c r="T150" s="132"/>
      <c r="U150" s="132"/>
      <c r="V150" s="132"/>
      <c r="W150" s="332"/>
      <c r="X150" s="330"/>
      <c r="Y150" s="132"/>
      <c r="Z150" s="132"/>
      <c r="AA150" s="132"/>
      <c r="AB150" s="332"/>
    </row>
    <row r="151" spans="1:30" ht="15.75" x14ac:dyDescent="0.2">
      <c r="A151" s="336"/>
      <c r="B151" s="27" t="s">
        <v>817</v>
      </c>
      <c r="C151" s="332"/>
      <c r="D151" s="330"/>
      <c r="E151" s="132"/>
      <c r="F151" s="132"/>
      <c r="G151" s="132"/>
      <c r="H151" s="332"/>
      <c r="I151" s="330"/>
      <c r="J151" s="132"/>
      <c r="K151" s="132"/>
      <c r="L151" s="132"/>
      <c r="M151" s="332"/>
      <c r="N151" s="330"/>
      <c r="O151" s="132"/>
      <c r="P151" s="132"/>
      <c r="Q151" s="132"/>
      <c r="R151" s="332"/>
      <c r="S151" s="330"/>
      <c r="T151" s="132"/>
      <c r="U151" s="132"/>
      <c r="V151" s="132"/>
      <c r="W151" s="332"/>
      <c r="X151" s="330"/>
      <c r="Y151" s="132"/>
      <c r="Z151" s="132"/>
      <c r="AA151" s="132"/>
      <c r="AB151" s="332"/>
    </row>
    <row r="152" spans="1:30" ht="15.75" x14ac:dyDescent="0.2">
      <c r="A152" s="336"/>
      <c r="B152" s="27" t="s">
        <v>818</v>
      </c>
      <c r="C152" s="332"/>
      <c r="D152" s="330"/>
      <c r="E152" s="132"/>
      <c r="F152" s="132"/>
      <c r="G152" s="132"/>
      <c r="H152" s="332"/>
      <c r="I152" s="330"/>
      <c r="J152" s="132"/>
      <c r="K152" s="132"/>
      <c r="L152" s="132"/>
      <c r="M152" s="332"/>
      <c r="N152" s="330"/>
      <c r="O152" s="132"/>
      <c r="P152" s="132"/>
      <c r="Q152" s="132"/>
      <c r="R152" s="332"/>
      <c r="S152" s="330"/>
      <c r="T152" s="132"/>
      <c r="U152" s="132"/>
      <c r="V152" s="132"/>
      <c r="W152" s="332"/>
      <c r="X152" s="330"/>
      <c r="Y152" s="132"/>
      <c r="Z152" s="132"/>
      <c r="AA152" s="132"/>
      <c r="AB152" s="332"/>
    </row>
    <row r="153" spans="1:30" ht="18" customHeight="1" x14ac:dyDescent="0.2">
      <c r="A153" s="87" t="s">
        <v>1157</v>
      </c>
      <c r="B153" s="39" t="s">
        <v>882</v>
      </c>
      <c r="C153" s="130">
        <f>D153</f>
        <v>0</v>
      </c>
      <c r="D153" s="131">
        <v>0</v>
      </c>
      <c r="E153" s="72"/>
      <c r="F153" s="72"/>
      <c r="G153" s="72"/>
      <c r="H153" s="130">
        <f>I153</f>
        <v>0</v>
      </c>
      <c r="I153" s="131">
        <v>0</v>
      </c>
      <c r="J153" s="72"/>
      <c r="K153" s="72"/>
      <c r="L153" s="72"/>
      <c r="M153" s="130">
        <f>N153</f>
        <v>0</v>
      </c>
      <c r="N153" s="131">
        <v>0</v>
      </c>
      <c r="O153" s="72"/>
      <c r="P153" s="72"/>
      <c r="Q153" s="72"/>
      <c r="R153" s="130">
        <f>S153</f>
        <v>0</v>
      </c>
      <c r="S153" s="131">
        <v>0</v>
      </c>
      <c r="T153" s="72"/>
      <c r="U153" s="72"/>
      <c r="V153" s="72"/>
      <c r="W153" s="130">
        <f>X153</f>
        <v>0</v>
      </c>
      <c r="X153" s="131">
        <v>0</v>
      </c>
      <c r="Y153" s="72"/>
      <c r="Z153" s="72"/>
      <c r="AA153" s="72"/>
      <c r="AB153" s="130">
        <f>C153+H153+M153+R153+W153</f>
        <v>0</v>
      </c>
    </row>
    <row r="154" spans="1:30" ht="42" customHeight="1" x14ac:dyDescent="0.2">
      <c r="A154" s="309" t="s">
        <v>10</v>
      </c>
      <c r="B154" s="359" t="s">
        <v>1158</v>
      </c>
      <c r="C154" s="360"/>
      <c r="D154" s="360"/>
      <c r="E154" s="360"/>
      <c r="F154" s="360"/>
      <c r="G154" s="360"/>
      <c r="H154" s="360"/>
      <c r="I154" s="360"/>
      <c r="J154" s="360"/>
      <c r="K154" s="360"/>
      <c r="L154" s="360"/>
      <c r="M154" s="360"/>
      <c r="N154" s="360"/>
      <c r="O154" s="360"/>
      <c r="P154" s="360"/>
      <c r="Q154" s="360"/>
      <c r="R154" s="360"/>
      <c r="S154" s="360"/>
      <c r="T154" s="360"/>
      <c r="U154" s="360"/>
      <c r="V154" s="360"/>
      <c r="W154" s="360"/>
      <c r="X154" s="360"/>
      <c r="Y154" s="360"/>
      <c r="Z154" s="360"/>
      <c r="AA154" s="360"/>
      <c r="AB154" s="360"/>
      <c r="AC154" s="307"/>
      <c r="AD154" s="308"/>
    </row>
    <row r="155" spans="1:30" ht="15" customHeight="1" x14ac:dyDescent="0.2">
      <c r="A155" s="338" t="s">
        <v>11</v>
      </c>
      <c r="B155" s="35" t="s">
        <v>605</v>
      </c>
      <c r="C155" s="334">
        <f>D155</f>
        <v>51269</v>
      </c>
      <c r="D155" s="335">
        <v>51269</v>
      </c>
      <c r="E155" s="79"/>
      <c r="F155" s="79"/>
      <c r="G155" s="79"/>
      <c r="H155" s="334">
        <f>I155</f>
        <v>13924</v>
      </c>
      <c r="I155" s="335">
        <f>13924</f>
        <v>13924</v>
      </c>
      <c r="J155" s="79"/>
      <c r="K155" s="79"/>
      <c r="L155" s="79"/>
      <c r="M155" s="334">
        <f>N155</f>
        <v>13924</v>
      </c>
      <c r="N155" s="335">
        <v>13924</v>
      </c>
      <c r="O155" s="79"/>
      <c r="P155" s="79"/>
      <c r="Q155" s="79"/>
      <c r="R155" s="334">
        <f>S155</f>
        <v>13924</v>
      </c>
      <c r="S155" s="335">
        <v>13924</v>
      </c>
      <c r="T155" s="79"/>
      <c r="U155" s="79"/>
      <c r="V155" s="79"/>
      <c r="W155" s="334">
        <f>X155</f>
        <v>29781</v>
      </c>
      <c r="X155" s="335">
        <f>34281-4500</f>
        <v>29781</v>
      </c>
      <c r="Y155" s="79"/>
      <c r="Z155" s="79"/>
      <c r="AA155" s="79"/>
      <c r="AB155" s="334">
        <f>C155+H155+M155+R155+W155</f>
        <v>122822</v>
      </c>
    </row>
    <row r="156" spans="1:30" ht="15" customHeight="1" x14ac:dyDescent="0.2">
      <c r="A156" s="339"/>
      <c r="B156" s="50" t="s">
        <v>442</v>
      </c>
      <c r="C156" s="332"/>
      <c r="D156" s="330"/>
      <c r="E156" s="79"/>
      <c r="F156" s="79"/>
      <c r="G156" s="79"/>
      <c r="H156" s="332"/>
      <c r="I156" s="330"/>
      <c r="J156" s="79"/>
      <c r="K156" s="79"/>
      <c r="L156" s="79"/>
      <c r="M156" s="332"/>
      <c r="N156" s="330"/>
      <c r="O156" s="79"/>
      <c r="P156" s="79"/>
      <c r="Q156" s="79"/>
      <c r="R156" s="332"/>
      <c r="S156" s="330"/>
      <c r="T156" s="79"/>
      <c r="U156" s="79"/>
      <c r="V156" s="79"/>
      <c r="W156" s="332"/>
      <c r="X156" s="330"/>
      <c r="Y156" s="79"/>
      <c r="Z156" s="79"/>
      <c r="AA156" s="79"/>
      <c r="AB156" s="332"/>
    </row>
    <row r="157" spans="1:30" ht="15" customHeight="1" x14ac:dyDescent="0.2">
      <c r="A157" s="339"/>
      <c r="B157" s="27" t="s">
        <v>518</v>
      </c>
      <c r="C157" s="332"/>
      <c r="D157" s="330"/>
      <c r="E157" s="79"/>
      <c r="F157" s="79"/>
      <c r="G157" s="79"/>
      <c r="H157" s="332"/>
      <c r="I157" s="330"/>
      <c r="J157" s="79"/>
      <c r="K157" s="79"/>
      <c r="L157" s="79"/>
      <c r="M157" s="332"/>
      <c r="N157" s="330"/>
      <c r="O157" s="79"/>
      <c r="P157" s="79"/>
      <c r="Q157" s="79"/>
      <c r="R157" s="332"/>
      <c r="S157" s="330"/>
      <c r="T157" s="79"/>
      <c r="U157" s="79"/>
      <c r="V157" s="79"/>
      <c r="W157" s="332"/>
      <c r="X157" s="330"/>
      <c r="Y157" s="79"/>
      <c r="Z157" s="79"/>
      <c r="AA157" s="79"/>
      <c r="AB157" s="332"/>
    </row>
    <row r="158" spans="1:30" ht="18" customHeight="1" x14ac:dyDescent="0.2">
      <c r="A158" s="339"/>
      <c r="B158" s="27" t="s">
        <v>519</v>
      </c>
      <c r="C158" s="332"/>
      <c r="D158" s="330"/>
      <c r="E158" s="79"/>
      <c r="F158" s="79"/>
      <c r="G158" s="79"/>
      <c r="H158" s="332"/>
      <c r="I158" s="330"/>
      <c r="J158" s="79"/>
      <c r="K158" s="79"/>
      <c r="L158" s="79"/>
      <c r="M158" s="332"/>
      <c r="N158" s="330"/>
      <c r="O158" s="79"/>
      <c r="P158" s="79"/>
      <c r="Q158" s="79"/>
      <c r="R158" s="332"/>
      <c r="S158" s="330"/>
      <c r="T158" s="79"/>
      <c r="U158" s="79"/>
      <c r="V158" s="79"/>
      <c r="W158" s="332"/>
      <c r="X158" s="330"/>
      <c r="Y158" s="79"/>
      <c r="Z158" s="79"/>
      <c r="AA158" s="79"/>
      <c r="AB158" s="332"/>
    </row>
    <row r="159" spans="1:30" ht="18" customHeight="1" x14ac:dyDescent="0.2">
      <c r="A159" s="339"/>
      <c r="B159" s="27" t="s">
        <v>520</v>
      </c>
      <c r="C159" s="332"/>
      <c r="D159" s="330"/>
      <c r="E159" s="79"/>
      <c r="F159" s="79"/>
      <c r="G159" s="79"/>
      <c r="H159" s="332"/>
      <c r="I159" s="330"/>
      <c r="J159" s="79"/>
      <c r="K159" s="79"/>
      <c r="L159" s="79"/>
      <c r="M159" s="332"/>
      <c r="N159" s="330"/>
      <c r="O159" s="79"/>
      <c r="P159" s="79"/>
      <c r="Q159" s="79"/>
      <c r="R159" s="332"/>
      <c r="S159" s="330"/>
      <c r="T159" s="79"/>
      <c r="U159" s="79"/>
      <c r="V159" s="79"/>
      <c r="W159" s="332"/>
      <c r="X159" s="330"/>
      <c r="Y159" s="79"/>
      <c r="Z159" s="79"/>
      <c r="AA159" s="79"/>
      <c r="AB159" s="332"/>
    </row>
    <row r="160" spans="1:30" ht="18" customHeight="1" x14ac:dyDescent="0.2">
      <c r="A160" s="339"/>
      <c r="B160" s="27" t="s">
        <v>521</v>
      </c>
      <c r="C160" s="332"/>
      <c r="D160" s="330"/>
      <c r="E160" s="79"/>
      <c r="F160" s="79"/>
      <c r="G160" s="79"/>
      <c r="H160" s="332"/>
      <c r="I160" s="330"/>
      <c r="J160" s="79"/>
      <c r="K160" s="79"/>
      <c r="L160" s="79"/>
      <c r="M160" s="332"/>
      <c r="N160" s="330"/>
      <c r="O160" s="79"/>
      <c r="P160" s="79"/>
      <c r="Q160" s="79"/>
      <c r="R160" s="332"/>
      <c r="S160" s="330"/>
      <c r="T160" s="79"/>
      <c r="U160" s="79"/>
      <c r="V160" s="79"/>
      <c r="W160" s="332"/>
      <c r="X160" s="330"/>
      <c r="Y160" s="79"/>
      <c r="Z160" s="79"/>
      <c r="AA160" s="79"/>
      <c r="AB160" s="332"/>
    </row>
    <row r="161" spans="1:28" ht="18" customHeight="1" x14ac:dyDescent="0.2">
      <c r="A161" s="339"/>
      <c r="B161" s="27" t="s">
        <v>522</v>
      </c>
      <c r="C161" s="332"/>
      <c r="D161" s="330"/>
      <c r="E161" s="79"/>
      <c r="F161" s="79"/>
      <c r="G161" s="79"/>
      <c r="H161" s="332"/>
      <c r="I161" s="330"/>
      <c r="J161" s="79"/>
      <c r="K161" s="79"/>
      <c r="L161" s="79"/>
      <c r="M161" s="332"/>
      <c r="N161" s="330"/>
      <c r="O161" s="79"/>
      <c r="P161" s="79"/>
      <c r="Q161" s="79"/>
      <c r="R161" s="332"/>
      <c r="S161" s="330"/>
      <c r="T161" s="79"/>
      <c r="U161" s="79"/>
      <c r="V161" s="79"/>
      <c r="W161" s="332"/>
      <c r="X161" s="330"/>
      <c r="Y161" s="79"/>
      <c r="Z161" s="79"/>
      <c r="AA161" s="79"/>
      <c r="AB161" s="332"/>
    </row>
    <row r="162" spans="1:28" ht="15" customHeight="1" x14ac:dyDescent="0.2">
      <c r="A162" s="339"/>
      <c r="B162" s="27" t="s">
        <v>523</v>
      </c>
      <c r="C162" s="332"/>
      <c r="D162" s="330"/>
      <c r="E162" s="79"/>
      <c r="F162" s="79"/>
      <c r="G162" s="79"/>
      <c r="H162" s="332"/>
      <c r="I162" s="330"/>
      <c r="J162" s="79"/>
      <c r="K162" s="79"/>
      <c r="L162" s="79"/>
      <c r="M162" s="332"/>
      <c r="N162" s="330"/>
      <c r="O162" s="79"/>
      <c r="P162" s="79"/>
      <c r="Q162" s="79"/>
      <c r="R162" s="332"/>
      <c r="S162" s="330"/>
      <c r="T162" s="79"/>
      <c r="U162" s="79"/>
      <c r="V162" s="79"/>
      <c r="W162" s="332"/>
      <c r="X162" s="330"/>
      <c r="Y162" s="79"/>
      <c r="Z162" s="79"/>
      <c r="AA162" s="79"/>
      <c r="AB162" s="332"/>
    </row>
    <row r="163" spans="1:28" ht="18" customHeight="1" x14ac:dyDescent="0.2">
      <c r="A163" s="339"/>
      <c r="B163" s="27" t="s">
        <v>524</v>
      </c>
      <c r="C163" s="332"/>
      <c r="D163" s="330"/>
      <c r="E163" s="79"/>
      <c r="F163" s="79"/>
      <c r="G163" s="79"/>
      <c r="H163" s="332"/>
      <c r="I163" s="330"/>
      <c r="J163" s="79"/>
      <c r="K163" s="79"/>
      <c r="L163" s="79"/>
      <c r="M163" s="332"/>
      <c r="N163" s="330"/>
      <c r="O163" s="79"/>
      <c r="P163" s="79"/>
      <c r="Q163" s="79"/>
      <c r="R163" s="332"/>
      <c r="S163" s="330"/>
      <c r="T163" s="79"/>
      <c r="U163" s="79"/>
      <c r="V163" s="79"/>
      <c r="W163" s="332"/>
      <c r="X163" s="330"/>
      <c r="Y163" s="79"/>
      <c r="Z163" s="79"/>
      <c r="AA163" s="79"/>
      <c r="AB163" s="332"/>
    </row>
    <row r="164" spans="1:28" ht="18.75" customHeight="1" x14ac:dyDescent="0.2">
      <c r="A164" s="339"/>
      <c r="B164" s="27" t="s">
        <v>525</v>
      </c>
      <c r="C164" s="332"/>
      <c r="D164" s="330"/>
      <c r="E164" s="79"/>
      <c r="F164" s="79"/>
      <c r="G164" s="79"/>
      <c r="H164" s="332"/>
      <c r="I164" s="330"/>
      <c r="J164" s="79"/>
      <c r="K164" s="79"/>
      <c r="L164" s="79"/>
      <c r="M164" s="332"/>
      <c r="N164" s="330"/>
      <c r="O164" s="79"/>
      <c r="P164" s="79"/>
      <c r="Q164" s="79"/>
      <c r="R164" s="332"/>
      <c r="S164" s="330"/>
      <c r="T164" s="79"/>
      <c r="U164" s="79"/>
      <c r="V164" s="79"/>
      <c r="W164" s="332"/>
      <c r="X164" s="330"/>
      <c r="Y164" s="79"/>
      <c r="Z164" s="79"/>
      <c r="AA164" s="79"/>
      <c r="AB164" s="332"/>
    </row>
    <row r="165" spans="1:28" ht="15.75" customHeight="1" x14ac:dyDescent="0.2">
      <c r="A165" s="339"/>
      <c r="B165" s="27" t="s">
        <v>526</v>
      </c>
      <c r="C165" s="332"/>
      <c r="D165" s="330"/>
      <c r="E165" s="79"/>
      <c r="F165" s="79"/>
      <c r="G165" s="79"/>
      <c r="H165" s="332"/>
      <c r="I165" s="330"/>
      <c r="J165" s="79"/>
      <c r="K165" s="79"/>
      <c r="L165" s="79"/>
      <c r="M165" s="332"/>
      <c r="N165" s="330"/>
      <c r="O165" s="79"/>
      <c r="P165" s="79"/>
      <c r="Q165" s="79"/>
      <c r="R165" s="332"/>
      <c r="S165" s="330"/>
      <c r="T165" s="79"/>
      <c r="U165" s="79"/>
      <c r="V165" s="79"/>
      <c r="W165" s="332"/>
      <c r="X165" s="330"/>
      <c r="Y165" s="79"/>
      <c r="Z165" s="79"/>
      <c r="AA165" s="79"/>
      <c r="AB165" s="332"/>
    </row>
    <row r="166" spans="1:28" ht="15" customHeight="1" x14ac:dyDescent="0.2">
      <c r="A166" s="339"/>
      <c r="B166" s="27" t="s">
        <v>527</v>
      </c>
      <c r="C166" s="332"/>
      <c r="D166" s="330"/>
      <c r="E166" s="79"/>
      <c r="F166" s="79"/>
      <c r="G166" s="79"/>
      <c r="H166" s="332"/>
      <c r="I166" s="330"/>
      <c r="J166" s="79"/>
      <c r="K166" s="79"/>
      <c r="L166" s="79"/>
      <c r="M166" s="332"/>
      <c r="N166" s="330"/>
      <c r="O166" s="79"/>
      <c r="P166" s="79"/>
      <c r="Q166" s="79"/>
      <c r="R166" s="332"/>
      <c r="S166" s="330"/>
      <c r="T166" s="79"/>
      <c r="U166" s="79"/>
      <c r="V166" s="79"/>
      <c r="W166" s="332"/>
      <c r="X166" s="330"/>
      <c r="Y166" s="79"/>
      <c r="Z166" s="79"/>
      <c r="AA166" s="79"/>
      <c r="AB166" s="332"/>
    </row>
    <row r="167" spans="1:28" ht="12" customHeight="1" x14ac:dyDescent="0.2">
      <c r="A167" s="339"/>
      <c r="B167" s="27" t="s">
        <v>528</v>
      </c>
      <c r="C167" s="332"/>
      <c r="D167" s="330"/>
      <c r="E167" s="79"/>
      <c r="F167" s="79"/>
      <c r="G167" s="79"/>
      <c r="H167" s="332"/>
      <c r="I167" s="330"/>
      <c r="J167" s="79"/>
      <c r="K167" s="79"/>
      <c r="L167" s="79"/>
      <c r="M167" s="332"/>
      <c r="N167" s="330"/>
      <c r="O167" s="79"/>
      <c r="P167" s="79"/>
      <c r="Q167" s="79"/>
      <c r="R167" s="332"/>
      <c r="S167" s="330"/>
      <c r="T167" s="79"/>
      <c r="U167" s="79"/>
      <c r="V167" s="79"/>
      <c r="W167" s="332"/>
      <c r="X167" s="330"/>
      <c r="Y167" s="79"/>
      <c r="Z167" s="79"/>
      <c r="AA167" s="79"/>
      <c r="AB167" s="332"/>
    </row>
    <row r="168" spans="1:28" ht="18" customHeight="1" x14ac:dyDescent="0.2">
      <c r="A168" s="339"/>
      <c r="B168" s="27" t="s">
        <v>529</v>
      </c>
      <c r="C168" s="332"/>
      <c r="D168" s="330"/>
      <c r="E168" s="79"/>
      <c r="F168" s="79"/>
      <c r="G168" s="79"/>
      <c r="H168" s="332"/>
      <c r="I168" s="330"/>
      <c r="J168" s="79"/>
      <c r="K168" s="79"/>
      <c r="L168" s="79"/>
      <c r="M168" s="332"/>
      <c r="N168" s="330"/>
      <c r="O168" s="79"/>
      <c r="P168" s="79"/>
      <c r="Q168" s="79"/>
      <c r="R168" s="332"/>
      <c r="S168" s="330"/>
      <c r="T168" s="79"/>
      <c r="U168" s="79"/>
      <c r="V168" s="79"/>
      <c r="W168" s="332"/>
      <c r="X168" s="330"/>
      <c r="Y168" s="79"/>
      <c r="Z168" s="79"/>
      <c r="AA168" s="79"/>
      <c r="AB168" s="332"/>
    </row>
    <row r="169" spans="1:28" ht="18" customHeight="1" x14ac:dyDescent="0.2">
      <c r="A169" s="339"/>
      <c r="B169" s="27" t="s">
        <v>530</v>
      </c>
      <c r="C169" s="332"/>
      <c r="D169" s="330"/>
      <c r="E169" s="79"/>
      <c r="F169" s="79"/>
      <c r="G169" s="79"/>
      <c r="H169" s="332"/>
      <c r="I169" s="330"/>
      <c r="J169" s="79"/>
      <c r="K169" s="79"/>
      <c r="L169" s="79"/>
      <c r="M169" s="332"/>
      <c r="N169" s="330"/>
      <c r="O169" s="79"/>
      <c r="P169" s="79"/>
      <c r="Q169" s="79"/>
      <c r="R169" s="332"/>
      <c r="S169" s="330"/>
      <c r="T169" s="79"/>
      <c r="U169" s="79"/>
      <c r="V169" s="79"/>
      <c r="W169" s="332"/>
      <c r="X169" s="330"/>
      <c r="Y169" s="79"/>
      <c r="Z169" s="79"/>
      <c r="AA169" s="79"/>
      <c r="AB169" s="332"/>
    </row>
    <row r="170" spans="1:28" ht="18" customHeight="1" x14ac:dyDescent="0.2">
      <c r="A170" s="339"/>
      <c r="B170" s="27" t="s">
        <v>531</v>
      </c>
      <c r="C170" s="332"/>
      <c r="D170" s="330"/>
      <c r="E170" s="79"/>
      <c r="F170" s="79"/>
      <c r="G170" s="79"/>
      <c r="H170" s="332"/>
      <c r="I170" s="330"/>
      <c r="J170" s="79"/>
      <c r="K170" s="79"/>
      <c r="L170" s="79"/>
      <c r="M170" s="332"/>
      <c r="N170" s="330"/>
      <c r="O170" s="79"/>
      <c r="P170" s="79"/>
      <c r="Q170" s="79"/>
      <c r="R170" s="332"/>
      <c r="S170" s="330"/>
      <c r="T170" s="79"/>
      <c r="U170" s="79"/>
      <c r="V170" s="79"/>
      <c r="W170" s="332"/>
      <c r="X170" s="330"/>
      <c r="Y170" s="79"/>
      <c r="Z170" s="79"/>
      <c r="AA170" s="79"/>
      <c r="AB170" s="332"/>
    </row>
    <row r="171" spans="1:28" ht="18" customHeight="1" x14ac:dyDescent="0.2">
      <c r="A171" s="339"/>
      <c r="B171" s="27" t="s">
        <v>532</v>
      </c>
      <c r="C171" s="332"/>
      <c r="D171" s="330"/>
      <c r="E171" s="79"/>
      <c r="F171" s="79"/>
      <c r="G171" s="79"/>
      <c r="H171" s="332"/>
      <c r="I171" s="330"/>
      <c r="J171" s="79"/>
      <c r="K171" s="79"/>
      <c r="L171" s="79"/>
      <c r="M171" s="332"/>
      <c r="N171" s="330"/>
      <c r="O171" s="79"/>
      <c r="P171" s="79"/>
      <c r="Q171" s="79"/>
      <c r="R171" s="332"/>
      <c r="S171" s="330"/>
      <c r="T171" s="79"/>
      <c r="U171" s="79"/>
      <c r="V171" s="79"/>
      <c r="W171" s="332"/>
      <c r="X171" s="330"/>
      <c r="Y171" s="79"/>
      <c r="Z171" s="79"/>
      <c r="AA171" s="79"/>
      <c r="AB171" s="332"/>
    </row>
    <row r="172" spans="1:28" ht="18" customHeight="1" x14ac:dyDescent="0.2">
      <c r="A172" s="340"/>
      <c r="B172" s="38" t="s">
        <v>533</v>
      </c>
      <c r="C172" s="333"/>
      <c r="D172" s="331"/>
      <c r="E172" s="79"/>
      <c r="F172" s="79"/>
      <c r="G172" s="79"/>
      <c r="H172" s="333"/>
      <c r="I172" s="331"/>
      <c r="J172" s="79"/>
      <c r="K172" s="79"/>
      <c r="L172" s="79"/>
      <c r="M172" s="333"/>
      <c r="N172" s="331"/>
      <c r="O172" s="79"/>
      <c r="P172" s="79"/>
      <c r="Q172" s="79"/>
      <c r="R172" s="333"/>
      <c r="S172" s="331"/>
      <c r="T172" s="79"/>
      <c r="U172" s="79"/>
      <c r="V172" s="79"/>
      <c r="W172" s="333"/>
      <c r="X172" s="331"/>
      <c r="Y172" s="79"/>
      <c r="Z172" s="79"/>
      <c r="AA172" s="79"/>
      <c r="AB172" s="333"/>
    </row>
    <row r="173" spans="1:28" ht="18" customHeight="1" x14ac:dyDescent="0.2">
      <c r="A173" s="341" t="s">
        <v>11</v>
      </c>
      <c r="B173" s="27" t="s">
        <v>534</v>
      </c>
      <c r="C173" s="334"/>
      <c r="D173" s="335"/>
      <c r="E173" s="79"/>
      <c r="F173" s="79"/>
      <c r="G173" s="79"/>
      <c r="H173" s="334"/>
      <c r="I173" s="335"/>
      <c r="J173" s="79"/>
      <c r="K173" s="79"/>
      <c r="L173" s="79"/>
      <c r="M173" s="334"/>
      <c r="N173" s="335"/>
      <c r="O173" s="79"/>
      <c r="P173" s="79"/>
      <c r="Q173" s="79"/>
      <c r="R173" s="334"/>
      <c r="S173" s="335"/>
      <c r="T173" s="79"/>
      <c r="U173" s="79"/>
      <c r="V173" s="79"/>
      <c r="W173" s="334"/>
      <c r="X173" s="335"/>
      <c r="Y173" s="79"/>
      <c r="Z173" s="79"/>
      <c r="AA173" s="79"/>
      <c r="AB173" s="334"/>
    </row>
    <row r="174" spans="1:28" ht="18" customHeight="1" x14ac:dyDescent="0.2">
      <c r="A174" s="336"/>
      <c r="B174" s="27" t="s">
        <v>535</v>
      </c>
      <c r="C174" s="332"/>
      <c r="D174" s="330"/>
      <c r="E174" s="79"/>
      <c r="F174" s="79"/>
      <c r="G174" s="79"/>
      <c r="H174" s="332"/>
      <c r="I174" s="330"/>
      <c r="J174" s="79"/>
      <c r="K174" s="79"/>
      <c r="L174" s="79"/>
      <c r="M174" s="332"/>
      <c r="N174" s="330"/>
      <c r="O174" s="79"/>
      <c r="P174" s="79"/>
      <c r="Q174" s="79"/>
      <c r="R174" s="332"/>
      <c r="S174" s="330"/>
      <c r="T174" s="79"/>
      <c r="U174" s="79"/>
      <c r="V174" s="79"/>
      <c r="W174" s="332"/>
      <c r="X174" s="330"/>
      <c r="Y174" s="79"/>
      <c r="Z174" s="79"/>
      <c r="AA174" s="79"/>
      <c r="AB174" s="332"/>
    </row>
    <row r="175" spans="1:28" ht="18" customHeight="1" x14ac:dyDescent="0.2">
      <c r="A175" s="336"/>
      <c r="B175" s="27" t="s">
        <v>536</v>
      </c>
      <c r="C175" s="332"/>
      <c r="D175" s="330"/>
      <c r="E175" s="79"/>
      <c r="F175" s="79"/>
      <c r="G175" s="79"/>
      <c r="H175" s="332"/>
      <c r="I175" s="330"/>
      <c r="J175" s="79"/>
      <c r="K175" s="79"/>
      <c r="L175" s="79"/>
      <c r="M175" s="332"/>
      <c r="N175" s="330"/>
      <c r="O175" s="79"/>
      <c r="P175" s="79"/>
      <c r="Q175" s="79"/>
      <c r="R175" s="332"/>
      <c r="S175" s="330"/>
      <c r="T175" s="79"/>
      <c r="U175" s="79"/>
      <c r="V175" s="79"/>
      <c r="W175" s="332"/>
      <c r="X175" s="330"/>
      <c r="Y175" s="79"/>
      <c r="Z175" s="79"/>
      <c r="AA175" s="79"/>
      <c r="AB175" s="332"/>
    </row>
    <row r="176" spans="1:28" ht="18" customHeight="1" x14ac:dyDescent="0.2">
      <c r="A176" s="336"/>
      <c r="B176" s="27" t="s">
        <v>537</v>
      </c>
      <c r="C176" s="332"/>
      <c r="D176" s="330"/>
      <c r="E176" s="79"/>
      <c r="F176" s="79"/>
      <c r="G176" s="79"/>
      <c r="H176" s="332"/>
      <c r="I176" s="330"/>
      <c r="J176" s="79"/>
      <c r="K176" s="79"/>
      <c r="L176" s="79"/>
      <c r="M176" s="332"/>
      <c r="N176" s="330"/>
      <c r="O176" s="79"/>
      <c r="P176" s="79"/>
      <c r="Q176" s="79"/>
      <c r="R176" s="332"/>
      <c r="S176" s="330"/>
      <c r="T176" s="79"/>
      <c r="U176" s="79"/>
      <c r="V176" s="79"/>
      <c r="W176" s="332"/>
      <c r="X176" s="330"/>
      <c r="Y176" s="79"/>
      <c r="Z176" s="79"/>
      <c r="AA176" s="79"/>
      <c r="AB176" s="332"/>
    </row>
    <row r="177" spans="1:28" ht="18" customHeight="1" x14ac:dyDescent="0.2">
      <c r="A177" s="336"/>
      <c r="B177" s="27" t="s">
        <v>538</v>
      </c>
      <c r="C177" s="332"/>
      <c r="D177" s="330"/>
      <c r="E177" s="79"/>
      <c r="F177" s="79"/>
      <c r="G177" s="79"/>
      <c r="H177" s="332"/>
      <c r="I177" s="330"/>
      <c r="J177" s="79"/>
      <c r="K177" s="79"/>
      <c r="L177" s="79"/>
      <c r="M177" s="332"/>
      <c r="N177" s="330"/>
      <c r="O177" s="79"/>
      <c r="P177" s="79"/>
      <c r="Q177" s="79"/>
      <c r="R177" s="332"/>
      <c r="S177" s="330"/>
      <c r="T177" s="79"/>
      <c r="U177" s="79"/>
      <c r="V177" s="79"/>
      <c r="W177" s="332"/>
      <c r="X177" s="330"/>
      <c r="Y177" s="79"/>
      <c r="Z177" s="79"/>
      <c r="AA177" s="79"/>
      <c r="AB177" s="332"/>
    </row>
    <row r="178" spans="1:28" ht="18" customHeight="1" x14ac:dyDescent="0.2">
      <c r="A178" s="336"/>
      <c r="B178" s="27" t="s">
        <v>539</v>
      </c>
      <c r="C178" s="332"/>
      <c r="D178" s="330"/>
      <c r="E178" s="79"/>
      <c r="F178" s="79"/>
      <c r="G178" s="79"/>
      <c r="H178" s="332"/>
      <c r="I178" s="330"/>
      <c r="J178" s="79"/>
      <c r="K178" s="79"/>
      <c r="L178" s="79"/>
      <c r="M178" s="332"/>
      <c r="N178" s="330"/>
      <c r="O178" s="79"/>
      <c r="P178" s="79"/>
      <c r="Q178" s="79"/>
      <c r="R178" s="332"/>
      <c r="S178" s="330"/>
      <c r="T178" s="79"/>
      <c r="U178" s="79"/>
      <c r="V178" s="79"/>
      <c r="W178" s="332"/>
      <c r="X178" s="330"/>
      <c r="Y178" s="79"/>
      <c r="Z178" s="79"/>
      <c r="AA178" s="79"/>
      <c r="AB178" s="332"/>
    </row>
    <row r="179" spans="1:28" ht="20.25" customHeight="1" x14ac:dyDescent="0.2">
      <c r="A179" s="336"/>
      <c r="B179" s="27" t="s">
        <v>540</v>
      </c>
      <c r="C179" s="332"/>
      <c r="D179" s="330"/>
      <c r="E179" s="79"/>
      <c r="F179" s="79"/>
      <c r="G179" s="79"/>
      <c r="H179" s="332"/>
      <c r="I179" s="330"/>
      <c r="J179" s="79"/>
      <c r="K179" s="79"/>
      <c r="L179" s="79"/>
      <c r="M179" s="332"/>
      <c r="N179" s="330"/>
      <c r="O179" s="79"/>
      <c r="P179" s="79"/>
      <c r="Q179" s="79"/>
      <c r="R179" s="332"/>
      <c r="S179" s="330"/>
      <c r="T179" s="79"/>
      <c r="U179" s="79"/>
      <c r="V179" s="79"/>
      <c r="W179" s="332"/>
      <c r="X179" s="330"/>
      <c r="Y179" s="79"/>
      <c r="Z179" s="79"/>
      <c r="AA179" s="79"/>
      <c r="AB179" s="332"/>
    </row>
    <row r="180" spans="1:28" ht="18" customHeight="1" x14ac:dyDescent="0.2">
      <c r="A180" s="336"/>
      <c r="B180" s="27" t="s">
        <v>541</v>
      </c>
      <c r="C180" s="332"/>
      <c r="D180" s="330"/>
      <c r="E180" s="79"/>
      <c r="F180" s="79"/>
      <c r="G180" s="79"/>
      <c r="H180" s="332"/>
      <c r="I180" s="330"/>
      <c r="J180" s="79"/>
      <c r="K180" s="79"/>
      <c r="L180" s="79"/>
      <c r="M180" s="332"/>
      <c r="N180" s="330"/>
      <c r="O180" s="79"/>
      <c r="P180" s="79"/>
      <c r="Q180" s="79"/>
      <c r="R180" s="332"/>
      <c r="S180" s="330"/>
      <c r="T180" s="79"/>
      <c r="U180" s="79"/>
      <c r="V180" s="79"/>
      <c r="W180" s="332"/>
      <c r="X180" s="330"/>
      <c r="Y180" s="79"/>
      <c r="Z180" s="79"/>
      <c r="AA180" s="79"/>
      <c r="AB180" s="332"/>
    </row>
    <row r="181" spans="1:28" ht="18" customHeight="1" x14ac:dyDescent="0.2">
      <c r="A181" s="336"/>
      <c r="B181" s="27" t="s">
        <v>542</v>
      </c>
      <c r="C181" s="332"/>
      <c r="D181" s="330"/>
      <c r="E181" s="79"/>
      <c r="F181" s="79"/>
      <c r="G181" s="79"/>
      <c r="H181" s="332"/>
      <c r="I181" s="330"/>
      <c r="J181" s="79"/>
      <c r="K181" s="79"/>
      <c r="L181" s="79"/>
      <c r="M181" s="332"/>
      <c r="N181" s="330"/>
      <c r="O181" s="79"/>
      <c r="P181" s="79"/>
      <c r="Q181" s="79"/>
      <c r="R181" s="332"/>
      <c r="S181" s="330"/>
      <c r="T181" s="79"/>
      <c r="U181" s="79"/>
      <c r="V181" s="79"/>
      <c r="W181" s="332"/>
      <c r="X181" s="330"/>
      <c r="Y181" s="79"/>
      <c r="Z181" s="79"/>
      <c r="AA181" s="79"/>
      <c r="AB181" s="332"/>
    </row>
    <row r="182" spans="1:28" ht="18" customHeight="1" x14ac:dyDescent="0.2">
      <c r="A182" s="336"/>
      <c r="B182" s="27" t="s">
        <v>543</v>
      </c>
      <c r="C182" s="332"/>
      <c r="D182" s="330"/>
      <c r="E182" s="79"/>
      <c r="F182" s="79"/>
      <c r="G182" s="79"/>
      <c r="H182" s="332"/>
      <c r="I182" s="330"/>
      <c r="J182" s="79"/>
      <c r="K182" s="79"/>
      <c r="L182" s="79"/>
      <c r="M182" s="332"/>
      <c r="N182" s="330"/>
      <c r="O182" s="79"/>
      <c r="P182" s="79"/>
      <c r="Q182" s="79"/>
      <c r="R182" s="332"/>
      <c r="S182" s="330"/>
      <c r="T182" s="79"/>
      <c r="U182" s="79"/>
      <c r="V182" s="79"/>
      <c r="W182" s="332"/>
      <c r="X182" s="330"/>
      <c r="Y182" s="79"/>
      <c r="Z182" s="79"/>
      <c r="AA182" s="79"/>
      <c r="AB182" s="332"/>
    </row>
    <row r="183" spans="1:28" ht="18" customHeight="1" x14ac:dyDescent="0.2">
      <c r="A183" s="336"/>
      <c r="B183" s="27" t="s">
        <v>544</v>
      </c>
      <c r="C183" s="332"/>
      <c r="D183" s="330"/>
      <c r="E183" s="79"/>
      <c r="F183" s="79"/>
      <c r="G183" s="79"/>
      <c r="H183" s="332"/>
      <c r="I183" s="330"/>
      <c r="J183" s="79"/>
      <c r="K183" s="79"/>
      <c r="L183" s="79"/>
      <c r="M183" s="332"/>
      <c r="N183" s="330"/>
      <c r="O183" s="79"/>
      <c r="P183" s="79"/>
      <c r="Q183" s="79"/>
      <c r="R183" s="332"/>
      <c r="S183" s="330"/>
      <c r="T183" s="79"/>
      <c r="U183" s="79"/>
      <c r="V183" s="79"/>
      <c r="W183" s="332"/>
      <c r="X183" s="330"/>
      <c r="Y183" s="79"/>
      <c r="Z183" s="79"/>
      <c r="AA183" s="79"/>
      <c r="AB183" s="332"/>
    </row>
    <row r="184" spans="1:28" ht="18" customHeight="1" x14ac:dyDescent="0.2">
      <c r="A184" s="336"/>
      <c r="B184" s="27" t="s">
        <v>545</v>
      </c>
      <c r="C184" s="332"/>
      <c r="D184" s="330"/>
      <c r="E184" s="79"/>
      <c r="F184" s="79"/>
      <c r="G184" s="79"/>
      <c r="H184" s="332"/>
      <c r="I184" s="330"/>
      <c r="J184" s="79"/>
      <c r="K184" s="79"/>
      <c r="L184" s="79"/>
      <c r="M184" s="332"/>
      <c r="N184" s="330"/>
      <c r="O184" s="79"/>
      <c r="P184" s="79"/>
      <c r="Q184" s="79"/>
      <c r="R184" s="332"/>
      <c r="S184" s="330"/>
      <c r="T184" s="79"/>
      <c r="U184" s="79"/>
      <c r="V184" s="79"/>
      <c r="W184" s="332"/>
      <c r="X184" s="330"/>
      <c r="Y184" s="79"/>
      <c r="Z184" s="79"/>
      <c r="AA184" s="79"/>
      <c r="AB184" s="332"/>
    </row>
    <row r="185" spans="1:28" ht="18" customHeight="1" x14ac:dyDescent="0.2">
      <c r="A185" s="336"/>
      <c r="B185" s="27" t="s">
        <v>546</v>
      </c>
      <c r="C185" s="332"/>
      <c r="D185" s="330"/>
      <c r="E185" s="79"/>
      <c r="F185" s="79"/>
      <c r="G185" s="79"/>
      <c r="H185" s="332"/>
      <c r="I185" s="330"/>
      <c r="J185" s="79"/>
      <c r="K185" s="79"/>
      <c r="L185" s="79"/>
      <c r="M185" s="332"/>
      <c r="N185" s="330"/>
      <c r="O185" s="79"/>
      <c r="P185" s="79"/>
      <c r="Q185" s="79"/>
      <c r="R185" s="332"/>
      <c r="S185" s="330"/>
      <c r="T185" s="79"/>
      <c r="U185" s="79"/>
      <c r="V185" s="79"/>
      <c r="W185" s="332"/>
      <c r="X185" s="330"/>
      <c r="Y185" s="79"/>
      <c r="Z185" s="79"/>
      <c r="AA185" s="79"/>
      <c r="AB185" s="332"/>
    </row>
    <row r="186" spans="1:28" ht="18" customHeight="1" x14ac:dyDescent="0.2">
      <c r="A186" s="336"/>
      <c r="B186" s="27" t="s">
        <v>547</v>
      </c>
      <c r="C186" s="332"/>
      <c r="D186" s="330"/>
      <c r="E186" s="79"/>
      <c r="F186" s="79"/>
      <c r="G186" s="79"/>
      <c r="H186" s="332"/>
      <c r="I186" s="330"/>
      <c r="J186" s="79"/>
      <c r="K186" s="79"/>
      <c r="L186" s="79"/>
      <c r="M186" s="332"/>
      <c r="N186" s="330"/>
      <c r="O186" s="79"/>
      <c r="P186" s="79"/>
      <c r="Q186" s="79"/>
      <c r="R186" s="332"/>
      <c r="S186" s="330"/>
      <c r="T186" s="79"/>
      <c r="U186" s="79"/>
      <c r="V186" s="79"/>
      <c r="W186" s="332"/>
      <c r="X186" s="330"/>
      <c r="Y186" s="79"/>
      <c r="Z186" s="79"/>
      <c r="AA186" s="79"/>
      <c r="AB186" s="332"/>
    </row>
    <row r="187" spans="1:28" ht="18" customHeight="1" x14ac:dyDescent="0.2">
      <c r="A187" s="336"/>
      <c r="B187" s="27" t="s">
        <v>548</v>
      </c>
      <c r="C187" s="332"/>
      <c r="D187" s="330"/>
      <c r="E187" s="79"/>
      <c r="F187" s="79"/>
      <c r="G187" s="79"/>
      <c r="H187" s="332"/>
      <c r="I187" s="330"/>
      <c r="J187" s="79"/>
      <c r="K187" s="79"/>
      <c r="L187" s="79"/>
      <c r="M187" s="332"/>
      <c r="N187" s="330"/>
      <c r="O187" s="79"/>
      <c r="P187" s="79"/>
      <c r="Q187" s="79"/>
      <c r="R187" s="332"/>
      <c r="S187" s="330"/>
      <c r="T187" s="79"/>
      <c r="U187" s="79"/>
      <c r="V187" s="79"/>
      <c r="W187" s="332"/>
      <c r="X187" s="330"/>
      <c r="Y187" s="79"/>
      <c r="Z187" s="79"/>
      <c r="AA187" s="79"/>
      <c r="AB187" s="332"/>
    </row>
    <row r="188" spans="1:28" ht="18" customHeight="1" x14ac:dyDescent="0.2">
      <c r="A188" s="336"/>
      <c r="B188" s="27" t="s">
        <v>549</v>
      </c>
      <c r="C188" s="332"/>
      <c r="D188" s="330"/>
      <c r="E188" s="79"/>
      <c r="F188" s="79"/>
      <c r="G188" s="79"/>
      <c r="H188" s="332"/>
      <c r="I188" s="330"/>
      <c r="J188" s="79"/>
      <c r="K188" s="79"/>
      <c r="L188" s="79"/>
      <c r="M188" s="332"/>
      <c r="N188" s="330"/>
      <c r="O188" s="79"/>
      <c r="P188" s="79"/>
      <c r="Q188" s="79"/>
      <c r="R188" s="332"/>
      <c r="S188" s="330"/>
      <c r="T188" s="79"/>
      <c r="U188" s="79"/>
      <c r="V188" s="79"/>
      <c r="W188" s="332"/>
      <c r="X188" s="330"/>
      <c r="Y188" s="79"/>
      <c r="Z188" s="79"/>
      <c r="AA188" s="79"/>
      <c r="AB188" s="332"/>
    </row>
    <row r="189" spans="1:28" ht="18" customHeight="1" x14ac:dyDescent="0.2">
      <c r="A189" s="336"/>
      <c r="B189" s="27" t="s">
        <v>550</v>
      </c>
      <c r="C189" s="332"/>
      <c r="D189" s="330"/>
      <c r="E189" s="79"/>
      <c r="F189" s="79"/>
      <c r="G189" s="79"/>
      <c r="H189" s="332"/>
      <c r="I189" s="330"/>
      <c r="J189" s="79"/>
      <c r="K189" s="79"/>
      <c r="L189" s="79"/>
      <c r="M189" s="332"/>
      <c r="N189" s="330"/>
      <c r="O189" s="79"/>
      <c r="P189" s="79"/>
      <c r="Q189" s="79"/>
      <c r="R189" s="332"/>
      <c r="S189" s="330"/>
      <c r="T189" s="79"/>
      <c r="U189" s="79"/>
      <c r="V189" s="79"/>
      <c r="W189" s="332"/>
      <c r="X189" s="330"/>
      <c r="Y189" s="79"/>
      <c r="Z189" s="79"/>
      <c r="AA189" s="79"/>
      <c r="AB189" s="332"/>
    </row>
    <row r="190" spans="1:28" ht="18" customHeight="1" x14ac:dyDescent="0.2">
      <c r="A190" s="336"/>
      <c r="B190" s="27" t="s">
        <v>551</v>
      </c>
      <c r="C190" s="332"/>
      <c r="D190" s="330"/>
      <c r="E190" s="79"/>
      <c r="F190" s="79"/>
      <c r="G190" s="79"/>
      <c r="H190" s="332"/>
      <c r="I190" s="330"/>
      <c r="J190" s="79"/>
      <c r="K190" s="79"/>
      <c r="L190" s="79"/>
      <c r="M190" s="332"/>
      <c r="N190" s="330"/>
      <c r="O190" s="79"/>
      <c r="P190" s="79"/>
      <c r="Q190" s="79"/>
      <c r="R190" s="332"/>
      <c r="S190" s="330"/>
      <c r="T190" s="79"/>
      <c r="U190" s="79"/>
      <c r="V190" s="79"/>
      <c r="W190" s="332"/>
      <c r="X190" s="330"/>
      <c r="Y190" s="79"/>
      <c r="Z190" s="79"/>
      <c r="AA190" s="79"/>
      <c r="AB190" s="332"/>
    </row>
    <row r="191" spans="1:28" ht="18" customHeight="1" x14ac:dyDescent="0.2">
      <c r="A191" s="336"/>
      <c r="B191" s="27" t="s">
        <v>552</v>
      </c>
      <c r="C191" s="332"/>
      <c r="D191" s="330"/>
      <c r="E191" s="79"/>
      <c r="F191" s="79"/>
      <c r="G191" s="79"/>
      <c r="H191" s="332"/>
      <c r="I191" s="330"/>
      <c r="J191" s="79"/>
      <c r="K191" s="79"/>
      <c r="L191" s="79"/>
      <c r="M191" s="332"/>
      <c r="N191" s="330"/>
      <c r="O191" s="79"/>
      <c r="P191" s="79"/>
      <c r="Q191" s="79"/>
      <c r="R191" s="332"/>
      <c r="S191" s="330"/>
      <c r="T191" s="79"/>
      <c r="U191" s="79"/>
      <c r="V191" s="79"/>
      <c r="W191" s="332"/>
      <c r="X191" s="330"/>
      <c r="Y191" s="79"/>
      <c r="Z191" s="79"/>
      <c r="AA191" s="79"/>
      <c r="AB191" s="332"/>
    </row>
    <row r="192" spans="1:28" ht="18" customHeight="1" x14ac:dyDescent="0.2">
      <c r="A192" s="336"/>
      <c r="B192" s="27" t="s">
        <v>553</v>
      </c>
      <c r="C192" s="332"/>
      <c r="D192" s="330"/>
      <c r="E192" s="79"/>
      <c r="F192" s="79"/>
      <c r="G192" s="79"/>
      <c r="H192" s="332"/>
      <c r="I192" s="330"/>
      <c r="J192" s="79"/>
      <c r="K192" s="79"/>
      <c r="L192" s="79"/>
      <c r="M192" s="332"/>
      <c r="N192" s="330"/>
      <c r="O192" s="79"/>
      <c r="P192" s="79"/>
      <c r="Q192" s="79"/>
      <c r="R192" s="332"/>
      <c r="S192" s="330"/>
      <c r="T192" s="79"/>
      <c r="U192" s="79"/>
      <c r="V192" s="79"/>
      <c r="W192" s="332"/>
      <c r="X192" s="330"/>
      <c r="Y192" s="79"/>
      <c r="Z192" s="79"/>
      <c r="AA192" s="79"/>
      <c r="AB192" s="332"/>
    </row>
    <row r="193" spans="1:28" ht="18" customHeight="1" x14ac:dyDescent="0.2">
      <c r="A193" s="336"/>
      <c r="B193" s="27" t="s">
        <v>554</v>
      </c>
      <c r="C193" s="332"/>
      <c r="D193" s="330"/>
      <c r="E193" s="79"/>
      <c r="F193" s="79"/>
      <c r="G193" s="79"/>
      <c r="H193" s="332"/>
      <c r="I193" s="330"/>
      <c r="J193" s="79"/>
      <c r="K193" s="79"/>
      <c r="L193" s="79"/>
      <c r="M193" s="332"/>
      <c r="N193" s="330"/>
      <c r="O193" s="79"/>
      <c r="P193" s="79"/>
      <c r="Q193" s="79"/>
      <c r="R193" s="332"/>
      <c r="S193" s="330"/>
      <c r="T193" s="79"/>
      <c r="U193" s="79"/>
      <c r="V193" s="79"/>
      <c r="W193" s="332"/>
      <c r="X193" s="330"/>
      <c r="Y193" s="79"/>
      <c r="Z193" s="79"/>
      <c r="AA193" s="79"/>
      <c r="AB193" s="332"/>
    </row>
    <row r="194" spans="1:28" ht="18" customHeight="1" x14ac:dyDescent="0.2">
      <c r="A194" s="336"/>
      <c r="B194" s="27" t="s">
        <v>555</v>
      </c>
      <c r="C194" s="332"/>
      <c r="D194" s="330"/>
      <c r="E194" s="79"/>
      <c r="F194" s="79"/>
      <c r="G194" s="79"/>
      <c r="H194" s="332"/>
      <c r="I194" s="330"/>
      <c r="J194" s="79"/>
      <c r="K194" s="79"/>
      <c r="L194" s="79"/>
      <c r="M194" s="332"/>
      <c r="N194" s="330"/>
      <c r="O194" s="79"/>
      <c r="P194" s="79"/>
      <c r="Q194" s="79"/>
      <c r="R194" s="332"/>
      <c r="S194" s="330"/>
      <c r="T194" s="79"/>
      <c r="U194" s="79"/>
      <c r="V194" s="79"/>
      <c r="W194" s="332"/>
      <c r="X194" s="330"/>
      <c r="Y194" s="79"/>
      <c r="Z194" s="79"/>
      <c r="AA194" s="79"/>
      <c r="AB194" s="332"/>
    </row>
    <row r="195" spans="1:28" ht="18" customHeight="1" x14ac:dyDescent="0.2">
      <c r="A195" s="336"/>
      <c r="B195" s="27" t="s">
        <v>556</v>
      </c>
      <c r="C195" s="332"/>
      <c r="D195" s="330"/>
      <c r="E195" s="79"/>
      <c r="F195" s="79"/>
      <c r="G195" s="79"/>
      <c r="H195" s="332"/>
      <c r="I195" s="330"/>
      <c r="J195" s="79"/>
      <c r="K195" s="79"/>
      <c r="L195" s="79"/>
      <c r="M195" s="332"/>
      <c r="N195" s="330"/>
      <c r="O195" s="79"/>
      <c r="P195" s="79"/>
      <c r="Q195" s="79"/>
      <c r="R195" s="332"/>
      <c r="S195" s="330"/>
      <c r="T195" s="79"/>
      <c r="U195" s="79"/>
      <c r="V195" s="79"/>
      <c r="W195" s="332"/>
      <c r="X195" s="330"/>
      <c r="Y195" s="79"/>
      <c r="Z195" s="79"/>
      <c r="AA195" s="79"/>
      <c r="AB195" s="332"/>
    </row>
    <row r="196" spans="1:28" ht="18" customHeight="1" x14ac:dyDescent="0.2">
      <c r="A196" s="336"/>
      <c r="B196" s="27" t="s">
        <v>557</v>
      </c>
      <c r="C196" s="332"/>
      <c r="D196" s="330"/>
      <c r="E196" s="79"/>
      <c r="F196" s="79"/>
      <c r="G196" s="79"/>
      <c r="H196" s="332"/>
      <c r="I196" s="330"/>
      <c r="J196" s="79"/>
      <c r="K196" s="79"/>
      <c r="L196" s="79"/>
      <c r="M196" s="332"/>
      <c r="N196" s="330"/>
      <c r="O196" s="79"/>
      <c r="P196" s="79"/>
      <c r="Q196" s="79"/>
      <c r="R196" s="332"/>
      <c r="S196" s="330"/>
      <c r="T196" s="79"/>
      <c r="U196" s="79"/>
      <c r="V196" s="79"/>
      <c r="W196" s="332"/>
      <c r="X196" s="330"/>
      <c r="Y196" s="79"/>
      <c r="Z196" s="79"/>
      <c r="AA196" s="79"/>
      <c r="AB196" s="332"/>
    </row>
    <row r="197" spans="1:28" ht="18" customHeight="1" x14ac:dyDescent="0.2">
      <c r="A197" s="336"/>
      <c r="B197" s="27" t="s">
        <v>558</v>
      </c>
      <c r="C197" s="332"/>
      <c r="D197" s="330"/>
      <c r="E197" s="79"/>
      <c r="F197" s="79"/>
      <c r="G197" s="79"/>
      <c r="H197" s="332"/>
      <c r="I197" s="330"/>
      <c r="J197" s="79"/>
      <c r="K197" s="79"/>
      <c r="L197" s="79"/>
      <c r="M197" s="332"/>
      <c r="N197" s="330"/>
      <c r="O197" s="79"/>
      <c r="P197" s="79"/>
      <c r="Q197" s="79"/>
      <c r="R197" s="332"/>
      <c r="S197" s="330"/>
      <c r="T197" s="79"/>
      <c r="U197" s="79"/>
      <c r="V197" s="79"/>
      <c r="W197" s="332"/>
      <c r="X197" s="330"/>
      <c r="Y197" s="79"/>
      <c r="Z197" s="79"/>
      <c r="AA197" s="79"/>
      <c r="AB197" s="332"/>
    </row>
    <row r="198" spans="1:28" ht="18" customHeight="1" x14ac:dyDescent="0.2">
      <c r="A198" s="336"/>
      <c r="B198" s="27" t="s">
        <v>559</v>
      </c>
      <c r="C198" s="332"/>
      <c r="D198" s="330"/>
      <c r="E198" s="79"/>
      <c r="F198" s="79"/>
      <c r="G198" s="79"/>
      <c r="H198" s="332"/>
      <c r="I198" s="330"/>
      <c r="J198" s="79"/>
      <c r="K198" s="79"/>
      <c r="L198" s="79"/>
      <c r="M198" s="332"/>
      <c r="N198" s="330"/>
      <c r="O198" s="79"/>
      <c r="P198" s="79"/>
      <c r="Q198" s="79"/>
      <c r="R198" s="332"/>
      <c r="S198" s="330"/>
      <c r="T198" s="79"/>
      <c r="U198" s="79"/>
      <c r="V198" s="79"/>
      <c r="W198" s="332"/>
      <c r="X198" s="330"/>
      <c r="Y198" s="79"/>
      <c r="Z198" s="79"/>
      <c r="AA198" s="79"/>
      <c r="AB198" s="332"/>
    </row>
    <row r="199" spans="1:28" ht="18" customHeight="1" x14ac:dyDescent="0.2">
      <c r="A199" s="336"/>
      <c r="B199" s="27" t="s">
        <v>560</v>
      </c>
      <c r="C199" s="332"/>
      <c r="D199" s="330"/>
      <c r="E199" s="79"/>
      <c r="F199" s="79"/>
      <c r="G199" s="79"/>
      <c r="H199" s="332"/>
      <c r="I199" s="330"/>
      <c r="J199" s="79"/>
      <c r="K199" s="79"/>
      <c r="L199" s="79"/>
      <c r="M199" s="332"/>
      <c r="N199" s="330"/>
      <c r="O199" s="79"/>
      <c r="P199" s="79"/>
      <c r="Q199" s="79"/>
      <c r="R199" s="332"/>
      <c r="S199" s="330"/>
      <c r="T199" s="79"/>
      <c r="U199" s="79"/>
      <c r="V199" s="79"/>
      <c r="W199" s="332"/>
      <c r="X199" s="330"/>
      <c r="Y199" s="79"/>
      <c r="Z199" s="79"/>
      <c r="AA199" s="79"/>
      <c r="AB199" s="332"/>
    </row>
    <row r="200" spans="1:28" ht="18" customHeight="1" x14ac:dyDescent="0.2">
      <c r="A200" s="336"/>
      <c r="B200" s="27" t="s">
        <v>561</v>
      </c>
      <c r="C200" s="332"/>
      <c r="D200" s="330"/>
      <c r="E200" s="79"/>
      <c r="F200" s="79"/>
      <c r="G200" s="79"/>
      <c r="H200" s="332"/>
      <c r="I200" s="330"/>
      <c r="J200" s="79"/>
      <c r="K200" s="79"/>
      <c r="L200" s="79"/>
      <c r="M200" s="332"/>
      <c r="N200" s="330"/>
      <c r="O200" s="79"/>
      <c r="P200" s="79"/>
      <c r="Q200" s="79"/>
      <c r="R200" s="332"/>
      <c r="S200" s="330"/>
      <c r="T200" s="79"/>
      <c r="U200" s="79"/>
      <c r="V200" s="79"/>
      <c r="W200" s="332"/>
      <c r="X200" s="330"/>
      <c r="Y200" s="79"/>
      <c r="Z200" s="79"/>
      <c r="AA200" s="79"/>
      <c r="AB200" s="332"/>
    </row>
    <row r="201" spans="1:28" ht="18" customHeight="1" x14ac:dyDescent="0.2">
      <c r="A201" s="336"/>
      <c r="B201" s="27" t="s">
        <v>562</v>
      </c>
      <c r="C201" s="332"/>
      <c r="D201" s="330"/>
      <c r="E201" s="79"/>
      <c r="F201" s="79"/>
      <c r="G201" s="79"/>
      <c r="H201" s="332"/>
      <c r="I201" s="330"/>
      <c r="J201" s="79"/>
      <c r="K201" s="79"/>
      <c r="L201" s="79"/>
      <c r="M201" s="332"/>
      <c r="N201" s="330"/>
      <c r="O201" s="79"/>
      <c r="P201" s="79"/>
      <c r="Q201" s="79"/>
      <c r="R201" s="332"/>
      <c r="S201" s="330"/>
      <c r="T201" s="79"/>
      <c r="U201" s="79"/>
      <c r="V201" s="79"/>
      <c r="W201" s="332"/>
      <c r="X201" s="330"/>
      <c r="Y201" s="79"/>
      <c r="Z201" s="79"/>
      <c r="AA201" s="79"/>
      <c r="AB201" s="332"/>
    </row>
    <row r="202" spans="1:28" ht="18" customHeight="1" x14ac:dyDescent="0.2">
      <c r="A202" s="336"/>
      <c r="B202" s="27" t="s">
        <v>563</v>
      </c>
      <c r="C202" s="332"/>
      <c r="D202" s="330"/>
      <c r="E202" s="79"/>
      <c r="F202" s="79"/>
      <c r="G202" s="79"/>
      <c r="H202" s="332"/>
      <c r="I202" s="330"/>
      <c r="J202" s="79"/>
      <c r="K202" s="79"/>
      <c r="L202" s="79"/>
      <c r="M202" s="332"/>
      <c r="N202" s="330"/>
      <c r="O202" s="79"/>
      <c r="P202" s="79"/>
      <c r="Q202" s="79"/>
      <c r="R202" s="332"/>
      <c r="S202" s="330"/>
      <c r="T202" s="79"/>
      <c r="U202" s="79"/>
      <c r="V202" s="79"/>
      <c r="W202" s="332"/>
      <c r="X202" s="330"/>
      <c r="Y202" s="79"/>
      <c r="Z202" s="79"/>
      <c r="AA202" s="79"/>
      <c r="AB202" s="332"/>
    </row>
    <row r="203" spans="1:28" ht="15" customHeight="1" x14ac:dyDescent="0.2">
      <c r="A203" s="336"/>
      <c r="B203" s="27" t="s">
        <v>564</v>
      </c>
      <c r="C203" s="332"/>
      <c r="D203" s="330"/>
      <c r="E203" s="79"/>
      <c r="F203" s="79"/>
      <c r="G203" s="79"/>
      <c r="H203" s="332"/>
      <c r="I203" s="330"/>
      <c r="J203" s="79"/>
      <c r="K203" s="79"/>
      <c r="L203" s="79"/>
      <c r="M203" s="332"/>
      <c r="N203" s="330"/>
      <c r="O203" s="79"/>
      <c r="P203" s="79"/>
      <c r="Q203" s="79"/>
      <c r="R203" s="332"/>
      <c r="S203" s="330"/>
      <c r="T203" s="79"/>
      <c r="U203" s="79"/>
      <c r="V203" s="79"/>
      <c r="W203" s="332"/>
      <c r="X203" s="330"/>
      <c r="Y203" s="79"/>
      <c r="Z203" s="79"/>
      <c r="AA203" s="79"/>
      <c r="AB203" s="332"/>
    </row>
    <row r="204" spans="1:28" ht="14.25" customHeight="1" x14ac:dyDescent="0.2">
      <c r="A204" s="336"/>
      <c r="B204" s="27" t="s">
        <v>565</v>
      </c>
      <c r="C204" s="332"/>
      <c r="D204" s="330"/>
      <c r="E204" s="69"/>
      <c r="F204" s="69"/>
      <c r="G204" s="69"/>
      <c r="H204" s="332"/>
      <c r="I204" s="330"/>
      <c r="J204" s="69"/>
      <c r="K204" s="69"/>
      <c r="L204" s="69"/>
      <c r="M204" s="332"/>
      <c r="N204" s="330"/>
      <c r="O204" s="69"/>
      <c r="P204" s="69"/>
      <c r="Q204" s="69"/>
      <c r="R204" s="332"/>
      <c r="S204" s="330"/>
      <c r="T204" s="69"/>
      <c r="U204" s="69"/>
      <c r="V204" s="69"/>
      <c r="W204" s="332"/>
      <c r="X204" s="330"/>
      <c r="Y204" s="69"/>
      <c r="Z204" s="69"/>
      <c r="AA204" s="69"/>
      <c r="AB204" s="332"/>
    </row>
    <row r="205" spans="1:28" ht="15" customHeight="1" x14ac:dyDescent="0.2">
      <c r="A205" s="336"/>
      <c r="B205" s="27" t="s">
        <v>566</v>
      </c>
      <c r="C205" s="332"/>
      <c r="D205" s="330"/>
      <c r="E205" s="69"/>
      <c r="F205" s="69"/>
      <c r="G205" s="69"/>
      <c r="H205" s="332"/>
      <c r="I205" s="330"/>
      <c r="J205" s="69"/>
      <c r="K205" s="69"/>
      <c r="L205" s="69"/>
      <c r="M205" s="332"/>
      <c r="N205" s="330"/>
      <c r="O205" s="69"/>
      <c r="P205" s="69"/>
      <c r="Q205" s="69"/>
      <c r="R205" s="332"/>
      <c r="S205" s="330"/>
      <c r="T205" s="69"/>
      <c r="U205" s="69"/>
      <c r="V205" s="69"/>
      <c r="W205" s="332"/>
      <c r="X205" s="330"/>
      <c r="Y205" s="69"/>
      <c r="Z205" s="69"/>
      <c r="AA205" s="69"/>
      <c r="AB205" s="332"/>
    </row>
    <row r="206" spans="1:28" ht="15" customHeight="1" x14ac:dyDescent="0.2">
      <c r="A206" s="336"/>
      <c r="B206" s="27" t="s">
        <v>567</v>
      </c>
      <c r="C206" s="332"/>
      <c r="D206" s="330"/>
      <c r="E206" s="69"/>
      <c r="F206" s="69"/>
      <c r="G206" s="69"/>
      <c r="H206" s="332"/>
      <c r="I206" s="330"/>
      <c r="J206" s="69"/>
      <c r="K206" s="69"/>
      <c r="L206" s="69"/>
      <c r="M206" s="332"/>
      <c r="N206" s="330"/>
      <c r="O206" s="69"/>
      <c r="P206" s="69"/>
      <c r="Q206" s="69"/>
      <c r="R206" s="332"/>
      <c r="S206" s="330"/>
      <c r="T206" s="69"/>
      <c r="U206" s="69"/>
      <c r="V206" s="69"/>
      <c r="W206" s="332"/>
      <c r="X206" s="330"/>
      <c r="Y206" s="69"/>
      <c r="Z206" s="69"/>
      <c r="AA206" s="69"/>
      <c r="AB206" s="332"/>
    </row>
    <row r="207" spans="1:28" ht="15" customHeight="1" x14ac:dyDescent="0.2">
      <c r="A207" s="336"/>
      <c r="B207" s="27" t="s">
        <v>568</v>
      </c>
      <c r="C207" s="332"/>
      <c r="D207" s="330"/>
      <c r="E207" s="69"/>
      <c r="F207" s="69"/>
      <c r="G207" s="69"/>
      <c r="H207" s="332"/>
      <c r="I207" s="330"/>
      <c r="J207" s="69"/>
      <c r="K207" s="69"/>
      <c r="L207" s="69"/>
      <c r="M207" s="332"/>
      <c r="N207" s="330"/>
      <c r="O207" s="69"/>
      <c r="P207" s="69"/>
      <c r="Q207" s="69"/>
      <c r="R207" s="332"/>
      <c r="S207" s="330"/>
      <c r="T207" s="69"/>
      <c r="U207" s="69"/>
      <c r="V207" s="69"/>
      <c r="W207" s="332"/>
      <c r="X207" s="330"/>
      <c r="Y207" s="69"/>
      <c r="Z207" s="69"/>
      <c r="AA207" s="69"/>
      <c r="AB207" s="332"/>
    </row>
    <row r="208" spans="1:28" ht="18" customHeight="1" x14ac:dyDescent="0.2">
      <c r="A208" s="336"/>
      <c r="B208" s="27" t="s">
        <v>569</v>
      </c>
      <c r="C208" s="332"/>
      <c r="D208" s="330"/>
      <c r="E208" s="69"/>
      <c r="F208" s="69"/>
      <c r="G208" s="69"/>
      <c r="H208" s="332"/>
      <c r="I208" s="330"/>
      <c r="J208" s="69"/>
      <c r="K208" s="69"/>
      <c r="L208" s="69"/>
      <c r="M208" s="332"/>
      <c r="N208" s="330"/>
      <c r="O208" s="69"/>
      <c r="P208" s="69"/>
      <c r="Q208" s="69"/>
      <c r="R208" s="332"/>
      <c r="S208" s="330"/>
      <c r="T208" s="69"/>
      <c r="U208" s="69"/>
      <c r="V208" s="69"/>
      <c r="W208" s="332"/>
      <c r="X208" s="330"/>
      <c r="Y208" s="69"/>
      <c r="Z208" s="69"/>
      <c r="AA208" s="69"/>
      <c r="AB208" s="332"/>
    </row>
    <row r="209" spans="1:28" ht="18" customHeight="1" x14ac:dyDescent="0.2">
      <c r="A209" s="336"/>
      <c r="B209" s="27" t="s">
        <v>570</v>
      </c>
      <c r="C209" s="332"/>
      <c r="D209" s="330"/>
      <c r="E209" s="69"/>
      <c r="F209" s="69"/>
      <c r="G209" s="69"/>
      <c r="H209" s="332"/>
      <c r="I209" s="330"/>
      <c r="J209" s="69"/>
      <c r="K209" s="69"/>
      <c r="L209" s="69"/>
      <c r="M209" s="332"/>
      <c r="N209" s="330"/>
      <c r="O209" s="69"/>
      <c r="P209" s="69"/>
      <c r="Q209" s="69"/>
      <c r="R209" s="332"/>
      <c r="S209" s="330"/>
      <c r="T209" s="69"/>
      <c r="U209" s="69"/>
      <c r="V209" s="69"/>
      <c r="W209" s="332"/>
      <c r="X209" s="330"/>
      <c r="Y209" s="69"/>
      <c r="Z209" s="69"/>
      <c r="AA209" s="69"/>
      <c r="AB209" s="332"/>
    </row>
    <row r="210" spans="1:28" ht="18" customHeight="1" x14ac:dyDescent="0.2">
      <c r="A210" s="336"/>
      <c r="B210" s="27" t="s">
        <v>842</v>
      </c>
      <c r="C210" s="332"/>
      <c r="D210" s="330"/>
      <c r="E210" s="69"/>
      <c r="F210" s="69"/>
      <c r="G210" s="69"/>
      <c r="H210" s="332"/>
      <c r="I210" s="330"/>
      <c r="J210" s="69"/>
      <c r="K210" s="69"/>
      <c r="L210" s="69"/>
      <c r="M210" s="332"/>
      <c r="N210" s="330"/>
      <c r="O210" s="69"/>
      <c r="P210" s="69"/>
      <c r="Q210" s="69"/>
      <c r="R210" s="332"/>
      <c r="S210" s="330"/>
      <c r="T210" s="69"/>
      <c r="U210" s="69"/>
      <c r="V210" s="69"/>
      <c r="W210" s="332"/>
      <c r="X210" s="330"/>
      <c r="Y210" s="69"/>
      <c r="Z210" s="69"/>
      <c r="AA210" s="69"/>
      <c r="AB210" s="332"/>
    </row>
    <row r="211" spans="1:28" ht="18" customHeight="1" x14ac:dyDescent="0.2">
      <c r="A211" s="336"/>
      <c r="B211" s="27" t="s">
        <v>536</v>
      </c>
      <c r="C211" s="332"/>
      <c r="D211" s="330"/>
      <c r="E211" s="69"/>
      <c r="F211" s="69"/>
      <c r="G211" s="69"/>
      <c r="H211" s="332"/>
      <c r="I211" s="330"/>
      <c r="J211" s="69"/>
      <c r="K211" s="69"/>
      <c r="L211" s="69"/>
      <c r="M211" s="332"/>
      <c r="N211" s="330"/>
      <c r="O211" s="69"/>
      <c r="P211" s="69"/>
      <c r="Q211" s="69"/>
      <c r="R211" s="332"/>
      <c r="S211" s="330"/>
      <c r="T211" s="69"/>
      <c r="U211" s="69"/>
      <c r="V211" s="69"/>
      <c r="W211" s="332"/>
      <c r="X211" s="330"/>
      <c r="Y211" s="69"/>
      <c r="Z211" s="69"/>
      <c r="AA211" s="69"/>
      <c r="AB211" s="332"/>
    </row>
    <row r="212" spans="1:28" ht="18" customHeight="1" x14ac:dyDescent="0.2">
      <c r="A212" s="336"/>
      <c r="B212" s="27" t="s">
        <v>843</v>
      </c>
      <c r="C212" s="332"/>
      <c r="D212" s="330"/>
      <c r="E212" s="69"/>
      <c r="F212" s="69"/>
      <c r="G212" s="69"/>
      <c r="H212" s="332"/>
      <c r="I212" s="330"/>
      <c r="J212" s="69"/>
      <c r="K212" s="69"/>
      <c r="L212" s="69"/>
      <c r="M212" s="332"/>
      <c r="N212" s="330"/>
      <c r="O212" s="69"/>
      <c r="P212" s="69"/>
      <c r="Q212" s="69"/>
      <c r="R212" s="332"/>
      <c r="S212" s="330"/>
      <c r="T212" s="69"/>
      <c r="U212" s="69"/>
      <c r="V212" s="69"/>
      <c r="W212" s="332"/>
      <c r="X212" s="330"/>
      <c r="Y212" s="69"/>
      <c r="Z212" s="69"/>
      <c r="AA212" s="69"/>
      <c r="AB212" s="332"/>
    </row>
    <row r="213" spans="1:28" ht="18" customHeight="1" x14ac:dyDescent="0.2">
      <c r="A213" s="336"/>
      <c r="B213" s="27" t="s">
        <v>844</v>
      </c>
      <c r="C213" s="332"/>
      <c r="D213" s="330"/>
      <c r="E213" s="69"/>
      <c r="F213" s="69"/>
      <c r="G213" s="69"/>
      <c r="H213" s="332"/>
      <c r="I213" s="330"/>
      <c r="J213" s="69"/>
      <c r="K213" s="69"/>
      <c r="L213" s="69"/>
      <c r="M213" s="332"/>
      <c r="N213" s="330"/>
      <c r="O213" s="69"/>
      <c r="P213" s="69"/>
      <c r="Q213" s="69"/>
      <c r="R213" s="332"/>
      <c r="S213" s="330"/>
      <c r="T213" s="69"/>
      <c r="U213" s="69"/>
      <c r="V213" s="69"/>
      <c r="W213" s="332"/>
      <c r="X213" s="330"/>
      <c r="Y213" s="69"/>
      <c r="Z213" s="69"/>
      <c r="AA213" s="69"/>
      <c r="AB213" s="332"/>
    </row>
    <row r="214" spans="1:28" ht="18" customHeight="1" x14ac:dyDescent="0.2">
      <c r="A214" s="336"/>
      <c r="B214" s="27" t="s">
        <v>845</v>
      </c>
      <c r="C214" s="332"/>
      <c r="D214" s="330"/>
      <c r="E214" s="69"/>
      <c r="F214" s="69"/>
      <c r="G214" s="69"/>
      <c r="H214" s="332"/>
      <c r="I214" s="330"/>
      <c r="J214" s="69"/>
      <c r="K214" s="69"/>
      <c r="L214" s="69"/>
      <c r="M214" s="332"/>
      <c r="N214" s="330"/>
      <c r="O214" s="69"/>
      <c r="P214" s="69"/>
      <c r="Q214" s="69"/>
      <c r="R214" s="332"/>
      <c r="S214" s="330"/>
      <c r="T214" s="69"/>
      <c r="U214" s="69"/>
      <c r="V214" s="69"/>
      <c r="W214" s="332"/>
      <c r="X214" s="330"/>
      <c r="Y214" s="69"/>
      <c r="Z214" s="69"/>
      <c r="AA214" s="69"/>
      <c r="AB214" s="332"/>
    </row>
    <row r="215" spans="1:28" ht="18" customHeight="1" x14ac:dyDescent="0.2">
      <c r="A215" s="336"/>
      <c r="B215" s="27" t="s">
        <v>846</v>
      </c>
      <c r="C215" s="332"/>
      <c r="D215" s="330"/>
      <c r="E215" s="69"/>
      <c r="F215" s="69"/>
      <c r="G215" s="69"/>
      <c r="H215" s="332"/>
      <c r="I215" s="330"/>
      <c r="J215" s="69"/>
      <c r="K215" s="69"/>
      <c r="L215" s="69"/>
      <c r="M215" s="332"/>
      <c r="N215" s="330"/>
      <c r="O215" s="69"/>
      <c r="P215" s="69"/>
      <c r="Q215" s="69"/>
      <c r="R215" s="332"/>
      <c r="S215" s="330"/>
      <c r="T215" s="69"/>
      <c r="U215" s="69"/>
      <c r="V215" s="69"/>
      <c r="W215" s="332"/>
      <c r="X215" s="330"/>
      <c r="Y215" s="69"/>
      <c r="Z215" s="69"/>
      <c r="AA215" s="69"/>
      <c r="AB215" s="332"/>
    </row>
    <row r="216" spans="1:28" ht="18" customHeight="1" x14ac:dyDescent="0.2">
      <c r="A216" s="336"/>
      <c r="B216" s="27" t="s">
        <v>1078</v>
      </c>
      <c r="C216" s="332"/>
      <c r="D216" s="330"/>
      <c r="E216" s="69"/>
      <c r="F216" s="69"/>
      <c r="G216" s="69"/>
      <c r="H216" s="332"/>
      <c r="I216" s="330"/>
      <c r="J216" s="69"/>
      <c r="K216" s="69"/>
      <c r="L216" s="69"/>
      <c r="M216" s="332"/>
      <c r="N216" s="330"/>
      <c r="O216" s="69"/>
      <c r="P216" s="69"/>
      <c r="Q216" s="69"/>
      <c r="R216" s="332"/>
      <c r="S216" s="330"/>
      <c r="T216" s="69"/>
      <c r="U216" s="69"/>
      <c r="V216" s="69"/>
      <c r="W216" s="332"/>
      <c r="X216" s="330"/>
      <c r="Y216" s="69"/>
      <c r="Z216" s="69"/>
      <c r="AA216" s="69"/>
      <c r="AB216" s="332"/>
    </row>
    <row r="217" spans="1:28" ht="17.25" customHeight="1" x14ac:dyDescent="0.2">
      <c r="A217" s="336"/>
      <c r="B217" s="27" t="s">
        <v>847</v>
      </c>
      <c r="C217" s="332"/>
      <c r="D217" s="330"/>
      <c r="E217" s="69"/>
      <c r="F217" s="69"/>
      <c r="G217" s="69"/>
      <c r="H217" s="332"/>
      <c r="I217" s="330"/>
      <c r="J217" s="69"/>
      <c r="K217" s="69"/>
      <c r="L217" s="69"/>
      <c r="M217" s="332"/>
      <c r="N217" s="330"/>
      <c r="O217" s="69"/>
      <c r="P217" s="69"/>
      <c r="Q217" s="69"/>
      <c r="R217" s="332"/>
      <c r="S217" s="330"/>
      <c r="T217" s="69"/>
      <c r="U217" s="69"/>
      <c r="V217" s="69"/>
      <c r="W217" s="332"/>
      <c r="X217" s="330"/>
      <c r="Y217" s="69"/>
      <c r="Z217" s="69"/>
      <c r="AA217" s="69"/>
      <c r="AB217" s="332"/>
    </row>
    <row r="218" spans="1:28" ht="18" customHeight="1" x14ac:dyDescent="0.2">
      <c r="A218" s="337"/>
      <c r="B218" s="124" t="s">
        <v>433</v>
      </c>
      <c r="C218" s="333"/>
      <c r="D218" s="331"/>
      <c r="E218" s="69"/>
      <c r="F218" s="69"/>
      <c r="G218" s="69"/>
      <c r="H218" s="333"/>
      <c r="I218" s="331"/>
      <c r="J218" s="69"/>
      <c r="K218" s="69"/>
      <c r="L218" s="69"/>
      <c r="M218" s="333"/>
      <c r="N218" s="331"/>
      <c r="O218" s="69"/>
      <c r="P218" s="69"/>
      <c r="Q218" s="69"/>
      <c r="R218" s="333"/>
      <c r="S218" s="331"/>
      <c r="T218" s="69"/>
      <c r="U218" s="69"/>
      <c r="V218" s="69"/>
      <c r="W218" s="333"/>
      <c r="X218" s="331"/>
      <c r="Y218" s="69"/>
      <c r="Z218" s="69"/>
      <c r="AA218" s="69"/>
      <c r="AB218" s="333"/>
    </row>
    <row r="219" spans="1:28" ht="18" customHeight="1" x14ac:dyDescent="0.2">
      <c r="A219" s="336" t="s">
        <v>11</v>
      </c>
      <c r="B219" s="27" t="s">
        <v>726</v>
      </c>
      <c r="C219" s="334"/>
      <c r="D219" s="335"/>
      <c r="E219" s="69"/>
      <c r="F219" s="69"/>
      <c r="G219" s="69"/>
      <c r="H219" s="334"/>
      <c r="I219" s="335"/>
      <c r="J219" s="69"/>
      <c r="K219" s="69"/>
      <c r="L219" s="69"/>
      <c r="M219" s="334"/>
      <c r="N219" s="335"/>
      <c r="O219" s="69"/>
      <c r="P219" s="69"/>
      <c r="Q219" s="69"/>
      <c r="R219" s="334"/>
      <c r="S219" s="335"/>
      <c r="T219" s="69"/>
      <c r="U219" s="69"/>
      <c r="V219" s="69"/>
      <c r="W219" s="334"/>
      <c r="X219" s="335"/>
      <c r="Y219" s="69"/>
      <c r="Z219" s="69"/>
      <c r="AA219" s="69"/>
      <c r="AB219" s="334"/>
    </row>
    <row r="220" spans="1:28" ht="18" customHeight="1" x14ac:dyDescent="0.2">
      <c r="A220" s="336"/>
      <c r="B220" s="27" t="s">
        <v>727</v>
      </c>
      <c r="C220" s="332"/>
      <c r="D220" s="330"/>
      <c r="E220" s="69"/>
      <c r="F220" s="69"/>
      <c r="G220" s="69"/>
      <c r="H220" s="332"/>
      <c r="I220" s="330"/>
      <c r="J220" s="69"/>
      <c r="K220" s="69"/>
      <c r="L220" s="69"/>
      <c r="M220" s="332"/>
      <c r="N220" s="330"/>
      <c r="O220" s="69"/>
      <c r="P220" s="69"/>
      <c r="Q220" s="69"/>
      <c r="R220" s="332"/>
      <c r="S220" s="330"/>
      <c r="T220" s="69"/>
      <c r="U220" s="69"/>
      <c r="V220" s="69"/>
      <c r="W220" s="332"/>
      <c r="X220" s="330"/>
      <c r="Y220" s="69"/>
      <c r="Z220" s="69"/>
      <c r="AA220" s="69"/>
      <c r="AB220" s="332"/>
    </row>
    <row r="221" spans="1:28" ht="18" customHeight="1" x14ac:dyDescent="0.2">
      <c r="A221" s="336"/>
      <c r="B221" s="27" t="s">
        <v>728</v>
      </c>
      <c r="C221" s="332"/>
      <c r="D221" s="330"/>
      <c r="E221" s="69"/>
      <c r="F221" s="69"/>
      <c r="G221" s="69"/>
      <c r="H221" s="332"/>
      <c r="I221" s="330"/>
      <c r="J221" s="69"/>
      <c r="K221" s="69"/>
      <c r="L221" s="69"/>
      <c r="M221" s="332"/>
      <c r="N221" s="330"/>
      <c r="O221" s="69"/>
      <c r="P221" s="69"/>
      <c r="Q221" s="69"/>
      <c r="R221" s="332"/>
      <c r="S221" s="330"/>
      <c r="T221" s="69"/>
      <c r="U221" s="69"/>
      <c r="V221" s="69"/>
      <c r="W221" s="332"/>
      <c r="X221" s="330"/>
      <c r="Y221" s="69"/>
      <c r="Z221" s="69"/>
      <c r="AA221" s="69"/>
      <c r="AB221" s="332"/>
    </row>
    <row r="222" spans="1:28" ht="18" customHeight="1" x14ac:dyDescent="0.2">
      <c r="A222" s="336"/>
      <c r="B222" s="27" t="s">
        <v>729</v>
      </c>
      <c r="C222" s="332"/>
      <c r="D222" s="330"/>
      <c r="E222" s="69"/>
      <c r="F222" s="69"/>
      <c r="G222" s="69"/>
      <c r="H222" s="332"/>
      <c r="I222" s="330"/>
      <c r="J222" s="69"/>
      <c r="K222" s="69"/>
      <c r="L222" s="69"/>
      <c r="M222" s="332"/>
      <c r="N222" s="330"/>
      <c r="O222" s="69"/>
      <c r="P222" s="69"/>
      <c r="Q222" s="69"/>
      <c r="R222" s="332"/>
      <c r="S222" s="330"/>
      <c r="T222" s="69"/>
      <c r="U222" s="69"/>
      <c r="V222" s="69"/>
      <c r="W222" s="332"/>
      <c r="X222" s="330"/>
      <c r="Y222" s="69"/>
      <c r="Z222" s="69"/>
      <c r="AA222" s="69"/>
      <c r="AB222" s="332"/>
    </row>
    <row r="223" spans="1:28" ht="18" customHeight="1" x14ac:dyDescent="0.2">
      <c r="A223" s="336"/>
      <c r="B223" s="27" t="s">
        <v>730</v>
      </c>
      <c r="C223" s="332"/>
      <c r="D223" s="330"/>
      <c r="E223" s="69"/>
      <c r="F223" s="69"/>
      <c r="G223" s="69"/>
      <c r="H223" s="332"/>
      <c r="I223" s="330"/>
      <c r="J223" s="69"/>
      <c r="K223" s="69"/>
      <c r="L223" s="69"/>
      <c r="M223" s="332"/>
      <c r="N223" s="330"/>
      <c r="O223" s="69"/>
      <c r="P223" s="69"/>
      <c r="Q223" s="69"/>
      <c r="R223" s="332"/>
      <c r="S223" s="330"/>
      <c r="T223" s="69"/>
      <c r="U223" s="69"/>
      <c r="V223" s="69"/>
      <c r="W223" s="332"/>
      <c r="X223" s="330"/>
      <c r="Y223" s="69"/>
      <c r="Z223" s="69"/>
      <c r="AA223" s="69"/>
      <c r="AB223" s="332"/>
    </row>
    <row r="224" spans="1:28" ht="18" customHeight="1" x14ac:dyDescent="0.2">
      <c r="A224" s="336"/>
      <c r="B224" s="27" t="s">
        <v>731</v>
      </c>
      <c r="C224" s="332"/>
      <c r="D224" s="330"/>
      <c r="E224" s="69"/>
      <c r="F224" s="69"/>
      <c r="G224" s="69"/>
      <c r="H224" s="332"/>
      <c r="I224" s="330"/>
      <c r="J224" s="69"/>
      <c r="K224" s="69"/>
      <c r="L224" s="69"/>
      <c r="M224" s="332"/>
      <c r="N224" s="330"/>
      <c r="O224" s="69"/>
      <c r="P224" s="69"/>
      <c r="Q224" s="69"/>
      <c r="R224" s="332"/>
      <c r="S224" s="330"/>
      <c r="T224" s="69"/>
      <c r="U224" s="69"/>
      <c r="V224" s="69"/>
      <c r="W224" s="332"/>
      <c r="X224" s="330"/>
      <c r="Y224" s="69"/>
      <c r="Z224" s="69"/>
      <c r="AA224" s="69"/>
      <c r="AB224" s="332"/>
    </row>
    <row r="225" spans="1:28" ht="22.5" customHeight="1" x14ac:dyDescent="0.2">
      <c r="A225" s="336"/>
      <c r="B225" s="27" t="s">
        <v>732</v>
      </c>
      <c r="C225" s="332"/>
      <c r="D225" s="330"/>
      <c r="E225" s="69"/>
      <c r="F225" s="69"/>
      <c r="G225" s="69"/>
      <c r="H225" s="332"/>
      <c r="I225" s="330"/>
      <c r="J225" s="69"/>
      <c r="K225" s="69"/>
      <c r="L225" s="69"/>
      <c r="M225" s="332"/>
      <c r="N225" s="330"/>
      <c r="O225" s="69"/>
      <c r="P225" s="69"/>
      <c r="Q225" s="69"/>
      <c r="R225" s="332"/>
      <c r="S225" s="330"/>
      <c r="T225" s="69"/>
      <c r="U225" s="69"/>
      <c r="V225" s="69"/>
      <c r="W225" s="332"/>
      <c r="X225" s="330"/>
      <c r="Y225" s="69"/>
      <c r="Z225" s="69"/>
      <c r="AA225" s="69"/>
      <c r="AB225" s="332"/>
    </row>
    <row r="226" spans="1:28" ht="18" customHeight="1" x14ac:dyDescent="0.2">
      <c r="A226" s="336"/>
      <c r="B226" s="27" t="s">
        <v>733</v>
      </c>
      <c r="C226" s="332"/>
      <c r="D226" s="330"/>
      <c r="E226" s="69"/>
      <c r="F226" s="69"/>
      <c r="G226" s="69"/>
      <c r="H226" s="332"/>
      <c r="I226" s="330"/>
      <c r="J226" s="69"/>
      <c r="K226" s="69"/>
      <c r="L226" s="69"/>
      <c r="M226" s="332"/>
      <c r="N226" s="330"/>
      <c r="O226" s="69"/>
      <c r="P226" s="69"/>
      <c r="Q226" s="69"/>
      <c r="R226" s="332"/>
      <c r="S226" s="330"/>
      <c r="T226" s="69"/>
      <c r="U226" s="69"/>
      <c r="V226" s="69"/>
      <c r="W226" s="332"/>
      <c r="X226" s="330"/>
      <c r="Y226" s="69"/>
      <c r="Z226" s="69"/>
      <c r="AA226" s="69"/>
      <c r="AB226" s="332"/>
    </row>
    <row r="227" spans="1:28" ht="18" customHeight="1" x14ac:dyDescent="0.2">
      <c r="A227" s="336"/>
      <c r="B227" s="27" t="s">
        <v>734</v>
      </c>
      <c r="C227" s="332"/>
      <c r="D227" s="330"/>
      <c r="E227" s="69"/>
      <c r="F227" s="69"/>
      <c r="G227" s="69"/>
      <c r="H227" s="332"/>
      <c r="I227" s="330"/>
      <c r="J227" s="69"/>
      <c r="K227" s="69"/>
      <c r="L227" s="69"/>
      <c r="M227" s="332"/>
      <c r="N227" s="330"/>
      <c r="O227" s="69"/>
      <c r="P227" s="69"/>
      <c r="Q227" s="69"/>
      <c r="R227" s="332"/>
      <c r="S227" s="330"/>
      <c r="T227" s="69"/>
      <c r="U227" s="69"/>
      <c r="V227" s="69"/>
      <c r="W227" s="332"/>
      <c r="X227" s="330"/>
      <c r="Y227" s="69"/>
      <c r="Z227" s="69"/>
      <c r="AA227" s="69"/>
      <c r="AB227" s="332"/>
    </row>
    <row r="228" spans="1:28" ht="18" customHeight="1" x14ac:dyDescent="0.2">
      <c r="A228" s="336"/>
      <c r="B228" s="27" t="s">
        <v>735</v>
      </c>
      <c r="C228" s="332"/>
      <c r="D228" s="330"/>
      <c r="E228" s="69"/>
      <c r="F228" s="69"/>
      <c r="G228" s="69"/>
      <c r="H228" s="332"/>
      <c r="I228" s="330"/>
      <c r="J228" s="69"/>
      <c r="K228" s="69"/>
      <c r="L228" s="69"/>
      <c r="M228" s="332"/>
      <c r="N228" s="330"/>
      <c r="O228" s="69"/>
      <c r="P228" s="69"/>
      <c r="Q228" s="69"/>
      <c r="R228" s="332"/>
      <c r="S228" s="330"/>
      <c r="T228" s="69"/>
      <c r="U228" s="69"/>
      <c r="V228" s="69"/>
      <c r="W228" s="332"/>
      <c r="X228" s="330"/>
      <c r="Y228" s="69"/>
      <c r="Z228" s="69"/>
      <c r="AA228" s="69"/>
      <c r="AB228" s="332"/>
    </row>
    <row r="229" spans="1:28" ht="18" customHeight="1" x14ac:dyDescent="0.2">
      <c r="A229" s="336"/>
      <c r="B229" s="27" t="s">
        <v>736</v>
      </c>
      <c r="C229" s="332"/>
      <c r="D229" s="330"/>
      <c r="E229" s="69"/>
      <c r="F229" s="69"/>
      <c r="G229" s="69"/>
      <c r="H229" s="332"/>
      <c r="I229" s="330"/>
      <c r="J229" s="69"/>
      <c r="K229" s="69"/>
      <c r="L229" s="69"/>
      <c r="M229" s="332"/>
      <c r="N229" s="330"/>
      <c r="O229" s="69"/>
      <c r="P229" s="69"/>
      <c r="Q229" s="69"/>
      <c r="R229" s="332"/>
      <c r="S229" s="330"/>
      <c r="T229" s="69"/>
      <c r="U229" s="69"/>
      <c r="V229" s="69"/>
      <c r="W229" s="332"/>
      <c r="X229" s="330"/>
      <c r="Y229" s="69"/>
      <c r="Z229" s="69"/>
      <c r="AA229" s="69"/>
      <c r="AB229" s="332"/>
    </row>
    <row r="230" spans="1:28" ht="18" customHeight="1" x14ac:dyDescent="0.2">
      <c r="A230" s="336"/>
      <c r="B230" s="27" t="s">
        <v>737</v>
      </c>
      <c r="C230" s="332"/>
      <c r="D230" s="330"/>
      <c r="E230" s="69"/>
      <c r="F230" s="69"/>
      <c r="G230" s="69"/>
      <c r="H230" s="332"/>
      <c r="I230" s="330"/>
      <c r="J230" s="69"/>
      <c r="K230" s="69"/>
      <c r="L230" s="69"/>
      <c r="M230" s="332"/>
      <c r="N230" s="330"/>
      <c r="O230" s="69"/>
      <c r="P230" s="69"/>
      <c r="Q230" s="69"/>
      <c r="R230" s="332"/>
      <c r="S230" s="330"/>
      <c r="T230" s="69"/>
      <c r="U230" s="69"/>
      <c r="V230" s="69"/>
      <c r="W230" s="332"/>
      <c r="X230" s="330"/>
      <c r="Y230" s="69"/>
      <c r="Z230" s="69"/>
      <c r="AA230" s="69"/>
      <c r="AB230" s="332"/>
    </row>
    <row r="231" spans="1:28" ht="18" customHeight="1" x14ac:dyDescent="0.2">
      <c r="A231" s="336"/>
      <c r="B231" s="27" t="s">
        <v>738</v>
      </c>
      <c r="C231" s="332"/>
      <c r="D231" s="330"/>
      <c r="E231" s="69"/>
      <c r="F231" s="69"/>
      <c r="G231" s="69"/>
      <c r="H231" s="332"/>
      <c r="I231" s="330"/>
      <c r="J231" s="69"/>
      <c r="K231" s="69"/>
      <c r="L231" s="69"/>
      <c r="M231" s="332"/>
      <c r="N231" s="330"/>
      <c r="O231" s="69"/>
      <c r="P231" s="69"/>
      <c r="Q231" s="69"/>
      <c r="R231" s="332"/>
      <c r="S231" s="330"/>
      <c r="T231" s="69"/>
      <c r="U231" s="69"/>
      <c r="V231" s="69"/>
      <c r="W231" s="332"/>
      <c r="X231" s="330"/>
      <c r="Y231" s="69"/>
      <c r="Z231" s="69"/>
      <c r="AA231" s="69"/>
      <c r="AB231" s="332"/>
    </row>
    <row r="232" spans="1:28" ht="18" customHeight="1" x14ac:dyDescent="0.2">
      <c r="A232" s="336"/>
      <c r="B232" s="27" t="s">
        <v>739</v>
      </c>
      <c r="C232" s="332"/>
      <c r="D232" s="330"/>
      <c r="E232" s="69"/>
      <c r="F232" s="69"/>
      <c r="G232" s="69"/>
      <c r="H232" s="332"/>
      <c r="I232" s="330"/>
      <c r="J232" s="69"/>
      <c r="K232" s="69"/>
      <c r="L232" s="69"/>
      <c r="M232" s="332"/>
      <c r="N232" s="330"/>
      <c r="O232" s="69"/>
      <c r="P232" s="69"/>
      <c r="Q232" s="69"/>
      <c r="R232" s="332"/>
      <c r="S232" s="330"/>
      <c r="T232" s="69"/>
      <c r="U232" s="69"/>
      <c r="V232" s="69"/>
      <c r="W232" s="332"/>
      <c r="X232" s="330"/>
      <c r="Y232" s="69"/>
      <c r="Z232" s="69"/>
      <c r="AA232" s="69"/>
      <c r="AB232" s="332"/>
    </row>
    <row r="233" spans="1:28" ht="18" customHeight="1" x14ac:dyDescent="0.2">
      <c r="A233" s="336"/>
      <c r="B233" s="27" t="s">
        <v>740</v>
      </c>
      <c r="C233" s="332"/>
      <c r="D233" s="330"/>
      <c r="E233" s="69"/>
      <c r="F233" s="69"/>
      <c r="G233" s="69"/>
      <c r="H233" s="332"/>
      <c r="I233" s="330"/>
      <c r="J233" s="69"/>
      <c r="K233" s="69"/>
      <c r="L233" s="69"/>
      <c r="M233" s="332"/>
      <c r="N233" s="330"/>
      <c r="O233" s="69"/>
      <c r="P233" s="69"/>
      <c r="Q233" s="69"/>
      <c r="R233" s="332"/>
      <c r="S233" s="330"/>
      <c r="T233" s="69"/>
      <c r="U233" s="69"/>
      <c r="V233" s="69"/>
      <c r="W233" s="332"/>
      <c r="X233" s="330"/>
      <c r="Y233" s="69"/>
      <c r="Z233" s="69"/>
      <c r="AA233" s="69"/>
      <c r="AB233" s="332"/>
    </row>
    <row r="234" spans="1:28" ht="16.149999999999999" customHeight="1" x14ac:dyDescent="0.2">
      <c r="A234" s="336"/>
      <c r="B234" s="27" t="s">
        <v>741</v>
      </c>
      <c r="C234" s="332"/>
      <c r="D234" s="330"/>
      <c r="E234" s="69"/>
      <c r="F234" s="69"/>
      <c r="G234" s="69"/>
      <c r="H234" s="332"/>
      <c r="I234" s="330"/>
      <c r="J234" s="69"/>
      <c r="K234" s="69"/>
      <c r="L234" s="69"/>
      <c r="M234" s="332"/>
      <c r="N234" s="330"/>
      <c r="O234" s="69"/>
      <c r="P234" s="69"/>
      <c r="Q234" s="69"/>
      <c r="R234" s="332"/>
      <c r="S234" s="330"/>
      <c r="T234" s="69"/>
      <c r="U234" s="69"/>
      <c r="V234" s="69"/>
      <c r="W234" s="332"/>
      <c r="X234" s="330"/>
      <c r="Y234" s="69"/>
      <c r="Z234" s="69"/>
      <c r="AA234" s="69"/>
      <c r="AB234" s="332"/>
    </row>
    <row r="235" spans="1:28" ht="16.149999999999999" customHeight="1" x14ac:dyDescent="0.2">
      <c r="A235" s="336"/>
      <c r="B235" s="27" t="s">
        <v>742</v>
      </c>
      <c r="C235" s="332"/>
      <c r="D235" s="330"/>
      <c r="E235" s="69"/>
      <c r="F235" s="69"/>
      <c r="G235" s="69"/>
      <c r="H235" s="332"/>
      <c r="I235" s="330"/>
      <c r="J235" s="69"/>
      <c r="K235" s="69"/>
      <c r="L235" s="69"/>
      <c r="M235" s="332"/>
      <c r="N235" s="330"/>
      <c r="O235" s="69"/>
      <c r="P235" s="69"/>
      <c r="Q235" s="69"/>
      <c r="R235" s="332"/>
      <c r="S235" s="330"/>
      <c r="T235" s="69"/>
      <c r="U235" s="69"/>
      <c r="V235" s="69"/>
      <c r="W235" s="332"/>
      <c r="X235" s="330"/>
      <c r="Y235" s="69"/>
      <c r="Z235" s="69"/>
      <c r="AA235" s="69"/>
      <c r="AB235" s="332"/>
    </row>
    <row r="236" spans="1:28" ht="16.149999999999999" customHeight="1" x14ac:dyDescent="0.2">
      <c r="A236" s="336"/>
      <c r="B236" s="27" t="s">
        <v>743</v>
      </c>
      <c r="C236" s="332"/>
      <c r="D236" s="330"/>
      <c r="E236" s="69"/>
      <c r="F236" s="69"/>
      <c r="G236" s="69"/>
      <c r="H236" s="332"/>
      <c r="I236" s="330"/>
      <c r="J236" s="69"/>
      <c r="K236" s="69"/>
      <c r="L236" s="69"/>
      <c r="M236" s="332"/>
      <c r="N236" s="330"/>
      <c r="O236" s="69"/>
      <c r="P236" s="69"/>
      <c r="Q236" s="69"/>
      <c r="R236" s="332"/>
      <c r="S236" s="330"/>
      <c r="T236" s="69"/>
      <c r="U236" s="69"/>
      <c r="V236" s="69"/>
      <c r="W236" s="332"/>
      <c r="X236" s="330"/>
      <c r="Y236" s="69"/>
      <c r="Z236" s="69"/>
      <c r="AA236" s="69"/>
      <c r="AB236" s="332"/>
    </row>
    <row r="237" spans="1:28" ht="16.149999999999999" customHeight="1" x14ac:dyDescent="0.2">
      <c r="A237" s="336"/>
      <c r="B237" s="27" t="s">
        <v>744</v>
      </c>
      <c r="C237" s="332"/>
      <c r="D237" s="330"/>
      <c r="E237" s="69"/>
      <c r="F237" s="69"/>
      <c r="G237" s="69"/>
      <c r="H237" s="332"/>
      <c r="I237" s="330"/>
      <c r="J237" s="69"/>
      <c r="K237" s="69"/>
      <c r="L237" s="69"/>
      <c r="M237" s="332"/>
      <c r="N237" s="330"/>
      <c r="O237" s="69"/>
      <c r="P237" s="69"/>
      <c r="Q237" s="69"/>
      <c r="R237" s="332"/>
      <c r="S237" s="330"/>
      <c r="T237" s="69"/>
      <c r="U237" s="69"/>
      <c r="V237" s="69"/>
      <c r="W237" s="332"/>
      <c r="X237" s="330"/>
      <c r="Y237" s="69"/>
      <c r="Z237" s="69"/>
      <c r="AA237" s="69"/>
      <c r="AB237" s="332"/>
    </row>
    <row r="238" spans="1:28" ht="16.149999999999999" customHeight="1" x14ac:dyDescent="0.2">
      <c r="A238" s="336"/>
      <c r="B238" s="27" t="s">
        <v>745</v>
      </c>
      <c r="C238" s="332"/>
      <c r="D238" s="330"/>
      <c r="E238" s="69"/>
      <c r="F238" s="69"/>
      <c r="G238" s="69"/>
      <c r="H238" s="332"/>
      <c r="I238" s="330"/>
      <c r="J238" s="69"/>
      <c r="K238" s="69"/>
      <c r="L238" s="69"/>
      <c r="M238" s="332"/>
      <c r="N238" s="330"/>
      <c r="O238" s="69"/>
      <c r="P238" s="69"/>
      <c r="Q238" s="69"/>
      <c r="R238" s="332"/>
      <c r="S238" s="330"/>
      <c r="T238" s="69"/>
      <c r="U238" s="69"/>
      <c r="V238" s="69"/>
      <c r="W238" s="332"/>
      <c r="X238" s="330"/>
      <c r="Y238" s="69"/>
      <c r="Z238" s="69"/>
      <c r="AA238" s="69"/>
      <c r="AB238" s="332"/>
    </row>
    <row r="239" spans="1:28" ht="16.149999999999999" customHeight="1" x14ac:dyDescent="0.2">
      <c r="A239" s="336"/>
      <c r="B239" s="27" t="s">
        <v>746</v>
      </c>
      <c r="C239" s="332"/>
      <c r="D239" s="330"/>
      <c r="E239" s="69"/>
      <c r="F239" s="69"/>
      <c r="G239" s="69"/>
      <c r="H239" s="332"/>
      <c r="I239" s="330"/>
      <c r="J239" s="69"/>
      <c r="K239" s="69"/>
      <c r="L239" s="69"/>
      <c r="M239" s="332"/>
      <c r="N239" s="330"/>
      <c r="O239" s="69"/>
      <c r="P239" s="69"/>
      <c r="Q239" s="69"/>
      <c r="R239" s="332"/>
      <c r="S239" s="330"/>
      <c r="T239" s="69"/>
      <c r="U239" s="69"/>
      <c r="V239" s="69"/>
      <c r="W239" s="332"/>
      <c r="X239" s="330"/>
      <c r="Y239" s="69"/>
      <c r="Z239" s="69"/>
      <c r="AA239" s="69"/>
      <c r="AB239" s="332"/>
    </row>
    <row r="240" spans="1:28" ht="16.149999999999999" customHeight="1" x14ac:dyDescent="0.2">
      <c r="A240" s="336"/>
      <c r="B240" s="27" t="s">
        <v>747</v>
      </c>
      <c r="C240" s="332"/>
      <c r="D240" s="330"/>
      <c r="E240" s="69"/>
      <c r="F240" s="69"/>
      <c r="G240" s="69"/>
      <c r="H240" s="332"/>
      <c r="I240" s="330"/>
      <c r="J240" s="69"/>
      <c r="K240" s="69"/>
      <c r="L240" s="69"/>
      <c r="M240" s="332"/>
      <c r="N240" s="330"/>
      <c r="O240" s="69"/>
      <c r="P240" s="69"/>
      <c r="Q240" s="69"/>
      <c r="R240" s="332"/>
      <c r="S240" s="330"/>
      <c r="T240" s="69"/>
      <c r="U240" s="69"/>
      <c r="V240" s="69"/>
      <c r="W240" s="332"/>
      <c r="X240" s="330"/>
      <c r="Y240" s="69"/>
      <c r="Z240" s="69"/>
      <c r="AA240" s="69"/>
      <c r="AB240" s="332"/>
    </row>
    <row r="241" spans="1:28" ht="16.149999999999999" customHeight="1" x14ac:dyDescent="0.2">
      <c r="A241" s="336"/>
      <c r="B241" s="27" t="s">
        <v>748</v>
      </c>
      <c r="C241" s="332"/>
      <c r="D241" s="330"/>
      <c r="E241" s="69"/>
      <c r="F241" s="69"/>
      <c r="G241" s="69"/>
      <c r="H241" s="332"/>
      <c r="I241" s="330"/>
      <c r="J241" s="69"/>
      <c r="K241" s="69"/>
      <c r="L241" s="69"/>
      <c r="M241" s="332"/>
      <c r="N241" s="330"/>
      <c r="O241" s="69"/>
      <c r="P241" s="69"/>
      <c r="Q241" s="69"/>
      <c r="R241" s="332"/>
      <c r="S241" s="330"/>
      <c r="T241" s="69"/>
      <c r="U241" s="69"/>
      <c r="V241" s="69"/>
      <c r="W241" s="332"/>
      <c r="X241" s="330"/>
      <c r="Y241" s="69"/>
      <c r="Z241" s="69"/>
      <c r="AA241" s="69"/>
      <c r="AB241" s="332"/>
    </row>
    <row r="242" spans="1:28" ht="16.149999999999999" customHeight="1" x14ac:dyDescent="0.2">
      <c r="A242" s="336"/>
      <c r="B242" s="27" t="s">
        <v>749</v>
      </c>
      <c r="C242" s="332"/>
      <c r="D242" s="330"/>
      <c r="E242" s="69"/>
      <c r="F242" s="69"/>
      <c r="G242" s="69"/>
      <c r="H242" s="332"/>
      <c r="I242" s="330"/>
      <c r="J242" s="69"/>
      <c r="K242" s="69"/>
      <c r="L242" s="69"/>
      <c r="M242" s="332"/>
      <c r="N242" s="330"/>
      <c r="O242" s="69"/>
      <c r="P242" s="69"/>
      <c r="Q242" s="69"/>
      <c r="R242" s="332"/>
      <c r="S242" s="330"/>
      <c r="T242" s="69"/>
      <c r="U242" s="69"/>
      <c r="V242" s="69"/>
      <c r="W242" s="332"/>
      <c r="X242" s="330"/>
      <c r="Y242" s="69"/>
      <c r="Z242" s="69"/>
      <c r="AA242" s="69"/>
      <c r="AB242" s="332"/>
    </row>
    <row r="243" spans="1:28" ht="16.149999999999999" customHeight="1" x14ac:dyDescent="0.2">
      <c r="A243" s="336"/>
      <c r="B243" s="27" t="s">
        <v>750</v>
      </c>
      <c r="C243" s="332"/>
      <c r="D243" s="330"/>
      <c r="E243" s="69"/>
      <c r="F243" s="69"/>
      <c r="G243" s="69"/>
      <c r="H243" s="332"/>
      <c r="I243" s="330"/>
      <c r="J243" s="69"/>
      <c r="K243" s="69"/>
      <c r="L243" s="69"/>
      <c r="M243" s="332"/>
      <c r="N243" s="330"/>
      <c r="O243" s="69"/>
      <c r="P243" s="69"/>
      <c r="Q243" s="69"/>
      <c r="R243" s="332"/>
      <c r="S243" s="330"/>
      <c r="T243" s="69"/>
      <c r="U243" s="69"/>
      <c r="V243" s="69"/>
      <c r="W243" s="332"/>
      <c r="X243" s="330"/>
      <c r="Y243" s="69"/>
      <c r="Z243" s="69"/>
      <c r="AA243" s="69"/>
      <c r="AB243" s="332"/>
    </row>
    <row r="244" spans="1:28" ht="16.149999999999999" customHeight="1" x14ac:dyDescent="0.2">
      <c r="A244" s="336"/>
      <c r="B244" s="27" t="s">
        <v>751</v>
      </c>
      <c r="C244" s="332"/>
      <c r="D244" s="330"/>
      <c r="E244" s="69"/>
      <c r="F244" s="69"/>
      <c r="G244" s="69"/>
      <c r="H244" s="332"/>
      <c r="I244" s="330"/>
      <c r="J244" s="69"/>
      <c r="K244" s="69"/>
      <c r="L244" s="69"/>
      <c r="M244" s="332"/>
      <c r="N244" s="330"/>
      <c r="O244" s="69"/>
      <c r="P244" s="69"/>
      <c r="Q244" s="69"/>
      <c r="R244" s="332"/>
      <c r="S244" s="330"/>
      <c r="T244" s="69"/>
      <c r="U244" s="69"/>
      <c r="V244" s="69"/>
      <c r="W244" s="332"/>
      <c r="X244" s="330"/>
      <c r="Y244" s="69"/>
      <c r="Z244" s="69"/>
      <c r="AA244" s="69"/>
      <c r="AB244" s="332"/>
    </row>
    <row r="245" spans="1:28" ht="16.149999999999999" customHeight="1" x14ac:dyDescent="0.2">
      <c r="A245" s="336"/>
      <c r="B245" s="27" t="s">
        <v>752</v>
      </c>
      <c r="C245" s="332"/>
      <c r="D245" s="330"/>
      <c r="E245" s="69"/>
      <c r="F245" s="69"/>
      <c r="G245" s="69"/>
      <c r="H245" s="332"/>
      <c r="I245" s="330"/>
      <c r="J245" s="69"/>
      <c r="K245" s="69"/>
      <c r="L245" s="69"/>
      <c r="M245" s="332"/>
      <c r="N245" s="330"/>
      <c r="O245" s="69"/>
      <c r="P245" s="69"/>
      <c r="Q245" s="69"/>
      <c r="R245" s="332"/>
      <c r="S245" s="330"/>
      <c r="T245" s="69"/>
      <c r="U245" s="69"/>
      <c r="V245" s="69"/>
      <c r="W245" s="332"/>
      <c r="X245" s="330"/>
      <c r="Y245" s="69"/>
      <c r="Z245" s="69"/>
      <c r="AA245" s="69"/>
      <c r="AB245" s="332"/>
    </row>
    <row r="246" spans="1:28" ht="16.149999999999999" customHeight="1" x14ac:dyDescent="0.2">
      <c r="A246" s="336"/>
      <c r="B246" s="27" t="s">
        <v>753</v>
      </c>
      <c r="C246" s="332"/>
      <c r="D246" s="330"/>
      <c r="E246" s="69"/>
      <c r="F246" s="69"/>
      <c r="G246" s="69"/>
      <c r="H246" s="332"/>
      <c r="I246" s="330"/>
      <c r="J246" s="69"/>
      <c r="K246" s="69"/>
      <c r="L246" s="69"/>
      <c r="M246" s="332"/>
      <c r="N246" s="330"/>
      <c r="O246" s="69"/>
      <c r="P246" s="69"/>
      <c r="Q246" s="69"/>
      <c r="R246" s="332"/>
      <c r="S246" s="330"/>
      <c r="T246" s="69"/>
      <c r="U246" s="69"/>
      <c r="V246" s="69"/>
      <c r="W246" s="332"/>
      <c r="X246" s="330"/>
      <c r="Y246" s="69"/>
      <c r="Z246" s="69"/>
      <c r="AA246" s="69"/>
      <c r="AB246" s="332"/>
    </row>
    <row r="247" spans="1:28" ht="16.149999999999999" customHeight="1" x14ac:dyDescent="0.2">
      <c r="A247" s="336"/>
      <c r="B247" s="27" t="s">
        <v>754</v>
      </c>
      <c r="C247" s="332"/>
      <c r="D247" s="330"/>
      <c r="E247" s="69"/>
      <c r="F247" s="69"/>
      <c r="G247" s="69"/>
      <c r="H247" s="332"/>
      <c r="I247" s="330"/>
      <c r="J247" s="69"/>
      <c r="K247" s="69"/>
      <c r="L247" s="69"/>
      <c r="M247" s="332"/>
      <c r="N247" s="330"/>
      <c r="O247" s="69"/>
      <c r="P247" s="69"/>
      <c r="Q247" s="69"/>
      <c r="R247" s="332"/>
      <c r="S247" s="330"/>
      <c r="T247" s="69"/>
      <c r="U247" s="69"/>
      <c r="V247" s="69"/>
      <c r="W247" s="332"/>
      <c r="X247" s="330"/>
      <c r="Y247" s="69"/>
      <c r="Z247" s="69"/>
      <c r="AA247" s="69"/>
      <c r="AB247" s="332"/>
    </row>
    <row r="248" spans="1:28" ht="16.149999999999999" customHeight="1" x14ac:dyDescent="0.2">
      <c r="A248" s="336"/>
      <c r="B248" s="27" t="s">
        <v>755</v>
      </c>
      <c r="C248" s="332"/>
      <c r="D248" s="330"/>
      <c r="E248" s="69"/>
      <c r="F248" s="69"/>
      <c r="G248" s="69"/>
      <c r="H248" s="332"/>
      <c r="I248" s="330"/>
      <c r="J248" s="69"/>
      <c r="K248" s="69"/>
      <c r="L248" s="69"/>
      <c r="M248" s="332"/>
      <c r="N248" s="330"/>
      <c r="O248" s="69"/>
      <c r="P248" s="69"/>
      <c r="Q248" s="69"/>
      <c r="R248" s="332"/>
      <c r="S248" s="330"/>
      <c r="T248" s="69"/>
      <c r="U248" s="69"/>
      <c r="V248" s="69"/>
      <c r="W248" s="332"/>
      <c r="X248" s="330"/>
      <c r="Y248" s="69"/>
      <c r="Z248" s="69"/>
      <c r="AA248" s="69"/>
      <c r="AB248" s="332"/>
    </row>
    <row r="249" spans="1:28" ht="16.149999999999999" customHeight="1" x14ac:dyDescent="0.2">
      <c r="A249" s="336"/>
      <c r="B249" s="27" t="s">
        <v>756</v>
      </c>
      <c r="C249" s="332"/>
      <c r="D249" s="330"/>
      <c r="E249" s="69"/>
      <c r="F249" s="69"/>
      <c r="G249" s="69"/>
      <c r="H249" s="332"/>
      <c r="I249" s="330"/>
      <c r="J249" s="69"/>
      <c r="K249" s="69"/>
      <c r="L249" s="69"/>
      <c r="M249" s="332"/>
      <c r="N249" s="330"/>
      <c r="O249" s="69"/>
      <c r="P249" s="69"/>
      <c r="Q249" s="69"/>
      <c r="R249" s="332"/>
      <c r="S249" s="330"/>
      <c r="T249" s="69"/>
      <c r="U249" s="69"/>
      <c r="V249" s="69"/>
      <c r="W249" s="332"/>
      <c r="X249" s="330"/>
      <c r="Y249" s="69"/>
      <c r="Z249" s="69"/>
      <c r="AA249" s="69"/>
      <c r="AB249" s="332"/>
    </row>
    <row r="250" spans="1:28" ht="16.149999999999999" customHeight="1" x14ac:dyDescent="0.2">
      <c r="A250" s="336"/>
      <c r="B250" s="27" t="s">
        <v>757</v>
      </c>
      <c r="C250" s="332"/>
      <c r="D250" s="330"/>
      <c r="E250" s="69"/>
      <c r="F250" s="69"/>
      <c r="G250" s="69"/>
      <c r="H250" s="332"/>
      <c r="I250" s="330"/>
      <c r="J250" s="69"/>
      <c r="K250" s="69"/>
      <c r="L250" s="69"/>
      <c r="M250" s="332"/>
      <c r="N250" s="330"/>
      <c r="O250" s="69"/>
      <c r="P250" s="69"/>
      <c r="Q250" s="69"/>
      <c r="R250" s="332"/>
      <c r="S250" s="330"/>
      <c r="T250" s="69"/>
      <c r="U250" s="69"/>
      <c r="V250" s="69"/>
      <c r="W250" s="332"/>
      <c r="X250" s="330"/>
      <c r="Y250" s="69"/>
      <c r="Z250" s="69"/>
      <c r="AA250" s="69"/>
      <c r="AB250" s="332"/>
    </row>
    <row r="251" spans="1:28" ht="16.149999999999999" customHeight="1" x14ac:dyDescent="0.2">
      <c r="A251" s="336"/>
      <c r="B251" s="27" t="s">
        <v>758</v>
      </c>
      <c r="C251" s="332"/>
      <c r="D251" s="330"/>
      <c r="E251" s="69"/>
      <c r="F251" s="69"/>
      <c r="G251" s="69"/>
      <c r="H251" s="332"/>
      <c r="I251" s="330"/>
      <c r="J251" s="69"/>
      <c r="K251" s="69"/>
      <c r="L251" s="69"/>
      <c r="M251" s="332"/>
      <c r="N251" s="330"/>
      <c r="O251" s="69"/>
      <c r="P251" s="69"/>
      <c r="Q251" s="69"/>
      <c r="R251" s="332"/>
      <c r="S251" s="330"/>
      <c r="T251" s="69"/>
      <c r="U251" s="69"/>
      <c r="V251" s="69"/>
      <c r="W251" s="332"/>
      <c r="X251" s="330"/>
      <c r="Y251" s="69"/>
      <c r="Z251" s="69"/>
      <c r="AA251" s="69"/>
      <c r="AB251" s="332"/>
    </row>
    <row r="252" spans="1:28" ht="16.149999999999999" customHeight="1" x14ac:dyDescent="0.2">
      <c r="A252" s="336"/>
      <c r="B252" s="27" t="s">
        <v>759</v>
      </c>
      <c r="C252" s="332"/>
      <c r="D252" s="330"/>
      <c r="E252" s="69"/>
      <c r="F252" s="69"/>
      <c r="G252" s="69"/>
      <c r="H252" s="332"/>
      <c r="I252" s="330"/>
      <c r="J252" s="69"/>
      <c r="K252" s="69"/>
      <c r="L252" s="69"/>
      <c r="M252" s="332"/>
      <c r="N252" s="330"/>
      <c r="O252" s="69"/>
      <c r="P252" s="69"/>
      <c r="Q252" s="69"/>
      <c r="R252" s="332"/>
      <c r="S252" s="330"/>
      <c r="T252" s="69"/>
      <c r="U252" s="69"/>
      <c r="V252" s="69"/>
      <c r="W252" s="332"/>
      <c r="X252" s="330"/>
      <c r="Y252" s="69"/>
      <c r="Z252" s="69"/>
      <c r="AA252" s="69"/>
      <c r="AB252" s="332"/>
    </row>
    <row r="253" spans="1:28" ht="15" customHeight="1" x14ac:dyDescent="0.2">
      <c r="A253" s="336"/>
      <c r="B253" s="27" t="s">
        <v>760</v>
      </c>
      <c r="C253" s="332"/>
      <c r="D253" s="330"/>
      <c r="E253" s="69"/>
      <c r="F253" s="69"/>
      <c r="G253" s="69"/>
      <c r="H253" s="332"/>
      <c r="I253" s="330"/>
      <c r="J253" s="69"/>
      <c r="K253" s="69"/>
      <c r="L253" s="69"/>
      <c r="M253" s="332"/>
      <c r="N253" s="330"/>
      <c r="O253" s="69"/>
      <c r="P253" s="69"/>
      <c r="Q253" s="69"/>
      <c r="R253" s="332"/>
      <c r="S253" s="330"/>
      <c r="T253" s="69"/>
      <c r="U253" s="69"/>
      <c r="V253" s="69"/>
      <c r="W253" s="332"/>
      <c r="X253" s="330"/>
      <c r="Y253" s="69"/>
      <c r="Z253" s="69"/>
      <c r="AA253" s="69"/>
      <c r="AB253" s="332"/>
    </row>
    <row r="254" spans="1:28" ht="16.5" customHeight="1" x14ac:dyDescent="0.2">
      <c r="A254" s="336"/>
      <c r="B254" s="27" t="s">
        <v>761</v>
      </c>
      <c r="C254" s="332"/>
      <c r="D254" s="330"/>
      <c r="E254" s="69"/>
      <c r="F254" s="69"/>
      <c r="G254" s="69"/>
      <c r="H254" s="332"/>
      <c r="I254" s="330"/>
      <c r="J254" s="69"/>
      <c r="K254" s="69"/>
      <c r="L254" s="69"/>
      <c r="M254" s="332"/>
      <c r="N254" s="330"/>
      <c r="O254" s="69"/>
      <c r="P254" s="69"/>
      <c r="Q254" s="69"/>
      <c r="R254" s="332"/>
      <c r="S254" s="330"/>
      <c r="T254" s="69"/>
      <c r="U254" s="69"/>
      <c r="V254" s="69"/>
      <c r="W254" s="332"/>
      <c r="X254" s="330"/>
      <c r="Y254" s="69"/>
      <c r="Z254" s="69"/>
      <c r="AA254" s="69"/>
      <c r="AB254" s="332"/>
    </row>
    <row r="255" spans="1:28" ht="15.75" customHeight="1" x14ac:dyDescent="0.2">
      <c r="A255" s="336"/>
      <c r="B255" s="27" t="s">
        <v>762</v>
      </c>
      <c r="C255" s="332"/>
      <c r="D255" s="330"/>
      <c r="E255" s="79"/>
      <c r="F255" s="79"/>
      <c r="G255" s="79"/>
      <c r="H255" s="332"/>
      <c r="I255" s="330"/>
      <c r="J255" s="79"/>
      <c r="K255" s="79"/>
      <c r="L255" s="79"/>
      <c r="M255" s="332"/>
      <c r="N255" s="330"/>
      <c r="O255" s="79"/>
      <c r="P255" s="79"/>
      <c r="Q255" s="79"/>
      <c r="R255" s="332"/>
      <c r="S255" s="330"/>
      <c r="T255" s="79"/>
      <c r="U255" s="79"/>
      <c r="V255" s="79"/>
      <c r="W255" s="332"/>
      <c r="X255" s="330"/>
      <c r="Y255" s="79"/>
      <c r="Z255" s="79"/>
      <c r="AA255" s="79"/>
      <c r="AB255" s="332"/>
    </row>
    <row r="256" spans="1:28" ht="11.25" customHeight="1" x14ac:dyDescent="0.2">
      <c r="A256" s="336"/>
      <c r="B256" s="27" t="s">
        <v>763</v>
      </c>
      <c r="C256" s="332"/>
      <c r="D256" s="330"/>
      <c r="E256" s="79"/>
      <c r="F256" s="79"/>
      <c r="G256" s="79"/>
      <c r="H256" s="332"/>
      <c r="I256" s="330"/>
      <c r="J256" s="79"/>
      <c r="K256" s="79"/>
      <c r="L256" s="79"/>
      <c r="M256" s="332"/>
      <c r="N256" s="330"/>
      <c r="O256" s="79"/>
      <c r="P256" s="79"/>
      <c r="Q256" s="79"/>
      <c r="R256" s="332"/>
      <c r="S256" s="330"/>
      <c r="T256" s="79"/>
      <c r="U256" s="79"/>
      <c r="V256" s="79"/>
      <c r="W256" s="332"/>
      <c r="X256" s="330"/>
      <c r="Y256" s="79"/>
      <c r="Z256" s="79"/>
      <c r="AA256" s="79"/>
      <c r="AB256" s="332"/>
    </row>
    <row r="257" spans="1:28" ht="15.75" customHeight="1" x14ac:dyDescent="0.2">
      <c r="A257" s="336"/>
      <c r="B257" s="50" t="s">
        <v>790</v>
      </c>
      <c r="C257" s="332"/>
      <c r="D257" s="330"/>
      <c r="E257" s="79"/>
      <c r="F257" s="79"/>
      <c r="G257" s="79"/>
      <c r="H257" s="332"/>
      <c r="I257" s="330"/>
      <c r="J257" s="79"/>
      <c r="K257" s="79"/>
      <c r="L257" s="79"/>
      <c r="M257" s="332"/>
      <c r="N257" s="330"/>
      <c r="O257" s="79"/>
      <c r="P257" s="79"/>
      <c r="Q257" s="79"/>
      <c r="R257" s="332"/>
      <c r="S257" s="330"/>
      <c r="T257" s="79"/>
      <c r="U257" s="79"/>
      <c r="V257" s="79"/>
      <c r="W257" s="332"/>
      <c r="X257" s="330"/>
      <c r="Y257" s="79"/>
      <c r="Z257" s="79"/>
      <c r="AA257" s="79"/>
      <c r="AB257" s="332"/>
    </row>
    <row r="258" spans="1:28" ht="16.149999999999999" customHeight="1" x14ac:dyDescent="0.2">
      <c r="A258" s="336"/>
      <c r="B258" s="27" t="s">
        <v>764</v>
      </c>
      <c r="C258" s="332"/>
      <c r="D258" s="330"/>
      <c r="E258" s="79"/>
      <c r="F258" s="79"/>
      <c r="G258" s="79"/>
      <c r="H258" s="332"/>
      <c r="I258" s="330"/>
      <c r="J258" s="79"/>
      <c r="K258" s="79"/>
      <c r="L258" s="79"/>
      <c r="M258" s="332"/>
      <c r="N258" s="330"/>
      <c r="O258" s="79"/>
      <c r="P258" s="79"/>
      <c r="Q258" s="79"/>
      <c r="R258" s="332"/>
      <c r="S258" s="330"/>
      <c r="T258" s="79"/>
      <c r="U258" s="79"/>
      <c r="V258" s="79"/>
      <c r="W258" s="332"/>
      <c r="X258" s="330"/>
      <c r="Y258" s="79"/>
      <c r="Z258" s="79"/>
      <c r="AA258" s="79"/>
      <c r="AB258" s="332"/>
    </row>
    <row r="259" spans="1:28" ht="16.149999999999999" customHeight="1" x14ac:dyDescent="0.2">
      <c r="A259" s="336"/>
      <c r="B259" s="27" t="s">
        <v>765</v>
      </c>
      <c r="C259" s="332"/>
      <c r="D259" s="330"/>
      <c r="E259" s="79"/>
      <c r="F259" s="79"/>
      <c r="G259" s="79"/>
      <c r="H259" s="332"/>
      <c r="I259" s="330"/>
      <c r="J259" s="79"/>
      <c r="K259" s="79"/>
      <c r="L259" s="79"/>
      <c r="M259" s="332"/>
      <c r="N259" s="330"/>
      <c r="O259" s="79"/>
      <c r="P259" s="79"/>
      <c r="Q259" s="79"/>
      <c r="R259" s="332"/>
      <c r="S259" s="330"/>
      <c r="T259" s="79"/>
      <c r="U259" s="79"/>
      <c r="V259" s="79"/>
      <c r="W259" s="332"/>
      <c r="X259" s="330"/>
      <c r="Y259" s="79"/>
      <c r="Z259" s="79"/>
      <c r="AA259" s="79"/>
      <c r="AB259" s="332"/>
    </row>
    <row r="260" spans="1:28" ht="16.149999999999999" customHeight="1" x14ac:dyDescent="0.2">
      <c r="A260" s="336"/>
      <c r="B260" s="27" t="s">
        <v>766</v>
      </c>
      <c r="C260" s="332"/>
      <c r="D260" s="330"/>
      <c r="E260" s="79"/>
      <c r="F260" s="79"/>
      <c r="G260" s="79"/>
      <c r="H260" s="332"/>
      <c r="I260" s="330"/>
      <c r="J260" s="79"/>
      <c r="K260" s="79"/>
      <c r="L260" s="79"/>
      <c r="M260" s="332"/>
      <c r="N260" s="330"/>
      <c r="O260" s="79"/>
      <c r="P260" s="79"/>
      <c r="Q260" s="79"/>
      <c r="R260" s="332"/>
      <c r="S260" s="330"/>
      <c r="T260" s="79"/>
      <c r="U260" s="79"/>
      <c r="V260" s="79"/>
      <c r="W260" s="332"/>
      <c r="X260" s="330"/>
      <c r="Y260" s="79"/>
      <c r="Z260" s="79"/>
      <c r="AA260" s="79"/>
      <c r="AB260" s="332"/>
    </row>
    <row r="261" spans="1:28" ht="16.149999999999999" customHeight="1" x14ac:dyDescent="0.2">
      <c r="A261" s="336"/>
      <c r="B261" s="27" t="s">
        <v>767</v>
      </c>
      <c r="C261" s="332"/>
      <c r="D261" s="330"/>
      <c r="E261" s="79"/>
      <c r="F261" s="79"/>
      <c r="G261" s="79"/>
      <c r="H261" s="332"/>
      <c r="I261" s="330"/>
      <c r="J261" s="79"/>
      <c r="K261" s="79"/>
      <c r="L261" s="79"/>
      <c r="M261" s="332"/>
      <c r="N261" s="330"/>
      <c r="O261" s="79"/>
      <c r="P261" s="79"/>
      <c r="Q261" s="79"/>
      <c r="R261" s="332"/>
      <c r="S261" s="330"/>
      <c r="T261" s="79"/>
      <c r="U261" s="79"/>
      <c r="V261" s="79"/>
      <c r="W261" s="332"/>
      <c r="X261" s="330"/>
      <c r="Y261" s="79"/>
      <c r="Z261" s="79"/>
      <c r="AA261" s="79"/>
      <c r="AB261" s="332"/>
    </row>
    <row r="262" spans="1:28" ht="16.149999999999999" customHeight="1" x14ac:dyDescent="0.2">
      <c r="A262" s="336"/>
      <c r="B262" s="27" t="s">
        <v>768</v>
      </c>
      <c r="C262" s="332"/>
      <c r="D262" s="330"/>
      <c r="E262" s="79"/>
      <c r="F262" s="79"/>
      <c r="G262" s="79"/>
      <c r="H262" s="332"/>
      <c r="I262" s="330"/>
      <c r="J262" s="79"/>
      <c r="K262" s="79"/>
      <c r="L262" s="79"/>
      <c r="M262" s="332"/>
      <c r="N262" s="330"/>
      <c r="O262" s="79"/>
      <c r="P262" s="79"/>
      <c r="Q262" s="79"/>
      <c r="R262" s="332"/>
      <c r="S262" s="330"/>
      <c r="T262" s="79"/>
      <c r="U262" s="79"/>
      <c r="V262" s="79"/>
      <c r="W262" s="332"/>
      <c r="X262" s="330"/>
      <c r="Y262" s="79"/>
      <c r="Z262" s="79"/>
      <c r="AA262" s="79"/>
      <c r="AB262" s="332"/>
    </row>
    <row r="263" spans="1:28" ht="16.149999999999999" customHeight="1" x14ac:dyDescent="0.2">
      <c r="A263" s="336"/>
      <c r="B263" s="27" t="s">
        <v>769</v>
      </c>
      <c r="C263" s="332"/>
      <c r="D263" s="330"/>
      <c r="E263" s="79"/>
      <c r="F263" s="79"/>
      <c r="G263" s="79"/>
      <c r="H263" s="332"/>
      <c r="I263" s="330"/>
      <c r="J263" s="79"/>
      <c r="K263" s="79"/>
      <c r="L263" s="79"/>
      <c r="M263" s="332"/>
      <c r="N263" s="330"/>
      <c r="O263" s="79"/>
      <c r="P263" s="79"/>
      <c r="Q263" s="79"/>
      <c r="R263" s="332"/>
      <c r="S263" s="330"/>
      <c r="T263" s="79"/>
      <c r="U263" s="79"/>
      <c r="V263" s="79"/>
      <c r="W263" s="332"/>
      <c r="X263" s="330"/>
      <c r="Y263" s="79"/>
      <c r="Z263" s="79"/>
      <c r="AA263" s="79"/>
      <c r="AB263" s="332"/>
    </row>
    <row r="264" spans="1:28" ht="12.75" customHeight="1" x14ac:dyDescent="0.2">
      <c r="A264" s="336"/>
      <c r="B264" s="27" t="s">
        <v>770</v>
      </c>
      <c r="C264" s="332"/>
      <c r="D264" s="330"/>
      <c r="E264" s="79"/>
      <c r="F264" s="79"/>
      <c r="G264" s="79"/>
      <c r="H264" s="332"/>
      <c r="I264" s="330"/>
      <c r="J264" s="79"/>
      <c r="K264" s="79"/>
      <c r="L264" s="79"/>
      <c r="M264" s="332"/>
      <c r="N264" s="330"/>
      <c r="O264" s="79"/>
      <c r="P264" s="79"/>
      <c r="Q264" s="79"/>
      <c r="R264" s="332"/>
      <c r="S264" s="330"/>
      <c r="T264" s="79"/>
      <c r="U264" s="79"/>
      <c r="V264" s="79"/>
      <c r="W264" s="332"/>
      <c r="X264" s="330"/>
      <c r="Y264" s="79"/>
      <c r="Z264" s="79"/>
      <c r="AA264" s="79"/>
      <c r="AB264" s="332"/>
    </row>
    <row r="265" spans="1:28" ht="12.75" customHeight="1" x14ac:dyDescent="0.2">
      <c r="A265" s="336"/>
      <c r="B265" s="27" t="s">
        <v>771</v>
      </c>
      <c r="C265" s="332"/>
      <c r="D265" s="330"/>
      <c r="E265" s="79"/>
      <c r="F265" s="79"/>
      <c r="G265" s="79"/>
      <c r="H265" s="332"/>
      <c r="I265" s="330"/>
      <c r="J265" s="79"/>
      <c r="K265" s="79"/>
      <c r="L265" s="79"/>
      <c r="M265" s="332"/>
      <c r="N265" s="330"/>
      <c r="O265" s="79"/>
      <c r="P265" s="79"/>
      <c r="Q265" s="79"/>
      <c r="R265" s="332"/>
      <c r="S265" s="330"/>
      <c r="T265" s="79"/>
      <c r="U265" s="79"/>
      <c r="V265" s="79"/>
      <c r="W265" s="332"/>
      <c r="X265" s="330"/>
      <c r="Y265" s="79"/>
      <c r="Z265" s="79"/>
      <c r="AA265" s="79"/>
      <c r="AB265" s="332"/>
    </row>
    <row r="266" spans="1:28" ht="13.5" customHeight="1" x14ac:dyDescent="0.2">
      <c r="A266" s="336"/>
      <c r="B266" s="27" t="s">
        <v>772</v>
      </c>
      <c r="C266" s="332"/>
      <c r="D266" s="330"/>
      <c r="E266" s="79"/>
      <c r="F266" s="79"/>
      <c r="G266" s="79"/>
      <c r="H266" s="332"/>
      <c r="I266" s="330"/>
      <c r="J266" s="79"/>
      <c r="K266" s="79"/>
      <c r="L266" s="79"/>
      <c r="M266" s="332"/>
      <c r="N266" s="330"/>
      <c r="O266" s="79"/>
      <c r="P266" s="79"/>
      <c r="Q266" s="79"/>
      <c r="R266" s="332"/>
      <c r="S266" s="330"/>
      <c r="T266" s="79"/>
      <c r="U266" s="79"/>
      <c r="V266" s="79"/>
      <c r="W266" s="332"/>
      <c r="X266" s="330"/>
      <c r="Y266" s="79"/>
      <c r="Z266" s="79"/>
      <c r="AA266" s="79"/>
      <c r="AB266" s="332"/>
    </row>
    <row r="267" spans="1:28" ht="16.149999999999999" customHeight="1" x14ac:dyDescent="0.2">
      <c r="A267" s="336"/>
      <c r="B267" s="38" t="s">
        <v>773</v>
      </c>
      <c r="C267" s="333"/>
      <c r="D267" s="331"/>
      <c r="E267" s="79"/>
      <c r="F267" s="79"/>
      <c r="G267" s="79"/>
      <c r="H267" s="333"/>
      <c r="I267" s="331"/>
      <c r="J267" s="79"/>
      <c r="K267" s="79"/>
      <c r="L267" s="79"/>
      <c r="M267" s="333"/>
      <c r="N267" s="331"/>
      <c r="O267" s="79"/>
      <c r="P267" s="79"/>
      <c r="Q267" s="79"/>
      <c r="R267" s="333"/>
      <c r="S267" s="331"/>
      <c r="T267" s="79"/>
      <c r="U267" s="79"/>
      <c r="V267" s="79"/>
      <c r="W267" s="333"/>
      <c r="X267" s="331"/>
      <c r="Y267" s="79"/>
      <c r="Z267" s="79"/>
      <c r="AA267" s="79"/>
      <c r="AB267" s="333"/>
    </row>
    <row r="268" spans="1:28" ht="16.149999999999999" customHeight="1" x14ac:dyDescent="0.2">
      <c r="A268" s="336"/>
      <c r="B268" s="27" t="s">
        <v>774</v>
      </c>
      <c r="C268" s="332"/>
      <c r="D268" s="330"/>
      <c r="E268" s="74"/>
      <c r="F268" s="74"/>
      <c r="G268" s="74"/>
      <c r="H268" s="332"/>
      <c r="I268" s="330"/>
      <c r="J268" s="74"/>
      <c r="K268" s="74"/>
      <c r="L268" s="74"/>
      <c r="M268" s="332"/>
      <c r="N268" s="330"/>
      <c r="O268" s="74"/>
      <c r="P268" s="74"/>
      <c r="Q268" s="74"/>
      <c r="R268" s="332"/>
      <c r="S268" s="330"/>
      <c r="T268" s="74"/>
      <c r="U268" s="74"/>
      <c r="V268" s="74"/>
      <c r="W268" s="332"/>
      <c r="X268" s="330"/>
      <c r="Y268" s="74"/>
      <c r="Z268" s="74"/>
      <c r="AA268" s="74"/>
      <c r="AB268" s="332"/>
    </row>
    <row r="269" spans="1:28" ht="16.149999999999999" customHeight="1" x14ac:dyDescent="0.2">
      <c r="A269" s="336"/>
      <c r="B269" s="27" t="s">
        <v>775</v>
      </c>
      <c r="C269" s="332"/>
      <c r="D269" s="330"/>
      <c r="E269" s="79"/>
      <c r="F269" s="79"/>
      <c r="G269" s="79"/>
      <c r="H269" s="332"/>
      <c r="I269" s="330"/>
      <c r="J269" s="79"/>
      <c r="K269" s="79"/>
      <c r="L269" s="79"/>
      <c r="M269" s="332"/>
      <c r="N269" s="330"/>
      <c r="O269" s="79"/>
      <c r="P269" s="79"/>
      <c r="Q269" s="79"/>
      <c r="R269" s="332"/>
      <c r="S269" s="330"/>
      <c r="T269" s="79"/>
      <c r="U269" s="79"/>
      <c r="V269" s="79"/>
      <c r="W269" s="332"/>
      <c r="X269" s="330"/>
      <c r="Y269" s="79"/>
      <c r="Z269" s="79"/>
      <c r="AA269" s="79"/>
      <c r="AB269" s="332"/>
    </row>
    <row r="270" spans="1:28" ht="16.149999999999999" customHeight="1" x14ac:dyDescent="0.2">
      <c r="A270" s="336"/>
      <c r="B270" s="27" t="s">
        <v>776</v>
      </c>
      <c r="C270" s="332"/>
      <c r="D270" s="330"/>
      <c r="E270" s="74"/>
      <c r="F270" s="74"/>
      <c r="G270" s="74"/>
      <c r="H270" s="332"/>
      <c r="I270" s="330"/>
      <c r="J270" s="74"/>
      <c r="K270" s="74"/>
      <c r="L270" s="74"/>
      <c r="M270" s="332"/>
      <c r="N270" s="330"/>
      <c r="O270" s="74"/>
      <c r="P270" s="74"/>
      <c r="Q270" s="74"/>
      <c r="R270" s="332"/>
      <c r="S270" s="330"/>
      <c r="T270" s="74"/>
      <c r="U270" s="74"/>
      <c r="V270" s="74"/>
      <c r="W270" s="332"/>
      <c r="X270" s="330"/>
      <c r="Y270" s="74"/>
      <c r="Z270" s="74"/>
      <c r="AA270" s="74"/>
      <c r="AB270" s="332"/>
    </row>
    <row r="271" spans="1:28" ht="16.149999999999999" customHeight="1" x14ac:dyDescent="0.2">
      <c r="A271" s="336"/>
      <c r="B271" s="27" t="s">
        <v>777</v>
      </c>
      <c r="C271" s="332"/>
      <c r="D271" s="330"/>
      <c r="E271" s="79"/>
      <c r="F271" s="79"/>
      <c r="G271" s="79"/>
      <c r="H271" s="332"/>
      <c r="I271" s="330"/>
      <c r="J271" s="79"/>
      <c r="K271" s="79"/>
      <c r="L271" s="79"/>
      <c r="M271" s="332"/>
      <c r="N271" s="330"/>
      <c r="O271" s="79"/>
      <c r="P271" s="79"/>
      <c r="Q271" s="79"/>
      <c r="R271" s="332"/>
      <c r="S271" s="330"/>
      <c r="T271" s="79"/>
      <c r="U271" s="79"/>
      <c r="V271" s="79"/>
      <c r="W271" s="332"/>
      <c r="X271" s="330"/>
      <c r="Y271" s="79"/>
      <c r="Z271" s="79"/>
      <c r="AA271" s="79"/>
      <c r="AB271" s="332"/>
    </row>
    <row r="272" spans="1:28" ht="33.75" customHeight="1" x14ac:dyDescent="0.2">
      <c r="A272" s="336"/>
      <c r="B272" s="27" t="s">
        <v>778</v>
      </c>
      <c r="C272" s="332"/>
      <c r="D272" s="330"/>
      <c r="E272" s="79"/>
      <c r="F272" s="79"/>
      <c r="G272" s="79"/>
      <c r="H272" s="332"/>
      <c r="I272" s="330"/>
      <c r="J272" s="79"/>
      <c r="K272" s="79"/>
      <c r="L272" s="79"/>
      <c r="M272" s="332"/>
      <c r="N272" s="330"/>
      <c r="O272" s="79"/>
      <c r="P272" s="79"/>
      <c r="Q272" s="79"/>
      <c r="R272" s="332"/>
      <c r="S272" s="330"/>
      <c r="T272" s="79"/>
      <c r="U272" s="79"/>
      <c r="V272" s="79"/>
      <c r="W272" s="332"/>
      <c r="X272" s="330"/>
      <c r="Y272" s="79"/>
      <c r="Z272" s="79"/>
      <c r="AA272" s="79"/>
      <c r="AB272" s="332"/>
    </row>
    <row r="273" spans="1:28" ht="16.149999999999999" customHeight="1" x14ac:dyDescent="0.2">
      <c r="A273" s="336"/>
      <c r="B273" s="27" t="s">
        <v>779</v>
      </c>
      <c r="C273" s="332"/>
      <c r="D273" s="330"/>
      <c r="E273" s="79"/>
      <c r="F273" s="79"/>
      <c r="G273" s="79"/>
      <c r="H273" s="332"/>
      <c r="I273" s="330"/>
      <c r="J273" s="79"/>
      <c r="K273" s="79"/>
      <c r="L273" s="79"/>
      <c r="M273" s="332"/>
      <c r="N273" s="330"/>
      <c r="O273" s="79"/>
      <c r="P273" s="79"/>
      <c r="Q273" s="79"/>
      <c r="R273" s="332"/>
      <c r="S273" s="330"/>
      <c r="T273" s="79"/>
      <c r="U273" s="79"/>
      <c r="V273" s="79"/>
      <c r="W273" s="332"/>
      <c r="X273" s="330"/>
      <c r="Y273" s="79"/>
      <c r="Z273" s="79"/>
      <c r="AA273" s="79"/>
      <c r="AB273" s="332"/>
    </row>
    <row r="274" spans="1:28" ht="22.5" customHeight="1" x14ac:dyDescent="0.2">
      <c r="A274" s="336"/>
      <c r="B274" s="27" t="s">
        <v>780</v>
      </c>
      <c r="C274" s="332"/>
      <c r="D274" s="330"/>
      <c r="E274" s="79"/>
      <c r="F274" s="79"/>
      <c r="G274" s="79"/>
      <c r="H274" s="332"/>
      <c r="I274" s="330"/>
      <c r="J274" s="79"/>
      <c r="K274" s="79"/>
      <c r="L274" s="79"/>
      <c r="M274" s="332"/>
      <c r="N274" s="330"/>
      <c r="O274" s="79"/>
      <c r="P274" s="79"/>
      <c r="Q274" s="79"/>
      <c r="R274" s="332"/>
      <c r="S274" s="330"/>
      <c r="T274" s="79"/>
      <c r="U274" s="79"/>
      <c r="V274" s="79"/>
      <c r="W274" s="332"/>
      <c r="X274" s="330"/>
      <c r="Y274" s="79"/>
      <c r="Z274" s="79"/>
      <c r="AA274" s="79"/>
      <c r="AB274" s="332"/>
    </row>
    <row r="275" spans="1:28" ht="16.149999999999999" customHeight="1" x14ac:dyDescent="0.2">
      <c r="A275" s="336"/>
      <c r="B275" s="27" t="s">
        <v>781</v>
      </c>
      <c r="C275" s="332"/>
      <c r="D275" s="330"/>
      <c r="E275" s="73"/>
      <c r="F275" s="73"/>
      <c r="G275" s="73"/>
      <c r="H275" s="332"/>
      <c r="I275" s="330"/>
      <c r="J275" s="73"/>
      <c r="K275" s="73"/>
      <c r="L275" s="73"/>
      <c r="M275" s="332"/>
      <c r="N275" s="330"/>
      <c r="O275" s="73"/>
      <c r="P275" s="73"/>
      <c r="Q275" s="73"/>
      <c r="R275" s="332"/>
      <c r="S275" s="330"/>
      <c r="T275" s="73"/>
      <c r="U275" s="73"/>
      <c r="V275" s="73"/>
      <c r="W275" s="332"/>
      <c r="X275" s="330"/>
      <c r="Y275" s="73"/>
      <c r="Z275" s="73"/>
      <c r="AA275" s="73"/>
      <c r="AB275" s="332"/>
    </row>
    <row r="276" spans="1:28" ht="16.149999999999999" customHeight="1" x14ac:dyDescent="0.2">
      <c r="A276" s="336"/>
      <c r="B276" s="27" t="s">
        <v>782</v>
      </c>
      <c r="C276" s="332"/>
      <c r="D276" s="330"/>
      <c r="E276" s="73"/>
      <c r="F276" s="73"/>
      <c r="G276" s="73"/>
      <c r="H276" s="332"/>
      <c r="I276" s="330"/>
      <c r="J276" s="73"/>
      <c r="K276" s="73"/>
      <c r="L276" s="73"/>
      <c r="M276" s="332"/>
      <c r="N276" s="330"/>
      <c r="O276" s="73"/>
      <c r="P276" s="73"/>
      <c r="Q276" s="73"/>
      <c r="R276" s="332"/>
      <c r="S276" s="330"/>
      <c r="T276" s="73"/>
      <c r="U276" s="73"/>
      <c r="V276" s="73"/>
      <c r="W276" s="332"/>
      <c r="X276" s="330"/>
      <c r="Y276" s="73"/>
      <c r="Z276" s="73"/>
      <c r="AA276" s="73"/>
      <c r="AB276" s="332"/>
    </row>
    <row r="277" spans="1:28" ht="16.149999999999999" customHeight="1" x14ac:dyDescent="0.2">
      <c r="A277" s="336"/>
      <c r="B277" s="27" t="s">
        <v>783</v>
      </c>
      <c r="C277" s="332"/>
      <c r="D277" s="330"/>
      <c r="E277" s="73"/>
      <c r="F277" s="73"/>
      <c r="G277" s="73"/>
      <c r="H277" s="332"/>
      <c r="I277" s="330"/>
      <c r="J277" s="73"/>
      <c r="K277" s="73"/>
      <c r="L277" s="73"/>
      <c r="M277" s="332"/>
      <c r="N277" s="330"/>
      <c r="O277" s="73"/>
      <c r="P277" s="73"/>
      <c r="Q277" s="73"/>
      <c r="R277" s="332"/>
      <c r="S277" s="330"/>
      <c r="T277" s="73"/>
      <c r="U277" s="73"/>
      <c r="V277" s="73"/>
      <c r="W277" s="332"/>
      <c r="X277" s="330"/>
      <c r="Y277" s="73"/>
      <c r="Z277" s="73"/>
      <c r="AA277" s="73"/>
      <c r="AB277" s="332"/>
    </row>
    <row r="278" spans="1:28" ht="16.149999999999999" customHeight="1" x14ac:dyDescent="0.2">
      <c r="A278" s="336"/>
      <c r="B278" s="27" t="s">
        <v>784</v>
      </c>
      <c r="C278" s="332"/>
      <c r="D278" s="330"/>
      <c r="E278" s="73"/>
      <c r="F278" s="73"/>
      <c r="G278" s="73"/>
      <c r="H278" s="332"/>
      <c r="I278" s="330"/>
      <c r="J278" s="73"/>
      <c r="K278" s="73"/>
      <c r="L278" s="73"/>
      <c r="M278" s="332"/>
      <c r="N278" s="330"/>
      <c r="O278" s="73"/>
      <c r="P278" s="73"/>
      <c r="Q278" s="73"/>
      <c r="R278" s="332"/>
      <c r="S278" s="330"/>
      <c r="T278" s="73"/>
      <c r="U278" s="73"/>
      <c r="V278" s="73"/>
      <c r="W278" s="332"/>
      <c r="X278" s="330"/>
      <c r="Y278" s="73"/>
      <c r="Z278" s="73"/>
      <c r="AA278" s="73"/>
      <c r="AB278" s="332"/>
    </row>
    <row r="279" spans="1:28" ht="16.149999999999999" customHeight="1" x14ac:dyDescent="0.2">
      <c r="A279" s="336"/>
      <c r="B279" s="27" t="s">
        <v>785</v>
      </c>
      <c r="C279" s="332"/>
      <c r="D279" s="330"/>
      <c r="E279" s="73"/>
      <c r="F279" s="73"/>
      <c r="G279" s="73"/>
      <c r="H279" s="332"/>
      <c r="I279" s="330"/>
      <c r="J279" s="73"/>
      <c r="K279" s="73"/>
      <c r="L279" s="73"/>
      <c r="M279" s="332"/>
      <c r="N279" s="330"/>
      <c r="O279" s="73"/>
      <c r="P279" s="73"/>
      <c r="Q279" s="73"/>
      <c r="R279" s="332"/>
      <c r="S279" s="330"/>
      <c r="T279" s="73"/>
      <c r="U279" s="73"/>
      <c r="V279" s="73"/>
      <c r="W279" s="332"/>
      <c r="X279" s="330"/>
      <c r="Y279" s="73"/>
      <c r="Z279" s="73"/>
      <c r="AA279" s="73"/>
      <c r="AB279" s="332"/>
    </row>
    <row r="280" spans="1:28" ht="16.149999999999999" customHeight="1" x14ac:dyDescent="0.2">
      <c r="A280" s="336"/>
      <c r="B280" s="27" t="s">
        <v>786</v>
      </c>
      <c r="C280" s="332"/>
      <c r="D280" s="330"/>
      <c r="E280" s="73"/>
      <c r="F280" s="73"/>
      <c r="G280" s="73"/>
      <c r="H280" s="332"/>
      <c r="I280" s="330"/>
      <c r="J280" s="73"/>
      <c r="K280" s="73"/>
      <c r="L280" s="73"/>
      <c r="M280" s="332"/>
      <c r="N280" s="330"/>
      <c r="O280" s="73"/>
      <c r="P280" s="73"/>
      <c r="Q280" s="73"/>
      <c r="R280" s="332"/>
      <c r="S280" s="330"/>
      <c r="T280" s="73"/>
      <c r="U280" s="73"/>
      <c r="V280" s="73"/>
      <c r="W280" s="332"/>
      <c r="X280" s="330"/>
      <c r="Y280" s="73"/>
      <c r="Z280" s="73"/>
      <c r="AA280" s="73"/>
      <c r="AB280" s="332"/>
    </row>
    <row r="281" spans="1:28" ht="16.149999999999999" customHeight="1" x14ac:dyDescent="0.2">
      <c r="A281" s="336"/>
      <c r="B281" s="27" t="s">
        <v>787</v>
      </c>
      <c r="C281" s="332"/>
      <c r="D281" s="330"/>
      <c r="E281" s="73"/>
      <c r="F281" s="73"/>
      <c r="G281" s="73"/>
      <c r="H281" s="332"/>
      <c r="I281" s="330"/>
      <c r="J281" s="73"/>
      <c r="K281" s="73"/>
      <c r="L281" s="73"/>
      <c r="M281" s="332"/>
      <c r="N281" s="330"/>
      <c r="O281" s="73"/>
      <c r="P281" s="73"/>
      <c r="Q281" s="73"/>
      <c r="R281" s="332"/>
      <c r="S281" s="330"/>
      <c r="T281" s="73"/>
      <c r="U281" s="73"/>
      <c r="V281" s="73"/>
      <c r="W281" s="332"/>
      <c r="X281" s="330"/>
      <c r="Y281" s="73"/>
      <c r="Z281" s="73"/>
      <c r="AA281" s="73"/>
      <c r="AB281" s="332"/>
    </row>
    <row r="282" spans="1:28" ht="16.149999999999999" customHeight="1" x14ac:dyDescent="0.2">
      <c r="A282" s="336"/>
      <c r="B282" s="27" t="s">
        <v>788</v>
      </c>
      <c r="C282" s="332"/>
      <c r="D282" s="330"/>
      <c r="E282" s="73"/>
      <c r="F282" s="73"/>
      <c r="G282" s="73"/>
      <c r="H282" s="332"/>
      <c r="I282" s="330"/>
      <c r="J282" s="73"/>
      <c r="K282" s="73"/>
      <c r="L282" s="73"/>
      <c r="M282" s="332"/>
      <c r="N282" s="330"/>
      <c r="O282" s="73"/>
      <c r="P282" s="73"/>
      <c r="Q282" s="73"/>
      <c r="R282" s="332"/>
      <c r="S282" s="330"/>
      <c r="T282" s="73"/>
      <c r="U282" s="73"/>
      <c r="V282" s="73"/>
      <c r="W282" s="332"/>
      <c r="X282" s="330"/>
      <c r="Y282" s="73"/>
      <c r="Z282" s="73"/>
      <c r="AA282" s="73"/>
      <c r="AB282" s="332"/>
    </row>
    <row r="283" spans="1:28" ht="16.149999999999999" customHeight="1" x14ac:dyDescent="0.2">
      <c r="A283" s="337"/>
      <c r="B283" s="38" t="s">
        <v>789</v>
      </c>
      <c r="C283" s="333"/>
      <c r="D283" s="331"/>
      <c r="E283" s="74"/>
      <c r="F283" s="74"/>
      <c r="G283" s="74"/>
      <c r="H283" s="333"/>
      <c r="I283" s="331"/>
      <c r="J283" s="74"/>
      <c r="K283" s="74"/>
      <c r="L283" s="74"/>
      <c r="M283" s="333"/>
      <c r="N283" s="331"/>
      <c r="O283" s="74"/>
      <c r="P283" s="74"/>
      <c r="Q283" s="74"/>
      <c r="R283" s="333"/>
      <c r="S283" s="331"/>
      <c r="T283" s="74"/>
      <c r="U283" s="74"/>
      <c r="V283" s="74"/>
      <c r="W283" s="333"/>
      <c r="X283" s="331"/>
      <c r="Y283" s="74"/>
      <c r="Z283" s="74"/>
      <c r="AA283" s="74"/>
      <c r="AB283" s="333"/>
    </row>
    <row r="284" spans="1:28" ht="32.25" customHeight="1" x14ac:dyDescent="0.2">
      <c r="A284" s="341" t="s">
        <v>12</v>
      </c>
      <c r="B284" s="27" t="s">
        <v>441</v>
      </c>
      <c r="C284" s="346">
        <f>D284+E284+F284+G284</f>
        <v>0</v>
      </c>
      <c r="D284" s="347">
        <v>0</v>
      </c>
      <c r="E284" s="131">
        <v>0</v>
      </c>
      <c r="F284" s="131">
        <v>0</v>
      </c>
      <c r="G284" s="131">
        <v>0</v>
      </c>
      <c r="H284" s="346">
        <f>I284+J284+K284+L284</f>
        <v>0</v>
      </c>
      <c r="I284" s="347">
        <v>0</v>
      </c>
      <c r="J284" s="131">
        <v>0</v>
      </c>
      <c r="K284" s="131">
        <v>0</v>
      </c>
      <c r="L284" s="131">
        <v>0</v>
      </c>
      <c r="M284" s="346">
        <f>N284</f>
        <v>839</v>
      </c>
      <c r="N284" s="347">
        <f>1417-578</f>
        <v>839</v>
      </c>
      <c r="O284" s="131">
        <v>0</v>
      </c>
      <c r="P284" s="131">
        <v>0</v>
      </c>
      <c r="Q284" s="131">
        <v>0</v>
      </c>
      <c r="R284" s="346">
        <f>S284</f>
        <v>1417</v>
      </c>
      <c r="S284" s="347">
        <v>1417</v>
      </c>
      <c r="T284" s="131">
        <v>0</v>
      </c>
      <c r="U284" s="131">
        <v>0</v>
      </c>
      <c r="V284" s="131">
        <v>0</v>
      </c>
      <c r="W284" s="347">
        <v>0</v>
      </c>
      <c r="X284" s="347">
        <v>0</v>
      </c>
      <c r="Y284" s="131">
        <v>0</v>
      </c>
      <c r="Z284" s="131">
        <v>0</v>
      </c>
      <c r="AA284" s="131">
        <v>0</v>
      </c>
      <c r="AB284" s="346">
        <f>C284+H284+M284+R284+W284</f>
        <v>2256</v>
      </c>
    </row>
    <row r="285" spans="1:28" ht="18" customHeight="1" x14ac:dyDescent="0.2">
      <c r="A285" s="336"/>
      <c r="B285" s="50" t="s">
        <v>790</v>
      </c>
      <c r="C285" s="346"/>
      <c r="D285" s="347"/>
      <c r="E285" s="131"/>
      <c r="F285" s="131"/>
      <c r="G285" s="131"/>
      <c r="H285" s="346"/>
      <c r="I285" s="347"/>
      <c r="J285" s="131"/>
      <c r="K285" s="131"/>
      <c r="L285" s="131"/>
      <c r="M285" s="346"/>
      <c r="N285" s="347"/>
      <c r="O285" s="131"/>
      <c r="P285" s="131"/>
      <c r="Q285" s="131"/>
      <c r="R285" s="346"/>
      <c r="S285" s="347"/>
      <c r="T285" s="131"/>
      <c r="U285" s="131"/>
      <c r="V285" s="131"/>
      <c r="W285" s="347"/>
      <c r="X285" s="347"/>
      <c r="Y285" s="131"/>
      <c r="Z285" s="131"/>
      <c r="AA285" s="131"/>
      <c r="AB285" s="346"/>
    </row>
    <row r="286" spans="1:28" ht="15.75" customHeight="1" x14ac:dyDescent="0.2">
      <c r="A286" s="336"/>
      <c r="B286" s="27" t="s">
        <v>902</v>
      </c>
      <c r="C286" s="346"/>
      <c r="D286" s="347"/>
      <c r="E286" s="131"/>
      <c r="F286" s="131"/>
      <c r="G286" s="131"/>
      <c r="H286" s="346"/>
      <c r="I286" s="347"/>
      <c r="J286" s="131"/>
      <c r="K286" s="131"/>
      <c r="L286" s="131"/>
      <c r="M286" s="346"/>
      <c r="N286" s="347"/>
      <c r="O286" s="131"/>
      <c r="P286" s="131"/>
      <c r="Q286" s="131"/>
      <c r="R286" s="346"/>
      <c r="S286" s="347"/>
      <c r="T286" s="131"/>
      <c r="U286" s="131"/>
      <c r="V286" s="131"/>
      <c r="W286" s="347"/>
      <c r="X286" s="347"/>
      <c r="Y286" s="131"/>
      <c r="Z286" s="131"/>
      <c r="AA286" s="131"/>
      <c r="AB286" s="346"/>
    </row>
    <row r="287" spans="1:28" ht="15.75" customHeight="1" x14ac:dyDescent="0.2">
      <c r="A287" s="336"/>
      <c r="B287" s="27" t="s">
        <v>453</v>
      </c>
      <c r="C287" s="346"/>
      <c r="D287" s="347"/>
      <c r="E287" s="131"/>
      <c r="F287" s="131"/>
      <c r="G287" s="131"/>
      <c r="H287" s="346"/>
      <c r="I287" s="347"/>
      <c r="J287" s="131"/>
      <c r="K287" s="131"/>
      <c r="L287" s="131"/>
      <c r="M287" s="346"/>
      <c r="N287" s="347"/>
      <c r="O287" s="131"/>
      <c r="P287" s="131"/>
      <c r="Q287" s="131"/>
      <c r="R287" s="346"/>
      <c r="S287" s="347"/>
      <c r="T287" s="131"/>
      <c r="U287" s="131"/>
      <c r="V287" s="131"/>
      <c r="W287" s="347"/>
      <c r="X287" s="347"/>
      <c r="Y287" s="131"/>
      <c r="Z287" s="131"/>
      <c r="AA287" s="131"/>
      <c r="AB287" s="346"/>
    </row>
    <row r="288" spans="1:28" ht="15.75" customHeight="1" x14ac:dyDescent="0.2">
      <c r="A288" s="336"/>
      <c r="B288" s="27" t="s">
        <v>906</v>
      </c>
      <c r="C288" s="346"/>
      <c r="D288" s="347"/>
      <c r="E288" s="131"/>
      <c r="F288" s="131"/>
      <c r="G288" s="131"/>
      <c r="H288" s="346"/>
      <c r="I288" s="347"/>
      <c r="J288" s="131"/>
      <c r="K288" s="131"/>
      <c r="L288" s="131"/>
      <c r="M288" s="346"/>
      <c r="N288" s="347"/>
      <c r="O288" s="131"/>
      <c r="P288" s="131"/>
      <c r="Q288" s="131"/>
      <c r="R288" s="346"/>
      <c r="S288" s="347"/>
      <c r="T288" s="131"/>
      <c r="U288" s="131"/>
      <c r="V288" s="131"/>
      <c r="W288" s="347"/>
      <c r="X288" s="347"/>
      <c r="Y288" s="131"/>
      <c r="Z288" s="131"/>
      <c r="AA288" s="131"/>
      <c r="AB288" s="346"/>
    </row>
    <row r="289" spans="1:16384" ht="18" customHeight="1" x14ac:dyDescent="0.2">
      <c r="A289" s="336"/>
      <c r="B289" s="27" t="s">
        <v>907</v>
      </c>
      <c r="C289" s="346"/>
      <c r="D289" s="347"/>
      <c r="E289" s="131"/>
      <c r="F289" s="131"/>
      <c r="G289" s="131"/>
      <c r="H289" s="346"/>
      <c r="I289" s="347"/>
      <c r="J289" s="131"/>
      <c r="K289" s="131"/>
      <c r="L289" s="131"/>
      <c r="M289" s="346"/>
      <c r="N289" s="347"/>
      <c r="O289" s="131"/>
      <c r="P289" s="131"/>
      <c r="Q289" s="131"/>
      <c r="R289" s="346"/>
      <c r="S289" s="347"/>
      <c r="T289" s="131"/>
      <c r="U289" s="131"/>
      <c r="V289" s="131"/>
      <c r="W289" s="347"/>
      <c r="X289" s="347"/>
      <c r="Y289" s="131"/>
      <c r="Z289" s="131"/>
      <c r="AA289" s="131"/>
      <c r="AB289" s="346"/>
    </row>
    <row r="290" spans="1:16384" ht="17.25" customHeight="1" x14ac:dyDescent="0.2">
      <c r="A290" s="336"/>
      <c r="B290" s="27" t="s">
        <v>816</v>
      </c>
      <c r="C290" s="346"/>
      <c r="D290" s="347"/>
      <c r="E290" s="131"/>
      <c r="F290" s="131"/>
      <c r="G290" s="131"/>
      <c r="H290" s="346"/>
      <c r="I290" s="347"/>
      <c r="J290" s="131"/>
      <c r="K290" s="131"/>
      <c r="L290" s="131"/>
      <c r="M290" s="346"/>
      <c r="N290" s="347"/>
      <c r="O290" s="131"/>
      <c r="P290" s="131"/>
      <c r="Q290" s="131"/>
      <c r="R290" s="346"/>
      <c r="S290" s="347"/>
      <c r="T290" s="131"/>
      <c r="U290" s="131"/>
      <c r="V290" s="131"/>
      <c r="W290" s="347"/>
      <c r="X290" s="347"/>
      <c r="Y290" s="131"/>
      <c r="Z290" s="131"/>
      <c r="AA290" s="131"/>
      <c r="AB290" s="346"/>
    </row>
    <row r="291" spans="1:16384" ht="18" customHeight="1" x14ac:dyDescent="0.2">
      <c r="A291" s="336"/>
      <c r="B291" s="27" t="s">
        <v>814</v>
      </c>
      <c r="C291" s="346"/>
      <c r="D291" s="347"/>
      <c r="E291" s="131"/>
      <c r="F291" s="131"/>
      <c r="G291" s="131"/>
      <c r="H291" s="346"/>
      <c r="I291" s="347"/>
      <c r="J291" s="131"/>
      <c r="K291" s="131"/>
      <c r="L291" s="131"/>
      <c r="M291" s="346"/>
      <c r="N291" s="347"/>
      <c r="O291" s="131"/>
      <c r="P291" s="131"/>
      <c r="Q291" s="131"/>
      <c r="R291" s="346"/>
      <c r="S291" s="347"/>
      <c r="T291" s="131"/>
      <c r="U291" s="131"/>
      <c r="V291" s="131"/>
      <c r="W291" s="347"/>
      <c r="X291" s="347"/>
      <c r="Y291" s="131"/>
      <c r="Z291" s="131"/>
      <c r="AA291" s="131"/>
      <c r="AB291" s="346"/>
    </row>
    <row r="292" spans="1:16384" ht="18" customHeight="1" x14ac:dyDescent="0.2">
      <c r="A292" s="336"/>
      <c r="B292" s="50" t="s">
        <v>896</v>
      </c>
      <c r="C292" s="346"/>
      <c r="D292" s="347"/>
      <c r="E292" s="131"/>
      <c r="F292" s="131"/>
      <c r="G292" s="131"/>
      <c r="H292" s="346"/>
      <c r="I292" s="347"/>
      <c r="J292" s="131"/>
      <c r="K292" s="131"/>
      <c r="L292" s="131"/>
      <c r="M292" s="346"/>
      <c r="N292" s="347"/>
      <c r="O292" s="131"/>
      <c r="P292" s="131"/>
      <c r="Q292" s="131"/>
      <c r="R292" s="346"/>
      <c r="S292" s="347"/>
      <c r="T292" s="131"/>
      <c r="U292" s="131"/>
      <c r="V292" s="131"/>
      <c r="W292" s="347"/>
      <c r="X292" s="347"/>
      <c r="Y292" s="131"/>
      <c r="Z292" s="131"/>
      <c r="AA292" s="131"/>
      <c r="AB292" s="346"/>
    </row>
    <row r="293" spans="1:16384" ht="18" customHeight="1" x14ac:dyDescent="0.2">
      <c r="A293" s="336"/>
      <c r="B293" s="27" t="s">
        <v>955</v>
      </c>
      <c r="C293" s="346"/>
      <c r="D293" s="347"/>
      <c r="E293" s="131"/>
      <c r="F293" s="131"/>
      <c r="G293" s="131"/>
      <c r="H293" s="346"/>
      <c r="I293" s="347"/>
      <c r="J293" s="131"/>
      <c r="K293" s="131"/>
      <c r="L293" s="131"/>
      <c r="M293" s="346"/>
      <c r="N293" s="347"/>
      <c r="O293" s="131"/>
      <c r="P293" s="131"/>
      <c r="Q293" s="131"/>
      <c r="R293" s="346"/>
      <c r="S293" s="347"/>
      <c r="T293" s="131"/>
      <c r="U293" s="131"/>
      <c r="V293" s="131"/>
      <c r="W293" s="347"/>
      <c r="X293" s="347"/>
      <c r="Y293" s="131"/>
      <c r="Z293" s="131"/>
      <c r="AA293" s="131"/>
      <c r="AB293" s="346"/>
    </row>
    <row r="294" spans="1:16384" ht="18" customHeight="1" x14ac:dyDescent="0.2">
      <c r="A294" s="336"/>
      <c r="B294" s="27" t="s">
        <v>1081</v>
      </c>
      <c r="C294" s="346"/>
      <c r="D294" s="347"/>
      <c r="E294" s="131"/>
      <c r="F294" s="131"/>
      <c r="G294" s="131"/>
      <c r="H294" s="346"/>
      <c r="I294" s="347"/>
      <c r="J294" s="131"/>
      <c r="K294" s="131"/>
      <c r="L294" s="131"/>
      <c r="M294" s="346"/>
      <c r="N294" s="347"/>
      <c r="O294" s="131"/>
      <c r="P294" s="131"/>
      <c r="Q294" s="131"/>
      <c r="R294" s="346"/>
      <c r="S294" s="347"/>
      <c r="T294" s="131"/>
      <c r="U294" s="131"/>
      <c r="V294" s="131"/>
      <c r="W294" s="347"/>
      <c r="X294" s="347"/>
      <c r="Y294" s="131"/>
      <c r="Z294" s="131"/>
      <c r="AA294" s="131"/>
      <c r="AB294" s="346"/>
    </row>
    <row r="295" spans="1:16384" ht="18" customHeight="1" x14ac:dyDescent="0.2">
      <c r="A295" s="336"/>
      <c r="B295" s="27" t="s">
        <v>822</v>
      </c>
      <c r="C295" s="346"/>
      <c r="D295" s="347"/>
      <c r="E295" s="131"/>
      <c r="F295" s="131"/>
      <c r="G295" s="131"/>
      <c r="H295" s="346"/>
      <c r="I295" s="347"/>
      <c r="J295" s="131"/>
      <c r="K295" s="131"/>
      <c r="L295" s="131"/>
      <c r="M295" s="346"/>
      <c r="N295" s="347"/>
      <c r="O295" s="131"/>
      <c r="P295" s="131"/>
      <c r="Q295" s="131"/>
      <c r="R295" s="346"/>
      <c r="S295" s="347"/>
      <c r="T295" s="131"/>
      <c r="U295" s="131"/>
      <c r="V295" s="131"/>
      <c r="W295" s="347"/>
      <c r="X295" s="347"/>
      <c r="Y295" s="131"/>
      <c r="Z295" s="131"/>
      <c r="AA295" s="131"/>
      <c r="AB295" s="346"/>
    </row>
    <row r="296" spans="1:16384" ht="18" customHeight="1" x14ac:dyDescent="0.2">
      <c r="A296" s="336"/>
      <c r="B296" s="27" t="s">
        <v>956</v>
      </c>
      <c r="C296" s="346"/>
      <c r="D296" s="347"/>
      <c r="E296" s="131"/>
      <c r="F296" s="131"/>
      <c r="G296" s="131"/>
      <c r="H296" s="346"/>
      <c r="I296" s="347"/>
      <c r="J296" s="131"/>
      <c r="K296" s="131"/>
      <c r="L296" s="131"/>
      <c r="M296" s="346"/>
      <c r="N296" s="347"/>
      <c r="O296" s="131"/>
      <c r="P296" s="131"/>
      <c r="Q296" s="131"/>
      <c r="R296" s="346"/>
      <c r="S296" s="347"/>
      <c r="T296" s="131"/>
      <c r="U296" s="131"/>
      <c r="V296" s="131"/>
      <c r="W296" s="347"/>
      <c r="X296" s="347"/>
      <c r="Y296" s="131"/>
      <c r="Z296" s="131"/>
      <c r="AA296" s="131"/>
      <c r="AB296" s="346"/>
    </row>
    <row r="297" spans="1:16384" ht="18" customHeight="1" x14ac:dyDescent="0.2">
      <c r="A297" s="336"/>
      <c r="B297" s="27" t="s">
        <v>957</v>
      </c>
      <c r="C297" s="346"/>
      <c r="D297" s="347"/>
      <c r="E297" s="131"/>
      <c r="F297" s="131"/>
      <c r="G297" s="131"/>
      <c r="H297" s="346"/>
      <c r="I297" s="347"/>
      <c r="J297" s="131"/>
      <c r="K297" s="131"/>
      <c r="L297" s="131"/>
      <c r="M297" s="346"/>
      <c r="N297" s="347"/>
      <c r="O297" s="131"/>
      <c r="P297" s="131"/>
      <c r="Q297" s="131"/>
      <c r="R297" s="346"/>
      <c r="S297" s="347"/>
      <c r="T297" s="131"/>
      <c r="U297" s="131"/>
      <c r="V297" s="131"/>
      <c r="W297" s="347"/>
      <c r="X297" s="347"/>
      <c r="Y297" s="131"/>
      <c r="Z297" s="131"/>
      <c r="AA297" s="131"/>
      <c r="AB297" s="346"/>
    </row>
    <row r="298" spans="1:16384" ht="12.75" customHeight="1" x14ac:dyDescent="0.2">
      <c r="A298" s="336"/>
      <c r="B298" s="27" t="s">
        <v>958</v>
      </c>
      <c r="C298" s="346"/>
      <c r="D298" s="347"/>
      <c r="E298" s="131"/>
      <c r="F298" s="131"/>
      <c r="G298" s="131"/>
      <c r="H298" s="346"/>
      <c r="I298" s="347"/>
      <c r="J298" s="131"/>
      <c r="K298" s="131"/>
      <c r="L298" s="131"/>
      <c r="M298" s="346"/>
      <c r="N298" s="347"/>
      <c r="O298" s="131"/>
      <c r="P298" s="131"/>
      <c r="Q298" s="131"/>
      <c r="R298" s="346"/>
      <c r="S298" s="347"/>
      <c r="T298" s="131"/>
      <c r="U298" s="131"/>
      <c r="V298" s="131"/>
      <c r="W298" s="347"/>
      <c r="X298" s="347"/>
      <c r="Y298" s="131"/>
      <c r="Z298" s="131"/>
      <c r="AA298" s="131"/>
      <c r="AB298" s="346"/>
    </row>
    <row r="299" spans="1:16384" ht="13.5" customHeight="1" x14ac:dyDescent="0.2">
      <c r="A299" s="336"/>
      <c r="B299" s="27" t="s">
        <v>959</v>
      </c>
      <c r="C299" s="346"/>
      <c r="D299" s="347"/>
      <c r="E299" s="131"/>
      <c r="F299" s="131"/>
      <c r="G299" s="131"/>
      <c r="H299" s="346"/>
      <c r="I299" s="347"/>
      <c r="J299" s="131"/>
      <c r="K299" s="131"/>
      <c r="L299" s="131"/>
      <c r="M299" s="346"/>
      <c r="N299" s="347"/>
      <c r="O299" s="131"/>
      <c r="P299" s="131"/>
      <c r="Q299" s="131"/>
      <c r="R299" s="346"/>
      <c r="S299" s="347"/>
      <c r="T299" s="131"/>
      <c r="U299" s="131"/>
      <c r="V299" s="131"/>
      <c r="W299" s="347"/>
      <c r="X299" s="347"/>
      <c r="Y299" s="131"/>
      <c r="Z299" s="131"/>
      <c r="AA299" s="131"/>
      <c r="AB299" s="346"/>
    </row>
    <row r="300" spans="1:16384" ht="14.25" customHeight="1" x14ac:dyDescent="0.2">
      <c r="A300" s="336"/>
      <c r="B300" s="50" t="s">
        <v>1082</v>
      </c>
      <c r="C300" s="346"/>
      <c r="D300" s="347"/>
      <c r="E300" s="131"/>
      <c r="F300" s="131"/>
      <c r="G300" s="131"/>
      <c r="H300" s="346"/>
      <c r="I300" s="347"/>
      <c r="J300" s="131"/>
      <c r="K300" s="131"/>
      <c r="L300" s="131"/>
      <c r="M300" s="346"/>
      <c r="N300" s="347"/>
      <c r="O300" s="131"/>
      <c r="P300" s="131"/>
      <c r="Q300" s="131"/>
      <c r="R300" s="346"/>
      <c r="S300" s="347"/>
      <c r="T300" s="131"/>
      <c r="U300" s="131"/>
      <c r="V300" s="131"/>
      <c r="W300" s="347"/>
      <c r="X300" s="347"/>
      <c r="Y300" s="131"/>
      <c r="Z300" s="131"/>
      <c r="AA300" s="131"/>
      <c r="AB300" s="346"/>
    </row>
    <row r="301" spans="1:16384" ht="13.5" customHeight="1" x14ac:dyDescent="0.2">
      <c r="A301" s="336"/>
      <c r="B301" s="27" t="s">
        <v>815</v>
      </c>
      <c r="C301" s="346"/>
      <c r="D301" s="347"/>
      <c r="E301" s="39" t="s">
        <v>815</v>
      </c>
      <c r="F301" s="39" t="s">
        <v>815</v>
      </c>
      <c r="G301" s="39" t="s">
        <v>815</v>
      </c>
      <c r="H301" s="346"/>
      <c r="I301" s="347"/>
      <c r="J301" s="39" t="s">
        <v>815</v>
      </c>
      <c r="K301" s="39" t="s">
        <v>815</v>
      </c>
      <c r="L301" s="39" t="s">
        <v>815</v>
      </c>
      <c r="M301" s="346"/>
      <c r="N301" s="347"/>
      <c r="O301" s="39" t="s">
        <v>815</v>
      </c>
      <c r="P301" s="39" t="s">
        <v>815</v>
      </c>
      <c r="Q301" s="39" t="s">
        <v>815</v>
      </c>
      <c r="R301" s="346"/>
      <c r="S301" s="347"/>
      <c r="T301" s="39" t="s">
        <v>815</v>
      </c>
      <c r="U301" s="39" t="s">
        <v>815</v>
      </c>
      <c r="V301" s="39" t="s">
        <v>815</v>
      </c>
      <c r="W301" s="347"/>
      <c r="X301" s="347"/>
      <c r="Y301" s="39" t="s">
        <v>815</v>
      </c>
      <c r="Z301" s="39" t="s">
        <v>815</v>
      </c>
      <c r="AA301" s="39" t="s">
        <v>815</v>
      </c>
      <c r="AB301" s="346"/>
      <c r="AC301" s="27" t="s">
        <v>815</v>
      </c>
      <c r="AD301" s="27" t="s">
        <v>815</v>
      </c>
      <c r="AE301" s="27" t="s">
        <v>815</v>
      </c>
      <c r="AF301" s="27" t="s">
        <v>815</v>
      </c>
      <c r="AG301" s="27" t="s">
        <v>815</v>
      </c>
      <c r="AH301" s="27" t="s">
        <v>815</v>
      </c>
      <c r="AI301" s="27" t="s">
        <v>815</v>
      </c>
      <c r="AJ301" s="27" t="s">
        <v>815</v>
      </c>
      <c r="AK301" s="27" t="s">
        <v>815</v>
      </c>
      <c r="AL301" s="27" t="s">
        <v>815</v>
      </c>
      <c r="AM301" s="27" t="s">
        <v>815</v>
      </c>
      <c r="AN301" s="27" t="s">
        <v>815</v>
      </c>
      <c r="AO301" s="27" t="s">
        <v>815</v>
      </c>
      <c r="AP301" s="27" t="s">
        <v>815</v>
      </c>
      <c r="AQ301" s="27" t="s">
        <v>815</v>
      </c>
      <c r="AR301" s="27" t="s">
        <v>815</v>
      </c>
      <c r="AS301" s="27" t="s">
        <v>815</v>
      </c>
      <c r="AT301" s="27" t="s">
        <v>815</v>
      </c>
      <c r="AU301" s="27" t="s">
        <v>815</v>
      </c>
      <c r="AV301" s="27" t="s">
        <v>815</v>
      </c>
      <c r="AW301" s="27" t="s">
        <v>815</v>
      </c>
      <c r="AX301" s="27" t="s">
        <v>815</v>
      </c>
      <c r="AY301" s="27" t="s">
        <v>815</v>
      </c>
      <c r="AZ301" s="27" t="s">
        <v>815</v>
      </c>
      <c r="BA301" s="27" t="s">
        <v>815</v>
      </c>
      <c r="BB301" s="27" t="s">
        <v>815</v>
      </c>
      <c r="BC301" s="27" t="s">
        <v>815</v>
      </c>
      <c r="BD301" s="27" t="s">
        <v>815</v>
      </c>
      <c r="BE301" s="27" t="s">
        <v>815</v>
      </c>
      <c r="BF301" s="27" t="s">
        <v>815</v>
      </c>
      <c r="BG301" s="27" t="s">
        <v>815</v>
      </c>
      <c r="BH301" s="27" t="s">
        <v>815</v>
      </c>
      <c r="BI301" s="27" t="s">
        <v>815</v>
      </c>
      <c r="BJ301" s="27" t="s">
        <v>815</v>
      </c>
      <c r="BK301" s="27" t="s">
        <v>815</v>
      </c>
      <c r="BL301" s="27" t="s">
        <v>815</v>
      </c>
      <c r="BM301" s="27" t="s">
        <v>815</v>
      </c>
      <c r="BN301" s="27" t="s">
        <v>815</v>
      </c>
      <c r="BO301" s="27" t="s">
        <v>815</v>
      </c>
      <c r="BP301" s="27" t="s">
        <v>815</v>
      </c>
      <c r="BQ301" s="27" t="s">
        <v>815</v>
      </c>
      <c r="BR301" s="27" t="s">
        <v>815</v>
      </c>
      <c r="BS301" s="27" t="s">
        <v>815</v>
      </c>
      <c r="BT301" s="27" t="s">
        <v>815</v>
      </c>
      <c r="BU301" s="27" t="s">
        <v>815</v>
      </c>
      <c r="BV301" s="27" t="s">
        <v>815</v>
      </c>
      <c r="BW301" s="27" t="s">
        <v>815</v>
      </c>
      <c r="BX301" s="27" t="s">
        <v>815</v>
      </c>
      <c r="BY301" s="27" t="s">
        <v>815</v>
      </c>
      <c r="BZ301" s="27" t="s">
        <v>815</v>
      </c>
      <c r="CA301" s="27" t="s">
        <v>815</v>
      </c>
      <c r="CB301" s="27" t="s">
        <v>815</v>
      </c>
      <c r="CC301" s="27" t="s">
        <v>815</v>
      </c>
      <c r="CD301" s="27" t="s">
        <v>815</v>
      </c>
      <c r="CE301" s="27" t="s">
        <v>815</v>
      </c>
      <c r="CF301" s="27" t="s">
        <v>815</v>
      </c>
      <c r="CG301" s="27" t="s">
        <v>815</v>
      </c>
      <c r="CH301" s="27" t="s">
        <v>815</v>
      </c>
      <c r="CI301" s="27" t="s">
        <v>815</v>
      </c>
      <c r="CJ301" s="27" t="s">
        <v>815</v>
      </c>
      <c r="CK301" s="27" t="s">
        <v>815</v>
      </c>
      <c r="CL301" s="27" t="s">
        <v>815</v>
      </c>
      <c r="CM301" s="27" t="s">
        <v>815</v>
      </c>
      <c r="CN301" s="27" t="s">
        <v>815</v>
      </c>
      <c r="CO301" s="27" t="s">
        <v>815</v>
      </c>
      <c r="CP301" s="27" t="s">
        <v>815</v>
      </c>
      <c r="CQ301" s="27" t="s">
        <v>815</v>
      </c>
      <c r="CR301" s="27" t="s">
        <v>815</v>
      </c>
      <c r="CS301" s="27" t="s">
        <v>815</v>
      </c>
      <c r="CT301" s="27" t="s">
        <v>815</v>
      </c>
      <c r="CU301" s="27" t="s">
        <v>815</v>
      </c>
      <c r="CV301" s="27" t="s">
        <v>815</v>
      </c>
      <c r="CW301" s="27" t="s">
        <v>815</v>
      </c>
      <c r="CX301" s="27" t="s">
        <v>815</v>
      </c>
      <c r="CY301" s="27" t="s">
        <v>815</v>
      </c>
      <c r="CZ301" s="27" t="s">
        <v>815</v>
      </c>
      <c r="DA301" s="27" t="s">
        <v>815</v>
      </c>
      <c r="DB301" s="27" t="s">
        <v>815</v>
      </c>
      <c r="DC301" s="27" t="s">
        <v>815</v>
      </c>
      <c r="DD301" s="27" t="s">
        <v>815</v>
      </c>
      <c r="DE301" s="27" t="s">
        <v>815</v>
      </c>
      <c r="DF301" s="27" t="s">
        <v>815</v>
      </c>
      <c r="DG301" s="27" t="s">
        <v>815</v>
      </c>
      <c r="DH301" s="27" t="s">
        <v>815</v>
      </c>
      <c r="DI301" s="27" t="s">
        <v>815</v>
      </c>
      <c r="DJ301" s="27" t="s">
        <v>815</v>
      </c>
      <c r="DK301" s="27" t="s">
        <v>815</v>
      </c>
      <c r="DL301" s="27" t="s">
        <v>815</v>
      </c>
      <c r="DM301" s="27" t="s">
        <v>815</v>
      </c>
      <c r="DN301" s="27" t="s">
        <v>815</v>
      </c>
      <c r="DO301" s="27" t="s">
        <v>815</v>
      </c>
      <c r="DP301" s="27" t="s">
        <v>815</v>
      </c>
      <c r="DQ301" s="27" t="s">
        <v>815</v>
      </c>
      <c r="DR301" s="27" t="s">
        <v>815</v>
      </c>
      <c r="DS301" s="27" t="s">
        <v>815</v>
      </c>
      <c r="DT301" s="27" t="s">
        <v>815</v>
      </c>
      <c r="DU301" s="27" t="s">
        <v>815</v>
      </c>
      <c r="DV301" s="27" t="s">
        <v>815</v>
      </c>
      <c r="DW301" s="27" t="s">
        <v>815</v>
      </c>
      <c r="DX301" s="27" t="s">
        <v>815</v>
      </c>
      <c r="DY301" s="27" t="s">
        <v>815</v>
      </c>
      <c r="DZ301" s="27" t="s">
        <v>815</v>
      </c>
      <c r="EA301" s="27" t="s">
        <v>815</v>
      </c>
      <c r="EB301" s="27" t="s">
        <v>815</v>
      </c>
      <c r="EC301" s="27" t="s">
        <v>815</v>
      </c>
      <c r="ED301" s="27" t="s">
        <v>815</v>
      </c>
      <c r="EE301" s="27" t="s">
        <v>815</v>
      </c>
      <c r="EF301" s="27" t="s">
        <v>815</v>
      </c>
      <c r="EG301" s="27" t="s">
        <v>815</v>
      </c>
      <c r="EH301" s="27" t="s">
        <v>815</v>
      </c>
      <c r="EI301" s="27" t="s">
        <v>815</v>
      </c>
      <c r="EJ301" s="27" t="s">
        <v>815</v>
      </c>
      <c r="EK301" s="27" t="s">
        <v>815</v>
      </c>
      <c r="EL301" s="27" t="s">
        <v>815</v>
      </c>
      <c r="EM301" s="27" t="s">
        <v>815</v>
      </c>
      <c r="EN301" s="27" t="s">
        <v>815</v>
      </c>
      <c r="EO301" s="27" t="s">
        <v>815</v>
      </c>
      <c r="EP301" s="27" t="s">
        <v>815</v>
      </c>
      <c r="EQ301" s="27" t="s">
        <v>815</v>
      </c>
      <c r="ER301" s="27" t="s">
        <v>815</v>
      </c>
      <c r="ES301" s="27" t="s">
        <v>815</v>
      </c>
      <c r="ET301" s="27" t="s">
        <v>815</v>
      </c>
      <c r="EU301" s="27" t="s">
        <v>815</v>
      </c>
      <c r="EV301" s="27" t="s">
        <v>815</v>
      </c>
      <c r="EW301" s="27" t="s">
        <v>815</v>
      </c>
      <c r="EX301" s="27" t="s">
        <v>815</v>
      </c>
      <c r="EY301" s="27" t="s">
        <v>815</v>
      </c>
      <c r="EZ301" s="27" t="s">
        <v>815</v>
      </c>
      <c r="FA301" s="27" t="s">
        <v>815</v>
      </c>
      <c r="FB301" s="27" t="s">
        <v>815</v>
      </c>
      <c r="FC301" s="27" t="s">
        <v>815</v>
      </c>
      <c r="FD301" s="27" t="s">
        <v>815</v>
      </c>
      <c r="FE301" s="27" t="s">
        <v>815</v>
      </c>
      <c r="FF301" s="27" t="s">
        <v>815</v>
      </c>
      <c r="FG301" s="27" t="s">
        <v>815</v>
      </c>
      <c r="FH301" s="27" t="s">
        <v>815</v>
      </c>
      <c r="FI301" s="27" t="s">
        <v>815</v>
      </c>
      <c r="FJ301" s="27" t="s">
        <v>815</v>
      </c>
      <c r="FK301" s="27" t="s">
        <v>815</v>
      </c>
      <c r="FL301" s="27" t="s">
        <v>815</v>
      </c>
      <c r="FM301" s="27" t="s">
        <v>815</v>
      </c>
      <c r="FN301" s="27" t="s">
        <v>815</v>
      </c>
      <c r="FO301" s="27" t="s">
        <v>815</v>
      </c>
      <c r="FP301" s="27" t="s">
        <v>815</v>
      </c>
      <c r="FQ301" s="27" t="s">
        <v>815</v>
      </c>
      <c r="FR301" s="27" t="s">
        <v>815</v>
      </c>
      <c r="FS301" s="27" t="s">
        <v>815</v>
      </c>
      <c r="FT301" s="27" t="s">
        <v>815</v>
      </c>
      <c r="FU301" s="27" t="s">
        <v>815</v>
      </c>
      <c r="FV301" s="27" t="s">
        <v>815</v>
      </c>
      <c r="FW301" s="27" t="s">
        <v>815</v>
      </c>
      <c r="FX301" s="27" t="s">
        <v>815</v>
      </c>
      <c r="FY301" s="27" t="s">
        <v>815</v>
      </c>
      <c r="FZ301" s="27" t="s">
        <v>815</v>
      </c>
      <c r="GA301" s="27" t="s">
        <v>815</v>
      </c>
      <c r="GB301" s="27" t="s">
        <v>815</v>
      </c>
      <c r="GC301" s="27" t="s">
        <v>815</v>
      </c>
      <c r="GD301" s="27" t="s">
        <v>815</v>
      </c>
      <c r="GE301" s="27" t="s">
        <v>815</v>
      </c>
      <c r="GF301" s="27" t="s">
        <v>815</v>
      </c>
      <c r="GG301" s="27" t="s">
        <v>815</v>
      </c>
      <c r="GH301" s="27" t="s">
        <v>815</v>
      </c>
      <c r="GI301" s="27" t="s">
        <v>815</v>
      </c>
      <c r="GJ301" s="27" t="s">
        <v>815</v>
      </c>
      <c r="GK301" s="27" t="s">
        <v>815</v>
      </c>
      <c r="GL301" s="27" t="s">
        <v>815</v>
      </c>
      <c r="GM301" s="27" t="s">
        <v>815</v>
      </c>
      <c r="GN301" s="27" t="s">
        <v>815</v>
      </c>
      <c r="GO301" s="27" t="s">
        <v>815</v>
      </c>
      <c r="GP301" s="27" t="s">
        <v>815</v>
      </c>
      <c r="GQ301" s="27" t="s">
        <v>815</v>
      </c>
      <c r="GR301" s="27" t="s">
        <v>815</v>
      </c>
      <c r="GS301" s="27" t="s">
        <v>815</v>
      </c>
      <c r="GT301" s="27" t="s">
        <v>815</v>
      </c>
      <c r="GU301" s="27" t="s">
        <v>815</v>
      </c>
      <c r="GV301" s="27" t="s">
        <v>815</v>
      </c>
      <c r="GW301" s="27" t="s">
        <v>815</v>
      </c>
      <c r="GX301" s="27" t="s">
        <v>815</v>
      </c>
      <c r="GY301" s="27" t="s">
        <v>815</v>
      </c>
      <c r="GZ301" s="27" t="s">
        <v>815</v>
      </c>
      <c r="HA301" s="27" t="s">
        <v>815</v>
      </c>
      <c r="HB301" s="27" t="s">
        <v>815</v>
      </c>
      <c r="HC301" s="27" t="s">
        <v>815</v>
      </c>
      <c r="HD301" s="27" t="s">
        <v>815</v>
      </c>
      <c r="HE301" s="27" t="s">
        <v>815</v>
      </c>
      <c r="HF301" s="27" t="s">
        <v>815</v>
      </c>
      <c r="HG301" s="27" t="s">
        <v>815</v>
      </c>
      <c r="HH301" s="27" t="s">
        <v>815</v>
      </c>
      <c r="HI301" s="27" t="s">
        <v>815</v>
      </c>
      <c r="HJ301" s="27" t="s">
        <v>815</v>
      </c>
      <c r="HK301" s="27" t="s">
        <v>815</v>
      </c>
      <c r="HL301" s="27" t="s">
        <v>815</v>
      </c>
      <c r="HM301" s="27" t="s">
        <v>815</v>
      </c>
      <c r="HN301" s="27" t="s">
        <v>815</v>
      </c>
      <c r="HO301" s="27" t="s">
        <v>815</v>
      </c>
      <c r="HP301" s="27" t="s">
        <v>815</v>
      </c>
      <c r="HQ301" s="27" t="s">
        <v>815</v>
      </c>
      <c r="HR301" s="27" t="s">
        <v>815</v>
      </c>
      <c r="HS301" s="27" t="s">
        <v>815</v>
      </c>
      <c r="HT301" s="27" t="s">
        <v>815</v>
      </c>
      <c r="HU301" s="27" t="s">
        <v>815</v>
      </c>
      <c r="HV301" s="27" t="s">
        <v>815</v>
      </c>
      <c r="HW301" s="27" t="s">
        <v>815</v>
      </c>
      <c r="HX301" s="27" t="s">
        <v>815</v>
      </c>
      <c r="HY301" s="27" t="s">
        <v>815</v>
      </c>
      <c r="HZ301" s="27" t="s">
        <v>815</v>
      </c>
      <c r="IA301" s="27" t="s">
        <v>815</v>
      </c>
      <c r="IB301" s="27" t="s">
        <v>815</v>
      </c>
      <c r="IC301" s="27" t="s">
        <v>815</v>
      </c>
      <c r="ID301" s="27" t="s">
        <v>815</v>
      </c>
      <c r="IE301" s="27" t="s">
        <v>815</v>
      </c>
      <c r="IF301" s="27" t="s">
        <v>815</v>
      </c>
      <c r="IG301" s="27" t="s">
        <v>815</v>
      </c>
      <c r="IH301" s="27" t="s">
        <v>815</v>
      </c>
      <c r="II301" s="27" t="s">
        <v>815</v>
      </c>
      <c r="IJ301" s="27" t="s">
        <v>815</v>
      </c>
      <c r="IK301" s="27" t="s">
        <v>815</v>
      </c>
      <c r="IL301" s="27" t="s">
        <v>815</v>
      </c>
      <c r="IM301" s="27" t="s">
        <v>815</v>
      </c>
      <c r="IN301" s="27" t="s">
        <v>815</v>
      </c>
      <c r="IO301" s="27" t="s">
        <v>815</v>
      </c>
      <c r="IP301" s="27" t="s">
        <v>815</v>
      </c>
      <c r="IQ301" s="27" t="s">
        <v>815</v>
      </c>
      <c r="IR301" s="27" t="s">
        <v>815</v>
      </c>
      <c r="IS301" s="27" t="s">
        <v>815</v>
      </c>
      <c r="IT301" s="27" t="s">
        <v>815</v>
      </c>
      <c r="IU301" s="27" t="s">
        <v>815</v>
      </c>
      <c r="IV301" s="27" t="s">
        <v>815</v>
      </c>
      <c r="IW301" s="27" t="s">
        <v>815</v>
      </c>
      <c r="IX301" s="27" t="s">
        <v>815</v>
      </c>
      <c r="IY301" s="27" t="s">
        <v>815</v>
      </c>
      <c r="IZ301" s="27" t="s">
        <v>815</v>
      </c>
      <c r="JA301" s="27" t="s">
        <v>815</v>
      </c>
      <c r="JB301" s="27" t="s">
        <v>815</v>
      </c>
      <c r="JC301" s="27" t="s">
        <v>815</v>
      </c>
      <c r="JD301" s="27" t="s">
        <v>815</v>
      </c>
      <c r="JE301" s="27" t="s">
        <v>815</v>
      </c>
      <c r="JF301" s="27" t="s">
        <v>815</v>
      </c>
      <c r="JG301" s="27" t="s">
        <v>815</v>
      </c>
      <c r="JH301" s="27" t="s">
        <v>815</v>
      </c>
      <c r="JI301" s="27" t="s">
        <v>815</v>
      </c>
      <c r="JJ301" s="27" t="s">
        <v>815</v>
      </c>
      <c r="JK301" s="27" t="s">
        <v>815</v>
      </c>
      <c r="JL301" s="27" t="s">
        <v>815</v>
      </c>
      <c r="JM301" s="27" t="s">
        <v>815</v>
      </c>
      <c r="JN301" s="27" t="s">
        <v>815</v>
      </c>
      <c r="JO301" s="27" t="s">
        <v>815</v>
      </c>
      <c r="JP301" s="27" t="s">
        <v>815</v>
      </c>
      <c r="JQ301" s="27" t="s">
        <v>815</v>
      </c>
      <c r="JR301" s="27" t="s">
        <v>815</v>
      </c>
      <c r="JS301" s="27" t="s">
        <v>815</v>
      </c>
      <c r="JT301" s="27" t="s">
        <v>815</v>
      </c>
      <c r="JU301" s="27" t="s">
        <v>815</v>
      </c>
      <c r="JV301" s="27" t="s">
        <v>815</v>
      </c>
      <c r="JW301" s="27" t="s">
        <v>815</v>
      </c>
      <c r="JX301" s="27" t="s">
        <v>815</v>
      </c>
      <c r="JY301" s="27" t="s">
        <v>815</v>
      </c>
      <c r="JZ301" s="27" t="s">
        <v>815</v>
      </c>
      <c r="KA301" s="27" t="s">
        <v>815</v>
      </c>
      <c r="KB301" s="27" t="s">
        <v>815</v>
      </c>
      <c r="KC301" s="27" t="s">
        <v>815</v>
      </c>
      <c r="KD301" s="27" t="s">
        <v>815</v>
      </c>
      <c r="KE301" s="27" t="s">
        <v>815</v>
      </c>
      <c r="KF301" s="27" t="s">
        <v>815</v>
      </c>
      <c r="KG301" s="27" t="s">
        <v>815</v>
      </c>
      <c r="KH301" s="27" t="s">
        <v>815</v>
      </c>
      <c r="KI301" s="27" t="s">
        <v>815</v>
      </c>
      <c r="KJ301" s="27" t="s">
        <v>815</v>
      </c>
      <c r="KK301" s="27" t="s">
        <v>815</v>
      </c>
      <c r="KL301" s="27" t="s">
        <v>815</v>
      </c>
      <c r="KM301" s="27" t="s">
        <v>815</v>
      </c>
      <c r="KN301" s="27" t="s">
        <v>815</v>
      </c>
      <c r="KO301" s="27" t="s">
        <v>815</v>
      </c>
      <c r="KP301" s="27" t="s">
        <v>815</v>
      </c>
      <c r="KQ301" s="27" t="s">
        <v>815</v>
      </c>
      <c r="KR301" s="27" t="s">
        <v>815</v>
      </c>
      <c r="KS301" s="27" t="s">
        <v>815</v>
      </c>
      <c r="KT301" s="27" t="s">
        <v>815</v>
      </c>
      <c r="KU301" s="27" t="s">
        <v>815</v>
      </c>
      <c r="KV301" s="27" t="s">
        <v>815</v>
      </c>
      <c r="KW301" s="27" t="s">
        <v>815</v>
      </c>
      <c r="KX301" s="27" t="s">
        <v>815</v>
      </c>
      <c r="KY301" s="27" t="s">
        <v>815</v>
      </c>
      <c r="KZ301" s="27" t="s">
        <v>815</v>
      </c>
      <c r="LA301" s="27" t="s">
        <v>815</v>
      </c>
      <c r="LB301" s="27" t="s">
        <v>815</v>
      </c>
      <c r="LC301" s="27" t="s">
        <v>815</v>
      </c>
      <c r="LD301" s="27" t="s">
        <v>815</v>
      </c>
      <c r="LE301" s="27" t="s">
        <v>815</v>
      </c>
      <c r="LF301" s="27" t="s">
        <v>815</v>
      </c>
      <c r="LG301" s="27" t="s">
        <v>815</v>
      </c>
      <c r="LH301" s="27" t="s">
        <v>815</v>
      </c>
      <c r="LI301" s="27" t="s">
        <v>815</v>
      </c>
      <c r="LJ301" s="27" t="s">
        <v>815</v>
      </c>
      <c r="LK301" s="27" t="s">
        <v>815</v>
      </c>
      <c r="LL301" s="27" t="s">
        <v>815</v>
      </c>
      <c r="LM301" s="27" t="s">
        <v>815</v>
      </c>
      <c r="LN301" s="27" t="s">
        <v>815</v>
      </c>
      <c r="LO301" s="27" t="s">
        <v>815</v>
      </c>
      <c r="LP301" s="27" t="s">
        <v>815</v>
      </c>
      <c r="LQ301" s="27" t="s">
        <v>815</v>
      </c>
      <c r="LR301" s="27" t="s">
        <v>815</v>
      </c>
      <c r="LS301" s="27" t="s">
        <v>815</v>
      </c>
      <c r="LT301" s="27" t="s">
        <v>815</v>
      </c>
      <c r="LU301" s="27" t="s">
        <v>815</v>
      </c>
      <c r="LV301" s="27" t="s">
        <v>815</v>
      </c>
      <c r="LW301" s="27" t="s">
        <v>815</v>
      </c>
      <c r="LX301" s="27" t="s">
        <v>815</v>
      </c>
      <c r="LY301" s="27" t="s">
        <v>815</v>
      </c>
      <c r="LZ301" s="27" t="s">
        <v>815</v>
      </c>
      <c r="MA301" s="27" t="s">
        <v>815</v>
      </c>
      <c r="MB301" s="27" t="s">
        <v>815</v>
      </c>
      <c r="MC301" s="27" t="s">
        <v>815</v>
      </c>
      <c r="MD301" s="27" t="s">
        <v>815</v>
      </c>
      <c r="ME301" s="27" t="s">
        <v>815</v>
      </c>
      <c r="MF301" s="27" t="s">
        <v>815</v>
      </c>
      <c r="MG301" s="27" t="s">
        <v>815</v>
      </c>
      <c r="MH301" s="27" t="s">
        <v>815</v>
      </c>
      <c r="MI301" s="27" t="s">
        <v>815</v>
      </c>
      <c r="MJ301" s="27" t="s">
        <v>815</v>
      </c>
      <c r="MK301" s="27" t="s">
        <v>815</v>
      </c>
      <c r="ML301" s="27" t="s">
        <v>815</v>
      </c>
      <c r="MM301" s="27" t="s">
        <v>815</v>
      </c>
      <c r="MN301" s="27" t="s">
        <v>815</v>
      </c>
      <c r="MO301" s="27" t="s">
        <v>815</v>
      </c>
      <c r="MP301" s="27" t="s">
        <v>815</v>
      </c>
      <c r="MQ301" s="27" t="s">
        <v>815</v>
      </c>
      <c r="MR301" s="27" t="s">
        <v>815</v>
      </c>
      <c r="MS301" s="27" t="s">
        <v>815</v>
      </c>
      <c r="MT301" s="27" t="s">
        <v>815</v>
      </c>
      <c r="MU301" s="27" t="s">
        <v>815</v>
      </c>
      <c r="MV301" s="27" t="s">
        <v>815</v>
      </c>
      <c r="MW301" s="27" t="s">
        <v>815</v>
      </c>
      <c r="MX301" s="27" t="s">
        <v>815</v>
      </c>
      <c r="MY301" s="27" t="s">
        <v>815</v>
      </c>
      <c r="MZ301" s="27" t="s">
        <v>815</v>
      </c>
      <c r="NA301" s="27" t="s">
        <v>815</v>
      </c>
      <c r="NB301" s="27" t="s">
        <v>815</v>
      </c>
      <c r="NC301" s="27" t="s">
        <v>815</v>
      </c>
      <c r="ND301" s="27" t="s">
        <v>815</v>
      </c>
      <c r="NE301" s="27" t="s">
        <v>815</v>
      </c>
      <c r="NF301" s="27" t="s">
        <v>815</v>
      </c>
      <c r="NG301" s="27" t="s">
        <v>815</v>
      </c>
      <c r="NH301" s="27" t="s">
        <v>815</v>
      </c>
      <c r="NI301" s="27" t="s">
        <v>815</v>
      </c>
      <c r="NJ301" s="27" t="s">
        <v>815</v>
      </c>
      <c r="NK301" s="27" t="s">
        <v>815</v>
      </c>
      <c r="NL301" s="27" t="s">
        <v>815</v>
      </c>
      <c r="NM301" s="27" t="s">
        <v>815</v>
      </c>
      <c r="NN301" s="27" t="s">
        <v>815</v>
      </c>
      <c r="NO301" s="27" t="s">
        <v>815</v>
      </c>
      <c r="NP301" s="27" t="s">
        <v>815</v>
      </c>
      <c r="NQ301" s="27" t="s">
        <v>815</v>
      </c>
      <c r="NR301" s="27" t="s">
        <v>815</v>
      </c>
      <c r="NS301" s="27" t="s">
        <v>815</v>
      </c>
      <c r="NT301" s="27" t="s">
        <v>815</v>
      </c>
      <c r="NU301" s="27" t="s">
        <v>815</v>
      </c>
      <c r="NV301" s="27" t="s">
        <v>815</v>
      </c>
      <c r="NW301" s="27" t="s">
        <v>815</v>
      </c>
      <c r="NX301" s="27" t="s">
        <v>815</v>
      </c>
      <c r="NY301" s="27" t="s">
        <v>815</v>
      </c>
      <c r="NZ301" s="27" t="s">
        <v>815</v>
      </c>
      <c r="OA301" s="27" t="s">
        <v>815</v>
      </c>
      <c r="OB301" s="27" t="s">
        <v>815</v>
      </c>
      <c r="OC301" s="27" t="s">
        <v>815</v>
      </c>
      <c r="OD301" s="27" t="s">
        <v>815</v>
      </c>
      <c r="OE301" s="27" t="s">
        <v>815</v>
      </c>
      <c r="OF301" s="27" t="s">
        <v>815</v>
      </c>
      <c r="OG301" s="27" t="s">
        <v>815</v>
      </c>
      <c r="OH301" s="27" t="s">
        <v>815</v>
      </c>
      <c r="OI301" s="27" t="s">
        <v>815</v>
      </c>
      <c r="OJ301" s="27" t="s">
        <v>815</v>
      </c>
      <c r="OK301" s="27" t="s">
        <v>815</v>
      </c>
      <c r="OL301" s="27" t="s">
        <v>815</v>
      </c>
      <c r="OM301" s="27" t="s">
        <v>815</v>
      </c>
      <c r="ON301" s="27" t="s">
        <v>815</v>
      </c>
      <c r="OO301" s="27" t="s">
        <v>815</v>
      </c>
      <c r="OP301" s="27" t="s">
        <v>815</v>
      </c>
      <c r="OQ301" s="27" t="s">
        <v>815</v>
      </c>
      <c r="OR301" s="27" t="s">
        <v>815</v>
      </c>
      <c r="OS301" s="27" t="s">
        <v>815</v>
      </c>
      <c r="OT301" s="27" t="s">
        <v>815</v>
      </c>
      <c r="OU301" s="27" t="s">
        <v>815</v>
      </c>
      <c r="OV301" s="27" t="s">
        <v>815</v>
      </c>
      <c r="OW301" s="27" t="s">
        <v>815</v>
      </c>
      <c r="OX301" s="27" t="s">
        <v>815</v>
      </c>
      <c r="OY301" s="27" t="s">
        <v>815</v>
      </c>
      <c r="OZ301" s="27" t="s">
        <v>815</v>
      </c>
      <c r="PA301" s="27" t="s">
        <v>815</v>
      </c>
      <c r="PB301" s="27" t="s">
        <v>815</v>
      </c>
      <c r="PC301" s="27" t="s">
        <v>815</v>
      </c>
      <c r="PD301" s="27" t="s">
        <v>815</v>
      </c>
      <c r="PE301" s="27" t="s">
        <v>815</v>
      </c>
      <c r="PF301" s="27" t="s">
        <v>815</v>
      </c>
      <c r="PG301" s="27" t="s">
        <v>815</v>
      </c>
      <c r="PH301" s="27" t="s">
        <v>815</v>
      </c>
      <c r="PI301" s="27" t="s">
        <v>815</v>
      </c>
      <c r="PJ301" s="27" t="s">
        <v>815</v>
      </c>
      <c r="PK301" s="27" t="s">
        <v>815</v>
      </c>
      <c r="PL301" s="27" t="s">
        <v>815</v>
      </c>
      <c r="PM301" s="27" t="s">
        <v>815</v>
      </c>
      <c r="PN301" s="27" t="s">
        <v>815</v>
      </c>
      <c r="PO301" s="27" t="s">
        <v>815</v>
      </c>
      <c r="PP301" s="27" t="s">
        <v>815</v>
      </c>
      <c r="PQ301" s="27" t="s">
        <v>815</v>
      </c>
      <c r="PR301" s="27" t="s">
        <v>815</v>
      </c>
      <c r="PS301" s="27" t="s">
        <v>815</v>
      </c>
      <c r="PT301" s="27" t="s">
        <v>815</v>
      </c>
      <c r="PU301" s="27" t="s">
        <v>815</v>
      </c>
      <c r="PV301" s="27" t="s">
        <v>815</v>
      </c>
      <c r="PW301" s="27" t="s">
        <v>815</v>
      </c>
      <c r="PX301" s="27" t="s">
        <v>815</v>
      </c>
      <c r="PY301" s="27" t="s">
        <v>815</v>
      </c>
      <c r="PZ301" s="27" t="s">
        <v>815</v>
      </c>
      <c r="QA301" s="27" t="s">
        <v>815</v>
      </c>
      <c r="QB301" s="27" t="s">
        <v>815</v>
      </c>
      <c r="QC301" s="27" t="s">
        <v>815</v>
      </c>
      <c r="QD301" s="27" t="s">
        <v>815</v>
      </c>
      <c r="QE301" s="27" t="s">
        <v>815</v>
      </c>
      <c r="QF301" s="27" t="s">
        <v>815</v>
      </c>
      <c r="QG301" s="27" t="s">
        <v>815</v>
      </c>
      <c r="QH301" s="27" t="s">
        <v>815</v>
      </c>
      <c r="QI301" s="27" t="s">
        <v>815</v>
      </c>
      <c r="QJ301" s="27" t="s">
        <v>815</v>
      </c>
      <c r="QK301" s="27" t="s">
        <v>815</v>
      </c>
      <c r="QL301" s="27" t="s">
        <v>815</v>
      </c>
      <c r="QM301" s="27" t="s">
        <v>815</v>
      </c>
      <c r="QN301" s="27" t="s">
        <v>815</v>
      </c>
      <c r="QO301" s="27" t="s">
        <v>815</v>
      </c>
      <c r="QP301" s="27" t="s">
        <v>815</v>
      </c>
      <c r="QQ301" s="27" t="s">
        <v>815</v>
      </c>
      <c r="QR301" s="27" t="s">
        <v>815</v>
      </c>
      <c r="QS301" s="27" t="s">
        <v>815</v>
      </c>
      <c r="QT301" s="27" t="s">
        <v>815</v>
      </c>
      <c r="QU301" s="27" t="s">
        <v>815</v>
      </c>
      <c r="QV301" s="27" t="s">
        <v>815</v>
      </c>
      <c r="QW301" s="27" t="s">
        <v>815</v>
      </c>
      <c r="QX301" s="27" t="s">
        <v>815</v>
      </c>
      <c r="QY301" s="27" t="s">
        <v>815</v>
      </c>
      <c r="QZ301" s="27" t="s">
        <v>815</v>
      </c>
      <c r="RA301" s="27" t="s">
        <v>815</v>
      </c>
      <c r="RB301" s="27" t="s">
        <v>815</v>
      </c>
      <c r="RC301" s="27" t="s">
        <v>815</v>
      </c>
      <c r="RD301" s="27" t="s">
        <v>815</v>
      </c>
      <c r="RE301" s="27" t="s">
        <v>815</v>
      </c>
      <c r="RF301" s="27" t="s">
        <v>815</v>
      </c>
      <c r="RG301" s="27" t="s">
        <v>815</v>
      </c>
      <c r="RH301" s="27" t="s">
        <v>815</v>
      </c>
      <c r="RI301" s="27" t="s">
        <v>815</v>
      </c>
      <c r="RJ301" s="27" t="s">
        <v>815</v>
      </c>
      <c r="RK301" s="27" t="s">
        <v>815</v>
      </c>
      <c r="RL301" s="27" t="s">
        <v>815</v>
      </c>
      <c r="RM301" s="27" t="s">
        <v>815</v>
      </c>
      <c r="RN301" s="27" t="s">
        <v>815</v>
      </c>
      <c r="RO301" s="27" t="s">
        <v>815</v>
      </c>
      <c r="RP301" s="27" t="s">
        <v>815</v>
      </c>
      <c r="RQ301" s="27" t="s">
        <v>815</v>
      </c>
      <c r="RR301" s="27" t="s">
        <v>815</v>
      </c>
      <c r="RS301" s="27" t="s">
        <v>815</v>
      </c>
      <c r="RT301" s="27" t="s">
        <v>815</v>
      </c>
      <c r="RU301" s="27" t="s">
        <v>815</v>
      </c>
      <c r="RV301" s="27" t="s">
        <v>815</v>
      </c>
      <c r="RW301" s="27" t="s">
        <v>815</v>
      </c>
      <c r="RX301" s="27" t="s">
        <v>815</v>
      </c>
      <c r="RY301" s="27" t="s">
        <v>815</v>
      </c>
      <c r="RZ301" s="27" t="s">
        <v>815</v>
      </c>
      <c r="SA301" s="27" t="s">
        <v>815</v>
      </c>
      <c r="SB301" s="27" t="s">
        <v>815</v>
      </c>
      <c r="SC301" s="27" t="s">
        <v>815</v>
      </c>
      <c r="SD301" s="27" t="s">
        <v>815</v>
      </c>
      <c r="SE301" s="27" t="s">
        <v>815</v>
      </c>
      <c r="SF301" s="27" t="s">
        <v>815</v>
      </c>
      <c r="SG301" s="27" t="s">
        <v>815</v>
      </c>
      <c r="SH301" s="27" t="s">
        <v>815</v>
      </c>
      <c r="SI301" s="27" t="s">
        <v>815</v>
      </c>
      <c r="SJ301" s="27" t="s">
        <v>815</v>
      </c>
      <c r="SK301" s="27" t="s">
        <v>815</v>
      </c>
      <c r="SL301" s="27" t="s">
        <v>815</v>
      </c>
      <c r="SM301" s="27" t="s">
        <v>815</v>
      </c>
      <c r="SN301" s="27" t="s">
        <v>815</v>
      </c>
      <c r="SO301" s="27" t="s">
        <v>815</v>
      </c>
      <c r="SP301" s="27" t="s">
        <v>815</v>
      </c>
      <c r="SQ301" s="27" t="s">
        <v>815</v>
      </c>
      <c r="SR301" s="27" t="s">
        <v>815</v>
      </c>
      <c r="SS301" s="27" t="s">
        <v>815</v>
      </c>
      <c r="ST301" s="27" t="s">
        <v>815</v>
      </c>
      <c r="SU301" s="27" t="s">
        <v>815</v>
      </c>
      <c r="SV301" s="27" t="s">
        <v>815</v>
      </c>
      <c r="SW301" s="27" t="s">
        <v>815</v>
      </c>
      <c r="SX301" s="27" t="s">
        <v>815</v>
      </c>
      <c r="SY301" s="27" t="s">
        <v>815</v>
      </c>
      <c r="SZ301" s="27" t="s">
        <v>815</v>
      </c>
      <c r="TA301" s="27" t="s">
        <v>815</v>
      </c>
      <c r="TB301" s="27" t="s">
        <v>815</v>
      </c>
      <c r="TC301" s="27" t="s">
        <v>815</v>
      </c>
      <c r="TD301" s="27" t="s">
        <v>815</v>
      </c>
      <c r="TE301" s="27" t="s">
        <v>815</v>
      </c>
      <c r="TF301" s="27" t="s">
        <v>815</v>
      </c>
      <c r="TG301" s="27" t="s">
        <v>815</v>
      </c>
      <c r="TH301" s="27" t="s">
        <v>815</v>
      </c>
      <c r="TI301" s="27" t="s">
        <v>815</v>
      </c>
      <c r="TJ301" s="27" t="s">
        <v>815</v>
      </c>
      <c r="TK301" s="27" t="s">
        <v>815</v>
      </c>
      <c r="TL301" s="27" t="s">
        <v>815</v>
      </c>
      <c r="TM301" s="27" t="s">
        <v>815</v>
      </c>
      <c r="TN301" s="27" t="s">
        <v>815</v>
      </c>
      <c r="TO301" s="27" t="s">
        <v>815</v>
      </c>
      <c r="TP301" s="27" t="s">
        <v>815</v>
      </c>
      <c r="TQ301" s="27" t="s">
        <v>815</v>
      </c>
      <c r="TR301" s="27" t="s">
        <v>815</v>
      </c>
      <c r="TS301" s="27" t="s">
        <v>815</v>
      </c>
      <c r="TT301" s="27" t="s">
        <v>815</v>
      </c>
      <c r="TU301" s="27" t="s">
        <v>815</v>
      </c>
      <c r="TV301" s="27" t="s">
        <v>815</v>
      </c>
      <c r="TW301" s="27" t="s">
        <v>815</v>
      </c>
      <c r="TX301" s="27" t="s">
        <v>815</v>
      </c>
      <c r="TY301" s="27" t="s">
        <v>815</v>
      </c>
      <c r="TZ301" s="27" t="s">
        <v>815</v>
      </c>
      <c r="UA301" s="27" t="s">
        <v>815</v>
      </c>
      <c r="UB301" s="27" t="s">
        <v>815</v>
      </c>
      <c r="UC301" s="27" t="s">
        <v>815</v>
      </c>
      <c r="UD301" s="27" t="s">
        <v>815</v>
      </c>
      <c r="UE301" s="27" t="s">
        <v>815</v>
      </c>
      <c r="UF301" s="27" t="s">
        <v>815</v>
      </c>
      <c r="UG301" s="27" t="s">
        <v>815</v>
      </c>
      <c r="UH301" s="27" t="s">
        <v>815</v>
      </c>
      <c r="UI301" s="27" t="s">
        <v>815</v>
      </c>
      <c r="UJ301" s="27" t="s">
        <v>815</v>
      </c>
      <c r="UK301" s="27" t="s">
        <v>815</v>
      </c>
      <c r="UL301" s="27" t="s">
        <v>815</v>
      </c>
      <c r="UM301" s="27" t="s">
        <v>815</v>
      </c>
      <c r="UN301" s="27" t="s">
        <v>815</v>
      </c>
      <c r="UO301" s="27" t="s">
        <v>815</v>
      </c>
      <c r="UP301" s="27" t="s">
        <v>815</v>
      </c>
      <c r="UQ301" s="27" t="s">
        <v>815</v>
      </c>
      <c r="UR301" s="27" t="s">
        <v>815</v>
      </c>
      <c r="US301" s="27" t="s">
        <v>815</v>
      </c>
      <c r="UT301" s="27" t="s">
        <v>815</v>
      </c>
      <c r="UU301" s="27" t="s">
        <v>815</v>
      </c>
      <c r="UV301" s="27" t="s">
        <v>815</v>
      </c>
      <c r="UW301" s="27" t="s">
        <v>815</v>
      </c>
      <c r="UX301" s="27" t="s">
        <v>815</v>
      </c>
      <c r="UY301" s="27" t="s">
        <v>815</v>
      </c>
      <c r="UZ301" s="27" t="s">
        <v>815</v>
      </c>
      <c r="VA301" s="27" t="s">
        <v>815</v>
      </c>
      <c r="VB301" s="27" t="s">
        <v>815</v>
      </c>
      <c r="VC301" s="27" t="s">
        <v>815</v>
      </c>
      <c r="VD301" s="27" t="s">
        <v>815</v>
      </c>
      <c r="VE301" s="27" t="s">
        <v>815</v>
      </c>
      <c r="VF301" s="27" t="s">
        <v>815</v>
      </c>
      <c r="VG301" s="27" t="s">
        <v>815</v>
      </c>
      <c r="VH301" s="27" t="s">
        <v>815</v>
      </c>
      <c r="VI301" s="27" t="s">
        <v>815</v>
      </c>
      <c r="VJ301" s="27" t="s">
        <v>815</v>
      </c>
      <c r="VK301" s="27" t="s">
        <v>815</v>
      </c>
      <c r="VL301" s="27" t="s">
        <v>815</v>
      </c>
      <c r="VM301" s="27" t="s">
        <v>815</v>
      </c>
      <c r="VN301" s="27" t="s">
        <v>815</v>
      </c>
      <c r="VO301" s="27" t="s">
        <v>815</v>
      </c>
      <c r="VP301" s="27" t="s">
        <v>815</v>
      </c>
      <c r="VQ301" s="27" t="s">
        <v>815</v>
      </c>
      <c r="VR301" s="27" t="s">
        <v>815</v>
      </c>
      <c r="VS301" s="27" t="s">
        <v>815</v>
      </c>
      <c r="VT301" s="27" t="s">
        <v>815</v>
      </c>
      <c r="VU301" s="27" t="s">
        <v>815</v>
      </c>
      <c r="VV301" s="27" t="s">
        <v>815</v>
      </c>
      <c r="VW301" s="27" t="s">
        <v>815</v>
      </c>
      <c r="VX301" s="27" t="s">
        <v>815</v>
      </c>
      <c r="VY301" s="27" t="s">
        <v>815</v>
      </c>
      <c r="VZ301" s="27" t="s">
        <v>815</v>
      </c>
      <c r="WA301" s="27" t="s">
        <v>815</v>
      </c>
      <c r="WB301" s="27" t="s">
        <v>815</v>
      </c>
      <c r="WC301" s="27" t="s">
        <v>815</v>
      </c>
      <c r="WD301" s="27" t="s">
        <v>815</v>
      </c>
      <c r="WE301" s="27" t="s">
        <v>815</v>
      </c>
      <c r="WF301" s="27" t="s">
        <v>815</v>
      </c>
      <c r="WG301" s="27" t="s">
        <v>815</v>
      </c>
      <c r="WH301" s="27" t="s">
        <v>815</v>
      </c>
      <c r="WI301" s="27" t="s">
        <v>815</v>
      </c>
      <c r="WJ301" s="27" t="s">
        <v>815</v>
      </c>
      <c r="WK301" s="27" t="s">
        <v>815</v>
      </c>
      <c r="WL301" s="27" t="s">
        <v>815</v>
      </c>
      <c r="WM301" s="27" t="s">
        <v>815</v>
      </c>
      <c r="WN301" s="27" t="s">
        <v>815</v>
      </c>
      <c r="WO301" s="27" t="s">
        <v>815</v>
      </c>
      <c r="WP301" s="27" t="s">
        <v>815</v>
      </c>
      <c r="WQ301" s="27" t="s">
        <v>815</v>
      </c>
      <c r="WR301" s="27" t="s">
        <v>815</v>
      </c>
      <c r="WS301" s="27" t="s">
        <v>815</v>
      </c>
      <c r="WT301" s="27" t="s">
        <v>815</v>
      </c>
      <c r="WU301" s="27" t="s">
        <v>815</v>
      </c>
      <c r="WV301" s="27" t="s">
        <v>815</v>
      </c>
      <c r="WW301" s="27" t="s">
        <v>815</v>
      </c>
      <c r="WX301" s="27" t="s">
        <v>815</v>
      </c>
      <c r="WY301" s="27" t="s">
        <v>815</v>
      </c>
      <c r="WZ301" s="27" t="s">
        <v>815</v>
      </c>
      <c r="XA301" s="27" t="s">
        <v>815</v>
      </c>
      <c r="XB301" s="27" t="s">
        <v>815</v>
      </c>
      <c r="XC301" s="27" t="s">
        <v>815</v>
      </c>
      <c r="XD301" s="27" t="s">
        <v>815</v>
      </c>
      <c r="XE301" s="27" t="s">
        <v>815</v>
      </c>
      <c r="XF301" s="27" t="s">
        <v>815</v>
      </c>
      <c r="XG301" s="27" t="s">
        <v>815</v>
      </c>
      <c r="XH301" s="27" t="s">
        <v>815</v>
      </c>
      <c r="XI301" s="27" t="s">
        <v>815</v>
      </c>
      <c r="XJ301" s="27" t="s">
        <v>815</v>
      </c>
      <c r="XK301" s="27" t="s">
        <v>815</v>
      </c>
      <c r="XL301" s="27" t="s">
        <v>815</v>
      </c>
      <c r="XM301" s="27" t="s">
        <v>815</v>
      </c>
      <c r="XN301" s="27" t="s">
        <v>815</v>
      </c>
      <c r="XO301" s="27" t="s">
        <v>815</v>
      </c>
      <c r="XP301" s="27" t="s">
        <v>815</v>
      </c>
      <c r="XQ301" s="27" t="s">
        <v>815</v>
      </c>
      <c r="XR301" s="27" t="s">
        <v>815</v>
      </c>
      <c r="XS301" s="27" t="s">
        <v>815</v>
      </c>
      <c r="XT301" s="27" t="s">
        <v>815</v>
      </c>
      <c r="XU301" s="27" t="s">
        <v>815</v>
      </c>
      <c r="XV301" s="27" t="s">
        <v>815</v>
      </c>
      <c r="XW301" s="27" t="s">
        <v>815</v>
      </c>
      <c r="XX301" s="27" t="s">
        <v>815</v>
      </c>
      <c r="XY301" s="27" t="s">
        <v>815</v>
      </c>
      <c r="XZ301" s="27" t="s">
        <v>815</v>
      </c>
      <c r="YA301" s="27" t="s">
        <v>815</v>
      </c>
      <c r="YB301" s="27" t="s">
        <v>815</v>
      </c>
      <c r="YC301" s="27" t="s">
        <v>815</v>
      </c>
      <c r="YD301" s="27" t="s">
        <v>815</v>
      </c>
      <c r="YE301" s="27" t="s">
        <v>815</v>
      </c>
      <c r="YF301" s="27" t="s">
        <v>815</v>
      </c>
      <c r="YG301" s="27" t="s">
        <v>815</v>
      </c>
      <c r="YH301" s="27" t="s">
        <v>815</v>
      </c>
      <c r="YI301" s="27" t="s">
        <v>815</v>
      </c>
      <c r="YJ301" s="27" t="s">
        <v>815</v>
      </c>
      <c r="YK301" s="27" t="s">
        <v>815</v>
      </c>
      <c r="YL301" s="27" t="s">
        <v>815</v>
      </c>
      <c r="YM301" s="27" t="s">
        <v>815</v>
      </c>
      <c r="YN301" s="27" t="s">
        <v>815</v>
      </c>
      <c r="YO301" s="27" t="s">
        <v>815</v>
      </c>
      <c r="YP301" s="27" t="s">
        <v>815</v>
      </c>
      <c r="YQ301" s="27" t="s">
        <v>815</v>
      </c>
      <c r="YR301" s="27" t="s">
        <v>815</v>
      </c>
      <c r="YS301" s="27" t="s">
        <v>815</v>
      </c>
      <c r="YT301" s="27" t="s">
        <v>815</v>
      </c>
      <c r="YU301" s="27" t="s">
        <v>815</v>
      </c>
      <c r="YV301" s="27" t="s">
        <v>815</v>
      </c>
      <c r="YW301" s="27" t="s">
        <v>815</v>
      </c>
      <c r="YX301" s="27" t="s">
        <v>815</v>
      </c>
      <c r="YY301" s="27" t="s">
        <v>815</v>
      </c>
      <c r="YZ301" s="27" t="s">
        <v>815</v>
      </c>
      <c r="ZA301" s="27" t="s">
        <v>815</v>
      </c>
      <c r="ZB301" s="27" t="s">
        <v>815</v>
      </c>
      <c r="ZC301" s="27" t="s">
        <v>815</v>
      </c>
      <c r="ZD301" s="27" t="s">
        <v>815</v>
      </c>
      <c r="ZE301" s="27" t="s">
        <v>815</v>
      </c>
      <c r="ZF301" s="27" t="s">
        <v>815</v>
      </c>
      <c r="ZG301" s="27" t="s">
        <v>815</v>
      </c>
      <c r="ZH301" s="27" t="s">
        <v>815</v>
      </c>
      <c r="ZI301" s="27" t="s">
        <v>815</v>
      </c>
      <c r="ZJ301" s="27" t="s">
        <v>815</v>
      </c>
      <c r="ZK301" s="27" t="s">
        <v>815</v>
      </c>
      <c r="ZL301" s="27" t="s">
        <v>815</v>
      </c>
      <c r="ZM301" s="27" t="s">
        <v>815</v>
      </c>
      <c r="ZN301" s="27" t="s">
        <v>815</v>
      </c>
      <c r="ZO301" s="27" t="s">
        <v>815</v>
      </c>
      <c r="ZP301" s="27" t="s">
        <v>815</v>
      </c>
      <c r="ZQ301" s="27" t="s">
        <v>815</v>
      </c>
      <c r="ZR301" s="27" t="s">
        <v>815</v>
      </c>
      <c r="ZS301" s="27" t="s">
        <v>815</v>
      </c>
      <c r="ZT301" s="27" t="s">
        <v>815</v>
      </c>
      <c r="ZU301" s="27" t="s">
        <v>815</v>
      </c>
      <c r="ZV301" s="27" t="s">
        <v>815</v>
      </c>
      <c r="ZW301" s="27" t="s">
        <v>815</v>
      </c>
      <c r="ZX301" s="27" t="s">
        <v>815</v>
      </c>
      <c r="ZY301" s="27" t="s">
        <v>815</v>
      </c>
      <c r="ZZ301" s="27" t="s">
        <v>815</v>
      </c>
      <c r="AAA301" s="27" t="s">
        <v>815</v>
      </c>
      <c r="AAB301" s="27" t="s">
        <v>815</v>
      </c>
      <c r="AAC301" s="27" t="s">
        <v>815</v>
      </c>
      <c r="AAD301" s="27" t="s">
        <v>815</v>
      </c>
      <c r="AAE301" s="27" t="s">
        <v>815</v>
      </c>
      <c r="AAF301" s="27" t="s">
        <v>815</v>
      </c>
      <c r="AAG301" s="27" t="s">
        <v>815</v>
      </c>
      <c r="AAH301" s="27" t="s">
        <v>815</v>
      </c>
      <c r="AAI301" s="27" t="s">
        <v>815</v>
      </c>
      <c r="AAJ301" s="27" t="s">
        <v>815</v>
      </c>
      <c r="AAK301" s="27" t="s">
        <v>815</v>
      </c>
      <c r="AAL301" s="27" t="s">
        <v>815</v>
      </c>
      <c r="AAM301" s="27" t="s">
        <v>815</v>
      </c>
      <c r="AAN301" s="27" t="s">
        <v>815</v>
      </c>
      <c r="AAO301" s="27" t="s">
        <v>815</v>
      </c>
      <c r="AAP301" s="27" t="s">
        <v>815</v>
      </c>
      <c r="AAQ301" s="27" t="s">
        <v>815</v>
      </c>
      <c r="AAR301" s="27" t="s">
        <v>815</v>
      </c>
      <c r="AAS301" s="27" t="s">
        <v>815</v>
      </c>
      <c r="AAT301" s="27" t="s">
        <v>815</v>
      </c>
      <c r="AAU301" s="27" t="s">
        <v>815</v>
      </c>
      <c r="AAV301" s="27" t="s">
        <v>815</v>
      </c>
      <c r="AAW301" s="27" t="s">
        <v>815</v>
      </c>
      <c r="AAX301" s="27" t="s">
        <v>815</v>
      </c>
      <c r="AAY301" s="27" t="s">
        <v>815</v>
      </c>
      <c r="AAZ301" s="27" t="s">
        <v>815</v>
      </c>
      <c r="ABA301" s="27" t="s">
        <v>815</v>
      </c>
      <c r="ABB301" s="27" t="s">
        <v>815</v>
      </c>
      <c r="ABC301" s="27" t="s">
        <v>815</v>
      </c>
      <c r="ABD301" s="27" t="s">
        <v>815</v>
      </c>
      <c r="ABE301" s="27" t="s">
        <v>815</v>
      </c>
      <c r="ABF301" s="27" t="s">
        <v>815</v>
      </c>
      <c r="ABG301" s="27" t="s">
        <v>815</v>
      </c>
      <c r="ABH301" s="27" t="s">
        <v>815</v>
      </c>
      <c r="ABI301" s="27" t="s">
        <v>815</v>
      </c>
      <c r="ABJ301" s="27" t="s">
        <v>815</v>
      </c>
      <c r="ABK301" s="27" t="s">
        <v>815</v>
      </c>
      <c r="ABL301" s="27" t="s">
        <v>815</v>
      </c>
      <c r="ABM301" s="27" t="s">
        <v>815</v>
      </c>
      <c r="ABN301" s="27" t="s">
        <v>815</v>
      </c>
      <c r="ABO301" s="27" t="s">
        <v>815</v>
      </c>
      <c r="ABP301" s="27" t="s">
        <v>815</v>
      </c>
      <c r="ABQ301" s="27" t="s">
        <v>815</v>
      </c>
      <c r="ABR301" s="27" t="s">
        <v>815</v>
      </c>
      <c r="ABS301" s="27" t="s">
        <v>815</v>
      </c>
      <c r="ABT301" s="27" t="s">
        <v>815</v>
      </c>
      <c r="ABU301" s="27" t="s">
        <v>815</v>
      </c>
      <c r="ABV301" s="27" t="s">
        <v>815</v>
      </c>
      <c r="ABW301" s="27" t="s">
        <v>815</v>
      </c>
      <c r="ABX301" s="27" t="s">
        <v>815</v>
      </c>
      <c r="ABY301" s="27" t="s">
        <v>815</v>
      </c>
      <c r="ABZ301" s="27" t="s">
        <v>815</v>
      </c>
      <c r="ACA301" s="27" t="s">
        <v>815</v>
      </c>
      <c r="ACB301" s="27" t="s">
        <v>815</v>
      </c>
      <c r="ACC301" s="27" t="s">
        <v>815</v>
      </c>
      <c r="ACD301" s="27" t="s">
        <v>815</v>
      </c>
      <c r="ACE301" s="27" t="s">
        <v>815</v>
      </c>
      <c r="ACF301" s="27" t="s">
        <v>815</v>
      </c>
      <c r="ACG301" s="27" t="s">
        <v>815</v>
      </c>
      <c r="ACH301" s="27" t="s">
        <v>815</v>
      </c>
      <c r="ACI301" s="27" t="s">
        <v>815</v>
      </c>
      <c r="ACJ301" s="27" t="s">
        <v>815</v>
      </c>
      <c r="ACK301" s="27" t="s">
        <v>815</v>
      </c>
      <c r="ACL301" s="27" t="s">
        <v>815</v>
      </c>
      <c r="ACM301" s="27" t="s">
        <v>815</v>
      </c>
      <c r="ACN301" s="27" t="s">
        <v>815</v>
      </c>
      <c r="ACO301" s="27" t="s">
        <v>815</v>
      </c>
      <c r="ACP301" s="27" t="s">
        <v>815</v>
      </c>
      <c r="ACQ301" s="27" t="s">
        <v>815</v>
      </c>
      <c r="ACR301" s="27" t="s">
        <v>815</v>
      </c>
      <c r="ACS301" s="27" t="s">
        <v>815</v>
      </c>
      <c r="ACT301" s="27" t="s">
        <v>815</v>
      </c>
      <c r="ACU301" s="27" t="s">
        <v>815</v>
      </c>
      <c r="ACV301" s="27" t="s">
        <v>815</v>
      </c>
      <c r="ACW301" s="27" t="s">
        <v>815</v>
      </c>
      <c r="ACX301" s="27" t="s">
        <v>815</v>
      </c>
      <c r="ACY301" s="27" t="s">
        <v>815</v>
      </c>
      <c r="ACZ301" s="27" t="s">
        <v>815</v>
      </c>
      <c r="ADA301" s="27" t="s">
        <v>815</v>
      </c>
      <c r="ADB301" s="27" t="s">
        <v>815</v>
      </c>
      <c r="ADC301" s="27" t="s">
        <v>815</v>
      </c>
      <c r="ADD301" s="27" t="s">
        <v>815</v>
      </c>
      <c r="ADE301" s="27" t="s">
        <v>815</v>
      </c>
      <c r="ADF301" s="27" t="s">
        <v>815</v>
      </c>
      <c r="ADG301" s="27" t="s">
        <v>815</v>
      </c>
      <c r="ADH301" s="27" t="s">
        <v>815</v>
      </c>
      <c r="ADI301" s="27" t="s">
        <v>815</v>
      </c>
      <c r="ADJ301" s="27" t="s">
        <v>815</v>
      </c>
      <c r="ADK301" s="27" t="s">
        <v>815</v>
      </c>
      <c r="ADL301" s="27" t="s">
        <v>815</v>
      </c>
      <c r="ADM301" s="27" t="s">
        <v>815</v>
      </c>
      <c r="ADN301" s="27" t="s">
        <v>815</v>
      </c>
      <c r="ADO301" s="27" t="s">
        <v>815</v>
      </c>
      <c r="ADP301" s="27" t="s">
        <v>815</v>
      </c>
      <c r="ADQ301" s="27" t="s">
        <v>815</v>
      </c>
      <c r="ADR301" s="27" t="s">
        <v>815</v>
      </c>
      <c r="ADS301" s="27" t="s">
        <v>815</v>
      </c>
      <c r="ADT301" s="27" t="s">
        <v>815</v>
      </c>
      <c r="ADU301" s="27" t="s">
        <v>815</v>
      </c>
      <c r="ADV301" s="27" t="s">
        <v>815</v>
      </c>
      <c r="ADW301" s="27" t="s">
        <v>815</v>
      </c>
      <c r="ADX301" s="27" t="s">
        <v>815</v>
      </c>
      <c r="ADY301" s="27" t="s">
        <v>815</v>
      </c>
      <c r="ADZ301" s="27" t="s">
        <v>815</v>
      </c>
      <c r="AEA301" s="27" t="s">
        <v>815</v>
      </c>
      <c r="AEB301" s="27" t="s">
        <v>815</v>
      </c>
      <c r="AEC301" s="27" t="s">
        <v>815</v>
      </c>
      <c r="AED301" s="27" t="s">
        <v>815</v>
      </c>
      <c r="AEE301" s="27" t="s">
        <v>815</v>
      </c>
      <c r="AEF301" s="27" t="s">
        <v>815</v>
      </c>
      <c r="AEG301" s="27" t="s">
        <v>815</v>
      </c>
      <c r="AEH301" s="27" t="s">
        <v>815</v>
      </c>
      <c r="AEI301" s="27" t="s">
        <v>815</v>
      </c>
      <c r="AEJ301" s="27" t="s">
        <v>815</v>
      </c>
      <c r="AEK301" s="27" t="s">
        <v>815</v>
      </c>
      <c r="AEL301" s="27" t="s">
        <v>815</v>
      </c>
      <c r="AEM301" s="27" t="s">
        <v>815</v>
      </c>
      <c r="AEN301" s="27" t="s">
        <v>815</v>
      </c>
      <c r="AEO301" s="27" t="s">
        <v>815</v>
      </c>
      <c r="AEP301" s="27" t="s">
        <v>815</v>
      </c>
      <c r="AEQ301" s="27" t="s">
        <v>815</v>
      </c>
      <c r="AER301" s="27" t="s">
        <v>815</v>
      </c>
      <c r="AES301" s="27" t="s">
        <v>815</v>
      </c>
      <c r="AET301" s="27" t="s">
        <v>815</v>
      </c>
      <c r="AEU301" s="27" t="s">
        <v>815</v>
      </c>
      <c r="AEV301" s="27" t="s">
        <v>815</v>
      </c>
      <c r="AEW301" s="27" t="s">
        <v>815</v>
      </c>
      <c r="AEX301" s="27" t="s">
        <v>815</v>
      </c>
      <c r="AEY301" s="27" t="s">
        <v>815</v>
      </c>
      <c r="AEZ301" s="27" t="s">
        <v>815</v>
      </c>
      <c r="AFA301" s="27" t="s">
        <v>815</v>
      </c>
      <c r="AFB301" s="27" t="s">
        <v>815</v>
      </c>
      <c r="AFC301" s="27" t="s">
        <v>815</v>
      </c>
      <c r="AFD301" s="27" t="s">
        <v>815</v>
      </c>
      <c r="AFE301" s="27" t="s">
        <v>815</v>
      </c>
      <c r="AFF301" s="27" t="s">
        <v>815</v>
      </c>
      <c r="AFG301" s="27" t="s">
        <v>815</v>
      </c>
      <c r="AFH301" s="27" t="s">
        <v>815</v>
      </c>
      <c r="AFI301" s="27" t="s">
        <v>815</v>
      </c>
      <c r="AFJ301" s="27" t="s">
        <v>815</v>
      </c>
      <c r="AFK301" s="27" t="s">
        <v>815</v>
      </c>
      <c r="AFL301" s="27" t="s">
        <v>815</v>
      </c>
      <c r="AFM301" s="27" t="s">
        <v>815</v>
      </c>
      <c r="AFN301" s="27" t="s">
        <v>815</v>
      </c>
      <c r="AFO301" s="27" t="s">
        <v>815</v>
      </c>
      <c r="AFP301" s="27" t="s">
        <v>815</v>
      </c>
      <c r="AFQ301" s="27" t="s">
        <v>815</v>
      </c>
      <c r="AFR301" s="27" t="s">
        <v>815</v>
      </c>
      <c r="AFS301" s="27" t="s">
        <v>815</v>
      </c>
      <c r="AFT301" s="27" t="s">
        <v>815</v>
      </c>
      <c r="AFU301" s="27" t="s">
        <v>815</v>
      </c>
      <c r="AFV301" s="27" t="s">
        <v>815</v>
      </c>
      <c r="AFW301" s="27" t="s">
        <v>815</v>
      </c>
      <c r="AFX301" s="27" t="s">
        <v>815</v>
      </c>
      <c r="AFY301" s="27" t="s">
        <v>815</v>
      </c>
      <c r="AFZ301" s="27" t="s">
        <v>815</v>
      </c>
      <c r="AGA301" s="27" t="s">
        <v>815</v>
      </c>
      <c r="AGB301" s="27" t="s">
        <v>815</v>
      </c>
      <c r="AGC301" s="27" t="s">
        <v>815</v>
      </c>
      <c r="AGD301" s="27" t="s">
        <v>815</v>
      </c>
      <c r="AGE301" s="27" t="s">
        <v>815</v>
      </c>
      <c r="AGF301" s="27" t="s">
        <v>815</v>
      </c>
      <c r="AGG301" s="27" t="s">
        <v>815</v>
      </c>
      <c r="AGH301" s="27" t="s">
        <v>815</v>
      </c>
      <c r="AGI301" s="27" t="s">
        <v>815</v>
      </c>
      <c r="AGJ301" s="27" t="s">
        <v>815</v>
      </c>
      <c r="AGK301" s="27" t="s">
        <v>815</v>
      </c>
      <c r="AGL301" s="27" t="s">
        <v>815</v>
      </c>
      <c r="AGM301" s="27" t="s">
        <v>815</v>
      </c>
      <c r="AGN301" s="27" t="s">
        <v>815</v>
      </c>
      <c r="AGO301" s="27" t="s">
        <v>815</v>
      </c>
      <c r="AGP301" s="27" t="s">
        <v>815</v>
      </c>
      <c r="AGQ301" s="27" t="s">
        <v>815</v>
      </c>
      <c r="AGR301" s="27" t="s">
        <v>815</v>
      </c>
      <c r="AGS301" s="27" t="s">
        <v>815</v>
      </c>
      <c r="AGT301" s="27" t="s">
        <v>815</v>
      </c>
      <c r="AGU301" s="27" t="s">
        <v>815</v>
      </c>
      <c r="AGV301" s="27" t="s">
        <v>815</v>
      </c>
      <c r="AGW301" s="27" t="s">
        <v>815</v>
      </c>
      <c r="AGX301" s="27" t="s">
        <v>815</v>
      </c>
      <c r="AGY301" s="27" t="s">
        <v>815</v>
      </c>
      <c r="AGZ301" s="27" t="s">
        <v>815</v>
      </c>
      <c r="AHA301" s="27" t="s">
        <v>815</v>
      </c>
      <c r="AHB301" s="27" t="s">
        <v>815</v>
      </c>
      <c r="AHC301" s="27" t="s">
        <v>815</v>
      </c>
      <c r="AHD301" s="27" t="s">
        <v>815</v>
      </c>
      <c r="AHE301" s="27" t="s">
        <v>815</v>
      </c>
      <c r="AHF301" s="27" t="s">
        <v>815</v>
      </c>
      <c r="AHG301" s="27" t="s">
        <v>815</v>
      </c>
      <c r="AHH301" s="27" t="s">
        <v>815</v>
      </c>
      <c r="AHI301" s="27" t="s">
        <v>815</v>
      </c>
      <c r="AHJ301" s="27" t="s">
        <v>815</v>
      </c>
      <c r="AHK301" s="27" t="s">
        <v>815</v>
      </c>
      <c r="AHL301" s="27" t="s">
        <v>815</v>
      </c>
      <c r="AHM301" s="27" t="s">
        <v>815</v>
      </c>
      <c r="AHN301" s="27" t="s">
        <v>815</v>
      </c>
      <c r="AHO301" s="27" t="s">
        <v>815</v>
      </c>
      <c r="AHP301" s="27" t="s">
        <v>815</v>
      </c>
      <c r="AHQ301" s="27" t="s">
        <v>815</v>
      </c>
      <c r="AHR301" s="27" t="s">
        <v>815</v>
      </c>
      <c r="AHS301" s="27" t="s">
        <v>815</v>
      </c>
      <c r="AHT301" s="27" t="s">
        <v>815</v>
      </c>
      <c r="AHU301" s="27" t="s">
        <v>815</v>
      </c>
      <c r="AHV301" s="27" t="s">
        <v>815</v>
      </c>
      <c r="AHW301" s="27" t="s">
        <v>815</v>
      </c>
      <c r="AHX301" s="27" t="s">
        <v>815</v>
      </c>
      <c r="AHY301" s="27" t="s">
        <v>815</v>
      </c>
      <c r="AHZ301" s="27" t="s">
        <v>815</v>
      </c>
      <c r="AIA301" s="27" t="s">
        <v>815</v>
      </c>
      <c r="AIB301" s="27" t="s">
        <v>815</v>
      </c>
      <c r="AIC301" s="27" t="s">
        <v>815</v>
      </c>
      <c r="AID301" s="27" t="s">
        <v>815</v>
      </c>
      <c r="AIE301" s="27" t="s">
        <v>815</v>
      </c>
      <c r="AIF301" s="27" t="s">
        <v>815</v>
      </c>
      <c r="AIG301" s="27" t="s">
        <v>815</v>
      </c>
      <c r="AIH301" s="27" t="s">
        <v>815</v>
      </c>
      <c r="AII301" s="27" t="s">
        <v>815</v>
      </c>
      <c r="AIJ301" s="27" t="s">
        <v>815</v>
      </c>
      <c r="AIK301" s="27" t="s">
        <v>815</v>
      </c>
      <c r="AIL301" s="27" t="s">
        <v>815</v>
      </c>
      <c r="AIM301" s="27" t="s">
        <v>815</v>
      </c>
      <c r="AIN301" s="27" t="s">
        <v>815</v>
      </c>
      <c r="AIO301" s="27" t="s">
        <v>815</v>
      </c>
      <c r="AIP301" s="27" t="s">
        <v>815</v>
      </c>
      <c r="AIQ301" s="27" t="s">
        <v>815</v>
      </c>
      <c r="AIR301" s="27" t="s">
        <v>815</v>
      </c>
      <c r="AIS301" s="27" t="s">
        <v>815</v>
      </c>
      <c r="AIT301" s="27" t="s">
        <v>815</v>
      </c>
      <c r="AIU301" s="27" t="s">
        <v>815</v>
      </c>
      <c r="AIV301" s="27" t="s">
        <v>815</v>
      </c>
      <c r="AIW301" s="27" t="s">
        <v>815</v>
      </c>
      <c r="AIX301" s="27" t="s">
        <v>815</v>
      </c>
      <c r="AIY301" s="27" t="s">
        <v>815</v>
      </c>
      <c r="AIZ301" s="27" t="s">
        <v>815</v>
      </c>
      <c r="AJA301" s="27" t="s">
        <v>815</v>
      </c>
      <c r="AJB301" s="27" t="s">
        <v>815</v>
      </c>
      <c r="AJC301" s="27" t="s">
        <v>815</v>
      </c>
      <c r="AJD301" s="27" t="s">
        <v>815</v>
      </c>
      <c r="AJE301" s="27" t="s">
        <v>815</v>
      </c>
      <c r="AJF301" s="27" t="s">
        <v>815</v>
      </c>
      <c r="AJG301" s="27" t="s">
        <v>815</v>
      </c>
      <c r="AJH301" s="27" t="s">
        <v>815</v>
      </c>
      <c r="AJI301" s="27" t="s">
        <v>815</v>
      </c>
      <c r="AJJ301" s="27" t="s">
        <v>815</v>
      </c>
      <c r="AJK301" s="27" t="s">
        <v>815</v>
      </c>
      <c r="AJL301" s="27" t="s">
        <v>815</v>
      </c>
      <c r="AJM301" s="27" t="s">
        <v>815</v>
      </c>
      <c r="AJN301" s="27" t="s">
        <v>815</v>
      </c>
      <c r="AJO301" s="27" t="s">
        <v>815</v>
      </c>
      <c r="AJP301" s="27" t="s">
        <v>815</v>
      </c>
      <c r="AJQ301" s="27" t="s">
        <v>815</v>
      </c>
      <c r="AJR301" s="27" t="s">
        <v>815</v>
      </c>
      <c r="AJS301" s="27" t="s">
        <v>815</v>
      </c>
      <c r="AJT301" s="27" t="s">
        <v>815</v>
      </c>
      <c r="AJU301" s="27" t="s">
        <v>815</v>
      </c>
      <c r="AJV301" s="27" t="s">
        <v>815</v>
      </c>
      <c r="AJW301" s="27" t="s">
        <v>815</v>
      </c>
      <c r="AJX301" s="27" t="s">
        <v>815</v>
      </c>
      <c r="AJY301" s="27" t="s">
        <v>815</v>
      </c>
      <c r="AJZ301" s="27" t="s">
        <v>815</v>
      </c>
      <c r="AKA301" s="27" t="s">
        <v>815</v>
      </c>
      <c r="AKB301" s="27" t="s">
        <v>815</v>
      </c>
      <c r="AKC301" s="27" t="s">
        <v>815</v>
      </c>
      <c r="AKD301" s="27" t="s">
        <v>815</v>
      </c>
      <c r="AKE301" s="27" t="s">
        <v>815</v>
      </c>
      <c r="AKF301" s="27" t="s">
        <v>815</v>
      </c>
      <c r="AKG301" s="27" t="s">
        <v>815</v>
      </c>
      <c r="AKH301" s="27" t="s">
        <v>815</v>
      </c>
      <c r="AKI301" s="27" t="s">
        <v>815</v>
      </c>
      <c r="AKJ301" s="27" t="s">
        <v>815</v>
      </c>
      <c r="AKK301" s="27" t="s">
        <v>815</v>
      </c>
      <c r="AKL301" s="27" t="s">
        <v>815</v>
      </c>
      <c r="AKM301" s="27" t="s">
        <v>815</v>
      </c>
      <c r="AKN301" s="27" t="s">
        <v>815</v>
      </c>
      <c r="AKO301" s="27" t="s">
        <v>815</v>
      </c>
      <c r="AKP301" s="27" t="s">
        <v>815</v>
      </c>
      <c r="AKQ301" s="27" t="s">
        <v>815</v>
      </c>
      <c r="AKR301" s="27" t="s">
        <v>815</v>
      </c>
      <c r="AKS301" s="27" t="s">
        <v>815</v>
      </c>
      <c r="AKT301" s="27" t="s">
        <v>815</v>
      </c>
      <c r="AKU301" s="27" t="s">
        <v>815</v>
      </c>
      <c r="AKV301" s="27" t="s">
        <v>815</v>
      </c>
      <c r="AKW301" s="27" t="s">
        <v>815</v>
      </c>
      <c r="AKX301" s="27" t="s">
        <v>815</v>
      </c>
      <c r="AKY301" s="27" t="s">
        <v>815</v>
      </c>
      <c r="AKZ301" s="27" t="s">
        <v>815</v>
      </c>
      <c r="ALA301" s="27" t="s">
        <v>815</v>
      </c>
      <c r="ALB301" s="27" t="s">
        <v>815</v>
      </c>
      <c r="ALC301" s="27" t="s">
        <v>815</v>
      </c>
      <c r="ALD301" s="27" t="s">
        <v>815</v>
      </c>
      <c r="ALE301" s="27" t="s">
        <v>815</v>
      </c>
      <c r="ALF301" s="27" t="s">
        <v>815</v>
      </c>
      <c r="ALG301" s="27" t="s">
        <v>815</v>
      </c>
      <c r="ALH301" s="27" t="s">
        <v>815</v>
      </c>
      <c r="ALI301" s="27" t="s">
        <v>815</v>
      </c>
      <c r="ALJ301" s="27" t="s">
        <v>815</v>
      </c>
      <c r="ALK301" s="27" t="s">
        <v>815</v>
      </c>
      <c r="ALL301" s="27" t="s">
        <v>815</v>
      </c>
      <c r="ALM301" s="27" t="s">
        <v>815</v>
      </c>
      <c r="ALN301" s="27" t="s">
        <v>815</v>
      </c>
      <c r="ALO301" s="27" t="s">
        <v>815</v>
      </c>
      <c r="ALP301" s="27" t="s">
        <v>815</v>
      </c>
      <c r="ALQ301" s="27" t="s">
        <v>815</v>
      </c>
      <c r="ALR301" s="27" t="s">
        <v>815</v>
      </c>
      <c r="ALS301" s="27" t="s">
        <v>815</v>
      </c>
      <c r="ALT301" s="27" t="s">
        <v>815</v>
      </c>
      <c r="ALU301" s="27" t="s">
        <v>815</v>
      </c>
      <c r="ALV301" s="27" t="s">
        <v>815</v>
      </c>
      <c r="ALW301" s="27" t="s">
        <v>815</v>
      </c>
      <c r="ALX301" s="27" t="s">
        <v>815</v>
      </c>
      <c r="ALY301" s="27" t="s">
        <v>815</v>
      </c>
      <c r="ALZ301" s="27" t="s">
        <v>815</v>
      </c>
      <c r="AMA301" s="27" t="s">
        <v>815</v>
      </c>
      <c r="AMB301" s="27" t="s">
        <v>815</v>
      </c>
      <c r="AMC301" s="27" t="s">
        <v>815</v>
      </c>
      <c r="AMD301" s="27" t="s">
        <v>815</v>
      </c>
      <c r="AME301" s="27" t="s">
        <v>815</v>
      </c>
      <c r="AMF301" s="27" t="s">
        <v>815</v>
      </c>
      <c r="AMG301" s="27" t="s">
        <v>815</v>
      </c>
      <c r="AMH301" s="27" t="s">
        <v>815</v>
      </c>
      <c r="AMI301" s="27" t="s">
        <v>815</v>
      </c>
      <c r="AMJ301" s="27" t="s">
        <v>815</v>
      </c>
      <c r="AMK301" s="27" t="s">
        <v>815</v>
      </c>
      <c r="AML301" s="27" t="s">
        <v>815</v>
      </c>
      <c r="AMM301" s="27" t="s">
        <v>815</v>
      </c>
      <c r="AMN301" s="27" t="s">
        <v>815</v>
      </c>
      <c r="AMO301" s="27" t="s">
        <v>815</v>
      </c>
      <c r="AMP301" s="27" t="s">
        <v>815</v>
      </c>
      <c r="AMQ301" s="27" t="s">
        <v>815</v>
      </c>
      <c r="AMR301" s="27" t="s">
        <v>815</v>
      </c>
      <c r="AMS301" s="27" t="s">
        <v>815</v>
      </c>
      <c r="AMT301" s="27" t="s">
        <v>815</v>
      </c>
      <c r="AMU301" s="27" t="s">
        <v>815</v>
      </c>
      <c r="AMV301" s="27" t="s">
        <v>815</v>
      </c>
      <c r="AMW301" s="27" t="s">
        <v>815</v>
      </c>
      <c r="AMX301" s="27" t="s">
        <v>815</v>
      </c>
      <c r="AMY301" s="27" t="s">
        <v>815</v>
      </c>
      <c r="AMZ301" s="27" t="s">
        <v>815</v>
      </c>
      <c r="ANA301" s="27" t="s">
        <v>815</v>
      </c>
      <c r="ANB301" s="27" t="s">
        <v>815</v>
      </c>
      <c r="ANC301" s="27" t="s">
        <v>815</v>
      </c>
      <c r="AND301" s="27" t="s">
        <v>815</v>
      </c>
      <c r="ANE301" s="27" t="s">
        <v>815</v>
      </c>
      <c r="ANF301" s="27" t="s">
        <v>815</v>
      </c>
      <c r="ANG301" s="27" t="s">
        <v>815</v>
      </c>
      <c r="ANH301" s="27" t="s">
        <v>815</v>
      </c>
      <c r="ANI301" s="27" t="s">
        <v>815</v>
      </c>
      <c r="ANJ301" s="27" t="s">
        <v>815</v>
      </c>
      <c r="ANK301" s="27" t="s">
        <v>815</v>
      </c>
      <c r="ANL301" s="27" t="s">
        <v>815</v>
      </c>
      <c r="ANM301" s="27" t="s">
        <v>815</v>
      </c>
      <c r="ANN301" s="27" t="s">
        <v>815</v>
      </c>
      <c r="ANO301" s="27" t="s">
        <v>815</v>
      </c>
      <c r="ANP301" s="27" t="s">
        <v>815</v>
      </c>
      <c r="ANQ301" s="27" t="s">
        <v>815</v>
      </c>
      <c r="ANR301" s="27" t="s">
        <v>815</v>
      </c>
      <c r="ANS301" s="27" t="s">
        <v>815</v>
      </c>
      <c r="ANT301" s="27" t="s">
        <v>815</v>
      </c>
      <c r="ANU301" s="27" t="s">
        <v>815</v>
      </c>
      <c r="ANV301" s="27" t="s">
        <v>815</v>
      </c>
      <c r="ANW301" s="27" t="s">
        <v>815</v>
      </c>
      <c r="ANX301" s="27" t="s">
        <v>815</v>
      </c>
      <c r="ANY301" s="27" t="s">
        <v>815</v>
      </c>
      <c r="ANZ301" s="27" t="s">
        <v>815</v>
      </c>
      <c r="AOA301" s="27" t="s">
        <v>815</v>
      </c>
      <c r="AOB301" s="27" t="s">
        <v>815</v>
      </c>
      <c r="AOC301" s="27" t="s">
        <v>815</v>
      </c>
      <c r="AOD301" s="27" t="s">
        <v>815</v>
      </c>
      <c r="AOE301" s="27" t="s">
        <v>815</v>
      </c>
      <c r="AOF301" s="27" t="s">
        <v>815</v>
      </c>
      <c r="AOG301" s="27" t="s">
        <v>815</v>
      </c>
      <c r="AOH301" s="27" t="s">
        <v>815</v>
      </c>
      <c r="AOI301" s="27" t="s">
        <v>815</v>
      </c>
      <c r="AOJ301" s="27" t="s">
        <v>815</v>
      </c>
      <c r="AOK301" s="27" t="s">
        <v>815</v>
      </c>
      <c r="AOL301" s="27" t="s">
        <v>815</v>
      </c>
      <c r="AOM301" s="27" t="s">
        <v>815</v>
      </c>
      <c r="AON301" s="27" t="s">
        <v>815</v>
      </c>
      <c r="AOO301" s="27" t="s">
        <v>815</v>
      </c>
      <c r="AOP301" s="27" t="s">
        <v>815</v>
      </c>
      <c r="AOQ301" s="27" t="s">
        <v>815</v>
      </c>
      <c r="AOR301" s="27" t="s">
        <v>815</v>
      </c>
      <c r="AOS301" s="27" t="s">
        <v>815</v>
      </c>
      <c r="AOT301" s="27" t="s">
        <v>815</v>
      </c>
      <c r="AOU301" s="27" t="s">
        <v>815</v>
      </c>
      <c r="AOV301" s="27" t="s">
        <v>815</v>
      </c>
      <c r="AOW301" s="27" t="s">
        <v>815</v>
      </c>
      <c r="AOX301" s="27" t="s">
        <v>815</v>
      </c>
      <c r="AOY301" s="27" t="s">
        <v>815</v>
      </c>
      <c r="AOZ301" s="27" t="s">
        <v>815</v>
      </c>
      <c r="APA301" s="27" t="s">
        <v>815</v>
      </c>
      <c r="APB301" s="27" t="s">
        <v>815</v>
      </c>
      <c r="APC301" s="27" t="s">
        <v>815</v>
      </c>
      <c r="APD301" s="27" t="s">
        <v>815</v>
      </c>
      <c r="APE301" s="27" t="s">
        <v>815</v>
      </c>
      <c r="APF301" s="27" t="s">
        <v>815</v>
      </c>
      <c r="APG301" s="27" t="s">
        <v>815</v>
      </c>
      <c r="APH301" s="27" t="s">
        <v>815</v>
      </c>
      <c r="API301" s="27" t="s">
        <v>815</v>
      </c>
      <c r="APJ301" s="27" t="s">
        <v>815</v>
      </c>
      <c r="APK301" s="27" t="s">
        <v>815</v>
      </c>
      <c r="APL301" s="27" t="s">
        <v>815</v>
      </c>
      <c r="APM301" s="27" t="s">
        <v>815</v>
      </c>
      <c r="APN301" s="27" t="s">
        <v>815</v>
      </c>
      <c r="APO301" s="27" t="s">
        <v>815</v>
      </c>
      <c r="APP301" s="27" t="s">
        <v>815</v>
      </c>
      <c r="APQ301" s="27" t="s">
        <v>815</v>
      </c>
      <c r="APR301" s="27" t="s">
        <v>815</v>
      </c>
      <c r="APS301" s="27" t="s">
        <v>815</v>
      </c>
      <c r="APT301" s="27" t="s">
        <v>815</v>
      </c>
      <c r="APU301" s="27" t="s">
        <v>815</v>
      </c>
      <c r="APV301" s="27" t="s">
        <v>815</v>
      </c>
      <c r="APW301" s="27" t="s">
        <v>815</v>
      </c>
      <c r="APX301" s="27" t="s">
        <v>815</v>
      </c>
      <c r="APY301" s="27" t="s">
        <v>815</v>
      </c>
      <c r="APZ301" s="27" t="s">
        <v>815</v>
      </c>
      <c r="AQA301" s="27" t="s">
        <v>815</v>
      </c>
      <c r="AQB301" s="27" t="s">
        <v>815</v>
      </c>
      <c r="AQC301" s="27" t="s">
        <v>815</v>
      </c>
      <c r="AQD301" s="27" t="s">
        <v>815</v>
      </c>
      <c r="AQE301" s="27" t="s">
        <v>815</v>
      </c>
      <c r="AQF301" s="27" t="s">
        <v>815</v>
      </c>
      <c r="AQG301" s="27" t="s">
        <v>815</v>
      </c>
      <c r="AQH301" s="27" t="s">
        <v>815</v>
      </c>
      <c r="AQI301" s="27" t="s">
        <v>815</v>
      </c>
      <c r="AQJ301" s="27" t="s">
        <v>815</v>
      </c>
      <c r="AQK301" s="27" t="s">
        <v>815</v>
      </c>
      <c r="AQL301" s="27" t="s">
        <v>815</v>
      </c>
      <c r="AQM301" s="27" t="s">
        <v>815</v>
      </c>
      <c r="AQN301" s="27" t="s">
        <v>815</v>
      </c>
      <c r="AQO301" s="27" t="s">
        <v>815</v>
      </c>
      <c r="AQP301" s="27" t="s">
        <v>815</v>
      </c>
      <c r="AQQ301" s="27" t="s">
        <v>815</v>
      </c>
      <c r="AQR301" s="27" t="s">
        <v>815</v>
      </c>
      <c r="AQS301" s="27" t="s">
        <v>815</v>
      </c>
      <c r="AQT301" s="27" t="s">
        <v>815</v>
      </c>
      <c r="AQU301" s="27" t="s">
        <v>815</v>
      </c>
      <c r="AQV301" s="27" t="s">
        <v>815</v>
      </c>
      <c r="AQW301" s="27" t="s">
        <v>815</v>
      </c>
      <c r="AQX301" s="27" t="s">
        <v>815</v>
      </c>
      <c r="AQY301" s="27" t="s">
        <v>815</v>
      </c>
      <c r="AQZ301" s="27" t="s">
        <v>815</v>
      </c>
      <c r="ARA301" s="27" t="s">
        <v>815</v>
      </c>
      <c r="ARB301" s="27" t="s">
        <v>815</v>
      </c>
      <c r="ARC301" s="27" t="s">
        <v>815</v>
      </c>
      <c r="ARD301" s="27" t="s">
        <v>815</v>
      </c>
      <c r="ARE301" s="27" t="s">
        <v>815</v>
      </c>
      <c r="ARF301" s="27" t="s">
        <v>815</v>
      </c>
      <c r="ARG301" s="27" t="s">
        <v>815</v>
      </c>
      <c r="ARH301" s="27" t="s">
        <v>815</v>
      </c>
      <c r="ARI301" s="27" t="s">
        <v>815</v>
      </c>
      <c r="ARJ301" s="27" t="s">
        <v>815</v>
      </c>
      <c r="ARK301" s="27" t="s">
        <v>815</v>
      </c>
      <c r="ARL301" s="27" t="s">
        <v>815</v>
      </c>
      <c r="ARM301" s="27" t="s">
        <v>815</v>
      </c>
      <c r="ARN301" s="27" t="s">
        <v>815</v>
      </c>
      <c r="ARO301" s="27" t="s">
        <v>815</v>
      </c>
      <c r="ARP301" s="27" t="s">
        <v>815</v>
      </c>
      <c r="ARQ301" s="27" t="s">
        <v>815</v>
      </c>
      <c r="ARR301" s="27" t="s">
        <v>815</v>
      </c>
      <c r="ARS301" s="27" t="s">
        <v>815</v>
      </c>
      <c r="ART301" s="27" t="s">
        <v>815</v>
      </c>
      <c r="ARU301" s="27" t="s">
        <v>815</v>
      </c>
      <c r="ARV301" s="27" t="s">
        <v>815</v>
      </c>
      <c r="ARW301" s="27" t="s">
        <v>815</v>
      </c>
      <c r="ARX301" s="27" t="s">
        <v>815</v>
      </c>
      <c r="ARY301" s="27" t="s">
        <v>815</v>
      </c>
      <c r="ARZ301" s="27" t="s">
        <v>815</v>
      </c>
      <c r="ASA301" s="27" t="s">
        <v>815</v>
      </c>
      <c r="ASB301" s="27" t="s">
        <v>815</v>
      </c>
      <c r="ASC301" s="27" t="s">
        <v>815</v>
      </c>
      <c r="ASD301" s="27" t="s">
        <v>815</v>
      </c>
      <c r="ASE301" s="27" t="s">
        <v>815</v>
      </c>
      <c r="ASF301" s="27" t="s">
        <v>815</v>
      </c>
      <c r="ASG301" s="27" t="s">
        <v>815</v>
      </c>
      <c r="ASH301" s="27" t="s">
        <v>815</v>
      </c>
      <c r="ASI301" s="27" t="s">
        <v>815</v>
      </c>
      <c r="ASJ301" s="27" t="s">
        <v>815</v>
      </c>
      <c r="ASK301" s="27" t="s">
        <v>815</v>
      </c>
      <c r="ASL301" s="27" t="s">
        <v>815</v>
      </c>
      <c r="ASM301" s="27" t="s">
        <v>815</v>
      </c>
      <c r="ASN301" s="27" t="s">
        <v>815</v>
      </c>
      <c r="ASO301" s="27" t="s">
        <v>815</v>
      </c>
      <c r="ASP301" s="27" t="s">
        <v>815</v>
      </c>
      <c r="ASQ301" s="27" t="s">
        <v>815</v>
      </c>
      <c r="ASR301" s="27" t="s">
        <v>815</v>
      </c>
      <c r="ASS301" s="27" t="s">
        <v>815</v>
      </c>
      <c r="AST301" s="27" t="s">
        <v>815</v>
      </c>
      <c r="ASU301" s="27" t="s">
        <v>815</v>
      </c>
      <c r="ASV301" s="27" t="s">
        <v>815</v>
      </c>
      <c r="ASW301" s="27" t="s">
        <v>815</v>
      </c>
      <c r="ASX301" s="27" t="s">
        <v>815</v>
      </c>
      <c r="ASY301" s="27" t="s">
        <v>815</v>
      </c>
      <c r="ASZ301" s="27" t="s">
        <v>815</v>
      </c>
      <c r="ATA301" s="27" t="s">
        <v>815</v>
      </c>
      <c r="ATB301" s="27" t="s">
        <v>815</v>
      </c>
      <c r="ATC301" s="27" t="s">
        <v>815</v>
      </c>
      <c r="ATD301" s="27" t="s">
        <v>815</v>
      </c>
      <c r="ATE301" s="27" t="s">
        <v>815</v>
      </c>
      <c r="ATF301" s="27" t="s">
        <v>815</v>
      </c>
      <c r="ATG301" s="27" t="s">
        <v>815</v>
      </c>
      <c r="ATH301" s="27" t="s">
        <v>815</v>
      </c>
      <c r="ATI301" s="27" t="s">
        <v>815</v>
      </c>
      <c r="ATJ301" s="27" t="s">
        <v>815</v>
      </c>
      <c r="ATK301" s="27" t="s">
        <v>815</v>
      </c>
      <c r="ATL301" s="27" t="s">
        <v>815</v>
      </c>
      <c r="ATM301" s="27" t="s">
        <v>815</v>
      </c>
      <c r="ATN301" s="27" t="s">
        <v>815</v>
      </c>
      <c r="ATO301" s="27" t="s">
        <v>815</v>
      </c>
      <c r="ATP301" s="27" t="s">
        <v>815</v>
      </c>
      <c r="ATQ301" s="27" t="s">
        <v>815</v>
      </c>
      <c r="ATR301" s="27" t="s">
        <v>815</v>
      </c>
      <c r="ATS301" s="27" t="s">
        <v>815</v>
      </c>
      <c r="ATT301" s="27" t="s">
        <v>815</v>
      </c>
      <c r="ATU301" s="27" t="s">
        <v>815</v>
      </c>
      <c r="ATV301" s="27" t="s">
        <v>815</v>
      </c>
      <c r="ATW301" s="27" t="s">
        <v>815</v>
      </c>
      <c r="ATX301" s="27" t="s">
        <v>815</v>
      </c>
      <c r="ATY301" s="27" t="s">
        <v>815</v>
      </c>
      <c r="ATZ301" s="27" t="s">
        <v>815</v>
      </c>
      <c r="AUA301" s="27" t="s">
        <v>815</v>
      </c>
      <c r="AUB301" s="27" t="s">
        <v>815</v>
      </c>
      <c r="AUC301" s="27" t="s">
        <v>815</v>
      </c>
      <c r="AUD301" s="27" t="s">
        <v>815</v>
      </c>
      <c r="AUE301" s="27" t="s">
        <v>815</v>
      </c>
      <c r="AUF301" s="27" t="s">
        <v>815</v>
      </c>
      <c r="AUG301" s="27" t="s">
        <v>815</v>
      </c>
      <c r="AUH301" s="27" t="s">
        <v>815</v>
      </c>
      <c r="AUI301" s="27" t="s">
        <v>815</v>
      </c>
      <c r="AUJ301" s="27" t="s">
        <v>815</v>
      </c>
      <c r="AUK301" s="27" t="s">
        <v>815</v>
      </c>
      <c r="AUL301" s="27" t="s">
        <v>815</v>
      </c>
      <c r="AUM301" s="27" t="s">
        <v>815</v>
      </c>
      <c r="AUN301" s="27" t="s">
        <v>815</v>
      </c>
      <c r="AUO301" s="27" t="s">
        <v>815</v>
      </c>
      <c r="AUP301" s="27" t="s">
        <v>815</v>
      </c>
      <c r="AUQ301" s="27" t="s">
        <v>815</v>
      </c>
      <c r="AUR301" s="27" t="s">
        <v>815</v>
      </c>
      <c r="AUS301" s="27" t="s">
        <v>815</v>
      </c>
      <c r="AUT301" s="27" t="s">
        <v>815</v>
      </c>
      <c r="AUU301" s="27" t="s">
        <v>815</v>
      </c>
      <c r="AUV301" s="27" t="s">
        <v>815</v>
      </c>
      <c r="AUW301" s="27" t="s">
        <v>815</v>
      </c>
      <c r="AUX301" s="27" t="s">
        <v>815</v>
      </c>
      <c r="AUY301" s="27" t="s">
        <v>815</v>
      </c>
      <c r="AUZ301" s="27" t="s">
        <v>815</v>
      </c>
      <c r="AVA301" s="27" t="s">
        <v>815</v>
      </c>
      <c r="AVB301" s="27" t="s">
        <v>815</v>
      </c>
      <c r="AVC301" s="27" t="s">
        <v>815</v>
      </c>
      <c r="AVD301" s="27" t="s">
        <v>815</v>
      </c>
      <c r="AVE301" s="27" t="s">
        <v>815</v>
      </c>
      <c r="AVF301" s="27" t="s">
        <v>815</v>
      </c>
      <c r="AVG301" s="27" t="s">
        <v>815</v>
      </c>
      <c r="AVH301" s="27" t="s">
        <v>815</v>
      </c>
      <c r="AVI301" s="27" t="s">
        <v>815</v>
      </c>
      <c r="AVJ301" s="27" t="s">
        <v>815</v>
      </c>
      <c r="AVK301" s="27" t="s">
        <v>815</v>
      </c>
      <c r="AVL301" s="27" t="s">
        <v>815</v>
      </c>
      <c r="AVM301" s="27" t="s">
        <v>815</v>
      </c>
      <c r="AVN301" s="27" t="s">
        <v>815</v>
      </c>
      <c r="AVO301" s="27" t="s">
        <v>815</v>
      </c>
      <c r="AVP301" s="27" t="s">
        <v>815</v>
      </c>
      <c r="AVQ301" s="27" t="s">
        <v>815</v>
      </c>
      <c r="AVR301" s="27" t="s">
        <v>815</v>
      </c>
      <c r="AVS301" s="27" t="s">
        <v>815</v>
      </c>
      <c r="AVT301" s="27" t="s">
        <v>815</v>
      </c>
      <c r="AVU301" s="27" t="s">
        <v>815</v>
      </c>
      <c r="AVV301" s="27" t="s">
        <v>815</v>
      </c>
      <c r="AVW301" s="27" t="s">
        <v>815</v>
      </c>
      <c r="AVX301" s="27" t="s">
        <v>815</v>
      </c>
      <c r="AVY301" s="27" t="s">
        <v>815</v>
      </c>
      <c r="AVZ301" s="27" t="s">
        <v>815</v>
      </c>
      <c r="AWA301" s="27" t="s">
        <v>815</v>
      </c>
      <c r="AWB301" s="27" t="s">
        <v>815</v>
      </c>
      <c r="AWC301" s="27" t="s">
        <v>815</v>
      </c>
      <c r="AWD301" s="27" t="s">
        <v>815</v>
      </c>
      <c r="AWE301" s="27" t="s">
        <v>815</v>
      </c>
      <c r="AWF301" s="27" t="s">
        <v>815</v>
      </c>
      <c r="AWG301" s="27" t="s">
        <v>815</v>
      </c>
      <c r="AWH301" s="27" t="s">
        <v>815</v>
      </c>
      <c r="AWI301" s="27" t="s">
        <v>815</v>
      </c>
      <c r="AWJ301" s="27" t="s">
        <v>815</v>
      </c>
      <c r="AWK301" s="27" t="s">
        <v>815</v>
      </c>
      <c r="AWL301" s="27" t="s">
        <v>815</v>
      </c>
      <c r="AWM301" s="27" t="s">
        <v>815</v>
      </c>
      <c r="AWN301" s="27" t="s">
        <v>815</v>
      </c>
      <c r="AWO301" s="27" t="s">
        <v>815</v>
      </c>
      <c r="AWP301" s="27" t="s">
        <v>815</v>
      </c>
      <c r="AWQ301" s="27" t="s">
        <v>815</v>
      </c>
      <c r="AWR301" s="27" t="s">
        <v>815</v>
      </c>
      <c r="AWS301" s="27" t="s">
        <v>815</v>
      </c>
      <c r="AWT301" s="27" t="s">
        <v>815</v>
      </c>
      <c r="AWU301" s="27" t="s">
        <v>815</v>
      </c>
      <c r="AWV301" s="27" t="s">
        <v>815</v>
      </c>
      <c r="AWW301" s="27" t="s">
        <v>815</v>
      </c>
      <c r="AWX301" s="27" t="s">
        <v>815</v>
      </c>
      <c r="AWY301" s="27" t="s">
        <v>815</v>
      </c>
      <c r="AWZ301" s="27" t="s">
        <v>815</v>
      </c>
      <c r="AXA301" s="27" t="s">
        <v>815</v>
      </c>
      <c r="AXB301" s="27" t="s">
        <v>815</v>
      </c>
      <c r="AXC301" s="27" t="s">
        <v>815</v>
      </c>
      <c r="AXD301" s="27" t="s">
        <v>815</v>
      </c>
      <c r="AXE301" s="27" t="s">
        <v>815</v>
      </c>
      <c r="AXF301" s="27" t="s">
        <v>815</v>
      </c>
      <c r="AXG301" s="27" t="s">
        <v>815</v>
      </c>
      <c r="AXH301" s="27" t="s">
        <v>815</v>
      </c>
      <c r="AXI301" s="27" t="s">
        <v>815</v>
      </c>
      <c r="AXJ301" s="27" t="s">
        <v>815</v>
      </c>
      <c r="AXK301" s="27" t="s">
        <v>815</v>
      </c>
      <c r="AXL301" s="27" t="s">
        <v>815</v>
      </c>
      <c r="AXM301" s="27" t="s">
        <v>815</v>
      </c>
      <c r="AXN301" s="27" t="s">
        <v>815</v>
      </c>
      <c r="AXO301" s="27" t="s">
        <v>815</v>
      </c>
      <c r="AXP301" s="27" t="s">
        <v>815</v>
      </c>
      <c r="AXQ301" s="27" t="s">
        <v>815</v>
      </c>
      <c r="AXR301" s="27" t="s">
        <v>815</v>
      </c>
      <c r="AXS301" s="27" t="s">
        <v>815</v>
      </c>
      <c r="AXT301" s="27" t="s">
        <v>815</v>
      </c>
      <c r="AXU301" s="27" t="s">
        <v>815</v>
      </c>
      <c r="AXV301" s="27" t="s">
        <v>815</v>
      </c>
      <c r="AXW301" s="27" t="s">
        <v>815</v>
      </c>
      <c r="AXX301" s="27" t="s">
        <v>815</v>
      </c>
      <c r="AXY301" s="27" t="s">
        <v>815</v>
      </c>
      <c r="AXZ301" s="27" t="s">
        <v>815</v>
      </c>
      <c r="AYA301" s="27" t="s">
        <v>815</v>
      </c>
      <c r="AYB301" s="27" t="s">
        <v>815</v>
      </c>
      <c r="AYC301" s="27" t="s">
        <v>815</v>
      </c>
      <c r="AYD301" s="27" t="s">
        <v>815</v>
      </c>
      <c r="AYE301" s="27" t="s">
        <v>815</v>
      </c>
      <c r="AYF301" s="27" t="s">
        <v>815</v>
      </c>
      <c r="AYG301" s="27" t="s">
        <v>815</v>
      </c>
      <c r="AYH301" s="27" t="s">
        <v>815</v>
      </c>
      <c r="AYI301" s="27" t="s">
        <v>815</v>
      </c>
      <c r="AYJ301" s="27" t="s">
        <v>815</v>
      </c>
      <c r="AYK301" s="27" t="s">
        <v>815</v>
      </c>
      <c r="AYL301" s="27" t="s">
        <v>815</v>
      </c>
      <c r="AYM301" s="27" t="s">
        <v>815</v>
      </c>
      <c r="AYN301" s="27" t="s">
        <v>815</v>
      </c>
      <c r="AYO301" s="27" t="s">
        <v>815</v>
      </c>
      <c r="AYP301" s="27" t="s">
        <v>815</v>
      </c>
      <c r="AYQ301" s="27" t="s">
        <v>815</v>
      </c>
      <c r="AYR301" s="27" t="s">
        <v>815</v>
      </c>
      <c r="AYS301" s="27" t="s">
        <v>815</v>
      </c>
      <c r="AYT301" s="27" t="s">
        <v>815</v>
      </c>
      <c r="AYU301" s="27" t="s">
        <v>815</v>
      </c>
      <c r="AYV301" s="27" t="s">
        <v>815</v>
      </c>
      <c r="AYW301" s="27" t="s">
        <v>815</v>
      </c>
      <c r="AYX301" s="27" t="s">
        <v>815</v>
      </c>
      <c r="AYY301" s="27" t="s">
        <v>815</v>
      </c>
      <c r="AYZ301" s="27" t="s">
        <v>815</v>
      </c>
      <c r="AZA301" s="27" t="s">
        <v>815</v>
      </c>
      <c r="AZB301" s="27" t="s">
        <v>815</v>
      </c>
      <c r="AZC301" s="27" t="s">
        <v>815</v>
      </c>
      <c r="AZD301" s="27" t="s">
        <v>815</v>
      </c>
      <c r="AZE301" s="27" t="s">
        <v>815</v>
      </c>
      <c r="AZF301" s="27" t="s">
        <v>815</v>
      </c>
      <c r="AZG301" s="27" t="s">
        <v>815</v>
      </c>
      <c r="AZH301" s="27" t="s">
        <v>815</v>
      </c>
      <c r="AZI301" s="27" t="s">
        <v>815</v>
      </c>
      <c r="AZJ301" s="27" t="s">
        <v>815</v>
      </c>
      <c r="AZK301" s="27" t="s">
        <v>815</v>
      </c>
      <c r="AZL301" s="27" t="s">
        <v>815</v>
      </c>
      <c r="AZM301" s="27" t="s">
        <v>815</v>
      </c>
      <c r="AZN301" s="27" t="s">
        <v>815</v>
      </c>
      <c r="AZO301" s="27" t="s">
        <v>815</v>
      </c>
      <c r="AZP301" s="27" t="s">
        <v>815</v>
      </c>
      <c r="AZQ301" s="27" t="s">
        <v>815</v>
      </c>
      <c r="AZR301" s="27" t="s">
        <v>815</v>
      </c>
      <c r="AZS301" s="27" t="s">
        <v>815</v>
      </c>
      <c r="AZT301" s="27" t="s">
        <v>815</v>
      </c>
      <c r="AZU301" s="27" t="s">
        <v>815</v>
      </c>
      <c r="AZV301" s="27" t="s">
        <v>815</v>
      </c>
      <c r="AZW301" s="27" t="s">
        <v>815</v>
      </c>
      <c r="AZX301" s="27" t="s">
        <v>815</v>
      </c>
      <c r="AZY301" s="27" t="s">
        <v>815</v>
      </c>
      <c r="AZZ301" s="27" t="s">
        <v>815</v>
      </c>
      <c r="BAA301" s="27" t="s">
        <v>815</v>
      </c>
      <c r="BAB301" s="27" t="s">
        <v>815</v>
      </c>
      <c r="BAC301" s="27" t="s">
        <v>815</v>
      </c>
      <c r="BAD301" s="27" t="s">
        <v>815</v>
      </c>
      <c r="BAE301" s="27" t="s">
        <v>815</v>
      </c>
      <c r="BAF301" s="27" t="s">
        <v>815</v>
      </c>
      <c r="BAG301" s="27" t="s">
        <v>815</v>
      </c>
      <c r="BAH301" s="27" t="s">
        <v>815</v>
      </c>
      <c r="BAI301" s="27" t="s">
        <v>815</v>
      </c>
      <c r="BAJ301" s="27" t="s">
        <v>815</v>
      </c>
      <c r="BAK301" s="27" t="s">
        <v>815</v>
      </c>
      <c r="BAL301" s="27" t="s">
        <v>815</v>
      </c>
      <c r="BAM301" s="27" t="s">
        <v>815</v>
      </c>
      <c r="BAN301" s="27" t="s">
        <v>815</v>
      </c>
      <c r="BAO301" s="27" t="s">
        <v>815</v>
      </c>
      <c r="BAP301" s="27" t="s">
        <v>815</v>
      </c>
      <c r="BAQ301" s="27" t="s">
        <v>815</v>
      </c>
      <c r="BAR301" s="27" t="s">
        <v>815</v>
      </c>
      <c r="BAS301" s="27" t="s">
        <v>815</v>
      </c>
      <c r="BAT301" s="27" t="s">
        <v>815</v>
      </c>
      <c r="BAU301" s="27" t="s">
        <v>815</v>
      </c>
      <c r="BAV301" s="27" t="s">
        <v>815</v>
      </c>
      <c r="BAW301" s="27" t="s">
        <v>815</v>
      </c>
      <c r="BAX301" s="27" t="s">
        <v>815</v>
      </c>
      <c r="BAY301" s="27" t="s">
        <v>815</v>
      </c>
      <c r="BAZ301" s="27" t="s">
        <v>815</v>
      </c>
      <c r="BBA301" s="27" t="s">
        <v>815</v>
      </c>
      <c r="BBB301" s="27" t="s">
        <v>815</v>
      </c>
      <c r="BBC301" s="27" t="s">
        <v>815</v>
      </c>
      <c r="BBD301" s="27" t="s">
        <v>815</v>
      </c>
      <c r="BBE301" s="27" t="s">
        <v>815</v>
      </c>
      <c r="BBF301" s="27" t="s">
        <v>815</v>
      </c>
      <c r="BBG301" s="27" t="s">
        <v>815</v>
      </c>
      <c r="BBH301" s="27" t="s">
        <v>815</v>
      </c>
      <c r="BBI301" s="27" t="s">
        <v>815</v>
      </c>
      <c r="BBJ301" s="27" t="s">
        <v>815</v>
      </c>
      <c r="BBK301" s="27" t="s">
        <v>815</v>
      </c>
      <c r="BBL301" s="27" t="s">
        <v>815</v>
      </c>
      <c r="BBM301" s="27" t="s">
        <v>815</v>
      </c>
      <c r="BBN301" s="27" t="s">
        <v>815</v>
      </c>
      <c r="BBO301" s="27" t="s">
        <v>815</v>
      </c>
      <c r="BBP301" s="27" t="s">
        <v>815</v>
      </c>
      <c r="BBQ301" s="27" t="s">
        <v>815</v>
      </c>
      <c r="BBR301" s="27" t="s">
        <v>815</v>
      </c>
      <c r="BBS301" s="27" t="s">
        <v>815</v>
      </c>
      <c r="BBT301" s="27" t="s">
        <v>815</v>
      </c>
      <c r="BBU301" s="27" t="s">
        <v>815</v>
      </c>
      <c r="BBV301" s="27" t="s">
        <v>815</v>
      </c>
      <c r="BBW301" s="27" t="s">
        <v>815</v>
      </c>
      <c r="BBX301" s="27" t="s">
        <v>815</v>
      </c>
      <c r="BBY301" s="27" t="s">
        <v>815</v>
      </c>
      <c r="BBZ301" s="27" t="s">
        <v>815</v>
      </c>
      <c r="BCA301" s="27" t="s">
        <v>815</v>
      </c>
      <c r="BCB301" s="27" t="s">
        <v>815</v>
      </c>
      <c r="BCC301" s="27" t="s">
        <v>815</v>
      </c>
      <c r="BCD301" s="27" t="s">
        <v>815</v>
      </c>
      <c r="BCE301" s="27" t="s">
        <v>815</v>
      </c>
      <c r="BCF301" s="27" t="s">
        <v>815</v>
      </c>
      <c r="BCG301" s="27" t="s">
        <v>815</v>
      </c>
      <c r="BCH301" s="27" t="s">
        <v>815</v>
      </c>
      <c r="BCI301" s="27" t="s">
        <v>815</v>
      </c>
      <c r="BCJ301" s="27" t="s">
        <v>815</v>
      </c>
      <c r="BCK301" s="27" t="s">
        <v>815</v>
      </c>
      <c r="BCL301" s="27" t="s">
        <v>815</v>
      </c>
      <c r="BCM301" s="27" t="s">
        <v>815</v>
      </c>
      <c r="BCN301" s="27" t="s">
        <v>815</v>
      </c>
      <c r="BCO301" s="27" t="s">
        <v>815</v>
      </c>
      <c r="BCP301" s="27" t="s">
        <v>815</v>
      </c>
      <c r="BCQ301" s="27" t="s">
        <v>815</v>
      </c>
      <c r="BCR301" s="27" t="s">
        <v>815</v>
      </c>
      <c r="BCS301" s="27" t="s">
        <v>815</v>
      </c>
      <c r="BCT301" s="27" t="s">
        <v>815</v>
      </c>
      <c r="BCU301" s="27" t="s">
        <v>815</v>
      </c>
      <c r="BCV301" s="27" t="s">
        <v>815</v>
      </c>
      <c r="BCW301" s="27" t="s">
        <v>815</v>
      </c>
      <c r="BCX301" s="27" t="s">
        <v>815</v>
      </c>
      <c r="BCY301" s="27" t="s">
        <v>815</v>
      </c>
      <c r="BCZ301" s="27" t="s">
        <v>815</v>
      </c>
      <c r="BDA301" s="27" t="s">
        <v>815</v>
      </c>
      <c r="BDB301" s="27" t="s">
        <v>815</v>
      </c>
      <c r="BDC301" s="27" t="s">
        <v>815</v>
      </c>
      <c r="BDD301" s="27" t="s">
        <v>815</v>
      </c>
      <c r="BDE301" s="27" t="s">
        <v>815</v>
      </c>
      <c r="BDF301" s="27" t="s">
        <v>815</v>
      </c>
      <c r="BDG301" s="27" t="s">
        <v>815</v>
      </c>
      <c r="BDH301" s="27" t="s">
        <v>815</v>
      </c>
      <c r="BDI301" s="27" t="s">
        <v>815</v>
      </c>
      <c r="BDJ301" s="27" t="s">
        <v>815</v>
      </c>
      <c r="BDK301" s="27" t="s">
        <v>815</v>
      </c>
      <c r="BDL301" s="27" t="s">
        <v>815</v>
      </c>
      <c r="BDM301" s="27" t="s">
        <v>815</v>
      </c>
      <c r="BDN301" s="27" t="s">
        <v>815</v>
      </c>
      <c r="BDO301" s="27" t="s">
        <v>815</v>
      </c>
      <c r="BDP301" s="27" t="s">
        <v>815</v>
      </c>
      <c r="BDQ301" s="27" t="s">
        <v>815</v>
      </c>
      <c r="BDR301" s="27" t="s">
        <v>815</v>
      </c>
      <c r="BDS301" s="27" t="s">
        <v>815</v>
      </c>
      <c r="BDT301" s="27" t="s">
        <v>815</v>
      </c>
      <c r="BDU301" s="27" t="s">
        <v>815</v>
      </c>
      <c r="BDV301" s="27" t="s">
        <v>815</v>
      </c>
      <c r="BDW301" s="27" t="s">
        <v>815</v>
      </c>
      <c r="BDX301" s="27" t="s">
        <v>815</v>
      </c>
      <c r="BDY301" s="27" t="s">
        <v>815</v>
      </c>
      <c r="BDZ301" s="27" t="s">
        <v>815</v>
      </c>
      <c r="BEA301" s="27" t="s">
        <v>815</v>
      </c>
      <c r="BEB301" s="27" t="s">
        <v>815</v>
      </c>
      <c r="BEC301" s="27" t="s">
        <v>815</v>
      </c>
      <c r="BED301" s="27" t="s">
        <v>815</v>
      </c>
      <c r="BEE301" s="27" t="s">
        <v>815</v>
      </c>
      <c r="BEF301" s="27" t="s">
        <v>815</v>
      </c>
      <c r="BEG301" s="27" t="s">
        <v>815</v>
      </c>
      <c r="BEH301" s="27" t="s">
        <v>815</v>
      </c>
      <c r="BEI301" s="27" t="s">
        <v>815</v>
      </c>
      <c r="BEJ301" s="27" t="s">
        <v>815</v>
      </c>
      <c r="BEK301" s="27" t="s">
        <v>815</v>
      </c>
      <c r="BEL301" s="27" t="s">
        <v>815</v>
      </c>
      <c r="BEM301" s="27" t="s">
        <v>815</v>
      </c>
      <c r="BEN301" s="27" t="s">
        <v>815</v>
      </c>
      <c r="BEO301" s="27" t="s">
        <v>815</v>
      </c>
      <c r="BEP301" s="27" t="s">
        <v>815</v>
      </c>
      <c r="BEQ301" s="27" t="s">
        <v>815</v>
      </c>
      <c r="BER301" s="27" t="s">
        <v>815</v>
      </c>
      <c r="BES301" s="27" t="s">
        <v>815</v>
      </c>
      <c r="BET301" s="27" t="s">
        <v>815</v>
      </c>
      <c r="BEU301" s="27" t="s">
        <v>815</v>
      </c>
      <c r="BEV301" s="27" t="s">
        <v>815</v>
      </c>
      <c r="BEW301" s="27" t="s">
        <v>815</v>
      </c>
      <c r="BEX301" s="27" t="s">
        <v>815</v>
      </c>
      <c r="BEY301" s="27" t="s">
        <v>815</v>
      </c>
      <c r="BEZ301" s="27" t="s">
        <v>815</v>
      </c>
      <c r="BFA301" s="27" t="s">
        <v>815</v>
      </c>
      <c r="BFB301" s="27" t="s">
        <v>815</v>
      </c>
      <c r="BFC301" s="27" t="s">
        <v>815</v>
      </c>
      <c r="BFD301" s="27" t="s">
        <v>815</v>
      </c>
      <c r="BFE301" s="27" t="s">
        <v>815</v>
      </c>
      <c r="BFF301" s="27" t="s">
        <v>815</v>
      </c>
      <c r="BFG301" s="27" t="s">
        <v>815</v>
      </c>
      <c r="BFH301" s="27" t="s">
        <v>815</v>
      </c>
      <c r="BFI301" s="27" t="s">
        <v>815</v>
      </c>
      <c r="BFJ301" s="27" t="s">
        <v>815</v>
      </c>
      <c r="BFK301" s="27" t="s">
        <v>815</v>
      </c>
      <c r="BFL301" s="27" t="s">
        <v>815</v>
      </c>
      <c r="BFM301" s="27" t="s">
        <v>815</v>
      </c>
      <c r="BFN301" s="27" t="s">
        <v>815</v>
      </c>
      <c r="BFO301" s="27" t="s">
        <v>815</v>
      </c>
      <c r="BFP301" s="27" t="s">
        <v>815</v>
      </c>
      <c r="BFQ301" s="27" t="s">
        <v>815</v>
      </c>
      <c r="BFR301" s="27" t="s">
        <v>815</v>
      </c>
      <c r="BFS301" s="27" t="s">
        <v>815</v>
      </c>
      <c r="BFT301" s="27" t="s">
        <v>815</v>
      </c>
      <c r="BFU301" s="27" t="s">
        <v>815</v>
      </c>
      <c r="BFV301" s="27" t="s">
        <v>815</v>
      </c>
      <c r="BFW301" s="27" t="s">
        <v>815</v>
      </c>
      <c r="BFX301" s="27" t="s">
        <v>815</v>
      </c>
      <c r="BFY301" s="27" t="s">
        <v>815</v>
      </c>
      <c r="BFZ301" s="27" t="s">
        <v>815</v>
      </c>
      <c r="BGA301" s="27" t="s">
        <v>815</v>
      </c>
      <c r="BGB301" s="27" t="s">
        <v>815</v>
      </c>
      <c r="BGC301" s="27" t="s">
        <v>815</v>
      </c>
      <c r="BGD301" s="27" t="s">
        <v>815</v>
      </c>
      <c r="BGE301" s="27" t="s">
        <v>815</v>
      </c>
      <c r="BGF301" s="27" t="s">
        <v>815</v>
      </c>
      <c r="BGG301" s="27" t="s">
        <v>815</v>
      </c>
      <c r="BGH301" s="27" t="s">
        <v>815</v>
      </c>
      <c r="BGI301" s="27" t="s">
        <v>815</v>
      </c>
      <c r="BGJ301" s="27" t="s">
        <v>815</v>
      </c>
      <c r="BGK301" s="27" t="s">
        <v>815</v>
      </c>
      <c r="BGL301" s="27" t="s">
        <v>815</v>
      </c>
      <c r="BGM301" s="27" t="s">
        <v>815</v>
      </c>
      <c r="BGN301" s="27" t="s">
        <v>815</v>
      </c>
      <c r="BGO301" s="27" t="s">
        <v>815</v>
      </c>
      <c r="BGP301" s="27" t="s">
        <v>815</v>
      </c>
      <c r="BGQ301" s="27" t="s">
        <v>815</v>
      </c>
      <c r="BGR301" s="27" t="s">
        <v>815</v>
      </c>
      <c r="BGS301" s="27" t="s">
        <v>815</v>
      </c>
      <c r="BGT301" s="27" t="s">
        <v>815</v>
      </c>
      <c r="BGU301" s="27" t="s">
        <v>815</v>
      </c>
      <c r="BGV301" s="27" t="s">
        <v>815</v>
      </c>
      <c r="BGW301" s="27" t="s">
        <v>815</v>
      </c>
      <c r="BGX301" s="27" t="s">
        <v>815</v>
      </c>
      <c r="BGY301" s="27" t="s">
        <v>815</v>
      </c>
      <c r="BGZ301" s="27" t="s">
        <v>815</v>
      </c>
      <c r="BHA301" s="27" t="s">
        <v>815</v>
      </c>
      <c r="BHB301" s="27" t="s">
        <v>815</v>
      </c>
      <c r="BHC301" s="27" t="s">
        <v>815</v>
      </c>
      <c r="BHD301" s="27" t="s">
        <v>815</v>
      </c>
      <c r="BHE301" s="27" t="s">
        <v>815</v>
      </c>
      <c r="BHF301" s="27" t="s">
        <v>815</v>
      </c>
      <c r="BHG301" s="27" t="s">
        <v>815</v>
      </c>
      <c r="BHH301" s="27" t="s">
        <v>815</v>
      </c>
      <c r="BHI301" s="27" t="s">
        <v>815</v>
      </c>
      <c r="BHJ301" s="27" t="s">
        <v>815</v>
      </c>
      <c r="BHK301" s="27" t="s">
        <v>815</v>
      </c>
      <c r="BHL301" s="27" t="s">
        <v>815</v>
      </c>
      <c r="BHM301" s="27" t="s">
        <v>815</v>
      </c>
      <c r="BHN301" s="27" t="s">
        <v>815</v>
      </c>
      <c r="BHO301" s="27" t="s">
        <v>815</v>
      </c>
      <c r="BHP301" s="27" t="s">
        <v>815</v>
      </c>
      <c r="BHQ301" s="27" t="s">
        <v>815</v>
      </c>
      <c r="BHR301" s="27" t="s">
        <v>815</v>
      </c>
      <c r="BHS301" s="27" t="s">
        <v>815</v>
      </c>
      <c r="BHT301" s="27" t="s">
        <v>815</v>
      </c>
      <c r="BHU301" s="27" t="s">
        <v>815</v>
      </c>
      <c r="BHV301" s="27" t="s">
        <v>815</v>
      </c>
      <c r="BHW301" s="27" t="s">
        <v>815</v>
      </c>
      <c r="BHX301" s="27" t="s">
        <v>815</v>
      </c>
      <c r="BHY301" s="27" t="s">
        <v>815</v>
      </c>
      <c r="BHZ301" s="27" t="s">
        <v>815</v>
      </c>
      <c r="BIA301" s="27" t="s">
        <v>815</v>
      </c>
      <c r="BIB301" s="27" t="s">
        <v>815</v>
      </c>
      <c r="BIC301" s="27" t="s">
        <v>815</v>
      </c>
      <c r="BID301" s="27" t="s">
        <v>815</v>
      </c>
      <c r="BIE301" s="27" t="s">
        <v>815</v>
      </c>
      <c r="BIF301" s="27" t="s">
        <v>815</v>
      </c>
      <c r="BIG301" s="27" t="s">
        <v>815</v>
      </c>
      <c r="BIH301" s="27" t="s">
        <v>815</v>
      </c>
      <c r="BII301" s="27" t="s">
        <v>815</v>
      </c>
      <c r="BIJ301" s="27" t="s">
        <v>815</v>
      </c>
      <c r="BIK301" s="27" t="s">
        <v>815</v>
      </c>
      <c r="BIL301" s="27" t="s">
        <v>815</v>
      </c>
      <c r="BIM301" s="27" t="s">
        <v>815</v>
      </c>
      <c r="BIN301" s="27" t="s">
        <v>815</v>
      </c>
      <c r="BIO301" s="27" t="s">
        <v>815</v>
      </c>
      <c r="BIP301" s="27" t="s">
        <v>815</v>
      </c>
      <c r="BIQ301" s="27" t="s">
        <v>815</v>
      </c>
      <c r="BIR301" s="27" t="s">
        <v>815</v>
      </c>
      <c r="BIS301" s="27" t="s">
        <v>815</v>
      </c>
      <c r="BIT301" s="27" t="s">
        <v>815</v>
      </c>
      <c r="BIU301" s="27" t="s">
        <v>815</v>
      </c>
      <c r="BIV301" s="27" t="s">
        <v>815</v>
      </c>
      <c r="BIW301" s="27" t="s">
        <v>815</v>
      </c>
      <c r="BIX301" s="27" t="s">
        <v>815</v>
      </c>
      <c r="BIY301" s="27" t="s">
        <v>815</v>
      </c>
      <c r="BIZ301" s="27" t="s">
        <v>815</v>
      </c>
      <c r="BJA301" s="27" t="s">
        <v>815</v>
      </c>
      <c r="BJB301" s="27" t="s">
        <v>815</v>
      </c>
      <c r="BJC301" s="27" t="s">
        <v>815</v>
      </c>
      <c r="BJD301" s="27" t="s">
        <v>815</v>
      </c>
      <c r="BJE301" s="27" t="s">
        <v>815</v>
      </c>
      <c r="BJF301" s="27" t="s">
        <v>815</v>
      </c>
      <c r="BJG301" s="27" t="s">
        <v>815</v>
      </c>
      <c r="BJH301" s="27" t="s">
        <v>815</v>
      </c>
      <c r="BJI301" s="27" t="s">
        <v>815</v>
      </c>
      <c r="BJJ301" s="27" t="s">
        <v>815</v>
      </c>
      <c r="BJK301" s="27" t="s">
        <v>815</v>
      </c>
      <c r="BJL301" s="27" t="s">
        <v>815</v>
      </c>
      <c r="BJM301" s="27" t="s">
        <v>815</v>
      </c>
      <c r="BJN301" s="27" t="s">
        <v>815</v>
      </c>
      <c r="BJO301" s="27" t="s">
        <v>815</v>
      </c>
      <c r="BJP301" s="27" t="s">
        <v>815</v>
      </c>
      <c r="BJQ301" s="27" t="s">
        <v>815</v>
      </c>
      <c r="BJR301" s="27" t="s">
        <v>815</v>
      </c>
      <c r="BJS301" s="27" t="s">
        <v>815</v>
      </c>
      <c r="BJT301" s="27" t="s">
        <v>815</v>
      </c>
      <c r="BJU301" s="27" t="s">
        <v>815</v>
      </c>
      <c r="BJV301" s="27" t="s">
        <v>815</v>
      </c>
      <c r="BJW301" s="27" t="s">
        <v>815</v>
      </c>
      <c r="BJX301" s="27" t="s">
        <v>815</v>
      </c>
      <c r="BJY301" s="27" t="s">
        <v>815</v>
      </c>
      <c r="BJZ301" s="27" t="s">
        <v>815</v>
      </c>
      <c r="BKA301" s="27" t="s">
        <v>815</v>
      </c>
      <c r="BKB301" s="27" t="s">
        <v>815</v>
      </c>
      <c r="BKC301" s="27" t="s">
        <v>815</v>
      </c>
      <c r="BKD301" s="27" t="s">
        <v>815</v>
      </c>
      <c r="BKE301" s="27" t="s">
        <v>815</v>
      </c>
      <c r="BKF301" s="27" t="s">
        <v>815</v>
      </c>
      <c r="BKG301" s="27" t="s">
        <v>815</v>
      </c>
      <c r="BKH301" s="27" t="s">
        <v>815</v>
      </c>
      <c r="BKI301" s="27" t="s">
        <v>815</v>
      </c>
      <c r="BKJ301" s="27" t="s">
        <v>815</v>
      </c>
      <c r="BKK301" s="27" t="s">
        <v>815</v>
      </c>
      <c r="BKL301" s="27" t="s">
        <v>815</v>
      </c>
      <c r="BKM301" s="27" t="s">
        <v>815</v>
      </c>
      <c r="BKN301" s="27" t="s">
        <v>815</v>
      </c>
      <c r="BKO301" s="27" t="s">
        <v>815</v>
      </c>
      <c r="BKP301" s="27" t="s">
        <v>815</v>
      </c>
      <c r="BKQ301" s="27" t="s">
        <v>815</v>
      </c>
      <c r="BKR301" s="27" t="s">
        <v>815</v>
      </c>
      <c r="BKS301" s="27" t="s">
        <v>815</v>
      </c>
      <c r="BKT301" s="27" t="s">
        <v>815</v>
      </c>
      <c r="BKU301" s="27" t="s">
        <v>815</v>
      </c>
      <c r="BKV301" s="27" t="s">
        <v>815</v>
      </c>
      <c r="BKW301" s="27" t="s">
        <v>815</v>
      </c>
      <c r="BKX301" s="27" t="s">
        <v>815</v>
      </c>
      <c r="BKY301" s="27" t="s">
        <v>815</v>
      </c>
      <c r="BKZ301" s="27" t="s">
        <v>815</v>
      </c>
      <c r="BLA301" s="27" t="s">
        <v>815</v>
      </c>
      <c r="BLB301" s="27" t="s">
        <v>815</v>
      </c>
      <c r="BLC301" s="27" t="s">
        <v>815</v>
      </c>
      <c r="BLD301" s="27" t="s">
        <v>815</v>
      </c>
      <c r="BLE301" s="27" t="s">
        <v>815</v>
      </c>
      <c r="BLF301" s="27" t="s">
        <v>815</v>
      </c>
      <c r="BLG301" s="27" t="s">
        <v>815</v>
      </c>
      <c r="BLH301" s="27" t="s">
        <v>815</v>
      </c>
      <c r="BLI301" s="27" t="s">
        <v>815</v>
      </c>
      <c r="BLJ301" s="27" t="s">
        <v>815</v>
      </c>
      <c r="BLK301" s="27" t="s">
        <v>815</v>
      </c>
      <c r="BLL301" s="27" t="s">
        <v>815</v>
      </c>
      <c r="BLM301" s="27" t="s">
        <v>815</v>
      </c>
      <c r="BLN301" s="27" t="s">
        <v>815</v>
      </c>
      <c r="BLO301" s="27" t="s">
        <v>815</v>
      </c>
      <c r="BLP301" s="27" t="s">
        <v>815</v>
      </c>
      <c r="BLQ301" s="27" t="s">
        <v>815</v>
      </c>
      <c r="BLR301" s="27" t="s">
        <v>815</v>
      </c>
      <c r="BLS301" s="27" t="s">
        <v>815</v>
      </c>
      <c r="BLT301" s="27" t="s">
        <v>815</v>
      </c>
      <c r="BLU301" s="27" t="s">
        <v>815</v>
      </c>
      <c r="BLV301" s="27" t="s">
        <v>815</v>
      </c>
      <c r="BLW301" s="27" t="s">
        <v>815</v>
      </c>
      <c r="BLX301" s="27" t="s">
        <v>815</v>
      </c>
      <c r="BLY301" s="27" t="s">
        <v>815</v>
      </c>
      <c r="BLZ301" s="27" t="s">
        <v>815</v>
      </c>
      <c r="BMA301" s="27" t="s">
        <v>815</v>
      </c>
      <c r="BMB301" s="27" t="s">
        <v>815</v>
      </c>
      <c r="BMC301" s="27" t="s">
        <v>815</v>
      </c>
      <c r="BMD301" s="27" t="s">
        <v>815</v>
      </c>
      <c r="BME301" s="27" t="s">
        <v>815</v>
      </c>
      <c r="BMF301" s="27" t="s">
        <v>815</v>
      </c>
      <c r="BMG301" s="27" t="s">
        <v>815</v>
      </c>
      <c r="BMH301" s="27" t="s">
        <v>815</v>
      </c>
      <c r="BMI301" s="27" t="s">
        <v>815</v>
      </c>
      <c r="BMJ301" s="27" t="s">
        <v>815</v>
      </c>
      <c r="BMK301" s="27" t="s">
        <v>815</v>
      </c>
      <c r="BML301" s="27" t="s">
        <v>815</v>
      </c>
      <c r="BMM301" s="27" t="s">
        <v>815</v>
      </c>
      <c r="BMN301" s="27" t="s">
        <v>815</v>
      </c>
      <c r="BMO301" s="27" t="s">
        <v>815</v>
      </c>
      <c r="BMP301" s="27" t="s">
        <v>815</v>
      </c>
      <c r="BMQ301" s="27" t="s">
        <v>815</v>
      </c>
      <c r="BMR301" s="27" t="s">
        <v>815</v>
      </c>
      <c r="BMS301" s="27" t="s">
        <v>815</v>
      </c>
      <c r="BMT301" s="27" t="s">
        <v>815</v>
      </c>
      <c r="BMU301" s="27" t="s">
        <v>815</v>
      </c>
      <c r="BMV301" s="27" t="s">
        <v>815</v>
      </c>
      <c r="BMW301" s="27" t="s">
        <v>815</v>
      </c>
      <c r="BMX301" s="27" t="s">
        <v>815</v>
      </c>
      <c r="BMY301" s="27" t="s">
        <v>815</v>
      </c>
      <c r="BMZ301" s="27" t="s">
        <v>815</v>
      </c>
      <c r="BNA301" s="27" t="s">
        <v>815</v>
      </c>
      <c r="BNB301" s="27" t="s">
        <v>815</v>
      </c>
      <c r="BNC301" s="27" t="s">
        <v>815</v>
      </c>
      <c r="BND301" s="27" t="s">
        <v>815</v>
      </c>
      <c r="BNE301" s="27" t="s">
        <v>815</v>
      </c>
      <c r="BNF301" s="27" t="s">
        <v>815</v>
      </c>
      <c r="BNG301" s="27" t="s">
        <v>815</v>
      </c>
      <c r="BNH301" s="27" t="s">
        <v>815</v>
      </c>
      <c r="BNI301" s="27" t="s">
        <v>815</v>
      </c>
      <c r="BNJ301" s="27" t="s">
        <v>815</v>
      </c>
      <c r="BNK301" s="27" t="s">
        <v>815</v>
      </c>
      <c r="BNL301" s="27" t="s">
        <v>815</v>
      </c>
      <c r="BNM301" s="27" t="s">
        <v>815</v>
      </c>
      <c r="BNN301" s="27" t="s">
        <v>815</v>
      </c>
      <c r="BNO301" s="27" t="s">
        <v>815</v>
      </c>
      <c r="BNP301" s="27" t="s">
        <v>815</v>
      </c>
      <c r="BNQ301" s="27" t="s">
        <v>815</v>
      </c>
      <c r="BNR301" s="27" t="s">
        <v>815</v>
      </c>
      <c r="BNS301" s="27" t="s">
        <v>815</v>
      </c>
      <c r="BNT301" s="27" t="s">
        <v>815</v>
      </c>
      <c r="BNU301" s="27" t="s">
        <v>815</v>
      </c>
      <c r="BNV301" s="27" t="s">
        <v>815</v>
      </c>
      <c r="BNW301" s="27" t="s">
        <v>815</v>
      </c>
      <c r="BNX301" s="27" t="s">
        <v>815</v>
      </c>
      <c r="BNY301" s="27" t="s">
        <v>815</v>
      </c>
      <c r="BNZ301" s="27" t="s">
        <v>815</v>
      </c>
      <c r="BOA301" s="27" t="s">
        <v>815</v>
      </c>
      <c r="BOB301" s="27" t="s">
        <v>815</v>
      </c>
      <c r="BOC301" s="27" t="s">
        <v>815</v>
      </c>
      <c r="BOD301" s="27" t="s">
        <v>815</v>
      </c>
      <c r="BOE301" s="27" t="s">
        <v>815</v>
      </c>
      <c r="BOF301" s="27" t="s">
        <v>815</v>
      </c>
      <c r="BOG301" s="27" t="s">
        <v>815</v>
      </c>
      <c r="BOH301" s="27" t="s">
        <v>815</v>
      </c>
      <c r="BOI301" s="27" t="s">
        <v>815</v>
      </c>
      <c r="BOJ301" s="27" t="s">
        <v>815</v>
      </c>
      <c r="BOK301" s="27" t="s">
        <v>815</v>
      </c>
      <c r="BOL301" s="27" t="s">
        <v>815</v>
      </c>
      <c r="BOM301" s="27" t="s">
        <v>815</v>
      </c>
      <c r="BON301" s="27" t="s">
        <v>815</v>
      </c>
      <c r="BOO301" s="27" t="s">
        <v>815</v>
      </c>
      <c r="BOP301" s="27" t="s">
        <v>815</v>
      </c>
      <c r="BOQ301" s="27" t="s">
        <v>815</v>
      </c>
      <c r="BOR301" s="27" t="s">
        <v>815</v>
      </c>
      <c r="BOS301" s="27" t="s">
        <v>815</v>
      </c>
      <c r="BOT301" s="27" t="s">
        <v>815</v>
      </c>
      <c r="BOU301" s="27" t="s">
        <v>815</v>
      </c>
      <c r="BOV301" s="27" t="s">
        <v>815</v>
      </c>
      <c r="BOW301" s="27" t="s">
        <v>815</v>
      </c>
      <c r="BOX301" s="27" t="s">
        <v>815</v>
      </c>
      <c r="BOY301" s="27" t="s">
        <v>815</v>
      </c>
      <c r="BOZ301" s="27" t="s">
        <v>815</v>
      </c>
      <c r="BPA301" s="27" t="s">
        <v>815</v>
      </c>
      <c r="BPB301" s="27" t="s">
        <v>815</v>
      </c>
      <c r="BPC301" s="27" t="s">
        <v>815</v>
      </c>
      <c r="BPD301" s="27" t="s">
        <v>815</v>
      </c>
      <c r="BPE301" s="27" t="s">
        <v>815</v>
      </c>
      <c r="BPF301" s="27" t="s">
        <v>815</v>
      </c>
      <c r="BPG301" s="27" t="s">
        <v>815</v>
      </c>
      <c r="BPH301" s="27" t="s">
        <v>815</v>
      </c>
      <c r="BPI301" s="27" t="s">
        <v>815</v>
      </c>
      <c r="BPJ301" s="27" t="s">
        <v>815</v>
      </c>
      <c r="BPK301" s="27" t="s">
        <v>815</v>
      </c>
      <c r="BPL301" s="27" t="s">
        <v>815</v>
      </c>
      <c r="BPM301" s="27" t="s">
        <v>815</v>
      </c>
      <c r="BPN301" s="27" t="s">
        <v>815</v>
      </c>
      <c r="BPO301" s="27" t="s">
        <v>815</v>
      </c>
      <c r="BPP301" s="27" t="s">
        <v>815</v>
      </c>
      <c r="BPQ301" s="27" t="s">
        <v>815</v>
      </c>
      <c r="BPR301" s="27" t="s">
        <v>815</v>
      </c>
      <c r="BPS301" s="27" t="s">
        <v>815</v>
      </c>
      <c r="BPT301" s="27" t="s">
        <v>815</v>
      </c>
      <c r="BPU301" s="27" t="s">
        <v>815</v>
      </c>
      <c r="BPV301" s="27" t="s">
        <v>815</v>
      </c>
      <c r="BPW301" s="27" t="s">
        <v>815</v>
      </c>
      <c r="BPX301" s="27" t="s">
        <v>815</v>
      </c>
      <c r="BPY301" s="27" t="s">
        <v>815</v>
      </c>
      <c r="BPZ301" s="27" t="s">
        <v>815</v>
      </c>
      <c r="BQA301" s="27" t="s">
        <v>815</v>
      </c>
      <c r="BQB301" s="27" t="s">
        <v>815</v>
      </c>
      <c r="BQC301" s="27" t="s">
        <v>815</v>
      </c>
      <c r="BQD301" s="27" t="s">
        <v>815</v>
      </c>
      <c r="BQE301" s="27" t="s">
        <v>815</v>
      </c>
      <c r="BQF301" s="27" t="s">
        <v>815</v>
      </c>
      <c r="BQG301" s="27" t="s">
        <v>815</v>
      </c>
      <c r="BQH301" s="27" t="s">
        <v>815</v>
      </c>
      <c r="BQI301" s="27" t="s">
        <v>815</v>
      </c>
      <c r="BQJ301" s="27" t="s">
        <v>815</v>
      </c>
      <c r="BQK301" s="27" t="s">
        <v>815</v>
      </c>
      <c r="BQL301" s="27" t="s">
        <v>815</v>
      </c>
      <c r="BQM301" s="27" t="s">
        <v>815</v>
      </c>
      <c r="BQN301" s="27" t="s">
        <v>815</v>
      </c>
      <c r="BQO301" s="27" t="s">
        <v>815</v>
      </c>
      <c r="BQP301" s="27" t="s">
        <v>815</v>
      </c>
      <c r="BQQ301" s="27" t="s">
        <v>815</v>
      </c>
      <c r="BQR301" s="27" t="s">
        <v>815</v>
      </c>
      <c r="BQS301" s="27" t="s">
        <v>815</v>
      </c>
      <c r="BQT301" s="27" t="s">
        <v>815</v>
      </c>
      <c r="BQU301" s="27" t="s">
        <v>815</v>
      </c>
      <c r="BQV301" s="27" t="s">
        <v>815</v>
      </c>
      <c r="BQW301" s="27" t="s">
        <v>815</v>
      </c>
      <c r="BQX301" s="27" t="s">
        <v>815</v>
      </c>
      <c r="BQY301" s="27" t="s">
        <v>815</v>
      </c>
      <c r="BQZ301" s="27" t="s">
        <v>815</v>
      </c>
      <c r="BRA301" s="27" t="s">
        <v>815</v>
      </c>
      <c r="BRB301" s="27" t="s">
        <v>815</v>
      </c>
      <c r="BRC301" s="27" t="s">
        <v>815</v>
      </c>
      <c r="BRD301" s="27" t="s">
        <v>815</v>
      </c>
      <c r="BRE301" s="27" t="s">
        <v>815</v>
      </c>
      <c r="BRF301" s="27" t="s">
        <v>815</v>
      </c>
      <c r="BRG301" s="27" t="s">
        <v>815</v>
      </c>
      <c r="BRH301" s="27" t="s">
        <v>815</v>
      </c>
      <c r="BRI301" s="27" t="s">
        <v>815</v>
      </c>
      <c r="BRJ301" s="27" t="s">
        <v>815</v>
      </c>
      <c r="BRK301" s="27" t="s">
        <v>815</v>
      </c>
      <c r="BRL301" s="27" t="s">
        <v>815</v>
      </c>
      <c r="BRM301" s="27" t="s">
        <v>815</v>
      </c>
      <c r="BRN301" s="27" t="s">
        <v>815</v>
      </c>
      <c r="BRO301" s="27" t="s">
        <v>815</v>
      </c>
      <c r="BRP301" s="27" t="s">
        <v>815</v>
      </c>
      <c r="BRQ301" s="27" t="s">
        <v>815</v>
      </c>
      <c r="BRR301" s="27" t="s">
        <v>815</v>
      </c>
      <c r="BRS301" s="27" t="s">
        <v>815</v>
      </c>
      <c r="BRT301" s="27" t="s">
        <v>815</v>
      </c>
      <c r="BRU301" s="27" t="s">
        <v>815</v>
      </c>
      <c r="BRV301" s="27" t="s">
        <v>815</v>
      </c>
      <c r="BRW301" s="27" t="s">
        <v>815</v>
      </c>
      <c r="BRX301" s="27" t="s">
        <v>815</v>
      </c>
      <c r="BRY301" s="27" t="s">
        <v>815</v>
      </c>
      <c r="BRZ301" s="27" t="s">
        <v>815</v>
      </c>
      <c r="BSA301" s="27" t="s">
        <v>815</v>
      </c>
      <c r="BSB301" s="27" t="s">
        <v>815</v>
      </c>
      <c r="BSC301" s="27" t="s">
        <v>815</v>
      </c>
      <c r="BSD301" s="27" t="s">
        <v>815</v>
      </c>
      <c r="BSE301" s="27" t="s">
        <v>815</v>
      </c>
      <c r="BSF301" s="27" t="s">
        <v>815</v>
      </c>
      <c r="BSG301" s="27" t="s">
        <v>815</v>
      </c>
      <c r="BSH301" s="27" t="s">
        <v>815</v>
      </c>
      <c r="BSI301" s="27" t="s">
        <v>815</v>
      </c>
      <c r="BSJ301" s="27" t="s">
        <v>815</v>
      </c>
      <c r="BSK301" s="27" t="s">
        <v>815</v>
      </c>
      <c r="BSL301" s="27" t="s">
        <v>815</v>
      </c>
      <c r="BSM301" s="27" t="s">
        <v>815</v>
      </c>
      <c r="BSN301" s="27" t="s">
        <v>815</v>
      </c>
      <c r="BSO301" s="27" t="s">
        <v>815</v>
      </c>
      <c r="BSP301" s="27" t="s">
        <v>815</v>
      </c>
      <c r="BSQ301" s="27" t="s">
        <v>815</v>
      </c>
      <c r="BSR301" s="27" t="s">
        <v>815</v>
      </c>
      <c r="BSS301" s="27" t="s">
        <v>815</v>
      </c>
      <c r="BST301" s="27" t="s">
        <v>815</v>
      </c>
      <c r="BSU301" s="27" t="s">
        <v>815</v>
      </c>
      <c r="BSV301" s="27" t="s">
        <v>815</v>
      </c>
      <c r="BSW301" s="27" t="s">
        <v>815</v>
      </c>
      <c r="BSX301" s="27" t="s">
        <v>815</v>
      </c>
      <c r="BSY301" s="27" t="s">
        <v>815</v>
      </c>
      <c r="BSZ301" s="27" t="s">
        <v>815</v>
      </c>
      <c r="BTA301" s="27" t="s">
        <v>815</v>
      </c>
      <c r="BTB301" s="27" t="s">
        <v>815</v>
      </c>
      <c r="BTC301" s="27" t="s">
        <v>815</v>
      </c>
      <c r="BTD301" s="27" t="s">
        <v>815</v>
      </c>
      <c r="BTE301" s="27" t="s">
        <v>815</v>
      </c>
      <c r="BTF301" s="27" t="s">
        <v>815</v>
      </c>
      <c r="BTG301" s="27" t="s">
        <v>815</v>
      </c>
      <c r="BTH301" s="27" t="s">
        <v>815</v>
      </c>
      <c r="BTI301" s="27" t="s">
        <v>815</v>
      </c>
      <c r="BTJ301" s="27" t="s">
        <v>815</v>
      </c>
      <c r="BTK301" s="27" t="s">
        <v>815</v>
      </c>
      <c r="BTL301" s="27" t="s">
        <v>815</v>
      </c>
      <c r="BTM301" s="27" t="s">
        <v>815</v>
      </c>
      <c r="BTN301" s="27" t="s">
        <v>815</v>
      </c>
      <c r="BTO301" s="27" t="s">
        <v>815</v>
      </c>
      <c r="BTP301" s="27" t="s">
        <v>815</v>
      </c>
      <c r="BTQ301" s="27" t="s">
        <v>815</v>
      </c>
      <c r="BTR301" s="27" t="s">
        <v>815</v>
      </c>
      <c r="BTS301" s="27" t="s">
        <v>815</v>
      </c>
      <c r="BTT301" s="27" t="s">
        <v>815</v>
      </c>
      <c r="BTU301" s="27" t="s">
        <v>815</v>
      </c>
      <c r="BTV301" s="27" t="s">
        <v>815</v>
      </c>
      <c r="BTW301" s="27" t="s">
        <v>815</v>
      </c>
      <c r="BTX301" s="27" t="s">
        <v>815</v>
      </c>
      <c r="BTY301" s="27" t="s">
        <v>815</v>
      </c>
      <c r="BTZ301" s="27" t="s">
        <v>815</v>
      </c>
      <c r="BUA301" s="27" t="s">
        <v>815</v>
      </c>
      <c r="BUB301" s="27" t="s">
        <v>815</v>
      </c>
      <c r="BUC301" s="27" t="s">
        <v>815</v>
      </c>
      <c r="BUD301" s="27" t="s">
        <v>815</v>
      </c>
      <c r="BUE301" s="27" t="s">
        <v>815</v>
      </c>
      <c r="BUF301" s="27" t="s">
        <v>815</v>
      </c>
      <c r="BUG301" s="27" t="s">
        <v>815</v>
      </c>
      <c r="BUH301" s="27" t="s">
        <v>815</v>
      </c>
      <c r="BUI301" s="27" t="s">
        <v>815</v>
      </c>
      <c r="BUJ301" s="27" t="s">
        <v>815</v>
      </c>
      <c r="BUK301" s="27" t="s">
        <v>815</v>
      </c>
      <c r="BUL301" s="27" t="s">
        <v>815</v>
      </c>
      <c r="BUM301" s="27" t="s">
        <v>815</v>
      </c>
      <c r="BUN301" s="27" t="s">
        <v>815</v>
      </c>
      <c r="BUO301" s="27" t="s">
        <v>815</v>
      </c>
      <c r="BUP301" s="27" t="s">
        <v>815</v>
      </c>
      <c r="BUQ301" s="27" t="s">
        <v>815</v>
      </c>
      <c r="BUR301" s="27" t="s">
        <v>815</v>
      </c>
      <c r="BUS301" s="27" t="s">
        <v>815</v>
      </c>
      <c r="BUT301" s="27" t="s">
        <v>815</v>
      </c>
      <c r="BUU301" s="27" t="s">
        <v>815</v>
      </c>
      <c r="BUV301" s="27" t="s">
        <v>815</v>
      </c>
      <c r="BUW301" s="27" t="s">
        <v>815</v>
      </c>
      <c r="BUX301" s="27" t="s">
        <v>815</v>
      </c>
      <c r="BUY301" s="27" t="s">
        <v>815</v>
      </c>
      <c r="BUZ301" s="27" t="s">
        <v>815</v>
      </c>
      <c r="BVA301" s="27" t="s">
        <v>815</v>
      </c>
      <c r="BVB301" s="27" t="s">
        <v>815</v>
      </c>
      <c r="BVC301" s="27" t="s">
        <v>815</v>
      </c>
      <c r="BVD301" s="27" t="s">
        <v>815</v>
      </c>
      <c r="BVE301" s="27" t="s">
        <v>815</v>
      </c>
      <c r="BVF301" s="27" t="s">
        <v>815</v>
      </c>
      <c r="BVG301" s="27" t="s">
        <v>815</v>
      </c>
      <c r="BVH301" s="27" t="s">
        <v>815</v>
      </c>
      <c r="BVI301" s="27" t="s">
        <v>815</v>
      </c>
      <c r="BVJ301" s="27" t="s">
        <v>815</v>
      </c>
      <c r="BVK301" s="27" t="s">
        <v>815</v>
      </c>
      <c r="BVL301" s="27" t="s">
        <v>815</v>
      </c>
      <c r="BVM301" s="27" t="s">
        <v>815</v>
      </c>
      <c r="BVN301" s="27" t="s">
        <v>815</v>
      </c>
      <c r="BVO301" s="27" t="s">
        <v>815</v>
      </c>
      <c r="BVP301" s="27" t="s">
        <v>815</v>
      </c>
      <c r="BVQ301" s="27" t="s">
        <v>815</v>
      </c>
      <c r="BVR301" s="27" t="s">
        <v>815</v>
      </c>
      <c r="BVS301" s="27" t="s">
        <v>815</v>
      </c>
      <c r="BVT301" s="27" t="s">
        <v>815</v>
      </c>
      <c r="BVU301" s="27" t="s">
        <v>815</v>
      </c>
      <c r="BVV301" s="27" t="s">
        <v>815</v>
      </c>
      <c r="BVW301" s="27" t="s">
        <v>815</v>
      </c>
      <c r="BVX301" s="27" t="s">
        <v>815</v>
      </c>
      <c r="BVY301" s="27" t="s">
        <v>815</v>
      </c>
      <c r="BVZ301" s="27" t="s">
        <v>815</v>
      </c>
      <c r="BWA301" s="27" t="s">
        <v>815</v>
      </c>
      <c r="BWB301" s="27" t="s">
        <v>815</v>
      </c>
      <c r="BWC301" s="27" t="s">
        <v>815</v>
      </c>
      <c r="BWD301" s="27" t="s">
        <v>815</v>
      </c>
      <c r="BWE301" s="27" t="s">
        <v>815</v>
      </c>
      <c r="BWF301" s="27" t="s">
        <v>815</v>
      </c>
      <c r="BWG301" s="27" t="s">
        <v>815</v>
      </c>
      <c r="BWH301" s="27" t="s">
        <v>815</v>
      </c>
      <c r="BWI301" s="27" t="s">
        <v>815</v>
      </c>
      <c r="BWJ301" s="27" t="s">
        <v>815</v>
      </c>
      <c r="BWK301" s="27" t="s">
        <v>815</v>
      </c>
      <c r="BWL301" s="27" t="s">
        <v>815</v>
      </c>
      <c r="BWM301" s="27" t="s">
        <v>815</v>
      </c>
      <c r="BWN301" s="27" t="s">
        <v>815</v>
      </c>
      <c r="BWO301" s="27" t="s">
        <v>815</v>
      </c>
      <c r="BWP301" s="27" t="s">
        <v>815</v>
      </c>
      <c r="BWQ301" s="27" t="s">
        <v>815</v>
      </c>
      <c r="BWR301" s="27" t="s">
        <v>815</v>
      </c>
      <c r="BWS301" s="27" t="s">
        <v>815</v>
      </c>
      <c r="BWT301" s="27" t="s">
        <v>815</v>
      </c>
      <c r="BWU301" s="27" t="s">
        <v>815</v>
      </c>
      <c r="BWV301" s="27" t="s">
        <v>815</v>
      </c>
      <c r="BWW301" s="27" t="s">
        <v>815</v>
      </c>
      <c r="BWX301" s="27" t="s">
        <v>815</v>
      </c>
      <c r="BWY301" s="27" t="s">
        <v>815</v>
      </c>
      <c r="BWZ301" s="27" t="s">
        <v>815</v>
      </c>
      <c r="BXA301" s="27" t="s">
        <v>815</v>
      </c>
      <c r="BXB301" s="27" t="s">
        <v>815</v>
      </c>
      <c r="BXC301" s="27" t="s">
        <v>815</v>
      </c>
      <c r="BXD301" s="27" t="s">
        <v>815</v>
      </c>
      <c r="BXE301" s="27" t="s">
        <v>815</v>
      </c>
      <c r="BXF301" s="27" t="s">
        <v>815</v>
      </c>
      <c r="BXG301" s="27" t="s">
        <v>815</v>
      </c>
      <c r="BXH301" s="27" t="s">
        <v>815</v>
      </c>
      <c r="BXI301" s="27" t="s">
        <v>815</v>
      </c>
      <c r="BXJ301" s="27" t="s">
        <v>815</v>
      </c>
      <c r="BXK301" s="27" t="s">
        <v>815</v>
      </c>
      <c r="BXL301" s="27" t="s">
        <v>815</v>
      </c>
      <c r="BXM301" s="27" t="s">
        <v>815</v>
      </c>
      <c r="BXN301" s="27" t="s">
        <v>815</v>
      </c>
      <c r="BXO301" s="27" t="s">
        <v>815</v>
      </c>
      <c r="BXP301" s="27" t="s">
        <v>815</v>
      </c>
      <c r="BXQ301" s="27" t="s">
        <v>815</v>
      </c>
      <c r="BXR301" s="27" t="s">
        <v>815</v>
      </c>
      <c r="BXS301" s="27" t="s">
        <v>815</v>
      </c>
      <c r="BXT301" s="27" t="s">
        <v>815</v>
      </c>
      <c r="BXU301" s="27" t="s">
        <v>815</v>
      </c>
      <c r="BXV301" s="27" t="s">
        <v>815</v>
      </c>
      <c r="BXW301" s="27" t="s">
        <v>815</v>
      </c>
      <c r="BXX301" s="27" t="s">
        <v>815</v>
      </c>
      <c r="BXY301" s="27" t="s">
        <v>815</v>
      </c>
      <c r="BXZ301" s="27" t="s">
        <v>815</v>
      </c>
      <c r="BYA301" s="27" t="s">
        <v>815</v>
      </c>
      <c r="BYB301" s="27" t="s">
        <v>815</v>
      </c>
      <c r="BYC301" s="27" t="s">
        <v>815</v>
      </c>
      <c r="BYD301" s="27" t="s">
        <v>815</v>
      </c>
      <c r="BYE301" s="27" t="s">
        <v>815</v>
      </c>
      <c r="BYF301" s="27" t="s">
        <v>815</v>
      </c>
      <c r="BYG301" s="27" t="s">
        <v>815</v>
      </c>
      <c r="BYH301" s="27" t="s">
        <v>815</v>
      </c>
      <c r="BYI301" s="27" t="s">
        <v>815</v>
      </c>
      <c r="BYJ301" s="27" t="s">
        <v>815</v>
      </c>
      <c r="BYK301" s="27" t="s">
        <v>815</v>
      </c>
      <c r="BYL301" s="27" t="s">
        <v>815</v>
      </c>
      <c r="BYM301" s="27" t="s">
        <v>815</v>
      </c>
      <c r="BYN301" s="27" t="s">
        <v>815</v>
      </c>
      <c r="BYO301" s="27" t="s">
        <v>815</v>
      </c>
      <c r="BYP301" s="27" t="s">
        <v>815</v>
      </c>
      <c r="BYQ301" s="27" t="s">
        <v>815</v>
      </c>
      <c r="BYR301" s="27" t="s">
        <v>815</v>
      </c>
      <c r="BYS301" s="27" t="s">
        <v>815</v>
      </c>
      <c r="BYT301" s="27" t="s">
        <v>815</v>
      </c>
      <c r="BYU301" s="27" t="s">
        <v>815</v>
      </c>
      <c r="BYV301" s="27" t="s">
        <v>815</v>
      </c>
      <c r="BYW301" s="27" t="s">
        <v>815</v>
      </c>
      <c r="BYX301" s="27" t="s">
        <v>815</v>
      </c>
      <c r="BYY301" s="27" t="s">
        <v>815</v>
      </c>
      <c r="BYZ301" s="27" t="s">
        <v>815</v>
      </c>
      <c r="BZA301" s="27" t="s">
        <v>815</v>
      </c>
      <c r="BZB301" s="27" t="s">
        <v>815</v>
      </c>
      <c r="BZC301" s="27" t="s">
        <v>815</v>
      </c>
      <c r="BZD301" s="27" t="s">
        <v>815</v>
      </c>
      <c r="BZE301" s="27" t="s">
        <v>815</v>
      </c>
      <c r="BZF301" s="27" t="s">
        <v>815</v>
      </c>
      <c r="BZG301" s="27" t="s">
        <v>815</v>
      </c>
      <c r="BZH301" s="27" t="s">
        <v>815</v>
      </c>
      <c r="BZI301" s="27" t="s">
        <v>815</v>
      </c>
      <c r="BZJ301" s="27" t="s">
        <v>815</v>
      </c>
      <c r="BZK301" s="27" t="s">
        <v>815</v>
      </c>
      <c r="BZL301" s="27" t="s">
        <v>815</v>
      </c>
      <c r="BZM301" s="27" t="s">
        <v>815</v>
      </c>
      <c r="BZN301" s="27" t="s">
        <v>815</v>
      </c>
      <c r="BZO301" s="27" t="s">
        <v>815</v>
      </c>
      <c r="BZP301" s="27" t="s">
        <v>815</v>
      </c>
      <c r="BZQ301" s="27" t="s">
        <v>815</v>
      </c>
      <c r="BZR301" s="27" t="s">
        <v>815</v>
      </c>
      <c r="BZS301" s="27" t="s">
        <v>815</v>
      </c>
      <c r="BZT301" s="27" t="s">
        <v>815</v>
      </c>
      <c r="BZU301" s="27" t="s">
        <v>815</v>
      </c>
      <c r="BZV301" s="27" t="s">
        <v>815</v>
      </c>
      <c r="BZW301" s="27" t="s">
        <v>815</v>
      </c>
      <c r="BZX301" s="27" t="s">
        <v>815</v>
      </c>
      <c r="BZY301" s="27" t="s">
        <v>815</v>
      </c>
      <c r="BZZ301" s="27" t="s">
        <v>815</v>
      </c>
      <c r="CAA301" s="27" t="s">
        <v>815</v>
      </c>
      <c r="CAB301" s="27" t="s">
        <v>815</v>
      </c>
      <c r="CAC301" s="27" t="s">
        <v>815</v>
      </c>
      <c r="CAD301" s="27" t="s">
        <v>815</v>
      </c>
      <c r="CAE301" s="27" t="s">
        <v>815</v>
      </c>
      <c r="CAF301" s="27" t="s">
        <v>815</v>
      </c>
      <c r="CAG301" s="27" t="s">
        <v>815</v>
      </c>
      <c r="CAH301" s="27" t="s">
        <v>815</v>
      </c>
      <c r="CAI301" s="27" t="s">
        <v>815</v>
      </c>
      <c r="CAJ301" s="27" t="s">
        <v>815</v>
      </c>
      <c r="CAK301" s="27" t="s">
        <v>815</v>
      </c>
      <c r="CAL301" s="27" t="s">
        <v>815</v>
      </c>
      <c r="CAM301" s="27" t="s">
        <v>815</v>
      </c>
      <c r="CAN301" s="27" t="s">
        <v>815</v>
      </c>
      <c r="CAO301" s="27" t="s">
        <v>815</v>
      </c>
      <c r="CAP301" s="27" t="s">
        <v>815</v>
      </c>
      <c r="CAQ301" s="27" t="s">
        <v>815</v>
      </c>
      <c r="CAR301" s="27" t="s">
        <v>815</v>
      </c>
      <c r="CAS301" s="27" t="s">
        <v>815</v>
      </c>
      <c r="CAT301" s="27" t="s">
        <v>815</v>
      </c>
      <c r="CAU301" s="27" t="s">
        <v>815</v>
      </c>
      <c r="CAV301" s="27" t="s">
        <v>815</v>
      </c>
      <c r="CAW301" s="27" t="s">
        <v>815</v>
      </c>
      <c r="CAX301" s="27" t="s">
        <v>815</v>
      </c>
      <c r="CAY301" s="27" t="s">
        <v>815</v>
      </c>
      <c r="CAZ301" s="27" t="s">
        <v>815</v>
      </c>
      <c r="CBA301" s="27" t="s">
        <v>815</v>
      </c>
      <c r="CBB301" s="27" t="s">
        <v>815</v>
      </c>
      <c r="CBC301" s="27" t="s">
        <v>815</v>
      </c>
      <c r="CBD301" s="27" t="s">
        <v>815</v>
      </c>
      <c r="CBE301" s="27" t="s">
        <v>815</v>
      </c>
      <c r="CBF301" s="27" t="s">
        <v>815</v>
      </c>
      <c r="CBG301" s="27" t="s">
        <v>815</v>
      </c>
      <c r="CBH301" s="27" t="s">
        <v>815</v>
      </c>
      <c r="CBI301" s="27" t="s">
        <v>815</v>
      </c>
      <c r="CBJ301" s="27" t="s">
        <v>815</v>
      </c>
      <c r="CBK301" s="27" t="s">
        <v>815</v>
      </c>
      <c r="CBL301" s="27" t="s">
        <v>815</v>
      </c>
      <c r="CBM301" s="27" t="s">
        <v>815</v>
      </c>
      <c r="CBN301" s="27" t="s">
        <v>815</v>
      </c>
      <c r="CBO301" s="27" t="s">
        <v>815</v>
      </c>
      <c r="CBP301" s="27" t="s">
        <v>815</v>
      </c>
      <c r="CBQ301" s="27" t="s">
        <v>815</v>
      </c>
      <c r="CBR301" s="27" t="s">
        <v>815</v>
      </c>
      <c r="CBS301" s="27" t="s">
        <v>815</v>
      </c>
      <c r="CBT301" s="27" t="s">
        <v>815</v>
      </c>
      <c r="CBU301" s="27" t="s">
        <v>815</v>
      </c>
      <c r="CBV301" s="27" t="s">
        <v>815</v>
      </c>
      <c r="CBW301" s="27" t="s">
        <v>815</v>
      </c>
      <c r="CBX301" s="27" t="s">
        <v>815</v>
      </c>
      <c r="CBY301" s="27" t="s">
        <v>815</v>
      </c>
      <c r="CBZ301" s="27" t="s">
        <v>815</v>
      </c>
      <c r="CCA301" s="27" t="s">
        <v>815</v>
      </c>
      <c r="CCB301" s="27" t="s">
        <v>815</v>
      </c>
      <c r="CCC301" s="27" t="s">
        <v>815</v>
      </c>
      <c r="CCD301" s="27" t="s">
        <v>815</v>
      </c>
      <c r="CCE301" s="27" t="s">
        <v>815</v>
      </c>
      <c r="CCF301" s="27" t="s">
        <v>815</v>
      </c>
      <c r="CCG301" s="27" t="s">
        <v>815</v>
      </c>
      <c r="CCH301" s="27" t="s">
        <v>815</v>
      </c>
      <c r="CCI301" s="27" t="s">
        <v>815</v>
      </c>
      <c r="CCJ301" s="27" t="s">
        <v>815</v>
      </c>
      <c r="CCK301" s="27" t="s">
        <v>815</v>
      </c>
      <c r="CCL301" s="27" t="s">
        <v>815</v>
      </c>
      <c r="CCM301" s="27" t="s">
        <v>815</v>
      </c>
      <c r="CCN301" s="27" t="s">
        <v>815</v>
      </c>
      <c r="CCO301" s="27" t="s">
        <v>815</v>
      </c>
      <c r="CCP301" s="27" t="s">
        <v>815</v>
      </c>
      <c r="CCQ301" s="27" t="s">
        <v>815</v>
      </c>
      <c r="CCR301" s="27" t="s">
        <v>815</v>
      </c>
      <c r="CCS301" s="27" t="s">
        <v>815</v>
      </c>
      <c r="CCT301" s="27" t="s">
        <v>815</v>
      </c>
      <c r="CCU301" s="27" t="s">
        <v>815</v>
      </c>
      <c r="CCV301" s="27" t="s">
        <v>815</v>
      </c>
      <c r="CCW301" s="27" t="s">
        <v>815</v>
      </c>
      <c r="CCX301" s="27" t="s">
        <v>815</v>
      </c>
      <c r="CCY301" s="27" t="s">
        <v>815</v>
      </c>
      <c r="CCZ301" s="27" t="s">
        <v>815</v>
      </c>
      <c r="CDA301" s="27" t="s">
        <v>815</v>
      </c>
      <c r="CDB301" s="27" t="s">
        <v>815</v>
      </c>
      <c r="CDC301" s="27" t="s">
        <v>815</v>
      </c>
      <c r="CDD301" s="27" t="s">
        <v>815</v>
      </c>
      <c r="CDE301" s="27" t="s">
        <v>815</v>
      </c>
      <c r="CDF301" s="27" t="s">
        <v>815</v>
      </c>
      <c r="CDG301" s="27" t="s">
        <v>815</v>
      </c>
      <c r="CDH301" s="27" t="s">
        <v>815</v>
      </c>
      <c r="CDI301" s="27" t="s">
        <v>815</v>
      </c>
      <c r="CDJ301" s="27" t="s">
        <v>815</v>
      </c>
      <c r="CDK301" s="27" t="s">
        <v>815</v>
      </c>
      <c r="CDL301" s="27" t="s">
        <v>815</v>
      </c>
      <c r="CDM301" s="27" t="s">
        <v>815</v>
      </c>
      <c r="CDN301" s="27" t="s">
        <v>815</v>
      </c>
      <c r="CDO301" s="27" t="s">
        <v>815</v>
      </c>
      <c r="CDP301" s="27" t="s">
        <v>815</v>
      </c>
      <c r="CDQ301" s="27" t="s">
        <v>815</v>
      </c>
      <c r="CDR301" s="27" t="s">
        <v>815</v>
      </c>
      <c r="CDS301" s="27" t="s">
        <v>815</v>
      </c>
      <c r="CDT301" s="27" t="s">
        <v>815</v>
      </c>
      <c r="CDU301" s="27" t="s">
        <v>815</v>
      </c>
      <c r="CDV301" s="27" t="s">
        <v>815</v>
      </c>
      <c r="CDW301" s="27" t="s">
        <v>815</v>
      </c>
      <c r="CDX301" s="27" t="s">
        <v>815</v>
      </c>
      <c r="CDY301" s="27" t="s">
        <v>815</v>
      </c>
      <c r="CDZ301" s="27" t="s">
        <v>815</v>
      </c>
      <c r="CEA301" s="27" t="s">
        <v>815</v>
      </c>
      <c r="CEB301" s="27" t="s">
        <v>815</v>
      </c>
      <c r="CEC301" s="27" t="s">
        <v>815</v>
      </c>
      <c r="CED301" s="27" t="s">
        <v>815</v>
      </c>
      <c r="CEE301" s="27" t="s">
        <v>815</v>
      </c>
      <c r="CEF301" s="27" t="s">
        <v>815</v>
      </c>
      <c r="CEG301" s="27" t="s">
        <v>815</v>
      </c>
      <c r="CEH301" s="27" t="s">
        <v>815</v>
      </c>
      <c r="CEI301" s="27" t="s">
        <v>815</v>
      </c>
      <c r="CEJ301" s="27" t="s">
        <v>815</v>
      </c>
      <c r="CEK301" s="27" t="s">
        <v>815</v>
      </c>
      <c r="CEL301" s="27" t="s">
        <v>815</v>
      </c>
      <c r="CEM301" s="27" t="s">
        <v>815</v>
      </c>
      <c r="CEN301" s="27" t="s">
        <v>815</v>
      </c>
      <c r="CEO301" s="27" t="s">
        <v>815</v>
      </c>
      <c r="CEP301" s="27" t="s">
        <v>815</v>
      </c>
      <c r="CEQ301" s="27" t="s">
        <v>815</v>
      </c>
      <c r="CER301" s="27" t="s">
        <v>815</v>
      </c>
      <c r="CES301" s="27" t="s">
        <v>815</v>
      </c>
      <c r="CET301" s="27" t="s">
        <v>815</v>
      </c>
      <c r="CEU301" s="27" t="s">
        <v>815</v>
      </c>
      <c r="CEV301" s="27" t="s">
        <v>815</v>
      </c>
      <c r="CEW301" s="27" t="s">
        <v>815</v>
      </c>
      <c r="CEX301" s="27" t="s">
        <v>815</v>
      </c>
      <c r="CEY301" s="27" t="s">
        <v>815</v>
      </c>
      <c r="CEZ301" s="27" t="s">
        <v>815</v>
      </c>
      <c r="CFA301" s="27" t="s">
        <v>815</v>
      </c>
      <c r="CFB301" s="27" t="s">
        <v>815</v>
      </c>
      <c r="CFC301" s="27" t="s">
        <v>815</v>
      </c>
      <c r="CFD301" s="27" t="s">
        <v>815</v>
      </c>
      <c r="CFE301" s="27" t="s">
        <v>815</v>
      </c>
      <c r="CFF301" s="27" t="s">
        <v>815</v>
      </c>
      <c r="CFG301" s="27" t="s">
        <v>815</v>
      </c>
      <c r="CFH301" s="27" t="s">
        <v>815</v>
      </c>
      <c r="CFI301" s="27" t="s">
        <v>815</v>
      </c>
      <c r="CFJ301" s="27" t="s">
        <v>815</v>
      </c>
      <c r="CFK301" s="27" t="s">
        <v>815</v>
      </c>
      <c r="CFL301" s="27" t="s">
        <v>815</v>
      </c>
      <c r="CFM301" s="27" t="s">
        <v>815</v>
      </c>
      <c r="CFN301" s="27" t="s">
        <v>815</v>
      </c>
      <c r="CFO301" s="27" t="s">
        <v>815</v>
      </c>
      <c r="CFP301" s="27" t="s">
        <v>815</v>
      </c>
      <c r="CFQ301" s="27" t="s">
        <v>815</v>
      </c>
      <c r="CFR301" s="27" t="s">
        <v>815</v>
      </c>
      <c r="CFS301" s="27" t="s">
        <v>815</v>
      </c>
      <c r="CFT301" s="27" t="s">
        <v>815</v>
      </c>
      <c r="CFU301" s="27" t="s">
        <v>815</v>
      </c>
      <c r="CFV301" s="27" t="s">
        <v>815</v>
      </c>
      <c r="CFW301" s="27" t="s">
        <v>815</v>
      </c>
      <c r="CFX301" s="27" t="s">
        <v>815</v>
      </c>
      <c r="CFY301" s="27" t="s">
        <v>815</v>
      </c>
      <c r="CFZ301" s="27" t="s">
        <v>815</v>
      </c>
      <c r="CGA301" s="27" t="s">
        <v>815</v>
      </c>
      <c r="CGB301" s="27" t="s">
        <v>815</v>
      </c>
      <c r="CGC301" s="27" t="s">
        <v>815</v>
      </c>
      <c r="CGD301" s="27" t="s">
        <v>815</v>
      </c>
      <c r="CGE301" s="27" t="s">
        <v>815</v>
      </c>
      <c r="CGF301" s="27" t="s">
        <v>815</v>
      </c>
      <c r="CGG301" s="27" t="s">
        <v>815</v>
      </c>
      <c r="CGH301" s="27" t="s">
        <v>815</v>
      </c>
      <c r="CGI301" s="27" t="s">
        <v>815</v>
      </c>
      <c r="CGJ301" s="27" t="s">
        <v>815</v>
      </c>
      <c r="CGK301" s="27" t="s">
        <v>815</v>
      </c>
      <c r="CGL301" s="27" t="s">
        <v>815</v>
      </c>
      <c r="CGM301" s="27" t="s">
        <v>815</v>
      </c>
      <c r="CGN301" s="27" t="s">
        <v>815</v>
      </c>
      <c r="CGO301" s="27" t="s">
        <v>815</v>
      </c>
      <c r="CGP301" s="27" t="s">
        <v>815</v>
      </c>
      <c r="CGQ301" s="27" t="s">
        <v>815</v>
      </c>
      <c r="CGR301" s="27" t="s">
        <v>815</v>
      </c>
      <c r="CGS301" s="27" t="s">
        <v>815</v>
      </c>
      <c r="CGT301" s="27" t="s">
        <v>815</v>
      </c>
      <c r="CGU301" s="27" t="s">
        <v>815</v>
      </c>
      <c r="CGV301" s="27" t="s">
        <v>815</v>
      </c>
      <c r="CGW301" s="27" t="s">
        <v>815</v>
      </c>
      <c r="CGX301" s="27" t="s">
        <v>815</v>
      </c>
      <c r="CGY301" s="27" t="s">
        <v>815</v>
      </c>
      <c r="CGZ301" s="27" t="s">
        <v>815</v>
      </c>
      <c r="CHA301" s="27" t="s">
        <v>815</v>
      </c>
      <c r="CHB301" s="27" t="s">
        <v>815</v>
      </c>
      <c r="CHC301" s="27" t="s">
        <v>815</v>
      </c>
      <c r="CHD301" s="27" t="s">
        <v>815</v>
      </c>
      <c r="CHE301" s="27" t="s">
        <v>815</v>
      </c>
      <c r="CHF301" s="27" t="s">
        <v>815</v>
      </c>
      <c r="CHG301" s="27" t="s">
        <v>815</v>
      </c>
      <c r="CHH301" s="27" t="s">
        <v>815</v>
      </c>
      <c r="CHI301" s="27" t="s">
        <v>815</v>
      </c>
      <c r="CHJ301" s="27" t="s">
        <v>815</v>
      </c>
      <c r="CHK301" s="27" t="s">
        <v>815</v>
      </c>
      <c r="CHL301" s="27" t="s">
        <v>815</v>
      </c>
      <c r="CHM301" s="27" t="s">
        <v>815</v>
      </c>
      <c r="CHN301" s="27" t="s">
        <v>815</v>
      </c>
      <c r="CHO301" s="27" t="s">
        <v>815</v>
      </c>
      <c r="CHP301" s="27" t="s">
        <v>815</v>
      </c>
      <c r="CHQ301" s="27" t="s">
        <v>815</v>
      </c>
      <c r="CHR301" s="27" t="s">
        <v>815</v>
      </c>
      <c r="CHS301" s="27" t="s">
        <v>815</v>
      </c>
      <c r="CHT301" s="27" t="s">
        <v>815</v>
      </c>
      <c r="CHU301" s="27" t="s">
        <v>815</v>
      </c>
      <c r="CHV301" s="27" t="s">
        <v>815</v>
      </c>
      <c r="CHW301" s="27" t="s">
        <v>815</v>
      </c>
      <c r="CHX301" s="27" t="s">
        <v>815</v>
      </c>
      <c r="CHY301" s="27" t="s">
        <v>815</v>
      </c>
      <c r="CHZ301" s="27" t="s">
        <v>815</v>
      </c>
      <c r="CIA301" s="27" t="s">
        <v>815</v>
      </c>
      <c r="CIB301" s="27" t="s">
        <v>815</v>
      </c>
      <c r="CIC301" s="27" t="s">
        <v>815</v>
      </c>
      <c r="CID301" s="27" t="s">
        <v>815</v>
      </c>
      <c r="CIE301" s="27" t="s">
        <v>815</v>
      </c>
      <c r="CIF301" s="27" t="s">
        <v>815</v>
      </c>
      <c r="CIG301" s="27" t="s">
        <v>815</v>
      </c>
      <c r="CIH301" s="27" t="s">
        <v>815</v>
      </c>
      <c r="CII301" s="27" t="s">
        <v>815</v>
      </c>
      <c r="CIJ301" s="27" t="s">
        <v>815</v>
      </c>
      <c r="CIK301" s="27" t="s">
        <v>815</v>
      </c>
      <c r="CIL301" s="27" t="s">
        <v>815</v>
      </c>
      <c r="CIM301" s="27" t="s">
        <v>815</v>
      </c>
      <c r="CIN301" s="27" t="s">
        <v>815</v>
      </c>
      <c r="CIO301" s="27" t="s">
        <v>815</v>
      </c>
      <c r="CIP301" s="27" t="s">
        <v>815</v>
      </c>
      <c r="CIQ301" s="27" t="s">
        <v>815</v>
      </c>
      <c r="CIR301" s="27" t="s">
        <v>815</v>
      </c>
      <c r="CIS301" s="27" t="s">
        <v>815</v>
      </c>
      <c r="CIT301" s="27" t="s">
        <v>815</v>
      </c>
      <c r="CIU301" s="27" t="s">
        <v>815</v>
      </c>
      <c r="CIV301" s="27" t="s">
        <v>815</v>
      </c>
      <c r="CIW301" s="27" t="s">
        <v>815</v>
      </c>
      <c r="CIX301" s="27" t="s">
        <v>815</v>
      </c>
      <c r="CIY301" s="27" t="s">
        <v>815</v>
      </c>
      <c r="CIZ301" s="27" t="s">
        <v>815</v>
      </c>
      <c r="CJA301" s="27" t="s">
        <v>815</v>
      </c>
      <c r="CJB301" s="27" t="s">
        <v>815</v>
      </c>
      <c r="CJC301" s="27" t="s">
        <v>815</v>
      </c>
      <c r="CJD301" s="27" t="s">
        <v>815</v>
      </c>
      <c r="CJE301" s="27" t="s">
        <v>815</v>
      </c>
      <c r="CJF301" s="27" t="s">
        <v>815</v>
      </c>
      <c r="CJG301" s="27" t="s">
        <v>815</v>
      </c>
      <c r="CJH301" s="27" t="s">
        <v>815</v>
      </c>
      <c r="CJI301" s="27" t="s">
        <v>815</v>
      </c>
      <c r="CJJ301" s="27" t="s">
        <v>815</v>
      </c>
      <c r="CJK301" s="27" t="s">
        <v>815</v>
      </c>
      <c r="CJL301" s="27" t="s">
        <v>815</v>
      </c>
      <c r="CJM301" s="27" t="s">
        <v>815</v>
      </c>
      <c r="CJN301" s="27" t="s">
        <v>815</v>
      </c>
      <c r="CJO301" s="27" t="s">
        <v>815</v>
      </c>
      <c r="CJP301" s="27" t="s">
        <v>815</v>
      </c>
      <c r="CJQ301" s="27" t="s">
        <v>815</v>
      </c>
      <c r="CJR301" s="27" t="s">
        <v>815</v>
      </c>
      <c r="CJS301" s="27" t="s">
        <v>815</v>
      </c>
      <c r="CJT301" s="27" t="s">
        <v>815</v>
      </c>
      <c r="CJU301" s="27" t="s">
        <v>815</v>
      </c>
      <c r="CJV301" s="27" t="s">
        <v>815</v>
      </c>
      <c r="CJW301" s="27" t="s">
        <v>815</v>
      </c>
      <c r="CJX301" s="27" t="s">
        <v>815</v>
      </c>
      <c r="CJY301" s="27" t="s">
        <v>815</v>
      </c>
      <c r="CJZ301" s="27" t="s">
        <v>815</v>
      </c>
      <c r="CKA301" s="27" t="s">
        <v>815</v>
      </c>
      <c r="CKB301" s="27" t="s">
        <v>815</v>
      </c>
      <c r="CKC301" s="27" t="s">
        <v>815</v>
      </c>
      <c r="CKD301" s="27" t="s">
        <v>815</v>
      </c>
      <c r="CKE301" s="27" t="s">
        <v>815</v>
      </c>
      <c r="CKF301" s="27" t="s">
        <v>815</v>
      </c>
      <c r="CKG301" s="27" t="s">
        <v>815</v>
      </c>
      <c r="CKH301" s="27" t="s">
        <v>815</v>
      </c>
      <c r="CKI301" s="27" t="s">
        <v>815</v>
      </c>
      <c r="CKJ301" s="27" t="s">
        <v>815</v>
      </c>
      <c r="CKK301" s="27" t="s">
        <v>815</v>
      </c>
      <c r="CKL301" s="27" t="s">
        <v>815</v>
      </c>
      <c r="CKM301" s="27" t="s">
        <v>815</v>
      </c>
      <c r="CKN301" s="27" t="s">
        <v>815</v>
      </c>
      <c r="CKO301" s="27" t="s">
        <v>815</v>
      </c>
      <c r="CKP301" s="27" t="s">
        <v>815</v>
      </c>
      <c r="CKQ301" s="27" t="s">
        <v>815</v>
      </c>
      <c r="CKR301" s="27" t="s">
        <v>815</v>
      </c>
      <c r="CKS301" s="27" t="s">
        <v>815</v>
      </c>
      <c r="CKT301" s="27" t="s">
        <v>815</v>
      </c>
      <c r="CKU301" s="27" t="s">
        <v>815</v>
      </c>
      <c r="CKV301" s="27" t="s">
        <v>815</v>
      </c>
      <c r="CKW301" s="27" t="s">
        <v>815</v>
      </c>
      <c r="CKX301" s="27" t="s">
        <v>815</v>
      </c>
      <c r="CKY301" s="27" t="s">
        <v>815</v>
      </c>
      <c r="CKZ301" s="27" t="s">
        <v>815</v>
      </c>
      <c r="CLA301" s="27" t="s">
        <v>815</v>
      </c>
      <c r="CLB301" s="27" t="s">
        <v>815</v>
      </c>
      <c r="CLC301" s="27" t="s">
        <v>815</v>
      </c>
      <c r="CLD301" s="27" t="s">
        <v>815</v>
      </c>
      <c r="CLE301" s="27" t="s">
        <v>815</v>
      </c>
      <c r="CLF301" s="27" t="s">
        <v>815</v>
      </c>
      <c r="CLG301" s="27" t="s">
        <v>815</v>
      </c>
      <c r="CLH301" s="27" t="s">
        <v>815</v>
      </c>
      <c r="CLI301" s="27" t="s">
        <v>815</v>
      </c>
      <c r="CLJ301" s="27" t="s">
        <v>815</v>
      </c>
      <c r="CLK301" s="27" t="s">
        <v>815</v>
      </c>
      <c r="CLL301" s="27" t="s">
        <v>815</v>
      </c>
      <c r="CLM301" s="27" t="s">
        <v>815</v>
      </c>
      <c r="CLN301" s="27" t="s">
        <v>815</v>
      </c>
      <c r="CLO301" s="27" t="s">
        <v>815</v>
      </c>
      <c r="CLP301" s="27" t="s">
        <v>815</v>
      </c>
      <c r="CLQ301" s="27" t="s">
        <v>815</v>
      </c>
      <c r="CLR301" s="27" t="s">
        <v>815</v>
      </c>
      <c r="CLS301" s="27" t="s">
        <v>815</v>
      </c>
      <c r="CLT301" s="27" t="s">
        <v>815</v>
      </c>
      <c r="CLU301" s="27" t="s">
        <v>815</v>
      </c>
      <c r="CLV301" s="27" t="s">
        <v>815</v>
      </c>
      <c r="CLW301" s="27" t="s">
        <v>815</v>
      </c>
      <c r="CLX301" s="27" t="s">
        <v>815</v>
      </c>
      <c r="CLY301" s="27" t="s">
        <v>815</v>
      </c>
      <c r="CLZ301" s="27" t="s">
        <v>815</v>
      </c>
      <c r="CMA301" s="27" t="s">
        <v>815</v>
      </c>
      <c r="CMB301" s="27" t="s">
        <v>815</v>
      </c>
      <c r="CMC301" s="27" t="s">
        <v>815</v>
      </c>
      <c r="CMD301" s="27" t="s">
        <v>815</v>
      </c>
      <c r="CME301" s="27" t="s">
        <v>815</v>
      </c>
      <c r="CMF301" s="27" t="s">
        <v>815</v>
      </c>
      <c r="CMG301" s="27" t="s">
        <v>815</v>
      </c>
      <c r="CMH301" s="27" t="s">
        <v>815</v>
      </c>
      <c r="CMI301" s="27" t="s">
        <v>815</v>
      </c>
      <c r="CMJ301" s="27" t="s">
        <v>815</v>
      </c>
      <c r="CMK301" s="27" t="s">
        <v>815</v>
      </c>
      <c r="CML301" s="27" t="s">
        <v>815</v>
      </c>
      <c r="CMM301" s="27" t="s">
        <v>815</v>
      </c>
      <c r="CMN301" s="27" t="s">
        <v>815</v>
      </c>
      <c r="CMO301" s="27" t="s">
        <v>815</v>
      </c>
      <c r="CMP301" s="27" t="s">
        <v>815</v>
      </c>
      <c r="CMQ301" s="27" t="s">
        <v>815</v>
      </c>
      <c r="CMR301" s="27" t="s">
        <v>815</v>
      </c>
      <c r="CMS301" s="27" t="s">
        <v>815</v>
      </c>
      <c r="CMT301" s="27" t="s">
        <v>815</v>
      </c>
      <c r="CMU301" s="27" t="s">
        <v>815</v>
      </c>
      <c r="CMV301" s="27" t="s">
        <v>815</v>
      </c>
      <c r="CMW301" s="27" t="s">
        <v>815</v>
      </c>
      <c r="CMX301" s="27" t="s">
        <v>815</v>
      </c>
      <c r="CMY301" s="27" t="s">
        <v>815</v>
      </c>
      <c r="CMZ301" s="27" t="s">
        <v>815</v>
      </c>
      <c r="CNA301" s="27" t="s">
        <v>815</v>
      </c>
      <c r="CNB301" s="27" t="s">
        <v>815</v>
      </c>
      <c r="CNC301" s="27" t="s">
        <v>815</v>
      </c>
      <c r="CND301" s="27" t="s">
        <v>815</v>
      </c>
      <c r="CNE301" s="27" t="s">
        <v>815</v>
      </c>
      <c r="CNF301" s="27" t="s">
        <v>815</v>
      </c>
      <c r="CNG301" s="27" t="s">
        <v>815</v>
      </c>
      <c r="CNH301" s="27" t="s">
        <v>815</v>
      </c>
      <c r="CNI301" s="27" t="s">
        <v>815</v>
      </c>
      <c r="CNJ301" s="27" t="s">
        <v>815</v>
      </c>
      <c r="CNK301" s="27" t="s">
        <v>815</v>
      </c>
      <c r="CNL301" s="27" t="s">
        <v>815</v>
      </c>
      <c r="CNM301" s="27" t="s">
        <v>815</v>
      </c>
      <c r="CNN301" s="27" t="s">
        <v>815</v>
      </c>
      <c r="CNO301" s="27" t="s">
        <v>815</v>
      </c>
      <c r="CNP301" s="27" t="s">
        <v>815</v>
      </c>
      <c r="CNQ301" s="27" t="s">
        <v>815</v>
      </c>
      <c r="CNR301" s="27" t="s">
        <v>815</v>
      </c>
      <c r="CNS301" s="27" t="s">
        <v>815</v>
      </c>
      <c r="CNT301" s="27" t="s">
        <v>815</v>
      </c>
      <c r="CNU301" s="27" t="s">
        <v>815</v>
      </c>
      <c r="CNV301" s="27" t="s">
        <v>815</v>
      </c>
      <c r="CNW301" s="27" t="s">
        <v>815</v>
      </c>
      <c r="CNX301" s="27" t="s">
        <v>815</v>
      </c>
      <c r="CNY301" s="27" t="s">
        <v>815</v>
      </c>
      <c r="CNZ301" s="27" t="s">
        <v>815</v>
      </c>
      <c r="COA301" s="27" t="s">
        <v>815</v>
      </c>
      <c r="COB301" s="27" t="s">
        <v>815</v>
      </c>
      <c r="COC301" s="27" t="s">
        <v>815</v>
      </c>
      <c r="COD301" s="27" t="s">
        <v>815</v>
      </c>
      <c r="COE301" s="27" t="s">
        <v>815</v>
      </c>
      <c r="COF301" s="27" t="s">
        <v>815</v>
      </c>
      <c r="COG301" s="27" t="s">
        <v>815</v>
      </c>
      <c r="COH301" s="27" t="s">
        <v>815</v>
      </c>
      <c r="COI301" s="27" t="s">
        <v>815</v>
      </c>
      <c r="COJ301" s="27" t="s">
        <v>815</v>
      </c>
      <c r="COK301" s="27" t="s">
        <v>815</v>
      </c>
      <c r="COL301" s="27" t="s">
        <v>815</v>
      </c>
      <c r="COM301" s="27" t="s">
        <v>815</v>
      </c>
      <c r="CON301" s="27" t="s">
        <v>815</v>
      </c>
      <c r="COO301" s="27" t="s">
        <v>815</v>
      </c>
      <c r="COP301" s="27" t="s">
        <v>815</v>
      </c>
      <c r="COQ301" s="27" t="s">
        <v>815</v>
      </c>
      <c r="COR301" s="27" t="s">
        <v>815</v>
      </c>
      <c r="COS301" s="27" t="s">
        <v>815</v>
      </c>
      <c r="COT301" s="27" t="s">
        <v>815</v>
      </c>
      <c r="COU301" s="27" t="s">
        <v>815</v>
      </c>
      <c r="COV301" s="27" t="s">
        <v>815</v>
      </c>
      <c r="COW301" s="27" t="s">
        <v>815</v>
      </c>
      <c r="COX301" s="27" t="s">
        <v>815</v>
      </c>
      <c r="COY301" s="27" t="s">
        <v>815</v>
      </c>
      <c r="COZ301" s="27" t="s">
        <v>815</v>
      </c>
      <c r="CPA301" s="27" t="s">
        <v>815</v>
      </c>
      <c r="CPB301" s="27" t="s">
        <v>815</v>
      </c>
      <c r="CPC301" s="27" t="s">
        <v>815</v>
      </c>
      <c r="CPD301" s="27" t="s">
        <v>815</v>
      </c>
      <c r="CPE301" s="27" t="s">
        <v>815</v>
      </c>
      <c r="CPF301" s="27" t="s">
        <v>815</v>
      </c>
      <c r="CPG301" s="27" t="s">
        <v>815</v>
      </c>
      <c r="CPH301" s="27" t="s">
        <v>815</v>
      </c>
      <c r="CPI301" s="27" t="s">
        <v>815</v>
      </c>
      <c r="CPJ301" s="27" t="s">
        <v>815</v>
      </c>
      <c r="CPK301" s="27" t="s">
        <v>815</v>
      </c>
      <c r="CPL301" s="27" t="s">
        <v>815</v>
      </c>
      <c r="CPM301" s="27" t="s">
        <v>815</v>
      </c>
      <c r="CPN301" s="27" t="s">
        <v>815</v>
      </c>
      <c r="CPO301" s="27" t="s">
        <v>815</v>
      </c>
      <c r="CPP301" s="27" t="s">
        <v>815</v>
      </c>
      <c r="CPQ301" s="27" t="s">
        <v>815</v>
      </c>
      <c r="CPR301" s="27" t="s">
        <v>815</v>
      </c>
      <c r="CPS301" s="27" t="s">
        <v>815</v>
      </c>
      <c r="CPT301" s="27" t="s">
        <v>815</v>
      </c>
      <c r="CPU301" s="27" t="s">
        <v>815</v>
      </c>
      <c r="CPV301" s="27" t="s">
        <v>815</v>
      </c>
      <c r="CPW301" s="27" t="s">
        <v>815</v>
      </c>
      <c r="CPX301" s="27" t="s">
        <v>815</v>
      </c>
      <c r="CPY301" s="27" t="s">
        <v>815</v>
      </c>
      <c r="CPZ301" s="27" t="s">
        <v>815</v>
      </c>
      <c r="CQA301" s="27" t="s">
        <v>815</v>
      </c>
      <c r="CQB301" s="27" t="s">
        <v>815</v>
      </c>
      <c r="CQC301" s="27" t="s">
        <v>815</v>
      </c>
      <c r="CQD301" s="27" t="s">
        <v>815</v>
      </c>
      <c r="CQE301" s="27" t="s">
        <v>815</v>
      </c>
      <c r="CQF301" s="27" t="s">
        <v>815</v>
      </c>
      <c r="CQG301" s="27" t="s">
        <v>815</v>
      </c>
      <c r="CQH301" s="27" t="s">
        <v>815</v>
      </c>
      <c r="CQI301" s="27" t="s">
        <v>815</v>
      </c>
      <c r="CQJ301" s="27" t="s">
        <v>815</v>
      </c>
      <c r="CQK301" s="27" t="s">
        <v>815</v>
      </c>
      <c r="CQL301" s="27" t="s">
        <v>815</v>
      </c>
      <c r="CQM301" s="27" t="s">
        <v>815</v>
      </c>
      <c r="CQN301" s="27" t="s">
        <v>815</v>
      </c>
      <c r="CQO301" s="27" t="s">
        <v>815</v>
      </c>
      <c r="CQP301" s="27" t="s">
        <v>815</v>
      </c>
      <c r="CQQ301" s="27" t="s">
        <v>815</v>
      </c>
      <c r="CQR301" s="27" t="s">
        <v>815</v>
      </c>
      <c r="CQS301" s="27" t="s">
        <v>815</v>
      </c>
      <c r="CQT301" s="27" t="s">
        <v>815</v>
      </c>
      <c r="CQU301" s="27" t="s">
        <v>815</v>
      </c>
      <c r="CQV301" s="27" t="s">
        <v>815</v>
      </c>
      <c r="CQW301" s="27" t="s">
        <v>815</v>
      </c>
      <c r="CQX301" s="27" t="s">
        <v>815</v>
      </c>
      <c r="CQY301" s="27" t="s">
        <v>815</v>
      </c>
      <c r="CQZ301" s="27" t="s">
        <v>815</v>
      </c>
      <c r="CRA301" s="27" t="s">
        <v>815</v>
      </c>
      <c r="CRB301" s="27" t="s">
        <v>815</v>
      </c>
      <c r="CRC301" s="27" t="s">
        <v>815</v>
      </c>
      <c r="CRD301" s="27" t="s">
        <v>815</v>
      </c>
      <c r="CRE301" s="27" t="s">
        <v>815</v>
      </c>
      <c r="CRF301" s="27" t="s">
        <v>815</v>
      </c>
      <c r="CRG301" s="27" t="s">
        <v>815</v>
      </c>
      <c r="CRH301" s="27" t="s">
        <v>815</v>
      </c>
      <c r="CRI301" s="27" t="s">
        <v>815</v>
      </c>
      <c r="CRJ301" s="27" t="s">
        <v>815</v>
      </c>
      <c r="CRK301" s="27" t="s">
        <v>815</v>
      </c>
      <c r="CRL301" s="27" t="s">
        <v>815</v>
      </c>
      <c r="CRM301" s="27" t="s">
        <v>815</v>
      </c>
      <c r="CRN301" s="27" t="s">
        <v>815</v>
      </c>
      <c r="CRO301" s="27" t="s">
        <v>815</v>
      </c>
      <c r="CRP301" s="27" t="s">
        <v>815</v>
      </c>
      <c r="CRQ301" s="27" t="s">
        <v>815</v>
      </c>
      <c r="CRR301" s="27" t="s">
        <v>815</v>
      </c>
      <c r="CRS301" s="27" t="s">
        <v>815</v>
      </c>
      <c r="CRT301" s="27" t="s">
        <v>815</v>
      </c>
      <c r="CRU301" s="27" t="s">
        <v>815</v>
      </c>
      <c r="CRV301" s="27" t="s">
        <v>815</v>
      </c>
      <c r="CRW301" s="27" t="s">
        <v>815</v>
      </c>
      <c r="CRX301" s="27" t="s">
        <v>815</v>
      </c>
      <c r="CRY301" s="27" t="s">
        <v>815</v>
      </c>
      <c r="CRZ301" s="27" t="s">
        <v>815</v>
      </c>
      <c r="CSA301" s="27" t="s">
        <v>815</v>
      </c>
      <c r="CSB301" s="27" t="s">
        <v>815</v>
      </c>
      <c r="CSC301" s="27" t="s">
        <v>815</v>
      </c>
      <c r="CSD301" s="27" t="s">
        <v>815</v>
      </c>
      <c r="CSE301" s="27" t="s">
        <v>815</v>
      </c>
      <c r="CSF301" s="27" t="s">
        <v>815</v>
      </c>
      <c r="CSG301" s="27" t="s">
        <v>815</v>
      </c>
      <c r="CSH301" s="27" t="s">
        <v>815</v>
      </c>
      <c r="CSI301" s="27" t="s">
        <v>815</v>
      </c>
      <c r="CSJ301" s="27" t="s">
        <v>815</v>
      </c>
      <c r="CSK301" s="27" t="s">
        <v>815</v>
      </c>
      <c r="CSL301" s="27" t="s">
        <v>815</v>
      </c>
      <c r="CSM301" s="27" t="s">
        <v>815</v>
      </c>
      <c r="CSN301" s="27" t="s">
        <v>815</v>
      </c>
      <c r="CSO301" s="27" t="s">
        <v>815</v>
      </c>
      <c r="CSP301" s="27" t="s">
        <v>815</v>
      </c>
      <c r="CSQ301" s="27" t="s">
        <v>815</v>
      </c>
      <c r="CSR301" s="27" t="s">
        <v>815</v>
      </c>
      <c r="CSS301" s="27" t="s">
        <v>815</v>
      </c>
      <c r="CST301" s="27" t="s">
        <v>815</v>
      </c>
      <c r="CSU301" s="27" t="s">
        <v>815</v>
      </c>
      <c r="CSV301" s="27" t="s">
        <v>815</v>
      </c>
      <c r="CSW301" s="27" t="s">
        <v>815</v>
      </c>
      <c r="CSX301" s="27" t="s">
        <v>815</v>
      </c>
      <c r="CSY301" s="27" t="s">
        <v>815</v>
      </c>
      <c r="CSZ301" s="27" t="s">
        <v>815</v>
      </c>
      <c r="CTA301" s="27" t="s">
        <v>815</v>
      </c>
      <c r="CTB301" s="27" t="s">
        <v>815</v>
      </c>
      <c r="CTC301" s="27" t="s">
        <v>815</v>
      </c>
      <c r="CTD301" s="27" t="s">
        <v>815</v>
      </c>
      <c r="CTE301" s="27" t="s">
        <v>815</v>
      </c>
      <c r="CTF301" s="27" t="s">
        <v>815</v>
      </c>
      <c r="CTG301" s="27" t="s">
        <v>815</v>
      </c>
      <c r="CTH301" s="27" t="s">
        <v>815</v>
      </c>
      <c r="CTI301" s="27" t="s">
        <v>815</v>
      </c>
      <c r="CTJ301" s="27" t="s">
        <v>815</v>
      </c>
      <c r="CTK301" s="27" t="s">
        <v>815</v>
      </c>
      <c r="CTL301" s="27" t="s">
        <v>815</v>
      </c>
      <c r="CTM301" s="27" t="s">
        <v>815</v>
      </c>
      <c r="CTN301" s="27" t="s">
        <v>815</v>
      </c>
      <c r="CTO301" s="27" t="s">
        <v>815</v>
      </c>
      <c r="CTP301" s="27" t="s">
        <v>815</v>
      </c>
      <c r="CTQ301" s="27" t="s">
        <v>815</v>
      </c>
      <c r="CTR301" s="27" t="s">
        <v>815</v>
      </c>
      <c r="CTS301" s="27" t="s">
        <v>815</v>
      </c>
      <c r="CTT301" s="27" t="s">
        <v>815</v>
      </c>
      <c r="CTU301" s="27" t="s">
        <v>815</v>
      </c>
      <c r="CTV301" s="27" t="s">
        <v>815</v>
      </c>
      <c r="CTW301" s="27" t="s">
        <v>815</v>
      </c>
      <c r="CTX301" s="27" t="s">
        <v>815</v>
      </c>
      <c r="CTY301" s="27" t="s">
        <v>815</v>
      </c>
      <c r="CTZ301" s="27" t="s">
        <v>815</v>
      </c>
      <c r="CUA301" s="27" t="s">
        <v>815</v>
      </c>
      <c r="CUB301" s="27" t="s">
        <v>815</v>
      </c>
      <c r="CUC301" s="27" t="s">
        <v>815</v>
      </c>
      <c r="CUD301" s="27" t="s">
        <v>815</v>
      </c>
      <c r="CUE301" s="27" t="s">
        <v>815</v>
      </c>
      <c r="CUF301" s="27" t="s">
        <v>815</v>
      </c>
      <c r="CUG301" s="27" t="s">
        <v>815</v>
      </c>
      <c r="CUH301" s="27" t="s">
        <v>815</v>
      </c>
      <c r="CUI301" s="27" t="s">
        <v>815</v>
      </c>
      <c r="CUJ301" s="27" t="s">
        <v>815</v>
      </c>
      <c r="CUK301" s="27" t="s">
        <v>815</v>
      </c>
      <c r="CUL301" s="27" t="s">
        <v>815</v>
      </c>
      <c r="CUM301" s="27" t="s">
        <v>815</v>
      </c>
      <c r="CUN301" s="27" t="s">
        <v>815</v>
      </c>
      <c r="CUO301" s="27" t="s">
        <v>815</v>
      </c>
      <c r="CUP301" s="27" t="s">
        <v>815</v>
      </c>
      <c r="CUQ301" s="27" t="s">
        <v>815</v>
      </c>
      <c r="CUR301" s="27" t="s">
        <v>815</v>
      </c>
      <c r="CUS301" s="27" t="s">
        <v>815</v>
      </c>
      <c r="CUT301" s="27" t="s">
        <v>815</v>
      </c>
      <c r="CUU301" s="27" t="s">
        <v>815</v>
      </c>
      <c r="CUV301" s="27" t="s">
        <v>815</v>
      </c>
      <c r="CUW301" s="27" t="s">
        <v>815</v>
      </c>
      <c r="CUX301" s="27" t="s">
        <v>815</v>
      </c>
      <c r="CUY301" s="27" t="s">
        <v>815</v>
      </c>
      <c r="CUZ301" s="27" t="s">
        <v>815</v>
      </c>
      <c r="CVA301" s="27" t="s">
        <v>815</v>
      </c>
      <c r="CVB301" s="27" t="s">
        <v>815</v>
      </c>
      <c r="CVC301" s="27" t="s">
        <v>815</v>
      </c>
      <c r="CVD301" s="27" t="s">
        <v>815</v>
      </c>
      <c r="CVE301" s="27" t="s">
        <v>815</v>
      </c>
      <c r="CVF301" s="27" t="s">
        <v>815</v>
      </c>
      <c r="CVG301" s="27" t="s">
        <v>815</v>
      </c>
      <c r="CVH301" s="27" t="s">
        <v>815</v>
      </c>
      <c r="CVI301" s="27" t="s">
        <v>815</v>
      </c>
      <c r="CVJ301" s="27" t="s">
        <v>815</v>
      </c>
      <c r="CVK301" s="27" t="s">
        <v>815</v>
      </c>
      <c r="CVL301" s="27" t="s">
        <v>815</v>
      </c>
      <c r="CVM301" s="27" t="s">
        <v>815</v>
      </c>
      <c r="CVN301" s="27" t="s">
        <v>815</v>
      </c>
      <c r="CVO301" s="27" t="s">
        <v>815</v>
      </c>
      <c r="CVP301" s="27" t="s">
        <v>815</v>
      </c>
      <c r="CVQ301" s="27" t="s">
        <v>815</v>
      </c>
      <c r="CVR301" s="27" t="s">
        <v>815</v>
      </c>
      <c r="CVS301" s="27" t="s">
        <v>815</v>
      </c>
      <c r="CVT301" s="27" t="s">
        <v>815</v>
      </c>
      <c r="CVU301" s="27" t="s">
        <v>815</v>
      </c>
      <c r="CVV301" s="27" t="s">
        <v>815</v>
      </c>
      <c r="CVW301" s="27" t="s">
        <v>815</v>
      </c>
      <c r="CVX301" s="27" t="s">
        <v>815</v>
      </c>
      <c r="CVY301" s="27" t="s">
        <v>815</v>
      </c>
      <c r="CVZ301" s="27" t="s">
        <v>815</v>
      </c>
      <c r="CWA301" s="27" t="s">
        <v>815</v>
      </c>
      <c r="CWB301" s="27" t="s">
        <v>815</v>
      </c>
      <c r="CWC301" s="27" t="s">
        <v>815</v>
      </c>
      <c r="CWD301" s="27" t="s">
        <v>815</v>
      </c>
      <c r="CWE301" s="27" t="s">
        <v>815</v>
      </c>
      <c r="CWF301" s="27" t="s">
        <v>815</v>
      </c>
      <c r="CWG301" s="27" t="s">
        <v>815</v>
      </c>
      <c r="CWH301" s="27" t="s">
        <v>815</v>
      </c>
      <c r="CWI301" s="27" t="s">
        <v>815</v>
      </c>
      <c r="CWJ301" s="27" t="s">
        <v>815</v>
      </c>
      <c r="CWK301" s="27" t="s">
        <v>815</v>
      </c>
      <c r="CWL301" s="27" t="s">
        <v>815</v>
      </c>
      <c r="CWM301" s="27" t="s">
        <v>815</v>
      </c>
      <c r="CWN301" s="27" t="s">
        <v>815</v>
      </c>
      <c r="CWO301" s="27" t="s">
        <v>815</v>
      </c>
      <c r="CWP301" s="27" t="s">
        <v>815</v>
      </c>
      <c r="CWQ301" s="27" t="s">
        <v>815</v>
      </c>
      <c r="CWR301" s="27" t="s">
        <v>815</v>
      </c>
      <c r="CWS301" s="27" t="s">
        <v>815</v>
      </c>
      <c r="CWT301" s="27" t="s">
        <v>815</v>
      </c>
      <c r="CWU301" s="27" t="s">
        <v>815</v>
      </c>
      <c r="CWV301" s="27" t="s">
        <v>815</v>
      </c>
      <c r="CWW301" s="27" t="s">
        <v>815</v>
      </c>
      <c r="CWX301" s="27" t="s">
        <v>815</v>
      </c>
      <c r="CWY301" s="27" t="s">
        <v>815</v>
      </c>
      <c r="CWZ301" s="27" t="s">
        <v>815</v>
      </c>
      <c r="CXA301" s="27" t="s">
        <v>815</v>
      </c>
      <c r="CXB301" s="27" t="s">
        <v>815</v>
      </c>
      <c r="CXC301" s="27" t="s">
        <v>815</v>
      </c>
      <c r="CXD301" s="27" t="s">
        <v>815</v>
      </c>
      <c r="CXE301" s="27" t="s">
        <v>815</v>
      </c>
      <c r="CXF301" s="27" t="s">
        <v>815</v>
      </c>
      <c r="CXG301" s="27" t="s">
        <v>815</v>
      </c>
      <c r="CXH301" s="27" t="s">
        <v>815</v>
      </c>
      <c r="CXI301" s="27" t="s">
        <v>815</v>
      </c>
      <c r="CXJ301" s="27" t="s">
        <v>815</v>
      </c>
      <c r="CXK301" s="27" t="s">
        <v>815</v>
      </c>
      <c r="CXL301" s="27" t="s">
        <v>815</v>
      </c>
      <c r="CXM301" s="27" t="s">
        <v>815</v>
      </c>
      <c r="CXN301" s="27" t="s">
        <v>815</v>
      </c>
      <c r="CXO301" s="27" t="s">
        <v>815</v>
      </c>
      <c r="CXP301" s="27" t="s">
        <v>815</v>
      </c>
      <c r="CXQ301" s="27" t="s">
        <v>815</v>
      </c>
      <c r="CXR301" s="27" t="s">
        <v>815</v>
      </c>
      <c r="CXS301" s="27" t="s">
        <v>815</v>
      </c>
      <c r="CXT301" s="27" t="s">
        <v>815</v>
      </c>
      <c r="CXU301" s="27" t="s">
        <v>815</v>
      </c>
      <c r="CXV301" s="27" t="s">
        <v>815</v>
      </c>
      <c r="CXW301" s="27" t="s">
        <v>815</v>
      </c>
      <c r="CXX301" s="27" t="s">
        <v>815</v>
      </c>
      <c r="CXY301" s="27" t="s">
        <v>815</v>
      </c>
      <c r="CXZ301" s="27" t="s">
        <v>815</v>
      </c>
      <c r="CYA301" s="27" t="s">
        <v>815</v>
      </c>
      <c r="CYB301" s="27" t="s">
        <v>815</v>
      </c>
      <c r="CYC301" s="27" t="s">
        <v>815</v>
      </c>
      <c r="CYD301" s="27" t="s">
        <v>815</v>
      </c>
      <c r="CYE301" s="27" t="s">
        <v>815</v>
      </c>
      <c r="CYF301" s="27" t="s">
        <v>815</v>
      </c>
      <c r="CYG301" s="27" t="s">
        <v>815</v>
      </c>
      <c r="CYH301" s="27" t="s">
        <v>815</v>
      </c>
      <c r="CYI301" s="27" t="s">
        <v>815</v>
      </c>
      <c r="CYJ301" s="27" t="s">
        <v>815</v>
      </c>
      <c r="CYK301" s="27" t="s">
        <v>815</v>
      </c>
      <c r="CYL301" s="27" t="s">
        <v>815</v>
      </c>
      <c r="CYM301" s="27" t="s">
        <v>815</v>
      </c>
      <c r="CYN301" s="27" t="s">
        <v>815</v>
      </c>
      <c r="CYO301" s="27" t="s">
        <v>815</v>
      </c>
      <c r="CYP301" s="27" t="s">
        <v>815</v>
      </c>
      <c r="CYQ301" s="27" t="s">
        <v>815</v>
      </c>
      <c r="CYR301" s="27" t="s">
        <v>815</v>
      </c>
      <c r="CYS301" s="27" t="s">
        <v>815</v>
      </c>
      <c r="CYT301" s="27" t="s">
        <v>815</v>
      </c>
      <c r="CYU301" s="27" t="s">
        <v>815</v>
      </c>
      <c r="CYV301" s="27" t="s">
        <v>815</v>
      </c>
      <c r="CYW301" s="27" t="s">
        <v>815</v>
      </c>
      <c r="CYX301" s="27" t="s">
        <v>815</v>
      </c>
      <c r="CYY301" s="27" t="s">
        <v>815</v>
      </c>
      <c r="CYZ301" s="27" t="s">
        <v>815</v>
      </c>
      <c r="CZA301" s="27" t="s">
        <v>815</v>
      </c>
      <c r="CZB301" s="27" t="s">
        <v>815</v>
      </c>
      <c r="CZC301" s="27" t="s">
        <v>815</v>
      </c>
      <c r="CZD301" s="27" t="s">
        <v>815</v>
      </c>
      <c r="CZE301" s="27" t="s">
        <v>815</v>
      </c>
      <c r="CZF301" s="27" t="s">
        <v>815</v>
      </c>
      <c r="CZG301" s="27" t="s">
        <v>815</v>
      </c>
      <c r="CZH301" s="27" t="s">
        <v>815</v>
      </c>
      <c r="CZI301" s="27" t="s">
        <v>815</v>
      </c>
      <c r="CZJ301" s="27" t="s">
        <v>815</v>
      </c>
      <c r="CZK301" s="27" t="s">
        <v>815</v>
      </c>
      <c r="CZL301" s="27" t="s">
        <v>815</v>
      </c>
      <c r="CZM301" s="27" t="s">
        <v>815</v>
      </c>
      <c r="CZN301" s="27" t="s">
        <v>815</v>
      </c>
      <c r="CZO301" s="27" t="s">
        <v>815</v>
      </c>
      <c r="CZP301" s="27" t="s">
        <v>815</v>
      </c>
      <c r="CZQ301" s="27" t="s">
        <v>815</v>
      </c>
      <c r="CZR301" s="27" t="s">
        <v>815</v>
      </c>
      <c r="CZS301" s="27" t="s">
        <v>815</v>
      </c>
      <c r="CZT301" s="27" t="s">
        <v>815</v>
      </c>
      <c r="CZU301" s="27" t="s">
        <v>815</v>
      </c>
      <c r="CZV301" s="27" t="s">
        <v>815</v>
      </c>
      <c r="CZW301" s="27" t="s">
        <v>815</v>
      </c>
      <c r="CZX301" s="27" t="s">
        <v>815</v>
      </c>
      <c r="CZY301" s="27" t="s">
        <v>815</v>
      </c>
      <c r="CZZ301" s="27" t="s">
        <v>815</v>
      </c>
      <c r="DAA301" s="27" t="s">
        <v>815</v>
      </c>
      <c r="DAB301" s="27" t="s">
        <v>815</v>
      </c>
      <c r="DAC301" s="27" t="s">
        <v>815</v>
      </c>
      <c r="DAD301" s="27" t="s">
        <v>815</v>
      </c>
      <c r="DAE301" s="27" t="s">
        <v>815</v>
      </c>
      <c r="DAF301" s="27" t="s">
        <v>815</v>
      </c>
      <c r="DAG301" s="27" t="s">
        <v>815</v>
      </c>
      <c r="DAH301" s="27" t="s">
        <v>815</v>
      </c>
      <c r="DAI301" s="27" t="s">
        <v>815</v>
      </c>
      <c r="DAJ301" s="27" t="s">
        <v>815</v>
      </c>
      <c r="DAK301" s="27" t="s">
        <v>815</v>
      </c>
      <c r="DAL301" s="27" t="s">
        <v>815</v>
      </c>
      <c r="DAM301" s="27" t="s">
        <v>815</v>
      </c>
      <c r="DAN301" s="27" t="s">
        <v>815</v>
      </c>
      <c r="DAO301" s="27" t="s">
        <v>815</v>
      </c>
      <c r="DAP301" s="27" t="s">
        <v>815</v>
      </c>
      <c r="DAQ301" s="27" t="s">
        <v>815</v>
      </c>
      <c r="DAR301" s="27" t="s">
        <v>815</v>
      </c>
      <c r="DAS301" s="27" t="s">
        <v>815</v>
      </c>
      <c r="DAT301" s="27" t="s">
        <v>815</v>
      </c>
      <c r="DAU301" s="27" t="s">
        <v>815</v>
      </c>
      <c r="DAV301" s="27" t="s">
        <v>815</v>
      </c>
      <c r="DAW301" s="27" t="s">
        <v>815</v>
      </c>
      <c r="DAX301" s="27" t="s">
        <v>815</v>
      </c>
      <c r="DAY301" s="27" t="s">
        <v>815</v>
      </c>
      <c r="DAZ301" s="27" t="s">
        <v>815</v>
      </c>
      <c r="DBA301" s="27" t="s">
        <v>815</v>
      </c>
      <c r="DBB301" s="27" t="s">
        <v>815</v>
      </c>
      <c r="DBC301" s="27" t="s">
        <v>815</v>
      </c>
      <c r="DBD301" s="27" t="s">
        <v>815</v>
      </c>
      <c r="DBE301" s="27" t="s">
        <v>815</v>
      </c>
      <c r="DBF301" s="27" t="s">
        <v>815</v>
      </c>
      <c r="DBG301" s="27" t="s">
        <v>815</v>
      </c>
      <c r="DBH301" s="27" t="s">
        <v>815</v>
      </c>
      <c r="DBI301" s="27" t="s">
        <v>815</v>
      </c>
      <c r="DBJ301" s="27" t="s">
        <v>815</v>
      </c>
      <c r="DBK301" s="27" t="s">
        <v>815</v>
      </c>
      <c r="DBL301" s="27" t="s">
        <v>815</v>
      </c>
      <c r="DBM301" s="27" t="s">
        <v>815</v>
      </c>
      <c r="DBN301" s="27" t="s">
        <v>815</v>
      </c>
      <c r="DBO301" s="27" t="s">
        <v>815</v>
      </c>
      <c r="DBP301" s="27" t="s">
        <v>815</v>
      </c>
      <c r="DBQ301" s="27" t="s">
        <v>815</v>
      </c>
      <c r="DBR301" s="27" t="s">
        <v>815</v>
      </c>
      <c r="DBS301" s="27" t="s">
        <v>815</v>
      </c>
      <c r="DBT301" s="27" t="s">
        <v>815</v>
      </c>
      <c r="DBU301" s="27" t="s">
        <v>815</v>
      </c>
      <c r="DBV301" s="27" t="s">
        <v>815</v>
      </c>
      <c r="DBW301" s="27" t="s">
        <v>815</v>
      </c>
      <c r="DBX301" s="27" t="s">
        <v>815</v>
      </c>
      <c r="DBY301" s="27" t="s">
        <v>815</v>
      </c>
      <c r="DBZ301" s="27" t="s">
        <v>815</v>
      </c>
      <c r="DCA301" s="27" t="s">
        <v>815</v>
      </c>
      <c r="DCB301" s="27" t="s">
        <v>815</v>
      </c>
      <c r="DCC301" s="27" t="s">
        <v>815</v>
      </c>
      <c r="DCD301" s="27" t="s">
        <v>815</v>
      </c>
      <c r="DCE301" s="27" t="s">
        <v>815</v>
      </c>
      <c r="DCF301" s="27" t="s">
        <v>815</v>
      </c>
      <c r="DCG301" s="27" t="s">
        <v>815</v>
      </c>
      <c r="DCH301" s="27" t="s">
        <v>815</v>
      </c>
      <c r="DCI301" s="27" t="s">
        <v>815</v>
      </c>
      <c r="DCJ301" s="27" t="s">
        <v>815</v>
      </c>
      <c r="DCK301" s="27" t="s">
        <v>815</v>
      </c>
      <c r="DCL301" s="27" t="s">
        <v>815</v>
      </c>
      <c r="DCM301" s="27" t="s">
        <v>815</v>
      </c>
      <c r="DCN301" s="27" t="s">
        <v>815</v>
      </c>
      <c r="DCO301" s="27" t="s">
        <v>815</v>
      </c>
      <c r="DCP301" s="27" t="s">
        <v>815</v>
      </c>
      <c r="DCQ301" s="27" t="s">
        <v>815</v>
      </c>
      <c r="DCR301" s="27" t="s">
        <v>815</v>
      </c>
      <c r="DCS301" s="27" t="s">
        <v>815</v>
      </c>
      <c r="DCT301" s="27" t="s">
        <v>815</v>
      </c>
      <c r="DCU301" s="27" t="s">
        <v>815</v>
      </c>
      <c r="DCV301" s="27" t="s">
        <v>815</v>
      </c>
      <c r="DCW301" s="27" t="s">
        <v>815</v>
      </c>
      <c r="DCX301" s="27" t="s">
        <v>815</v>
      </c>
      <c r="DCY301" s="27" t="s">
        <v>815</v>
      </c>
      <c r="DCZ301" s="27" t="s">
        <v>815</v>
      </c>
      <c r="DDA301" s="27" t="s">
        <v>815</v>
      </c>
      <c r="DDB301" s="27" t="s">
        <v>815</v>
      </c>
      <c r="DDC301" s="27" t="s">
        <v>815</v>
      </c>
      <c r="DDD301" s="27" t="s">
        <v>815</v>
      </c>
      <c r="DDE301" s="27" t="s">
        <v>815</v>
      </c>
      <c r="DDF301" s="27" t="s">
        <v>815</v>
      </c>
      <c r="DDG301" s="27" t="s">
        <v>815</v>
      </c>
      <c r="DDH301" s="27" t="s">
        <v>815</v>
      </c>
      <c r="DDI301" s="27" t="s">
        <v>815</v>
      </c>
      <c r="DDJ301" s="27" t="s">
        <v>815</v>
      </c>
      <c r="DDK301" s="27" t="s">
        <v>815</v>
      </c>
      <c r="DDL301" s="27" t="s">
        <v>815</v>
      </c>
      <c r="DDM301" s="27" t="s">
        <v>815</v>
      </c>
      <c r="DDN301" s="27" t="s">
        <v>815</v>
      </c>
      <c r="DDO301" s="27" t="s">
        <v>815</v>
      </c>
      <c r="DDP301" s="27" t="s">
        <v>815</v>
      </c>
      <c r="DDQ301" s="27" t="s">
        <v>815</v>
      </c>
      <c r="DDR301" s="27" t="s">
        <v>815</v>
      </c>
      <c r="DDS301" s="27" t="s">
        <v>815</v>
      </c>
      <c r="DDT301" s="27" t="s">
        <v>815</v>
      </c>
      <c r="DDU301" s="27" t="s">
        <v>815</v>
      </c>
      <c r="DDV301" s="27" t="s">
        <v>815</v>
      </c>
      <c r="DDW301" s="27" t="s">
        <v>815</v>
      </c>
      <c r="DDX301" s="27" t="s">
        <v>815</v>
      </c>
      <c r="DDY301" s="27" t="s">
        <v>815</v>
      </c>
      <c r="DDZ301" s="27" t="s">
        <v>815</v>
      </c>
      <c r="DEA301" s="27" t="s">
        <v>815</v>
      </c>
      <c r="DEB301" s="27" t="s">
        <v>815</v>
      </c>
      <c r="DEC301" s="27" t="s">
        <v>815</v>
      </c>
      <c r="DED301" s="27" t="s">
        <v>815</v>
      </c>
      <c r="DEE301" s="27" t="s">
        <v>815</v>
      </c>
      <c r="DEF301" s="27" t="s">
        <v>815</v>
      </c>
      <c r="DEG301" s="27" t="s">
        <v>815</v>
      </c>
      <c r="DEH301" s="27" t="s">
        <v>815</v>
      </c>
      <c r="DEI301" s="27" t="s">
        <v>815</v>
      </c>
      <c r="DEJ301" s="27" t="s">
        <v>815</v>
      </c>
      <c r="DEK301" s="27" t="s">
        <v>815</v>
      </c>
      <c r="DEL301" s="27" t="s">
        <v>815</v>
      </c>
      <c r="DEM301" s="27" t="s">
        <v>815</v>
      </c>
      <c r="DEN301" s="27" t="s">
        <v>815</v>
      </c>
      <c r="DEO301" s="27" t="s">
        <v>815</v>
      </c>
      <c r="DEP301" s="27" t="s">
        <v>815</v>
      </c>
      <c r="DEQ301" s="27" t="s">
        <v>815</v>
      </c>
      <c r="DER301" s="27" t="s">
        <v>815</v>
      </c>
      <c r="DES301" s="27" t="s">
        <v>815</v>
      </c>
      <c r="DET301" s="27" t="s">
        <v>815</v>
      </c>
      <c r="DEU301" s="27" t="s">
        <v>815</v>
      </c>
      <c r="DEV301" s="27" t="s">
        <v>815</v>
      </c>
      <c r="DEW301" s="27" t="s">
        <v>815</v>
      </c>
      <c r="DEX301" s="27" t="s">
        <v>815</v>
      </c>
      <c r="DEY301" s="27" t="s">
        <v>815</v>
      </c>
      <c r="DEZ301" s="27" t="s">
        <v>815</v>
      </c>
      <c r="DFA301" s="27" t="s">
        <v>815</v>
      </c>
      <c r="DFB301" s="27" t="s">
        <v>815</v>
      </c>
      <c r="DFC301" s="27" t="s">
        <v>815</v>
      </c>
      <c r="DFD301" s="27" t="s">
        <v>815</v>
      </c>
      <c r="DFE301" s="27" t="s">
        <v>815</v>
      </c>
      <c r="DFF301" s="27" t="s">
        <v>815</v>
      </c>
      <c r="DFG301" s="27" t="s">
        <v>815</v>
      </c>
      <c r="DFH301" s="27" t="s">
        <v>815</v>
      </c>
      <c r="DFI301" s="27" t="s">
        <v>815</v>
      </c>
      <c r="DFJ301" s="27" t="s">
        <v>815</v>
      </c>
      <c r="DFK301" s="27" t="s">
        <v>815</v>
      </c>
      <c r="DFL301" s="27" t="s">
        <v>815</v>
      </c>
      <c r="DFM301" s="27" t="s">
        <v>815</v>
      </c>
      <c r="DFN301" s="27" t="s">
        <v>815</v>
      </c>
      <c r="DFO301" s="27" t="s">
        <v>815</v>
      </c>
      <c r="DFP301" s="27" t="s">
        <v>815</v>
      </c>
      <c r="DFQ301" s="27" t="s">
        <v>815</v>
      </c>
      <c r="DFR301" s="27" t="s">
        <v>815</v>
      </c>
      <c r="DFS301" s="27" t="s">
        <v>815</v>
      </c>
      <c r="DFT301" s="27" t="s">
        <v>815</v>
      </c>
      <c r="DFU301" s="27" t="s">
        <v>815</v>
      </c>
      <c r="DFV301" s="27" t="s">
        <v>815</v>
      </c>
      <c r="DFW301" s="27" t="s">
        <v>815</v>
      </c>
      <c r="DFX301" s="27" t="s">
        <v>815</v>
      </c>
      <c r="DFY301" s="27" t="s">
        <v>815</v>
      </c>
      <c r="DFZ301" s="27" t="s">
        <v>815</v>
      </c>
      <c r="DGA301" s="27" t="s">
        <v>815</v>
      </c>
      <c r="DGB301" s="27" t="s">
        <v>815</v>
      </c>
      <c r="DGC301" s="27" t="s">
        <v>815</v>
      </c>
      <c r="DGD301" s="27" t="s">
        <v>815</v>
      </c>
      <c r="DGE301" s="27" t="s">
        <v>815</v>
      </c>
      <c r="DGF301" s="27" t="s">
        <v>815</v>
      </c>
      <c r="DGG301" s="27" t="s">
        <v>815</v>
      </c>
      <c r="DGH301" s="27" t="s">
        <v>815</v>
      </c>
      <c r="DGI301" s="27" t="s">
        <v>815</v>
      </c>
      <c r="DGJ301" s="27" t="s">
        <v>815</v>
      </c>
      <c r="DGK301" s="27" t="s">
        <v>815</v>
      </c>
      <c r="DGL301" s="27" t="s">
        <v>815</v>
      </c>
      <c r="DGM301" s="27" t="s">
        <v>815</v>
      </c>
      <c r="DGN301" s="27" t="s">
        <v>815</v>
      </c>
      <c r="DGO301" s="27" t="s">
        <v>815</v>
      </c>
      <c r="DGP301" s="27" t="s">
        <v>815</v>
      </c>
      <c r="DGQ301" s="27" t="s">
        <v>815</v>
      </c>
      <c r="DGR301" s="27" t="s">
        <v>815</v>
      </c>
      <c r="DGS301" s="27" t="s">
        <v>815</v>
      </c>
      <c r="DGT301" s="27" t="s">
        <v>815</v>
      </c>
      <c r="DGU301" s="27" t="s">
        <v>815</v>
      </c>
      <c r="DGV301" s="27" t="s">
        <v>815</v>
      </c>
      <c r="DGW301" s="27" t="s">
        <v>815</v>
      </c>
      <c r="DGX301" s="27" t="s">
        <v>815</v>
      </c>
      <c r="DGY301" s="27" t="s">
        <v>815</v>
      </c>
      <c r="DGZ301" s="27" t="s">
        <v>815</v>
      </c>
      <c r="DHA301" s="27" t="s">
        <v>815</v>
      </c>
      <c r="DHB301" s="27" t="s">
        <v>815</v>
      </c>
      <c r="DHC301" s="27" t="s">
        <v>815</v>
      </c>
      <c r="DHD301" s="27" t="s">
        <v>815</v>
      </c>
      <c r="DHE301" s="27" t="s">
        <v>815</v>
      </c>
      <c r="DHF301" s="27" t="s">
        <v>815</v>
      </c>
      <c r="DHG301" s="27" t="s">
        <v>815</v>
      </c>
      <c r="DHH301" s="27" t="s">
        <v>815</v>
      </c>
      <c r="DHI301" s="27" t="s">
        <v>815</v>
      </c>
      <c r="DHJ301" s="27" t="s">
        <v>815</v>
      </c>
      <c r="DHK301" s="27" t="s">
        <v>815</v>
      </c>
      <c r="DHL301" s="27" t="s">
        <v>815</v>
      </c>
      <c r="DHM301" s="27" t="s">
        <v>815</v>
      </c>
      <c r="DHN301" s="27" t="s">
        <v>815</v>
      </c>
      <c r="DHO301" s="27" t="s">
        <v>815</v>
      </c>
      <c r="DHP301" s="27" t="s">
        <v>815</v>
      </c>
      <c r="DHQ301" s="27" t="s">
        <v>815</v>
      </c>
      <c r="DHR301" s="27" t="s">
        <v>815</v>
      </c>
      <c r="DHS301" s="27" t="s">
        <v>815</v>
      </c>
      <c r="DHT301" s="27" t="s">
        <v>815</v>
      </c>
      <c r="DHU301" s="27" t="s">
        <v>815</v>
      </c>
      <c r="DHV301" s="27" t="s">
        <v>815</v>
      </c>
      <c r="DHW301" s="27" t="s">
        <v>815</v>
      </c>
      <c r="DHX301" s="27" t="s">
        <v>815</v>
      </c>
      <c r="DHY301" s="27" t="s">
        <v>815</v>
      </c>
      <c r="DHZ301" s="27" t="s">
        <v>815</v>
      </c>
      <c r="DIA301" s="27" t="s">
        <v>815</v>
      </c>
      <c r="DIB301" s="27" t="s">
        <v>815</v>
      </c>
      <c r="DIC301" s="27" t="s">
        <v>815</v>
      </c>
      <c r="DID301" s="27" t="s">
        <v>815</v>
      </c>
      <c r="DIE301" s="27" t="s">
        <v>815</v>
      </c>
      <c r="DIF301" s="27" t="s">
        <v>815</v>
      </c>
      <c r="DIG301" s="27" t="s">
        <v>815</v>
      </c>
      <c r="DIH301" s="27" t="s">
        <v>815</v>
      </c>
      <c r="DII301" s="27" t="s">
        <v>815</v>
      </c>
      <c r="DIJ301" s="27" t="s">
        <v>815</v>
      </c>
      <c r="DIK301" s="27" t="s">
        <v>815</v>
      </c>
      <c r="DIL301" s="27" t="s">
        <v>815</v>
      </c>
      <c r="DIM301" s="27" t="s">
        <v>815</v>
      </c>
      <c r="DIN301" s="27" t="s">
        <v>815</v>
      </c>
      <c r="DIO301" s="27" t="s">
        <v>815</v>
      </c>
      <c r="DIP301" s="27" t="s">
        <v>815</v>
      </c>
      <c r="DIQ301" s="27" t="s">
        <v>815</v>
      </c>
      <c r="DIR301" s="27" t="s">
        <v>815</v>
      </c>
      <c r="DIS301" s="27" t="s">
        <v>815</v>
      </c>
      <c r="DIT301" s="27" t="s">
        <v>815</v>
      </c>
      <c r="DIU301" s="27" t="s">
        <v>815</v>
      </c>
      <c r="DIV301" s="27" t="s">
        <v>815</v>
      </c>
      <c r="DIW301" s="27" t="s">
        <v>815</v>
      </c>
      <c r="DIX301" s="27" t="s">
        <v>815</v>
      </c>
      <c r="DIY301" s="27" t="s">
        <v>815</v>
      </c>
      <c r="DIZ301" s="27" t="s">
        <v>815</v>
      </c>
      <c r="DJA301" s="27" t="s">
        <v>815</v>
      </c>
      <c r="DJB301" s="27" t="s">
        <v>815</v>
      </c>
      <c r="DJC301" s="27" t="s">
        <v>815</v>
      </c>
      <c r="DJD301" s="27" t="s">
        <v>815</v>
      </c>
      <c r="DJE301" s="27" t="s">
        <v>815</v>
      </c>
      <c r="DJF301" s="27" t="s">
        <v>815</v>
      </c>
      <c r="DJG301" s="27" t="s">
        <v>815</v>
      </c>
      <c r="DJH301" s="27" t="s">
        <v>815</v>
      </c>
      <c r="DJI301" s="27" t="s">
        <v>815</v>
      </c>
      <c r="DJJ301" s="27" t="s">
        <v>815</v>
      </c>
      <c r="DJK301" s="27" t="s">
        <v>815</v>
      </c>
      <c r="DJL301" s="27" t="s">
        <v>815</v>
      </c>
      <c r="DJM301" s="27" t="s">
        <v>815</v>
      </c>
      <c r="DJN301" s="27" t="s">
        <v>815</v>
      </c>
      <c r="DJO301" s="27" t="s">
        <v>815</v>
      </c>
      <c r="DJP301" s="27" t="s">
        <v>815</v>
      </c>
      <c r="DJQ301" s="27" t="s">
        <v>815</v>
      </c>
      <c r="DJR301" s="27" t="s">
        <v>815</v>
      </c>
      <c r="DJS301" s="27" t="s">
        <v>815</v>
      </c>
      <c r="DJT301" s="27" t="s">
        <v>815</v>
      </c>
      <c r="DJU301" s="27" t="s">
        <v>815</v>
      </c>
      <c r="DJV301" s="27" t="s">
        <v>815</v>
      </c>
      <c r="DJW301" s="27" t="s">
        <v>815</v>
      </c>
      <c r="DJX301" s="27" t="s">
        <v>815</v>
      </c>
      <c r="DJY301" s="27" t="s">
        <v>815</v>
      </c>
      <c r="DJZ301" s="27" t="s">
        <v>815</v>
      </c>
      <c r="DKA301" s="27" t="s">
        <v>815</v>
      </c>
      <c r="DKB301" s="27" t="s">
        <v>815</v>
      </c>
      <c r="DKC301" s="27" t="s">
        <v>815</v>
      </c>
      <c r="DKD301" s="27" t="s">
        <v>815</v>
      </c>
      <c r="DKE301" s="27" t="s">
        <v>815</v>
      </c>
      <c r="DKF301" s="27" t="s">
        <v>815</v>
      </c>
      <c r="DKG301" s="27" t="s">
        <v>815</v>
      </c>
      <c r="DKH301" s="27" t="s">
        <v>815</v>
      </c>
      <c r="DKI301" s="27" t="s">
        <v>815</v>
      </c>
      <c r="DKJ301" s="27" t="s">
        <v>815</v>
      </c>
      <c r="DKK301" s="27" t="s">
        <v>815</v>
      </c>
      <c r="DKL301" s="27" t="s">
        <v>815</v>
      </c>
      <c r="DKM301" s="27" t="s">
        <v>815</v>
      </c>
      <c r="DKN301" s="27" t="s">
        <v>815</v>
      </c>
      <c r="DKO301" s="27" t="s">
        <v>815</v>
      </c>
      <c r="DKP301" s="27" t="s">
        <v>815</v>
      </c>
      <c r="DKQ301" s="27" t="s">
        <v>815</v>
      </c>
      <c r="DKR301" s="27" t="s">
        <v>815</v>
      </c>
      <c r="DKS301" s="27" t="s">
        <v>815</v>
      </c>
      <c r="DKT301" s="27" t="s">
        <v>815</v>
      </c>
      <c r="DKU301" s="27" t="s">
        <v>815</v>
      </c>
      <c r="DKV301" s="27" t="s">
        <v>815</v>
      </c>
      <c r="DKW301" s="27" t="s">
        <v>815</v>
      </c>
      <c r="DKX301" s="27" t="s">
        <v>815</v>
      </c>
      <c r="DKY301" s="27" t="s">
        <v>815</v>
      </c>
      <c r="DKZ301" s="27" t="s">
        <v>815</v>
      </c>
      <c r="DLA301" s="27" t="s">
        <v>815</v>
      </c>
      <c r="DLB301" s="27" t="s">
        <v>815</v>
      </c>
      <c r="DLC301" s="27" t="s">
        <v>815</v>
      </c>
      <c r="DLD301" s="27" t="s">
        <v>815</v>
      </c>
      <c r="DLE301" s="27" t="s">
        <v>815</v>
      </c>
      <c r="DLF301" s="27" t="s">
        <v>815</v>
      </c>
      <c r="DLG301" s="27" t="s">
        <v>815</v>
      </c>
      <c r="DLH301" s="27" t="s">
        <v>815</v>
      </c>
      <c r="DLI301" s="27" t="s">
        <v>815</v>
      </c>
      <c r="DLJ301" s="27" t="s">
        <v>815</v>
      </c>
      <c r="DLK301" s="27" t="s">
        <v>815</v>
      </c>
      <c r="DLL301" s="27" t="s">
        <v>815</v>
      </c>
      <c r="DLM301" s="27" t="s">
        <v>815</v>
      </c>
      <c r="DLN301" s="27" t="s">
        <v>815</v>
      </c>
      <c r="DLO301" s="27" t="s">
        <v>815</v>
      </c>
      <c r="DLP301" s="27" t="s">
        <v>815</v>
      </c>
      <c r="DLQ301" s="27" t="s">
        <v>815</v>
      </c>
      <c r="DLR301" s="27" t="s">
        <v>815</v>
      </c>
      <c r="DLS301" s="27" t="s">
        <v>815</v>
      </c>
      <c r="DLT301" s="27" t="s">
        <v>815</v>
      </c>
      <c r="DLU301" s="27" t="s">
        <v>815</v>
      </c>
      <c r="DLV301" s="27" t="s">
        <v>815</v>
      </c>
      <c r="DLW301" s="27" t="s">
        <v>815</v>
      </c>
      <c r="DLX301" s="27" t="s">
        <v>815</v>
      </c>
      <c r="DLY301" s="27" t="s">
        <v>815</v>
      </c>
      <c r="DLZ301" s="27" t="s">
        <v>815</v>
      </c>
      <c r="DMA301" s="27" t="s">
        <v>815</v>
      </c>
      <c r="DMB301" s="27" t="s">
        <v>815</v>
      </c>
      <c r="DMC301" s="27" t="s">
        <v>815</v>
      </c>
      <c r="DMD301" s="27" t="s">
        <v>815</v>
      </c>
      <c r="DME301" s="27" t="s">
        <v>815</v>
      </c>
      <c r="DMF301" s="27" t="s">
        <v>815</v>
      </c>
      <c r="DMG301" s="27" t="s">
        <v>815</v>
      </c>
      <c r="DMH301" s="27" t="s">
        <v>815</v>
      </c>
      <c r="DMI301" s="27" t="s">
        <v>815</v>
      </c>
      <c r="DMJ301" s="27" t="s">
        <v>815</v>
      </c>
      <c r="DMK301" s="27" t="s">
        <v>815</v>
      </c>
      <c r="DML301" s="27" t="s">
        <v>815</v>
      </c>
      <c r="DMM301" s="27" t="s">
        <v>815</v>
      </c>
      <c r="DMN301" s="27" t="s">
        <v>815</v>
      </c>
      <c r="DMO301" s="27" t="s">
        <v>815</v>
      </c>
      <c r="DMP301" s="27" t="s">
        <v>815</v>
      </c>
      <c r="DMQ301" s="27" t="s">
        <v>815</v>
      </c>
      <c r="DMR301" s="27" t="s">
        <v>815</v>
      </c>
      <c r="DMS301" s="27" t="s">
        <v>815</v>
      </c>
      <c r="DMT301" s="27" t="s">
        <v>815</v>
      </c>
      <c r="DMU301" s="27" t="s">
        <v>815</v>
      </c>
      <c r="DMV301" s="27" t="s">
        <v>815</v>
      </c>
      <c r="DMW301" s="27" t="s">
        <v>815</v>
      </c>
      <c r="DMX301" s="27" t="s">
        <v>815</v>
      </c>
      <c r="DMY301" s="27" t="s">
        <v>815</v>
      </c>
      <c r="DMZ301" s="27" t="s">
        <v>815</v>
      </c>
      <c r="DNA301" s="27" t="s">
        <v>815</v>
      </c>
      <c r="DNB301" s="27" t="s">
        <v>815</v>
      </c>
      <c r="DNC301" s="27" t="s">
        <v>815</v>
      </c>
      <c r="DND301" s="27" t="s">
        <v>815</v>
      </c>
      <c r="DNE301" s="27" t="s">
        <v>815</v>
      </c>
      <c r="DNF301" s="27" t="s">
        <v>815</v>
      </c>
      <c r="DNG301" s="27" t="s">
        <v>815</v>
      </c>
      <c r="DNH301" s="27" t="s">
        <v>815</v>
      </c>
      <c r="DNI301" s="27" t="s">
        <v>815</v>
      </c>
      <c r="DNJ301" s="27" t="s">
        <v>815</v>
      </c>
      <c r="DNK301" s="27" t="s">
        <v>815</v>
      </c>
      <c r="DNL301" s="27" t="s">
        <v>815</v>
      </c>
      <c r="DNM301" s="27" t="s">
        <v>815</v>
      </c>
      <c r="DNN301" s="27" t="s">
        <v>815</v>
      </c>
      <c r="DNO301" s="27" t="s">
        <v>815</v>
      </c>
      <c r="DNP301" s="27" t="s">
        <v>815</v>
      </c>
      <c r="DNQ301" s="27" t="s">
        <v>815</v>
      </c>
      <c r="DNR301" s="27" t="s">
        <v>815</v>
      </c>
      <c r="DNS301" s="27" t="s">
        <v>815</v>
      </c>
      <c r="DNT301" s="27" t="s">
        <v>815</v>
      </c>
      <c r="DNU301" s="27" t="s">
        <v>815</v>
      </c>
      <c r="DNV301" s="27" t="s">
        <v>815</v>
      </c>
      <c r="DNW301" s="27" t="s">
        <v>815</v>
      </c>
      <c r="DNX301" s="27" t="s">
        <v>815</v>
      </c>
      <c r="DNY301" s="27" t="s">
        <v>815</v>
      </c>
      <c r="DNZ301" s="27" t="s">
        <v>815</v>
      </c>
      <c r="DOA301" s="27" t="s">
        <v>815</v>
      </c>
      <c r="DOB301" s="27" t="s">
        <v>815</v>
      </c>
      <c r="DOC301" s="27" t="s">
        <v>815</v>
      </c>
      <c r="DOD301" s="27" t="s">
        <v>815</v>
      </c>
      <c r="DOE301" s="27" t="s">
        <v>815</v>
      </c>
      <c r="DOF301" s="27" t="s">
        <v>815</v>
      </c>
      <c r="DOG301" s="27" t="s">
        <v>815</v>
      </c>
      <c r="DOH301" s="27" t="s">
        <v>815</v>
      </c>
      <c r="DOI301" s="27" t="s">
        <v>815</v>
      </c>
      <c r="DOJ301" s="27" t="s">
        <v>815</v>
      </c>
      <c r="DOK301" s="27" t="s">
        <v>815</v>
      </c>
      <c r="DOL301" s="27" t="s">
        <v>815</v>
      </c>
      <c r="DOM301" s="27" t="s">
        <v>815</v>
      </c>
      <c r="DON301" s="27" t="s">
        <v>815</v>
      </c>
      <c r="DOO301" s="27" t="s">
        <v>815</v>
      </c>
      <c r="DOP301" s="27" t="s">
        <v>815</v>
      </c>
      <c r="DOQ301" s="27" t="s">
        <v>815</v>
      </c>
      <c r="DOR301" s="27" t="s">
        <v>815</v>
      </c>
      <c r="DOS301" s="27" t="s">
        <v>815</v>
      </c>
      <c r="DOT301" s="27" t="s">
        <v>815</v>
      </c>
      <c r="DOU301" s="27" t="s">
        <v>815</v>
      </c>
      <c r="DOV301" s="27" t="s">
        <v>815</v>
      </c>
      <c r="DOW301" s="27" t="s">
        <v>815</v>
      </c>
      <c r="DOX301" s="27" t="s">
        <v>815</v>
      </c>
      <c r="DOY301" s="27" t="s">
        <v>815</v>
      </c>
      <c r="DOZ301" s="27" t="s">
        <v>815</v>
      </c>
      <c r="DPA301" s="27" t="s">
        <v>815</v>
      </c>
      <c r="DPB301" s="27" t="s">
        <v>815</v>
      </c>
      <c r="DPC301" s="27" t="s">
        <v>815</v>
      </c>
      <c r="DPD301" s="27" t="s">
        <v>815</v>
      </c>
      <c r="DPE301" s="27" t="s">
        <v>815</v>
      </c>
      <c r="DPF301" s="27" t="s">
        <v>815</v>
      </c>
      <c r="DPG301" s="27" t="s">
        <v>815</v>
      </c>
      <c r="DPH301" s="27" t="s">
        <v>815</v>
      </c>
      <c r="DPI301" s="27" t="s">
        <v>815</v>
      </c>
      <c r="DPJ301" s="27" t="s">
        <v>815</v>
      </c>
      <c r="DPK301" s="27" t="s">
        <v>815</v>
      </c>
      <c r="DPL301" s="27" t="s">
        <v>815</v>
      </c>
      <c r="DPM301" s="27" t="s">
        <v>815</v>
      </c>
      <c r="DPN301" s="27" t="s">
        <v>815</v>
      </c>
      <c r="DPO301" s="27" t="s">
        <v>815</v>
      </c>
      <c r="DPP301" s="27" t="s">
        <v>815</v>
      </c>
      <c r="DPQ301" s="27" t="s">
        <v>815</v>
      </c>
      <c r="DPR301" s="27" t="s">
        <v>815</v>
      </c>
      <c r="DPS301" s="27" t="s">
        <v>815</v>
      </c>
      <c r="DPT301" s="27" t="s">
        <v>815</v>
      </c>
      <c r="DPU301" s="27" t="s">
        <v>815</v>
      </c>
      <c r="DPV301" s="27" t="s">
        <v>815</v>
      </c>
      <c r="DPW301" s="27" t="s">
        <v>815</v>
      </c>
      <c r="DPX301" s="27" t="s">
        <v>815</v>
      </c>
      <c r="DPY301" s="27" t="s">
        <v>815</v>
      </c>
      <c r="DPZ301" s="27" t="s">
        <v>815</v>
      </c>
      <c r="DQA301" s="27" t="s">
        <v>815</v>
      </c>
      <c r="DQB301" s="27" t="s">
        <v>815</v>
      </c>
      <c r="DQC301" s="27" t="s">
        <v>815</v>
      </c>
      <c r="DQD301" s="27" t="s">
        <v>815</v>
      </c>
      <c r="DQE301" s="27" t="s">
        <v>815</v>
      </c>
      <c r="DQF301" s="27" t="s">
        <v>815</v>
      </c>
      <c r="DQG301" s="27" t="s">
        <v>815</v>
      </c>
      <c r="DQH301" s="27" t="s">
        <v>815</v>
      </c>
      <c r="DQI301" s="27" t="s">
        <v>815</v>
      </c>
      <c r="DQJ301" s="27" t="s">
        <v>815</v>
      </c>
      <c r="DQK301" s="27" t="s">
        <v>815</v>
      </c>
      <c r="DQL301" s="27" t="s">
        <v>815</v>
      </c>
      <c r="DQM301" s="27" t="s">
        <v>815</v>
      </c>
      <c r="DQN301" s="27" t="s">
        <v>815</v>
      </c>
      <c r="DQO301" s="27" t="s">
        <v>815</v>
      </c>
      <c r="DQP301" s="27" t="s">
        <v>815</v>
      </c>
      <c r="DQQ301" s="27" t="s">
        <v>815</v>
      </c>
      <c r="DQR301" s="27" t="s">
        <v>815</v>
      </c>
      <c r="DQS301" s="27" t="s">
        <v>815</v>
      </c>
      <c r="DQT301" s="27" t="s">
        <v>815</v>
      </c>
      <c r="DQU301" s="27" t="s">
        <v>815</v>
      </c>
      <c r="DQV301" s="27" t="s">
        <v>815</v>
      </c>
      <c r="DQW301" s="27" t="s">
        <v>815</v>
      </c>
      <c r="DQX301" s="27" t="s">
        <v>815</v>
      </c>
      <c r="DQY301" s="27" t="s">
        <v>815</v>
      </c>
      <c r="DQZ301" s="27" t="s">
        <v>815</v>
      </c>
      <c r="DRA301" s="27" t="s">
        <v>815</v>
      </c>
      <c r="DRB301" s="27" t="s">
        <v>815</v>
      </c>
      <c r="DRC301" s="27" t="s">
        <v>815</v>
      </c>
      <c r="DRD301" s="27" t="s">
        <v>815</v>
      </c>
      <c r="DRE301" s="27" t="s">
        <v>815</v>
      </c>
      <c r="DRF301" s="27" t="s">
        <v>815</v>
      </c>
      <c r="DRG301" s="27" t="s">
        <v>815</v>
      </c>
      <c r="DRH301" s="27" t="s">
        <v>815</v>
      </c>
      <c r="DRI301" s="27" t="s">
        <v>815</v>
      </c>
      <c r="DRJ301" s="27" t="s">
        <v>815</v>
      </c>
      <c r="DRK301" s="27" t="s">
        <v>815</v>
      </c>
      <c r="DRL301" s="27" t="s">
        <v>815</v>
      </c>
      <c r="DRM301" s="27" t="s">
        <v>815</v>
      </c>
      <c r="DRN301" s="27" t="s">
        <v>815</v>
      </c>
      <c r="DRO301" s="27" t="s">
        <v>815</v>
      </c>
      <c r="DRP301" s="27" t="s">
        <v>815</v>
      </c>
      <c r="DRQ301" s="27" t="s">
        <v>815</v>
      </c>
      <c r="DRR301" s="27" t="s">
        <v>815</v>
      </c>
      <c r="DRS301" s="27" t="s">
        <v>815</v>
      </c>
      <c r="DRT301" s="27" t="s">
        <v>815</v>
      </c>
      <c r="DRU301" s="27" t="s">
        <v>815</v>
      </c>
      <c r="DRV301" s="27" t="s">
        <v>815</v>
      </c>
      <c r="DRW301" s="27" t="s">
        <v>815</v>
      </c>
      <c r="DRX301" s="27" t="s">
        <v>815</v>
      </c>
      <c r="DRY301" s="27" t="s">
        <v>815</v>
      </c>
      <c r="DRZ301" s="27" t="s">
        <v>815</v>
      </c>
      <c r="DSA301" s="27" t="s">
        <v>815</v>
      </c>
      <c r="DSB301" s="27" t="s">
        <v>815</v>
      </c>
      <c r="DSC301" s="27" t="s">
        <v>815</v>
      </c>
      <c r="DSD301" s="27" t="s">
        <v>815</v>
      </c>
      <c r="DSE301" s="27" t="s">
        <v>815</v>
      </c>
      <c r="DSF301" s="27" t="s">
        <v>815</v>
      </c>
      <c r="DSG301" s="27" t="s">
        <v>815</v>
      </c>
      <c r="DSH301" s="27" t="s">
        <v>815</v>
      </c>
      <c r="DSI301" s="27" t="s">
        <v>815</v>
      </c>
      <c r="DSJ301" s="27" t="s">
        <v>815</v>
      </c>
      <c r="DSK301" s="27" t="s">
        <v>815</v>
      </c>
      <c r="DSL301" s="27" t="s">
        <v>815</v>
      </c>
      <c r="DSM301" s="27" t="s">
        <v>815</v>
      </c>
      <c r="DSN301" s="27" t="s">
        <v>815</v>
      </c>
      <c r="DSO301" s="27" t="s">
        <v>815</v>
      </c>
      <c r="DSP301" s="27" t="s">
        <v>815</v>
      </c>
      <c r="DSQ301" s="27" t="s">
        <v>815</v>
      </c>
      <c r="DSR301" s="27" t="s">
        <v>815</v>
      </c>
      <c r="DSS301" s="27" t="s">
        <v>815</v>
      </c>
      <c r="DST301" s="27" t="s">
        <v>815</v>
      </c>
      <c r="DSU301" s="27" t="s">
        <v>815</v>
      </c>
      <c r="DSV301" s="27" t="s">
        <v>815</v>
      </c>
      <c r="DSW301" s="27" t="s">
        <v>815</v>
      </c>
      <c r="DSX301" s="27" t="s">
        <v>815</v>
      </c>
      <c r="DSY301" s="27" t="s">
        <v>815</v>
      </c>
      <c r="DSZ301" s="27" t="s">
        <v>815</v>
      </c>
      <c r="DTA301" s="27" t="s">
        <v>815</v>
      </c>
      <c r="DTB301" s="27" t="s">
        <v>815</v>
      </c>
      <c r="DTC301" s="27" t="s">
        <v>815</v>
      </c>
      <c r="DTD301" s="27" t="s">
        <v>815</v>
      </c>
      <c r="DTE301" s="27" t="s">
        <v>815</v>
      </c>
      <c r="DTF301" s="27" t="s">
        <v>815</v>
      </c>
      <c r="DTG301" s="27" t="s">
        <v>815</v>
      </c>
      <c r="DTH301" s="27" t="s">
        <v>815</v>
      </c>
      <c r="DTI301" s="27" t="s">
        <v>815</v>
      </c>
      <c r="DTJ301" s="27" t="s">
        <v>815</v>
      </c>
      <c r="DTK301" s="27" t="s">
        <v>815</v>
      </c>
      <c r="DTL301" s="27" t="s">
        <v>815</v>
      </c>
      <c r="DTM301" s="27" t="s">
        <v>815</v>
      </c>
      <c r="DTN301" s="27" t="s">
        <v>815</v>
      </c>
      <c r="DTO301" s="27" t="s">
        <v>815</v>
      </c>
      <c r="DTP301" s="27" t="s">
        <v>815</v>
      </c>
      <c r="DTQ301" s="27" t="s">
        <v>815</v>
      </c>
      <c r="DTR301" s="27" t="s">
        <v>815</v>
      </c>
      <c r="DTS301" s="27" t="s">
        <v>815</v>
      </c>
      <c r="DTT301" s="27" t="s">
        <v>815</v>
      </c>
      <c r="DTU301" s="27" t="s">
        <v>815</v>
      </c>
      <c r="DTV301" s="27" t="s">
        <v>815</v>
      </c>
      <c r="DTW301" s="27" t="s">
        <v>815</v>
      </c>
      <c r="DTX301" s="27" t="s">
        <v>815</v>
      </c>
      <c r="DTY301" s="27" t="s">
        <v>815</v>
      </c>
      <c r="DTZ301" s="27" t="s">
        <v>815</v>
      </c>
      <c r="DUA301" s="27" t="s">
        <v>815</v>
      </c>
      <c r="DUB301" s="27" t="s">
        <v>815</v>
      </c>
      <c r="DUC301" s="27" t="s">
        <v>815</v>
      </c>
      <c r="DUD301" s="27" t="s">
        <v>815</v>
      </c>
      <c r="DUE301" s="27" t="s">
        <v>815</v>
      </c>
      <c r="DUF301" s="27" t="s">
        <v>815</v>
      </c>
      <c r="DUG301" s="27" t="s">
        <v>815</v>
      </c>
      <c r="DUH301" s="27" t="s">
        <v>815</v>
      </c>
      <c r="DUI301" s="27" t="s">
        <v>815</v>
      </c>
      <c r="DUJ301" s="27" t="s">
        <v>815</v>
      </c>
      <c r="DUK301" s="27" t="s">
        <v>815</v>
      </c>
      <c r="DUL301" s="27" t="s">
        <v>815</v>
      </c>
      <c r="DUM301" s="27" t="s">
        <v>815</v>
      </c>
      <c r="DUN301" s="27" t="s">
        <v>815</v>
      </c>
      <c r="DUO301" s="27" t="s">
        <v>815</v>
      </c>
      <c r="DUP301" s="27" t="s">
        <v>815</v>
      </c>
      <c r="DUQ301" s="27" t="s">
        <v>815</v>
      </c>
      <c r="DUR301" s="27" t="s">
        <v>815</v>
      </c>
      <c r="DUS301" s="27" t="s">
        <v>815</v>
      </c>
      <c r="DUT301" s="27" t="s">
        <v>815</v>
      </c>
      <c r="DUU301" s="27" t="s">
        <v>815</v>
      </c>
      <c r="DUV301" s="27" t="s">
        <v>815</v>
      </c>
      <c r="DUW301" s="27" t="s">
        <v>815</v>
      </c>
      <c r="DUX301" s="27" t="s">
        <v>815</v>
      </c>
      <c r="DUY301" s="27" t="s">
        <v>815</v>
      </c>
      <c r="DUZ301" s="27" t="s">
        <v>815</v>
      </c>
      <c r="DVA301" s="27" t="s">
        <v>815</v>
      </c>
      <c r="DVB301" s="27" t="s">
        <v>815</v>
      </c>
      <c r="DVC301" s="27" t="s">
        <v>815</v>
      </c>
      <c r="DVD301" s="27" t="s">
        <v>815</v>
      </c>
      <c r="DVE301" s="27" t="s">
        <v>815</v>
      </c>
      <c r="DVF301" s="27" t="s">
        <v>815</v>
      </c>
      <c r="DVG301" s="27" t="s">
        <v>815</v>
      </c>
      <c r="DVH301" s="27" t="s">
        <v>815</v>
      </c>
      <c r="DVI301" s="27" t="s">
        <v>815</v>
      </c>
      <c r="DVJ301" s="27" t="s">
        <v>815</v>
      </c>
      <c r="DVK301" s="27" t="s">
        <v>815</v>
      </c>
      <c r="DVL301" s="27" t="s">
        <v>815</v>
      </c>
      <c r="DVM301" s="27" t="s">
        <v>815</v>
      </c>
      <c r="DVN301" s="27" t="s">
        <v>815</v>
      </c>
      <c r="DVO301" s="27" t="s">
        <v>815</v>
      </c>
      <c r="DVP301" s="27" t="s">
        <v>815</v>
      </c>
      <c r="DVQ301" s="27" t="s">
        <v>815</v>
      </c>
      <c r="DVR301" s="27" t="s">
        <v>815</v>
      </c>
      <c r="DVS301" s="27" t="s">
        <v>815</v>
      </c>
      <c r="DVT301" s="27" t="s">
        <v>815</v>
      </c>
      <c r="DVU301" s="27" t="s">
        <v>815</v>
      </c>
      <c r="DVV301" s="27" t="s">
        <v>815</v>
      </c>
      <c r="DVW301" s="27" t="s">
        <v>815</v>
      </c>
      <c r="DVX301" s="27" t="s">
        <v>815</v>
      </c>
      <c r="DVY301" s="27" t="s">
        <v>815</v>
      </c>
      <c r="DVZ301" s="27" t="s">
        <v>815</v>
      </c>
      <c r="DWA301" s="27" t="s">
        <v>815</v>
      </c>
      <c r="DWB301" s="27" t="s">
        <v>815</v>
      </c>
      <c r="DWC301" s="27" t="s">
        <v>815</v>
      </c>
      <c r="DWD301" s="27" t="s">
        <v>815</v>
      </c>
      <c r="DWE301" s="27" t="s">
        <v>815</v>
      </c>
      <c r="DWF301" s="27" t="s">
        <v>815</v>
      </c>
      <c r="DWG301" s="27" t="s">
        <v>815</v>
      </c>
      <c r="DWH301" s="27" t="s">
        <v>815</v>
      </c>
      <c r="DWI301" s="27" t="s">
        <v>815</v>
      </c>
      <c r="DWJ301" s="27" t="s">
        <v>815</v>
      </c>
      <c r="DWK301" s="27" t="s">
        <v>815</v>
      </c>
      <c r="DWL301" s="27" t="s">
        <v>815</v>
      </c>
      <c r="DWM301" s="27" t="s">
        <v>815</v>
      </c>
      <c r="DWN301" s="27" t="s">
        <v>815</v>
      </c>
      <c r="DWO301" s="27" t="s">
        <v>815</v>
      </c>
      <c r="DWP301" s="27" t="s">
        <v>815</v>
      </c>
      <c r="DWQ301" s="27" t="s">
        <v>815</v>
      </c>
      <c r="DWR301" s="27" t="s">
        <v>815</v>
      </c>
      <c r="DWS301" s="27" t="s">
        <v>815</v>
      </c>
      <c r="DWT301" s="27" t="s">
        <v>815</v>
      </c>
      <c r="DWU301" s="27" t="s">
        <v>815</v>
      </c>
      <c r="DWV301" s="27" t="s">
        <v>815</v>
      </c>
      <c r="DWW301" s="27" t="s">
        <v>815</v>
      </c>
      <c r="DWX301" s="27" t="s">
        <v>815</v>
      </c>
      <c r="DWY301" s="27" t="s">
        <v>815</v>
      </c>
      <c r="DWZ301" s="27" t="s">
        <v>815</v>
      </c>
      <c r="DXA301" s="27" t="s">
        <v>815</v>
      </c>
      <c r="DXB301" s="27" t="s">
        <v>815</v>
      </c>
      <c r="DXC301" s="27" t="s">
        <v>815</v>
      </c>
      <c r="DXD301" s="27" t="s">
        <v>815</v>
      </c>
      <c r="DXE301" s="27" t="s">
        <v>815</v>
      </c>
      <c r="DXF301" s="27" t="s">
        <v>815</v>
      </c>
      <c r="DXG301" s="27" t="s">
        <v>815</v>
      </c>
      <c r="DXH301" s="27" t="s">
        <v>815</v>
      </c>
      <c r="DXI301" s="27" t="s">
        <v>815</v>
      </c>
      <c r="DXJ301" s="27" t="s">
        <v>815</v>
      </c>
      <c r="DXK301" s="27" t="s">
        <v>815</v>
      </c>
      <c r="DXL301" s="27" t="s">
        <v>815</v>
      </c>
      <c r="DXM301" s="27" t="s">
        <v>815</v>
      </c>
      <c r="DXN301" s="27" t="s">
        <v>815</v>
      </c>
      <c r="DXO301" s="27" t="s">
        <v>815</v>
      </c>
      <c r="DXP301" s="27" t="s">
        <v>815</v>
      </c>
      <c r="DXQ301" s="27" t="s">
        <v>815</v>
      </c>
      <c r="DXR301" s="27" t="s">
        <v>815</v>
      </c>
      <c r="DXS301" s="27" t="s">
        <v>815</v>
      </c>
      <c r="DXT301" s="27" t="s">
        <v>815</v>
      </c>
      <c r="DXU301" s="27" t="s">
        <v>815</v>
      </c>
      <c r="DXV301" s="27" t="s">
        <v>815</v>
      </c>
      <c r="DXW301" s="27" t="s">
        <v>815</v>
      </c>
      <c r="DXX301" s="27" t="s">
        <v>815</v>
      </c>
      <c r="DXY301" s="27" t="s">
        <v>815</v>
      </c>
      <c r="DXZ301" s="27" t="s">
        <v>815</v>
      </c>
      <c r="DYA301" s="27" t="s">
        <v>815</v>
      </c>
      <c r="DYB301" s="27" t="s">
        <v>815</v>
      </c>
      <c r="DYC301" s="27" t="s">
        <v>815</v>
      </c>
      <c r="DYD301" s="27" t="s">
        <v>815</v>
      </c>
      <c r="DYE301" s="27" t="s">
        <v>815</v>
      </c>
      <c r="DYF301" s="27" t="s">
        <v>815</v>
      </c>
      <c r="DYG301" s="27" t="s">
        <v>815</v>
      </c>
      <c r="DYH301" s="27" t="s">
        <v>815</v>
      </c>
      <c r="DYI301" s="27" t="s">
        <v>815</v>
      </c>
      <c r="DYJ301" s="27" t="s">
        <v>815</v>
      </c>
      <c r="DYK301" s="27" t="s">
        <v>815</v>
      </c>
      <c r="DYL301" s="27" t="s">
        <v>815</v>
      </c>
      <c r="DYM301" s="27" t="s">
        <v>815</v>
      </c>
      <c r="DYN301" s="27" t="s">
        <v>815</v>
      </c>
      <c r="DYO301" s="27" t="s">
        <v>815</v>
      </c>
      <c r="DYP301" s="27" t="s">
        <v>815</v>
      </c>
      <c r="DYQ301" s="27" t="s">
        <v>815</v>
      </c>
      <c r="DYR301" s="27" t="s">
        <v>815</v>
      </c>
      <c r="DYS301" s="27" t="s">
        <v>815</v>
      </c>
      <c r="DYT301" s="27" t="s">
        <v>815</v>
      </c>
      <c r="DYU301" s="27" t="s">
        <v>815</v>
      </c>
      <c r="DYV301" s="27" t="s">
        <v>815</v>
      </c>
      <c r="DYW301" s="27" t="s">
        <v>815</v>
      </c>
      <c r="DYX301" s="27" t="s">
        <v>815</v>
      </c>
      <c r="DYY301" s="27" t="s">
        <v>815</v>
      </c>
      <c r="DYZ301" s="27" t="s">
        <v>815</v>
      </c>
      <c r="DZA301" s="27" t="s">
        <v>815</v>
      </c>
      <c r="DZB301" s="27" t="s">
        <v>815</v>
      </c>
      <c r="DZC301" s="27" t="s">
        <v>815</v>
      </c>
      <c r="DZD301" s="27" t="s">
        <v>815</v>
      </c>
      <c r="DZE301" s="27" t="s">
        <v>815</v>
      </c>
      <c r="DZF301" s="27" t="s">
        <v>815</v>
      </c>
      <c r="DZG301" s="27" t="s">
        <v>815</v>
      </c>
      <c r="DZH301" s="27" t="s">
        <v>815</v>
      </c>
      <c r="DZI301" s="27" t="s">
        <v>815</v>
      </c>
      <c r="DZJ301" s="27" t="s">
        <v>815</v>
      </c>
      <c r="DZK301" s="27" t="s">
        <v>815</v>
      </c>
      <c r="DZL301" s="27" t="s">
        <v>815</v>
      </c>
      <c r="DZM301" s="27" t="s">
        <v>815</v>
      </c>
      <c r="DZN301" s="27" t="s">
        <v>815</v>
      </c>
      <c r="DZO301" s="27" t="s">
        <v>815</v>
      </c>
      <c r="DZP301" s="27" t="s">
        <v>815</v>
      </c>
      <c r="DZQ301" s="27" t="s">
        <v>815</v>
      </c>
      <c r="DZR301" s="27" t="s">
        <v>815</v>
      </c>
      <c r="DZS301" s="27" t="s">
        <v>815</v>
      </c>
      <c r="DZT301" s="27" t="s">
        <v>815</v>
      </c>
      <c r="DZU301" s="27" t="s">
        <v>815</v>
      </c>
      <c r="DZV301" s="27" t="s">
        <v>815</v>
      </c>
      <c r="DZW301" s="27" t="s">
        <v>815</v>
      </c>
      <c r="DZX301" s="27" t="s">
        <v>815</v>
      </c>
      <c r="DZY301" s="27" t="s">
        <v>815</v>
      </c>
      <c r="DZZ301" s="27" t="s">
        <v>815</v>
      </c>
      <c r="EAA301" s="27" t="s">
        <v>815</v>
      </c>
      <c r="EAB301" s="27" t="s">
        <v>815</v>
      </c>
      <c r="EAC301" s="27" t="s">
        <v>815</v>
      </c>
      <c r="EAD301" s="27" t="s">
        <v>815</v>
      </c>
      <c r="EAE301" s="27" t="s">
        <v>815</v>
      </c>
      <c r="EAF301" s="27" t="s">
        <v>815</v>
      </c>
      <c r="EAG301" s="27" t="s">
        <v>815</v>
      </c>
      <c r="EAH301" s="27" t="s">
        <v>815</v>
      </c>
      <c r="EAI301" s="27" t="s">
        <v>815</v>
      </c>
      <c r="EAJ301" s="27" t="s">
        <v>815</v>
      </c>
      <c r="EAK301" s="27" t="s">
        <v>815</v>
      </c>
      <c r="EAL301" s="27" t="s">
        <v>815</v>
      </c>
      <c r="EAM301" s="27" t="s">
        <v>815</v>
      </c>
      <c r="EAN301" s="27" t="s">
        <v>815</v>
      </c>
      <c r="EAO301" s="27" t="s">
        <v>815</v>
      </c>
      <c r="EAP301" s="27" t="s">
        <v>815</v>
      </c>
      <c r="EAQ301" s="27" t="s">
        <v>815</v>
      </c>
      <c r="EAR301" s="27" t="s">
        <v>815</v>
      </c>
      <c r="EAS301" s="27" t="s">
        <v>815</v>
      </c>
      <c r="EAT301" s="27" t="s">
        <v>815</v>
      </c>
      <c r="EAU301" s="27" t="s">
        <v>815</v>
      </c>
      <c r="EAV301" s="27" t="s">
        <v>815</v>
      </c>
      <c r="EAW301" s="27" t="s">
        <v>815</v>
      </c>
      <c r="EAX301" s="27" t="s">
        <v>815</v>
      </c>
      <c r="EAY301" s="27" t="s">
        <v>815</v>
      </c>
      <c r="EAZ301" s="27" t="s">
        <v>815</v>
      </c>
      <c r="EBA301" s="27" t="s">
        <v>815</v>
      </c>
      <c r="EBB301" s="27" t="s">
        <v>815</v>
      </c>
      <c r="EBC301" s="27" t="s">
        <v>815</v>
      </c>
      <c r="EBD301" s="27" t="s">
        <v>815</v>
      </c>
      <c r="EBE301" s="27" t="s">
        <v>815</v>
      </c>
      <c r="EBF301" s="27" t="s">
        <v>815</v>
      </c>
      <c r="EBG301" s="27" t="s">
        <v>815</v>
      </c>
      <c r="EBH301" s="27" t="s">
        <v>815</v>
      </c>
      <c r="EBI301" s="27" t="s">
        <v>815</v>
      </c>
      <c r="EBJ301" s="27" t="s">
        <v>815</v>
      </c>
      <c r="EBK301" s="27" t="s">
        <v>815</v>
      </c>
      <c r="EBL301" s="27" t="s">
        <v>815</v>
      </c>
      <c r="EBM301" s="27" t="s">
        <v>815</v>
      </c>
      <c r="EBN301" s="27" t="s">
        <v>815</v>
      </c>
      <c r="EBO301" s="27" t="s">
        <v>815</v>
      </c>
      <c r="EBP301" s="27" t="s">
        <v>815</v>
      </c>
      <c r="EBQ301" s="27" t="s">
        <v>815</v>
      </c>
      <c r="EBR301" s="27" t="s">
        <v>815</v>
      </c>
      <c r="EBS301" s="27" t="s">
        <v>815</v>
      </c>
      <c r="EBT301" s="27" t="s">
        <v>815</v>
      </c>
      <c r="EBU301" s="27" t="s">
        <v>815</v>
      </c>
      <c r="EBV301" s="27" t="s">
        <v>815</v>
      </c>
      <c r="EBW301" s="27" t="s">
        <v>815</v>
      </c>
      <c r="EBX301" s="27" t="s">
        <v>815</v>
      </c>
      <c r="EBY301" s="27" t="s">
        <v>815</v>
      </c>
      <c r="EBZ301" s="27" t="s">
        <v>815</v>
      </c>
      <c r="ECA301" s="27" t="s">
        <v>815</v>
      </c>
      <c r="ECB301" s="27" t="s">
        <v>815</v>
      </c>
      <c r="ECC301" s="27" t="s">
        <v>815</v>
      </c>
      <c r="ECD301" s="27" t="s">
        <v>815</v>
      </c>
      <c r="ECE301" s="27" t="s">
        <v>815</v>
      </c>
      <c r="ECF301" s="27" t="s">
        <v>815</v>
      </c>
      <c r="ECG301" s="27" t="s">
        <v>815</v>
      </c>
      <c r="ECH301" s="27" t="s">
        <v>815</v>
      </c>
      <c r="ECI301" s="27" t="s">
        <v>815</v>
      </c>
      <c r="ECJ301" s="27" t="s">
        <v>815</v>
      </c>
      <c r="ECK301" s="27" t="s">
        <v>815</v>
      </c>
      <c r="ECL301" s="27" t="s">
        <v>815</v>
      </c>
      <c r="ECM301" s="27" t="s">
        <v>815</v>
      </c>
      <c r="ECN301" s="27" t="s">
        <v>815</v>
      </c>
      <c r="ECO301" s="27" t="s">
        <v>815</v>
      </c>
      <c r="ECP301" s="27" t="s">
        <v>815</v>
      </c>
      <c r="ECQ301" s="27" t="s">
        <v>815</v>
      </c>
      <c r="ECR301" s="27" t="s">
        <v>815</v>
      </c>
      <c r="ECS301" s="27" t="s">
        <v>815</v>
      </c>
      <c r="ECT301" s="27" t="s">
        <v>815</v>
      </c>
      <c r="ECU301" s="27" t="s">
        <v>815</v>
      </c>
      <c r="ECV301" s="27" t="s">
        <v>815</v>
      </c>
      <c r="ECW301" s="27" t="s">
        <v>815</v>
      </c>
      <c r="ECX301" s="27" t="s">
        <v>815</v>
      </c>
      <c r="ECY301" s="27" t="s">
        <v>815</v>
      </c>
      <c r="ECZ301" s="27" t="s">
        <v>815</v>
      </c>
      <c r="EDA301" s="27" t="s">
        <v>815</v>
      </c>
      <c r="EDB301" s="27" t="s">
        <v>815</v>
      </c>
      <c r="EDC301" s="27" t="s">
        <v>815</v>
      </c>
      <c r="EDD301" s="27" t="s">
        <v>815</v>
      </c>
      <c r="EDE301" s="27" t="s">
        <v>815</v>
      </c>
      <c r="EDF301" s="27" t="s">
        <v>815</v>
      </c>
      <c r="EDG301" s="27" t="s">
        <v>815</v>
      </c>
      <c r="EDH301" s="27" t="s">
        <v>815</v>
      </c>
      <c r="EDI301" s="27" t="s">
        <v>815</v>
      </c>
      <c r="EDJ301" s="27" t="s">
        <v>815</v>
      </c>
      <c r="EDK301" s="27" t="s">
        <v>815</v>
      </c>
      <c r="EDL301" s="27" t="s">
        <v>815</v>
      </c>
      <c r="EDM301" s="27" t="s">
        <v>815</v>
      </c>
      <c r="EDN301" s="27" t="s">
        <v>815</v>
      </c>
      <c r="EDO301" s="27" t="s">
        <v>815</v>
      </c>
      <c r="EDP301" s="27" t="s">
        <v>815</v>
      </c>
      <c r="EDQ301" s="27" t="s">
        <v>815</v>
      </c>
      <c r="EDR301" s="27" t="s">
        <v>815</v>
      </c>
      <c r="EDS301" s="27" t="s">
        <v>815</v>
      </c>
      <c r="EDT301" s="27" t="s">
        <v>815</v>
      </c>
      <c r="EDU301" s="27" t="s">
        <v>815</v>
      </c>
      <c r="EDV301" s="27" t="s">
        <v>815</v>
      </c>
      <c r="EDW301" s="27" t="s">
        <v>815</v>
      </c>
      <c r="EDX301" s="27" t="s">
        <v>815</v>
      </c>
      <c r="EDY301" s="27" t="s">
        <v>815</v>
      </c>
      <c r="EDZ301" s="27" t="s">
        <v>815</v>
      </c>
      <c r="EEA301" s="27" t="s">
        <v>815</v>
      </c>
      <c r="EEB301" s="27" t="s">
        <v>815</v>
      </c>
      <c r="EEC301" s="27" t="s">
        <v>815</v>
      </c>
      <c r="EED301" s="27" t="s">
        <v>815</v>
      </c>
      <c r="EEE301" s="27" t="s">
        <v>815</v>
      </c>
      <c r="EEF301" s="27" t="s">
        <v>815</v>
      </c>
      <c r="EEG301" s="27" t="s">
        <v>815</v>
      </c>
      <c r="EEH301" s="27" t="s">
        <v>815</v>
      </c>
      <c r="EEI301" s="27" t="s">
        <v>815</v>
      </c>
      <c r="EEJ301" s="27" t="s">
        <v>815</v>
      </c>
      <c r="EEK301" s="27" t="s">
        <v>815</v>
      </c>
      <c r="EEL301" s="27" t="s">
        <v>815</v>
      </c>
      <c r="EEM301" s="27" t="s">
        <v>815</v>
      </c>
      <c r="EEN301" s="27" t="s">
        <v>815</v>
      </c>
      <c r="EEO301" s="27" t="s">
        <v>815</v>
      </c>
      <c r="EEP301" s="27" t="s">
        <v>815</v>
      </c>
      <c r="EEQ301" s="27" t="s">
        <v>815</v>
      </c>
      <c r="EER301" s="27" t="s">
        <v>815</v>
      </c>
      <c r="EES301" s="27" t="s">
        <v>815</v>
      </c>
      <c r="EET301" s="27" t="s">
        <v>815</v>
      </c>
      <c r="EEU301" s="27" t="s">
        <v>815</v>
      </c>
      <c r="EEV301" s="27" t="s">
        <v>815</v>
      </c>
      <c r="EEW301" s="27" t="s">
        <v>815</v>
      </c>
      <c r="EEX301" s="27" t="s">
        <v>815</v>
      </c>
      <c r="EEY301" s="27" t="s">
        <v>815</v>
      </c>
      <c r="EEZ301" s="27" t="s">
        <v>815</v>
      </c>
      <c r="EFA301" s="27" t="s">
        <v>815</v>
      </c>
      <c r="EFB301" s="27" t="s">
        <v>815</v>
      </c>
      <c r="EFC301" s="27" t="s">
        <v>815</v>
      </c>
      <c r="EFD301" s="27" t="s">
        <v>815</v>
      </c>
      <c r="EFE301" s="27" t="s">
        <v>815</v>
      </c>
      <c r="EFF301" s="27" t="s">
        <v>815</v>
      </c>
      <c r="EFG301" s="27" t="s">
        <v>815</v>
      </c>
      <c r="EFH301" s="27" t="s">
        <v>815</v>
      </c>
      <c r="EFI301" s="27" t="s">
        <v>815</v>
      </c>
      <c r="EFJ301" s="27" t="s">
        <v>815</v>
      </c>
      <c r="EFK301" s="27" t="s">
        <v>815</v>
      </c>
      <c r="EFL301" s="27" t="s">
        <v>815</v>
      </c>
      <c r="EFM301" s="27" t="s">
        <v>815</v>
      </c>
      <c r="EFN301" s="27" t="s">
        <v>815</v>
      </c>
      <c r="EFO301" s="27" t="s">
        <v>815</v>
      </c>
      <c r="EFP301" s="27" t="s">
        <v>815</v>
      </c>
      <c r="EFQ301" s="27" t="s">
        <v>815</v>
      </c>
      <c r="EFR301" s="27" t="s">
        <v>815</v>
      </c>
      <c r="EFS301" s="27" t="s">
        <v>815</v>
      </c>
      <c r="EFT301" s="27" t="s">
        <v>815</v>
      </c>
      <c r="EFU301" s="27" t="s">
        <v>815</v>
      </c>
      <c r="EFV301" s="27" t="s">
        <v>815</v>
      </c>
      <c r="EFW301" s="27" t="s">
        <v>815</v>
      </c>
      <c r="EFX301" s="27" t="s">
        <v>815</v>
      </c>
      <c r="EFY301" s="27" t="s">
        <v>815</v>
      </c>
      <c r="EFZ301" s="27" t="s">
        <v>815</v>
      </c>
      <c r="EGA301" s="27" t="s">
        <v>815</v>
      </c>
      <c r="EGB301" s="27" t="s">
        <v>815</v>
      </c>
      <c r="EGC301" s="27" t="s">
        <v>815</v>
      </c>
      <c r="EGD301" s="27" t="s">
        <v>815</v>
      </c>
      <c r="EGE301" s="27" t="s">
        <v>815</v>
      </c>
      <c r="EGF301" s="27" t="s">
        <v>815</v>
      </c>
      <c r="EGG301" s="27" t="s">
        <v>815</v>
      </c>
      <c r="EGH301" s="27" t="s">
        <v>815</v>
      </c>
      <c r="EGI301" s="27" t="s">
        <v>815</v>
      </c>
      <c r="EGJ301" s="27" t="s">
        <v>815</v>
      </c>
      <c r="EGK301" s="27" t="s">
        <v>815</v>
      </c>
      <c r="EGL301" s="27" t="s">
        <v>815</v>
      </c>
      <c r="EGM301" s="27" t="s">
        <v>815</v>
      </c>
      <c r="EGN301" s="27" t="s">
        <v>815</v>
      </c>
      <c r="EGO301" s="27" t="s">
        <v>815</v>
      </c>
      <c r="EGP301" s="27" t="s">
        <v>815</v>
      </c>
      <c r="EGQ301" s="27" t="s">
        <v>815</v>
      </c>
      <c r="EGR301" s="27" t="s">
        <v>815</v>
      </c>
      <c r="EGS301" s="27" t="s">
        <v>815</v>
      </c>
      <c r="EGT301" s="27" t="s">
        <v>815</v>
      </c>
      <c r="EGU301" s="27" t="s">
        <v>815</v>
      </c>
      <c r="EGV301" s="27" t="s">
        <v>815</v>
      </c>
      <c r="EGW301" s="27" t="s">
        <v>815</v>
      </c>
      <c r="EGX301" s="27" t="s">
        <v>815</v>
      </c>
      <c r="EGY301" s="27" t="s">
        <v>815</v>
      </c>
      <c r="EGZ301" s="27" t="s">
        <v>815</v>
      </c>
      <c r="EHA301" s="27" t="s">
        <v>815</v>
      </c>
      <c r="EHB301" s="27" t="s">
        <v>815</v>
      </c>
      <c r="EHC301" s="27" t="s">
        <v>815</v>
      </c>
      <c r="EHD301" s="27" t="s">
        <v>815</v>
      </c>
      <c r="EHE301" s="27" t="s">
        <v>815</v>
      </c>
      <c r="EHF301" s="27" t="s">
        <v>815</v>
      </c>
      <c r="EHG301" s="27" t="s">
        <v>815</v>
      </c>
      <c r="EHH301" s="27" t="s">
        <v>815</v>
      </c>
      <c r="EHI301" s="27" t="s">
        <v>815</v>
      </c>
      <c r="EHJ301" s="27" t="s">
        <v>815</v>
      </c>
      <c r="EHK301" s="27" t="s">
        <v>815</v>
      </c>
      <c r="EHL301" s="27" t="s">
        <v>815</v>
      </c>
      <c r="EHM301" s="27" t="s">
        <v>815</v>
      </c>
      <c r="EHN301" s="27" t="s">
        <v>815</v>
      </c>
      <c r="EHO301" s="27" t="s">
        <v>815</v>
      </c>
      <c r="EHP301" s="27" t="s">
        <v>815</v>
      </c>
      <c r="EHQ301" s="27" t="s">
        <v>815</v>
      </c>
      <c r="EHR301" s="27" t="s">
        <v>815</v>
      </c>
      <c r="EHS301" s="27" t="s">
        <v>815</v>
      </c>
      <c r="EHT301" s="27" t="s">
        <v>815</v>
      </c>
      <c r="EHU301" s="27" t="s">
        <v>815</v>
      </c>
      <c r="EHV301" s="27" t="s">
        <v>815</v>
      </c>
      <c r="EHW301" s="27" t="s">
        <v>815</v>
      </c>
      <c r="EHX301" s="27" t="s">
        <v>815</v>
      </c>
      <c r="EHY301" s="27" t="s">
        <v>815</v>
      </c>
      <c r="EHZ301" s="27" t="s">
        <v>815</v>
      </c>
      <c r="EIA301" s="27" t="s">
        <v>815</v>
      </c>
      <c r="EIB301" s="27" t="s">
        <v>815</v>
      </c>
      <c r="EIC301" s="27" t="s">
        <v>815</v>
      </c>
      <c r="EID301" s="27" t="s">
        <v>815</v>
      </c>
      <c r="EIE301" s="27" t="s">
        <v>815</v>
      </c>
      <c r="EIF301" s="27" t="s">
        <v>815</v>
      </c>
      <c r="EIG301" s="27" t="s">
        <v>815</v>
      </c>
      <c r="EIH301" s="27" t="s">
        <v>815</v>
      </c>
      <c r="EII301" s="27" t="s">
        <v>815</v>
      </c>
      <c r="EIJ301" s="27" t="s">
        <v>815</v>
      </c>
      <c r="EIK301" s="27" t="s">
        <v>815</v>
      </c>
      <c r="EIL301" s="27" t="s">
        <v>815</v>
      </c>
      <c r="EIM301" s="27" t="s">
        <v>815</v>
      </c>
      <c r="EIN301" s="27" t="s">
        <v>815</v>
      </c>
      <c r="EIO301" s="27" t="s">
        <v>815</v>
      </c>
      <c r="EIP301" s="27" t="s">
        <v>815</v>
      </c>
      <c r="EIQ301" s="27" t="s">
        <v>815</v>
      </c>
      <c r="EIR301" s="27" t="s">
        <v>815</v>
      </c>
      <c r="EIS301" s="27" t="s">
        <v>815</v>
      </c>
      <c r="EIT301" s="27" t="s">
        <v>815</v>
      </c>
      <c r="EIU301" s="27" t="s">
        <v>815</v>
      </c>
      <c r="EIV301" s="27" t="s">
        <v>815</v>
      </c>
      <c r="EIW301" s="27" t="s">
        <v>815</v>
      </c>
      <c r="EIX301" s="27" t="s">
        <v>815</v>
      </c>
      <c r="EIY301" s="27" t="s">
        <v>815</v>
      </c>
      <c r="EIZ301" s="27" t="s">
        <v>815</v>
      </c>
      <c r="EJA301" s="27" t="s">
        <v>815</v>
      </c>
      <c r="EJB301" s="27" t="s">
        <v>815</v>
      </c>
      <c r="EJC301" s="27" t="s">
        <v>815</v>
      </c>
      <c r="EJD301" s="27" t="s">
        <v>815</v>
      </c>
      <c r="EJE301" s="27" t="s">
        <v>815</v>
      </c>
      <c r="EJF301" s="27" t="s">
        <v>815</v>
      </c>
      <c r="EJG301" s="27" t="s">
        <v>815</v>
      </c>
      <c r="EJH301" s="27" t="s">
        <v>815</v>
      </c>
      <c r="EJI301" s="27" t="s">
        <v>815</v>
      </c>
      <c r="EJJ301" s="27" t="s">
        <v>815</v>
      </c>
      <c r="EJK301" s="27" t="s">
        <v>815</v>
      </c>
      <c r="EJL301" s="27" t="s">
        <v>815</v>
      </c>
      <c r="EJM301" s="27" t="s">
        <v>815</v>
      </c>
      <c r="EJN301" s="27" t="s">
        <v>815</v>
      </c>
      <c r="EJO301" s="27" t="s">
        <v>815</v>
      </c>
      <c r="EJP301" s="27" t="s">
        <v>815</v>
      </c>
      <c r="EJQ301" s="27" t="s">
        <v>815</v>
      </c>
      <c r="EJR301" s="27" t="s">
        <v>815</v>
      </c>
      <c r="EJS301" s="27" t="s">
        <v>815</v>
      </c>
      <c r="EJT301" s="27" t="s">
        <v>815</v>
      </c>
      <c r="EJU301" s="27" t="s">
        <v>815</v>
      </c>
      <c r="EJV301" s="27" t="s">
        <v>815</v>
      </c>
      <c r="EJW301" s="27" t="s">
        <v>815</v>
      </c>
      <c r="EJX301" s="27" t="s">
        <v>815</v>
      </c>
      <c r="EJY301" s="27" t="s">
        <v>815</v>
      </c>
      <c r="EJZ301" s="27" t="s">
        <v>815</v>
      </c>
      <c r="EKA301" s="27" t="s">
        <v>815</v>
      </c>
      <c r="EKB301" s="27" t="s">
        <v>815</v>
      </c>
      <c r="EKC301" s="27" t="s">
        <v>815</v>
      </c>
      <c r="EKD301" s="27" t="s">
        <v>815</v>
      </c>
      <c r="EKE301" s="27" t="s">
        <v>815</v>
      </c>
      <c r="EKF301" s="27" t="s">
        <v>815</v>
      </c>
      <c r="EKG301" s="27" t="s">
        <v>815</v>
      </c>
      <c r="EKH301" s="27" t="s">
        <v>815</v>
      </c>
      <c r="EKI301" s="27" t="s">
        <v>815</v>
      </c>
      <c r="EKJ301" s="27" t="s">
        <v>815</v>
      </c>
      <c r="EKK301" s="27" t="s">
        <v>815</v>
      </c>
      <c r="EKL301" s="27" t="s">
        <v>815</v>
      </c>
      <c r="EKM301" s="27" t="s">
        <v>815</v>
      </c>
      <c r="EKN301" s="27" t="s">
        <v>815</v>
      </c>
      <c r="EKO301" s="27" t="s">
        <v>815</v>
      </c>
      <c r="EKP301" s="27" t="s">
        <v>815</v>
      </c>
      <c r="EKQ301" s="27" t="s">
        <v>815</v>
      </c>
      <c r="EKR301" s="27" t="s">
        <v>815</v>
      </c>
      <c r="EKS301" s="27" t="s">
        <v>815</v>
      </c>
      <c r="EKT301" s="27" t="s">
        <v>815</v>
      </c>
      <c r="EKU301" s="27" t="s">
        <v>815</v>
      </c>
      <c r="EKV301" s="27" t="s">
        <v>815</v>
      </c>
      <c r="EKW301" s="27" t="s">
        <v>815</v>
      </c>
      <c r="EKX301" s="27" t="s">
        <v>815</v>
      </c>
      <c r="EKY301" s="27" t="s">
        <v>815</v>
      </c>
      <c r="EKZ301" s="27" t="s">
        <v>815</v>
      </c>
      <c r="ELA301" s="27" t="s">
        <v>815</v>
      </c>
      <c r="ELB301" s="27" t="s">
        <v>815</v>
      </c>
      <c r="ELC301" s="27" t="s">
        <v>815</v>
      </c>
      <c r="ELD301" s="27" t="s">
        <v>815</v>
      </c>
      <c r="ELE301" s="27" t="s">
        <v>815</v>
      </c>
      <c r="ELF301" s="27" t="s">
        <v>815</v>
      </c>
      <c r="ELG301" s="27" t="s">
        <v>815</v>
      </c>
      <c r="ELH301" s="27" t="s">
        <v>815</v>
      </c>
      <c r="ELI301" s="27" t="s">
        <v>815</v>
      </c>
      <c r="ELJ301" s="27" t="s">
        <v>815</v>
      </c>
      <c r="ELK301" s="27" t="s">
        <v>815</v>
      </c>
      <c r="ELL301" s="27" t="s">
        <v>815</v>
      </c>
      <c r="ELM301" s="27" t="s">
        <v>815</v>
      </c>
      <c r="ELN301" s="27" t="s">
        <v>815</v>
      </c>
      <c r="ELO301" s="27" t="s">
        <v>815</v>
      </c>
      <c r="ELP301" s="27" t="s">
        <v>815</v>
      </c>
      <c r="ELQ301" s="27" t="s">
        <v>815</v>
      </c>
      <c r="ELR301" s="27" t="s">
        <v>815</v>
      </c>
      <c r="ELS301" s="27" t="s">
        <v>815</v>
      </c>
      <c r="ELT301" s="27" t="s">
        <v>815</v>
      </c>
      <c r="ELU301" s="27" t="s">
        <v>815</v>
      </c>
      <c r="ELV301" s="27" t="s">
        <v>815</v>
      </c>
      <c r="ELW301" s="27" t="s">
        <v>815</v>
      </c>
      <c r="ELX301" s="27" t="s">
        <v>815</v>
      </c>
      <c r="ELY301" s="27" t="s">
        <v>815</v>
      </c>
      <c r="ELZ301" s="27" t="s">
        <v>815</v>
      </c>
      <c r="EMA301" s="27" t="s">
        <v>815</v>
      </c>
      <c r="EMB301" s="27" t="s">
        <v>815</v>
      </c>
      <c r="EMC301" s="27" t="s">
        <v>815</v>
      </c>
      <c r="EMD301" s="27" t="s">
        <v>815</v>
      </c>
      <c r="EME301" s="27" t="s">
        <v>815</v>
      </c>
      <c r="EMF301" s="27" t="s">
        <v>815</v>
      </c>
      <c r="EMG301" s="27" t="s">
        <v>815</v>
      </c>
      <c r="EMH301" s="27" t="s">
        <v>815</v>
      </c>
      <c r="EMI301" s="27" t="s">
        <v>815</v>
      </c>
      <c r="EMJ301" s="27" t="s">
        <v>815</v>
      </c>
      <c r="EMK301" s="27" t="s">
        <v>815</v>
      </c>
      <c r="EML301" s="27" t="s">
        <v>815</v>
      </c>
      <c r="EMM301" s="27" t="s">
        <v>815</v>
      </c>
      <c r="EMN301" s="27" t="s">
        <v>815</v>
      </c>
      <c r="EMO301" s="27" t="s">
        <v>815</v>
      </c>
      <c r="EMP301" s="27" t="s">
        <v>815</v>
      </c>
      <c r="EMQ301" s="27" t="s">
        <v>815</v>
      </c>
      <c r="EMR301" s="27" t="s">
        <v>815</v>
      </c>
      <c r="EMS301" s="27" t="s">
        <v>815</v>
      </c>
      <c r="EMT301" s="27" t="s">
        <v>815</v>
      </c>
      <c r="EMU301" s="27" t="s">
        <v>815</v>
      </c>
      <c r="EMV301" s="27" t="s">
        <v>815</v>
      </c>
      <c r="EMW301" s="27" t="s">
        <v>815</v>
      </c>
      <c r="EMX301" s="27" t="s">
        <v>815</v>
      </c>
      <c r="EMY301" s="27" t="s">
        <v>815</v>
      </c>
      <c r="EMZ301" s="27" t="s">
        <v>815</v>
      </c>
      <c r="ENA301" s="27" t="s">
        <v>815</v>
      </c>
      <c r="ENB301" s="27" t="s">
        <v>815</v>
      </c>
      <c r="ENC301" s="27" t="s">
        <v>815</v>
      </c>
      <c r="END301" s="27" t="s">
        <v>815</v>
      </c>
      <c r="ENE301" s="27" t="s">
        <v>815</v>
      </c>
      <c r="ENF301" s="27" t="s">
        <v>815</v>
      </c>
      <c r="ENG301" s="27" t="s">
        <v>815</v>
      </c>
      <c r="ENH301" s="27" t="s">
        <v>815</v>
      </c>
      <c r="ENI301" s="27" t="s">
        <v>815</v>
      </c>
      <c r="ENJ301" s="27" t="s">
        <v>815</v>
      </c>
      <c r="ENK301" s="27" t="s">
        <v>815</v>
      </c>
      <c r="ENL301" s="27" t="s">
        <v>815</v>
      </c>
      <c r="ENM301" s="27" t="s">
        <v>815</v>
      </c>
      <c r="ENN301" s="27" t="s">
        <v>815</v>
      </c>
      <c r="ENO301" s="27" t="s">
        <v>815</v>
      </c>
      <c r="ENP301" s="27" t="s">
        <v>815</v>
      </c>
      <c r="ENQ301" s="27" t="s">
        <v>815</v>
      </c>
      <c r="ENR301" s="27" t="s">
        <v>815</v>
      </c>
      <c r="ENS301" s="27" t="s">
        <v>815</v>
      </c>
      <c r="ENT301" s="27" t="s">
        <v>815</v>
      </c>
      <c r="ENU301" s="27" t="s">
        <v>815</v>
      </c>
      <c r="ENV301" s="27" t="s">
        <v>815</v>
      </c>
      <c r="ENW301" s="27" t="s">
        <v>815</v>
      </c>
      <c r="ENX301" s="27" t="s">
        <v>815</v>
      </c>
      <c r="ENY301" s="27" t="s">
        <v>815</v>
      </c>
      <c r="ENZ301" s="27" t="s">
        <v>815</v>
      </c>
      <c r="EOA301" s="27" t="s">
        <v>815</v>
      </c>
      <c r="EOB301" s="27" t="s">
        <v>815</v>
      </c>
      <c r="EOC301" s="27" t="s">
        <v>815</v>
      </c>
      <c r="EOD301" s="27" t="s">
        <v>815</v>
      </c>
      <c r="EOE301" s="27" t="s">
        <v>815</v>
      </c>
      <c r="EOF301" s="27" t="s">
        <v>815</v>
      </c>
      <c r="EOG301" s="27" t="s">
        <v>815</v>
      </c>
      <c r="EOH301" s="27" t="s">
        <v>815</v>
      </c>
      <c r="EOI301" s="27" t="s">
        <v>815</v>
      </c>
      <c r="EOJ301" s="27" t="s">
        <v>815</v>
      </c>
      <c r="EOK301" s="27" t="s">
        <v>815</v>
      </c>
      <c r="EOL301" s="27" t="s">
        <v>815</v>
      </c>
      <c r="EOM301" s="27" t="s">
        <v>815</v>
      </c>
      <c r="EON301" s="27" t="s">
        <v>815</v>
      </c>
      <c r="EOO301" s="27" t="s">
        <v>815</v>
      </c>
      <c r="EOP301" s="27" t="s">
        <v>815</v>
      </c>
      <c r="EOQ301" s="27" t="s">
        <v>815</v>
      </c>
      <c r="EOR301" s="27" t="s">
        <v>815</v>
      </c>
      <c r="EOS301" s="27" t="s">
        <v>815</v>
      </c>
      <c r="EOT301" s="27" t="s">
        <v>815</v>
      </c>
      <c r="EOU301" s="27" t="s">
        <v>815</v>
      </c>
      <c r="EOV301" s="27" t="s">
        <v>815</v>
      </c>
      <c r="EOW301" s="27" t="s">
        <v>815</v>
      </c>
      <c r="EOX301" s="27" t="s">
        <v>815</v>
      </c>
      <c r="EOY301" s="27" t="s">
        <v>815</v>
      </c>
      <c r="EOZ301" s="27" t="s">
        <v>815</v>
      </c>
      <c r="EPA301" s="27" t="s">
        <v>815</v>
      </c>
      <c r="EPB301" s="27" t="s">
        <v>815</v>
      </c>
      <c r="EPC301" s="27" t="s">
        <v>815</v>
      </c>
      <c r="EPD301" s="27" t="s">
        <v>815</v>
      </c>
      <c r="EPE301" s="27" t="s">
        <v>815</v>
      </c>
      <c r="EPF301" s="27" t="s">
        <v>815</v>
      </c>
      <c r="EPG301" s="27" t="s">
        <v>815</v>
      </c>
      <c r="EPH301" s="27" t="s">
        <v>815</v>
      </c>
      <c r="EPI301" s="27" t="s">
        <v>815</v>
      </c>
      <c r="EPJ301" s="27" t="s">
        <v>815</v>
      </c>
      <c r="EPK301" s="27" t="s">
        <v>815</v>
      </c>
      <c r="EPL301" s="27" t="s">
        <v>815</v>
      </c>
      <c r="EPM301" s="27" t="s">
        <v>815</v>
      </c>
      <c r="EPN301" s="27" t="s">
        <v>815</v>
      </c>
      <c r="EPO301" s="27" t="s">
        <v>815</v>
      </c>
      <c r="EPP301" s="27" t="s">
        <v>815</v>
      </c>
      <c r="EPQ301" s="27" t="s">
        <v>815</v>
      </c>
      <c r="EPR301" s="27" t="s">
        <v>815</v>
      </c>
      <c r="EPS301" s="27" t="s">
        <v>815</v>
      </c>
      <c r="EPT301" s="27" t="s">
        <v>815</v>
      </c>
      <c r="EPU301" s="27" t="s">
        <v>815</v>
      </c>
      <c r="EPV301" s="27" t="s">
        <v>815</v>
      </c>
      <c r="EPW301" s="27" t="s">
        <v>815</v>
      </c>
      <c r="EPX301" s="27" t="s">
        <v>815</v>
      </c>
      <c r="EPY301" s="27" t="s">
        <v>815</v>
      </c>
      <c r="EPZ301" s="27" t="s">
        <v>815</v>
      </c>
      <c r="EQA301" s="27" t="s">
        <v>815</v>
      </c>
      <c r="EQB301" s="27" t="s">
        <v>815</v>
      </c>
      <c r="EQC301" s="27" t="s">
        <v>815</v>
      </c>
      <c r="EQD301" s="27" t="s">
        <v>815</v>
      </c>
      <c r="EQE301" s="27" t="s">
        <v>815</v>
      </c>
      <c r="EQF301" s="27" t="s">
        <v>815</v>
      </c>
      <c r="EQG301" s="27" t="s">
        <v>815</v>
      </c>
      <c r="EQH301" s="27" t="s">
        <v>815</v>
      </c>
      <c r="EQI301" s="27" t="s">
        <v>815</v>
      </c>
      <c r="EQJ301" s="27" t="s">
        <v>815</v>
      </c>
      <c r="EQK301" s="27" t="s">
        <v>815</v>
      </c>
      <c r="EQL301" s="27" t="s">
        <v>815</v>
      </c>
      <c r="EQM301" s="27" t="s">
        <v>815</v>
      </c>
      <c r="EQN301" s="27" t="s">
        <v>815</v>
      </c>
      <c r="EQO301" s="27" t="s">
        <v>815</v>
      </c>
      <c r="EQP301" s="27" t="s">
        <v>815</v>
      </c>
      <c r="EQQ301" s="27" t="s">
        <v>815</v>
      </c>
      <c r="EQR301" s="27" t="s">
        <v>815</v>
      </c>
      <c r="EQS301" s="27" t="s">
        <v>815</v>
      </c>
      <c r="EQT301" s="27" t="s">
        <v>815</v>
      </c>
      <c r="EQU301" s="27" t="s">
        <v>815</v>
      </c>
      <c r="EQV301" s="27" t="s">
        <v>815</v>
      </c>
      <c r="EQW301" s="27" t="s">
        <v>815</v>
      </c>
      <c r="EQX301" s="27" t="s">
        <v>815</v>
      </c>
      <c r="EQY301" s="27" t="s">
        <v>815</v>
      </c>
      <c r="EQZ301" s="27" t="s">
        <v>815</v>
      </c>
      <c r="ERA301" s="27" t="s">
        <v>815</v>
      </c>
      <c r="ERB301" s="27" t="s">
        <v>815</v>
      </c>
      <c r="ERC301" s="27" t="s">
        <v>815</v>
      </c>
      <c r="ERD301" s="27" t="s">
        <v>815</v>
      </c>
      <c r="ERE301" s="27" t="s">
        <v>815</v>
      </c>
      <c r="ERF301" s="27" t="s">
        <v>815</v>
      </c>
      <c r="ERG301" s="27" t="s">
        <v>815</v>
      </c>
      <c r="ERH301" s="27" t="s">
        <v>815</v>
      </c>
      <c r="ERI301" s="27" t="s">
        <v>815</v>
      </c>
      <c r="ERJ301" s="27" t="s">
        <v>815</v>
      </c>
      <c r="ERK301" s="27" t="s">
        <v>815</v>
      </c>
      <c r="ERL301" s="27" t="s">
        <v>815</v>
      </c>
      <c r="ERM301" s="27" t="s">
        <v>815</v>
      </c>
      <c r="ERN301" s="27" t="s">
        <v>815</v>
      </c>
      <c r="ERO301" s="27" t="s">
        <v>815</v>
      </c>
      <c r="ERP301" s="27" t="s">
        <v>815</v>
      </c>
      <c r="ERQ301" s="27" t="s">
        <v>815</v>
      </c>
      <c r="ERR301" s="27" t="s">
        <v>815</v>
      </c>
      <c r="ERS301" s="27" t="s">
        <v>815</v>
      </c>
      <c r="ERT301" s="27" t="s">
        <v>815</v>
      </c>
      <c r="ERU301" s="27" t="s">
        <v>815</v>
      </c>
      <c r="ERV301" s="27" t="s">
        <v>815</v>
      </c>
      <c r="ERW301" s="27" t="s">
        <v>815</v>
      </c>
      <c r="ERX301" s="27" t="s">
        <v>815</v>
      </c>
      <c r="ERY301" s="27" t="s">
        <v>815</v>
      </c>
      <c r="ERZ301" s="27" t="s">
        <v>815</v>
      </c>
      <c r="ESA301" s="27" t="s">
        <v>815</v>
      </c>
      <c r="ESB301" s="27" t="s">
        <v>815</v>
      </c>
      <c r="ESC301" s="27" t="s">
        <v>815</v>
      </c>
      <c r="ESD301" s="27" t="s">
        <v>815</v>
      </c>
      <c r="ESE301" s="27" t="s">
        <v>815</v>
      </c>
      <c r="ESF301" s="27" t="s">
        <v>815</v>
      </c>
      <c r="ESG301" s="27" t="s">
        <v>815</v>
      </c>
      <c r="ESH301" s="27" t="s">
        <v>815</v>
      </c>
      <c r="ESI301" s="27" t="s">
        <v>815</v>
      </c>
      <c r="ESJ301" s="27" t="s">
        <v>815</v>
      </c>
      <c r="ESK301" s="27" t="s">
        <v>815</v>
      </c>
      <c r="ESL301" s="27" t="s">
        <v>815</v>
      </c>
      <c r="ESM301" s="27" t="s">
        <v>815</v>
      </c>
      <c r="ESN301" s="27" t="s">
        <v>815</v>
      </c>
      <c r="ESO301" s="27" t="s">
        <v>815</v>
      </c>
      <c r="ESP301" s="27" t="s">
        <v>815</v>
      </c>
      <c r="ESQ301" s="27" t="s">
        <v>815</v>
      </c>
      <c r="ESR301" s="27" t="s">
        <v>815</v>
      </c>
      <c r="ESS301" s="27" t="s">
        <v>815</v>
      </c>
      <c r="EST301" s="27" t="s">
        <v>815</v>
      </c>
      <c r="ESU301" s="27" t="s">
        <v>815</v>
      </c>
      <c r="ESV301" s="27" t="s">
        <v>815</v>
      </c>
      <c r="ESW301" s="27" t="s">
        <v>815</v>
      </c>
      <c r="ESX301" s="27" t="s">
        <v>815</v>
      </c>
      <c r="ESY301" s="27" t="s">
        <v>815</v>
      </c>
      <c r="ESZ301" s="27" t="s">
        <v>815</v>
      </c>
      <c r="ETA301" s="27" t="s">
        <v>815</v>
      </c>
      <c r="ETB301" s="27" t="s">
        <v>815</v>
      </c>
      <c r="ETC301" s="27" t="s">
        <v>815</v>
      </c>
      <c r="ETD301" s="27" t="s">
        <v>815</v>
      </c>
      <c r="ETE301" s="27" t="s">
        <v>815</v>
      </c>
      <c r="ETF301" s="27" t="s">
        <v>815</v>
      </c>
      <c r="ETG301" s="27" t="s">
        <v>815</v>
      </c>
      <c r="ETH301" s="27" t="s">
        <v>815</v>
      </c>
      <c r="ETI301" s="27" t="s">
        <v>815</v>
      </c>
      <c r="ETJ301" s="27" t="s">
        <v>815</v>
      </c>
      <c r="ETK301" s="27" t="s">
        <v>815</v>
      </c>
      <c r="ETL301" s="27" t="s">
        <v>815</v>
      </c>
      <c r="ETM301" s="27" t="s">
        <v>815</v>
      </c>
      <c r="ETN301" s="27" t="s">
        <v>815</v>
      </c>
      <c r="ETO301" s="27" t="s">
        <v>815</v>
      </c>
      <c r="ETP301" s="27" t="s">
        <v>815</v>
      </c>
      <c r="ETQ301" s="27" t="s">
        <v>815</v>
      </c>
      <c r="ETR301" s="27" t="s">
        <v>815</v>
      </c>
      <c r="ETS301" s="27" t="s">
        <v>815</v>
      </c>
      <c r="ETT301" s="27" t="s">
        <v>815</v>
      </c>
      <c r="ETU301" s="27" t="s">
        <v>815</v>
      </c>
      <c r="ETV301" s="27" t="s">
        <v>815</v>
      </c>
      <c r="ETW301" s="27" t="s">
        <v>815</v>
      </c>
      <c r="ETX301" s="27" t="s">
        <v>815</v>
      </c>
      <c r="ETY301" s="27" t="s">
        <v>815</v>
      </c>
      <c r="ETZ301" s="27" t="s">
        <v>815</v>
      </c>
      <c r="EUA301" s="27" t="s">
        <v>815</v>
      </c>
      <c r="EUB301" s="27" t="s">
        <v>815</v>
      </c>
      <c r="EUC301" s="27" t="s">
        <v>815</v>
      </c>
      <c r="EUD301" s="27" t="s">
        <v>815</v>
      </c>
      <c r="EUE301" s="27" t="s">
        <v>815</v>
      </c>
      <c r="EUF301" s="27" t="s">
        <v>815</v>
      </c>
      <c r="EUG301" s="27" t="s">
        <v>815</v>
      </c>
      <c r="EUH301" s="27" t="s">
        <v>815</v>
      </c>
      <c r="EUI301" s="27" t="s">
        <v>815</v>
      </c>
      <c r="EUJ301" s="27" t="s">
        <v>815</v>
      </c>
      <c r="EUK301" s="27" t="s">
        <v>815</v>
      </c>
      <c r="EUL301" s="27" t="s">
        <v>815</v>
      </c>
      <c r="EUM301" s="27" t="s">
        <v>815</v>
      </c>
      <c r="EUN301" s="27" t="s">
        <v>815</v>
      </c>
      <c r="EUO301" s="27" t="s">
        <v>815</v>
      </c>
      <c r="EUP301" s="27" t="s">
        <v>815</v>
      </c>
      <c r="EUQ301" s="27" t="s">
        <v>815</v>
      </c>
      <c r="EUR301" s="27" t="s">
        <v>815</v>
      </c>
      <c r="EUS301" s="27" t="s">
        <v>815</v>
      </c>
      <c r="EUT301" s="27" t="s">
        <v>815</v>
      </c>
      <c r="EUU301" s="27" t="s">
        <v>815</v>
      </c>
      <c r="EUV301" s="27" t="s">
        <v>815</v>
      </c>
      <c r="EUW301" s="27" t="s">
        <v>815</v>
      </c>
      <c r="EUX301" s="27" t="s">
        <v>815</v>
      </c>
      <c r="EUY301" s="27" t="s">
        <v>815</v>
      </c>
      <c r="EUZ301" s="27" t="s">
        <v>815</v>
      </c>
      <c r="EVA301" s="27" t="s">
        <v>815</v>
      </c>
      <c r="EVB301" s="27" t="s">
        <v>815</v>
      </c>
      <c r="EVC301" s="27" t="s">
        <v>815</v>
      </c>
      <c r="EVD301" s="27" t="s">
        <v>815</v>
      </c>
      <c r="EVE301" s="27" t="s">
        <v>815</v>
      </c>
      <c r="EVF301" s="27" t="s">
        <v>815</v>
      </c>
      <c r="EVG301" s="27" t="s">
        <v>815</v>
      </c>
      <c r="EVH301" s="27" t="s">
        <v>815</v>
      </c>
      <c r="EVI301" s="27" t="s">
        <v>815</v>
      </c>
      <c r="EVJ301" s="27" t="s">
        <v>815</v>
      </c>
      <c r="EVK301" s="27" t="s">
        <v>815</v>
      </c>
      <c r="EVL301" s="27" t="s">
        <v>815</v>
      </c>
      <c r="EVM301" s="27" t="s">
        <v>815</v>
      </c>
      <c r="EVN301" s="27" t="s">
        <v>815</v>
      </c>
      <c r="EVO301" s="27" t="s">
        <v>815</v>
      </c>
      <c r="EVP301" s="27" t="s">
        <v>815</v>
      </c>
      <c r="EVQ301" s="27" t="s">
        <v>815</v>
      </c>
      <c r="EVR301" s="27" t="s">
        <v>815</v>
      </c>
      <c r="EVS301" s="27" t="s">
        <v>815</v>
      </c>
      <c r="EVT301" s="27" t="s">
        <v>815</v>
      </c>
      <c r="EVU301" s="27" t="s">
        <v>815</v>
      </c>
      <c r="EVV301" s="27" t="s">
        <v>815</v>
      </c>
      <c r="EVW301" s="27" t="s">
        <v>815</v>
      </c>
      <c r="EVX301" s="27" t="s">
        <v>815</v>
      </c>
      <c r="EVY301" s="27" t="s">
        <v>815</v>
      </c>
      <c r="EVZ301" s="27" t="s">
        <v>815</v>
      </c>
      <c r="EWA301" s="27" t="s">
        <v>815</v>
      </c>
      <c r="EWB301" s="27" t="s">
        <v>815</v>
      </c>
      <c r="EWC301" s="27" t="s">
        <v>815</v>
      </c>
      <c r="EWD301" s="27" t="s">
        <v>815</v>
      </c>
      <c r="EWE301" s="27" t="s">
        <v>815</v>
      </c>
      <c r="EWF301" s="27" t="s">
        <v>815</v>
      </c>
      <c r="EWG301" s="27" t="s">
        <v>815</v>
      </c>
      <c r="EWH301" s="27" t="s">
        <v>815</v>
      </c>
      <c r="EWI301" s="27" t="s">
        <v>815</v>
      </c>
      <c r="EWJ301" s="27" t="s">
        <v>815</v>
      </c>
      <c r="EWK301" s="27" t="s">
        <v>815</v>
      </c>
      <c r="EWL301" s="27" t="s">
        <v>815</v>
      </c>
      <c r="EWM301" s="27" t="s">
        <v>815</v>
      </c>
      <c r="EWN301" s="27" t="s">
        <v>815</v>
      </c>
      <c r="EWO301" s="27" t="s">
        <v>815</v>
      </c>
      <c r="EWP301" s="27" t="s">
        <v>815</v>
      </c>
      <c r="EWQ301" s="27" t="s">
        <v>815</v>
      </c>
      <c r="EWR301" s="27" t="s">
        <v>815</v>
      </c>
      <c r="EWS301" s="27" t="s">
        <v>815</v>
      </c>
      <c r="EWT301" s="27" t="s">
        <v>815</v>
      </c>
      <c r="EWU301" s="27" t="s">
        <v>815</v>
      </c>
      <c r="EWV301" s="27" t="s">
        <v>815</v>
      </c>
      <c r="EWW301" s="27" t="s">
        <v>815</v>
      </c>
      <c r="EWX301" s="27" t="s">
        <v>815</v>
      </c>
      <c r="EWY301" s="27" t="s">
        <v>815</v>
      </c>
      <c r="EWZ301" s="27" t="s">
        <v>815</v>
      </c>
      <c r="EXA301" s="27" t="s">
        <v>815</v>
      </c>
      <c r="EXB301" s="27" t="s">
        <v>815</v>
      </c>
      <c r="EXC301" s="27" t="s">
        <v>815</v>
      </c>
      <c r="EXD301" s="27" t="s">
        <v>815</v>
      </c>
      <c r="EXE301" s="27" t="s">
        <v>815</v>
      </c>
      <c r="EXF301" s="27" t="s">
        <v>815</v>
      </c>
      <c r="EXG301" s="27" t="s">
        <v>815</v>
      </c>
      <c r="EXH301" s="27" t="s">
        <v>815</v>
      </c>
      <c r="EXI301" s="27" t="s">
        <v>815</v>
      </c>
      <c r="EXJ301" s="27" t="s">
        <v>815</v>
      </c>
      <c r="EXK301" s="27" t="s">
        <v>815</v>
      </c>
      <c r="EXL301" s="27" t="s">
        <v>815</v>
      </c>
      <c r="EXM301" s="27" t="s">
        <v>815</v>
      </c>
      <c r="EXN301" s="27" t="s">
        <v>815</v>
      </c>
      <c r="EXO301" s="27" t="s">
        <v>815</v>
      </c>
      <c r="EXP301" s="27" t="s">
        <v>815</v>
      </c>
      <c r="EXQ301" s="27" t="s">
        <v>815</v>
      </c>
      <c r="EXR301" s="27" t="s">
        <v>815</v>
      </c>
      <c r="EXS301" s="27" t="s">
        <v>815</v>
      </c>
      <c r="EXT301" s="27" t="s">
        <v>815</v>
      </c>
      <c r="EXU301" s="27" t="s">
        <v>815</v>
      </c>
      <c r="EXV301" s="27" t="s">
        <v>815</v>
      </c>
      <c r="EXW301" s="27" t="s">
        <v>815</v>
      </c>
      <c r="EXX301" s="27" t="s">
        <v>815</v>
      </c>
      <c r="EXY301" s="27" t="s">
        <v>815</v>
      </c>
      <c r="EXZ301" s="27" t="s">
        <v>815</v>
      </c>
      <c r="EYA301" s="27" t="s">
        <v>815</v>
      </c>
      <c r="EYB301" s="27" t="s">
        <v>815</v>
      </c>
      <c r="EYC301" s="27" t="s">
        <v>815</v>
      </c>
      <c r="EYD301" s="27" t="s">
        <v>815</v>
      </c>
      <c r="EYE301" s="27" t="s">
        <v>815</v>
      </c>
      <c r="EYF301" s="27" t="s">
        <v>815</v>
      </c>
      <c r="EYG301" s="27" t="s">
        <v>815</v>
      </c>
      <c r="EYH301" s="27" t="s">
        <v>815</v>
      </c>
      <c r="EYI301" s="27" t="s">
        <v>815</v>
      </c>
      <c r="EYJ301" s="27" t="s">
        <v>815</v>
      </c>
      <c r="EYK301" s="27" t="s">
        <v>815</v>
      </c>
      <c r="EYL301" s="27" t="s">
        <v>815</v>
      </c>
      <c r="EYM301" s="27" t="s">
        <v>815</v>
      </c>
      <c r="EYN301" s="27" t="s">
        <v>815</v>
      </c>
      <c r="EYO301" s="27" t="s">
        <v>815</v>
      </c>
      <c r="EYP301" s="27" t="s">
        <v>815</v>
      </c>
      <c r="EYQ301" s="27" t="s">
        <v>815</v>
      </c>
      <c r="EYR301" s="27" t="s">
        <v>815</v>
      </c>
      <c r="EYS301" s="27" t="s">
        <v>815</v>
      </c>
      <c r="EYT301" s="27" t="s">
        <v>815</v>
      </c>
      <c r="EYU301" s="27" t="s">
        <v>815</v>
      </c>
      <c r="EYV301" s="27" t="s">
        <v>815</v>
      </c>
      <c r="EYW301" s="27" t="s">
        <v>815</v>
      </c>
      <c r="EYX301" s="27" t="s">
        <v>815</v>
      </c>
      <c r="EYY301" s="27" t="s">
        <v>815</v>
      </c>
      <c r="EYZ301" s="27" t="s">
        <v>815</v>
      </c>
      <c r="EZA301" s="27" t="s">
        <v>815</v>
      </c>
      <c r="EZB301" s="27" t="s">
        <v>815</v>
      </c>
      <c r="EZC301" s="27" t="s">
        <v>815</v>
      </c>
      <c r="EZD301" s="27" t="s">
        <v>815</v>
      </c>
      <c r="EZE301" s="27" t="s">
        <v>815</v>
      </c>
      <c r="EZF301" s="27" t="s">
        <v>815</v>
      </c>
      <c r="EZG301" s="27" t="s">
        <v>815</v>
      </c>
      <c r="EZH301" s="27" t="s">
        <v>815</v>
      </c>
      <c r="EZI301" s="27" t="s">
        <v>815</v>
      </c>
      <c r="EZJ301" s="27" t="s">
        <v>815</v>
      </c>
      <c r="EZK301" s="27" t="s">
        <v>815</v>
      </c>
      <c r="EZL301" s="27" t="s">
        <v>815</v>
      </c>
      <c r="EZM301" s="27" t="s">
        <v>815</v>
      </c>
      <c r="EZN301" s="27" t="s">
        <v>815</v>
      </c>
      <c r="EZO301" s="27" t="s">
        <v>815</v>
      </c>
      <c r="EZP301" s="27" t="s">
        <v>815</v>
      </c>
      <c r="EZQ301" s="27" t="s">
        <v>815</v>
      </c>
      <c r="EZR301" s="27" t="s">
        <v>815</v>
      </c>
      <c r="EZS301" s="27" t="s">
        <v>815</v>
      </c>
      <c r="EZT301" s="27" t="s">
        <v>815</v>
      </c>
      <c r="EZU301" s="27" t="s">
        <v>815</v>
      </c>
      <c r="EZV301" s="27" t="s">
        <v>815</v>
      </c>
      <c r="EZW301" s="27" t="s">
        <v>815</v>
      </c>
      <c r="EZX301" s="27" t="s">
        <v>815</v>
      </c>
      <c r="EZY301" s="27" t="s">
        <v>815</v>
      </c>
      <c r="EZZ301" s="27" t="s">
        <v>815</v>
      </c>
      <c r="FAA301" s="27" t="s">
        <v>815</v>
      </c>
      <c r="FAB301" s="27" t="s">
        <v>815</v>
      </c>
      <c r="FAC301" s="27" t="s">
        <v>815</v>
      </c>
      <c r="FAD301" s="27" t="s">
        <v>815</v>
      </c>
      <c r="FAE301" s="27" t="s">
        <v>815</v>
      </c>
      <c r="FAF301" s="27" t="s">
        <v>815</v>
      </c>
      <c r="FAG301" s="27" t="s">
        <v>815</v>
      </c>
      <c r="FAH301" s="27" t="s">
        <v>815</v>
      </c>
      <c r="FAI301" s="27" t="s">
        <v>815</v>
      </c>
      <c r="FAJ301" s="27" t="s">
        <v>815</v>
      </c>
      <c r="FAK301" s="27" t="s">
        <v>815</v>
      </c>
      <c r="FAL301" s="27" t="s">
        <v>815</v>
      </c>
      <c r="FAM301" s="27" t="s">
        <v>815</v>
      </c>
      <c r="FAN301" s="27" t="s">
        <v>815</v>
      </c>
      <c r="FAO301" s="27" t="s">
        <v>815</v>
      </c>
      <c r="FAP301" s="27" t="s">
        <v>815</v>
      </c>
      <c r="FAQ301" s="27" t="s">
        <v>815</v>
      </c>
      <c r="FAR301" s="27" t="s">
        <v>815</v>
      </c>
      <c r="FAS301" s="27" t="s">
        <v>815</v>
      </c>
      <c r="FAT301" s="27" t="s">
        <v>815</v>
      </c>
      <c r="FAU301" s="27" t="s">
        <v>815</v>
      </c>
      <c r="FAV301" s="27" t="s">
        <v>815</v>
      </c>
      <c r="FAW301" s="27" t="s">
        <v>815</v>
      </c>
      <c r="FAX301" s="27" t="s">
        <v>815</v>
      </c>
      <c r="FAY301" s="27" t="s">
        <v>815</v>
      </c>
      <c r="FAZ301" s="27" t="s">
        <v>815</v>
      </c>
      <c r="FBA301" s="27" t="s">
        <v>815</v>
      </c>
      <c r="FBB301" s="27" t="s">
        <v>815</v>
      </c>
      <c r="FBC301" s="27" t="s">
        <v>815</v>
      </c>
      <c r="FBD301" s="27" t="s">
        <v>815</v>
      </c>
      <c r="FBE301" s="27" t="s">
        <v>815</v>
      </c>
      <c r="FBF301" s="27" t="s">
        <v>815</v>
      </c>
      <c r="FBG301" s="27" t="s">
        <v>815</v>
      </c>
      <c r="FBH301" s="27" t="s">
        <v>815</v>
      </c>
      <c r="FBI301" s="27" t="s">
        <v>815</v>
      </c>
      <c r="FBJ301" s="27" t="s">
        <v>815</v>
      </c>
      <c r="FBK301" s="27" t="s">
        <v>815</v>
      </c>
      <c r="FBL301" s="27" t="s">
        <v>815</v>
      </c>
      <c r="FBM301" s="27" t="s">
        <v>815</v>
      </c>
      <c r="FBN301" s="27" t="s">
        <v>815</v>
      </c>
      <c r="FBO301" s="27" t="s">
        <v>815</v>
      </c>
      <c r="FBP301" s="27" t="s">
        <v>815</v>
      </c>
      <c r="FBQ301" s="27" t="s">
        <v>815</v>
      </c>
      <c r="FBR301" s="27" t="s">
        <v>815</v>
      </c>
      <c r="FBS301" s="27" t="s">
        <v>815</v>
      </c>
      <c r="FBT301" s="27" t="s">
        <v>815</v>
      </c>
      <c r="FBU301" s="27" t="s">
        <v>815</v>
      </c>
      <c r="FBV301" s="27" t="s">
        <v>815</v>
      </c>
      <c r="FBW301" s="27" t="s">
        <v>815</v>
      </c>
      <c r="FBX301" s="27" t="s">
        <v>815</v>
      </c>
      <c r="FBY301" s="27" t="s">
        <v>815</v>
      </c>
      <c r="FBZ301" s="27" t="s">
        <v>815</v>
      </c>
      <c r="FCA301" s="27" t="s">
        <v>815</v>
      </c>
      <c r="FCB301" s="27" t="s">
        <v>815</v>
      </c>
      <c r="FCC301" s="27" t="s">
        <v>815</v>
      </c>
      <c r="FCD301" s="27" t="s">
        <v>815</v>
      </c>
      <c r="FCE301" s="27" t="s">
        <v>815</v>
      </c>
      <c r="FCF301" s="27" t="s">
        <v>815</v>
      </c>
      <c r="FCG301" s="27" t="s">
        <v>815</v>
      </c>
      <c r="FCH301" s="27" t="s">
        <v>815</v>
      </c>
      <c r="FCI301" s="27" t="s">
        <v>815</v>
      </c>
      <c r="FCJ301" s="27" t="s">
        <v>815</v>
      </c>
      <c r="FCK301" s="27" t="s">
        <v>815</v>
      </c>
      <c r="FCL301" s="27" t="s">
        <v>815</v>
      </c>
      <c r="FCM301" s="27" t="s">
        <v>815</v>
      </c>
      <c r="FCN301" s="27" t="s">
        <v>815</v>
      </c>
      <c r="FCO301" s="27" t="s">
        <v>815</v>
      </c>
      <c r="FCP301" s="27" t="s">
        <v>815</v>
      </c>
      <c r="FCQ301" s="27" t="s">
        <v>815</v>
      </c>
      <c r="FCR301" s="27" t="s">
        <v>815</v>
      </c>
      <c r="FCS301" s="27" t="s">
        <v>815</v>
      </c>
      <c r="FCT301" s="27" t="s">
        <v>815</v>
      </c>
      <c r="FCU301" s="27" t="s">
        <v>815</v>
      </c>
      <c r="FCV301" s="27" t="s">
        <v>815</v>
      </c>
      <c r="FCW301" s="27" t="s">
        <v>815</v>
      </c>
      <c r="FCX301" s="27" t="s">
        <v>815</v>
      </c>
      <c r="FCY301" s="27" t="s">
        <v>815</v>
      </c>
      <c r="FCZ301" s="27" t="s">
        <v>815</v>
      </c>
      <c r="FDA301" s="27" t="s">
        <v>815</v>
      </c>
      <c r="FDB301" s="27" t="s">
        <v>815</v>
      </c>
      <c r="FDC301" s="27" t="s">
        <v>815</v>
      </c>
      <c r="FDD301" s="27" t="s">
        <v>815</v>
      </c>
      <c r="FDE301" s="27" t="s">
        <v>815</v>
      </c>
      <c r="FDF301" s="27" t="s">
        <v>815</v>
      </c>
      <c r="FDG301" s="27" t="s">
        <v>815</v>
      </c>
      <c r="FDH301" s="27" t="s">
        <v>815</v>
      </c>
      <c r="FDI301" s="27" t="s">
        <v>815</v>
      </c>
      <c r="FDJ301" s="27" t="s">
        <v>815</v>
      </c>
      <c r="FDK301" s="27" t="s">
        <v>815</v>
      </c>
      <c r="FDL301" s="27" t="s">
        <v>815</v>
      </c>
      <c r="FDM301" s="27" t="s">
        <v>815</v>
      </c>
      <c r="FDN301" s="27" t="s">
        <v>815</v>
      </c>
      <c r="FDO301" s="27" t="s">
        <v>815</v>
      </c>
      <c r="FDP301" s="27" t="s">
        <v>815</v>
      </c>
      <c r="FDQ301" s="27" t="s">
        <v>815</v>
      </c>
      <c r="FDR301" s="27" t="s">
        <v>815</v>
      </c>
      <c r="FDS301" s="27" t="s">
        <v>815</v>
      </c>
      <c r="FDT301" s="27" t="s">
        <v>815</v>
      </c>
      <c r="FDU301" s="27" t="s">
        <v>815</v>
      </c>
      <c r="FDV301" s="27" t="s">
        <v>815</v>
      </c>
      <c r="FDW301" s="27" t="s">
        <v>815</v>
      </c>
      <c r="FDX301" s="27" t="s">
        <v>815</v>
      </c>
      <c r="FDY301" s="27" t="s">
        <v>815</v>
      </c>
      <c r="FDZ301" s="27" t="s">
        <v>815</v>
      </c>
      <c r="FEA301" s="27" t="s">
        <v>815</v>
      </c>
      <c r="FEB301" s="27" t="s">
        <v>815</v>
      </c>
      <c r="FEC301" s="27" t="s">
        <v>815</v>
      </c>
      <c r="FED301" s="27" t="s">
        <v>815</v>
      </c>
      <c r="FEE301" s="27" t="s">
        <v>815</v>
      </c>
      <c r="FEF301" s="27" t="s">
        <v>815</v>
      </c>
      <c r="FEG301" s="27" t="s">
        <v>815</v>
      </c>
      <c r="FEH301" s="27" t="s">
        <v>815</v>
      </c>
      <c r="FEI301" s="27" t="s">
        <v>815</v>
      </c>
      <c r="FEJ301" s="27" t="s">
        <v>815</v>
      </c>
      <c r="FEK301" s="27" t="s">
        <v>815</v>
      </c>
      <c r="FEL301" s="27" t="s">
        <v>815</v>
      </c>
      <c r="FEM301" s="27" t="s">
        <v>815</v>
      </c>
      <c r="FEN301" s="27" t="s">
        <v>815</v>
      </c>
      <c r="FEO301" s="27" t="s">
        <v>815</v>
      </c>
      <c r="FEP301" s="27" t="s">
        <v>815</v>
      </c>
      <c r="FEQ301" s="27" t="s">
        <v>815</v>
      </c>
      <c r="FER301" s="27" t="s">
        <v>815</v>
      </c>
      <c r="FES301" s="27" t="s">
        <v>815</v>
      </c>
      <c r="FET301" s="27" t="s">
        <v>815</v>
      </c>
      <c r="FEU301" s="27" t="s">
        <v>815</v>
      </c>
      <c r="FEV301" s="27" t="s">
        <v>815</v>
      </c>
      <c r="FEW301" s="27" t="s">
        <v>815</v>
      </c>
      <c r="FEX301" s="27" t="s">
        <v>815</v>
      </c>
      <c r="FEY301" s="27" t="s">
        <v>815</v>
      </c>
      <c r="FEZ301" s="27" t="s">
        <v>815</v>
      </c>
      <c r="FFA301" s="27" t="s">
        <v>815</v>
      </c>
      <c r="FFB301" s="27" t="s">
        <v>815</v>
      </c>
      <c r="FFC301" s="27" t="s">
        <v>815</v>
      </c>
      <c r="FFD301" s="27" t="s">
        <v>815</v>
      </c>
      <c r="FFE301" s="27" t="s">
        <v>815</v>
      </c>
      <c r="FFF301" s="27" t="s">
        <v>815</v>
      </c>
      <c r="FFG301" s="27" t="s">
        <v>815</v>
      </c>
      <c r="FFH301" s="27" t="s">
        <v>815</v>
      </c>
      <c r="FFI301" s="27" t="s">
        <v>815</v>
      </c>
      <c r="FFJ301" s="27" t="s">
        <v>815</v>
      </c>
      <c r="FFK301" s="27" t="s">
        <v>815</v>
      </c>
      <c r="FFL301" s="27" t="s">
        <v>815</v>
      </c>
      <c r="FFM301" s="27" t="s">
        <v>815</v>
      </c>
      <c r="FFN301" s="27" t="s">
        <v>815</v>
      </c>
      <c r="FFO301" s="27" t="s">
        <v>815</v>
      </c>
      <c r="FFP301" s="27" t="s">
        <v>815</v>
      </c>
      <c r="FFQ301" s="27" t="s">
        <v>815</v>
      </c>
      <c r="FFR301" s="27" t="s">
        <v>815</v>
      </c>
      <c r="FFS301" s="27" t="s">
        <v>815</v>
      </c>
      <c r="FFT301" s="27" t="s">
        <v>815</v>
      </c>
      <c r="FFU301" s="27" t="s">
        <v>815</v>
      </c>
      <c r="FFV301" s="27" t="s">
        <v>815</v>
      </c>
      <c r="FFW301" s="27" t="s">
        <v>815</v>
      </c>
      <c r="FFX301" s="27" t="s">
        <v>815</v>
      </c>
      <c r="FFY301" s="27" t="s">
        <v>815</v>
      </c>
      <c r="FFZ301" s="27" t="s">
        <v>815</v>
      </c>
      <c r="FGA301" s="27" t="s">
        <v>815</v>
      </c>
      <c r="FGB301" s="27" t="s">
        <v>815</v>
      </c>
      <c r="FGC301" s="27" t="s">
        <v>815</v>
      </c>
      <c r="FGD301" s="27" t="s">
        <v>815</v>
      </c>
      <c r="FGE301" s="27" t="s">
        <v>815</v>
      </c>
      <c r="FGF301" s="27" t="s">
        <v>815</v>
      </c>
      <c r="FGG301" s="27" t="s">
        <v>815</v>
      </c>
      <c r="FGH301" s="27" t="s">
        <v>815</v>
      </c>
      <c r="FGI301" s="27" t="s">
        <v>815</v>
      </c>
      <c r="FGJ301" s="27" t="s">
        <v>815</v>
      </c>
      <c r="FGK301" s="27" t="s">
        <v>815</v>
      </c>
      <c r="FGL301" s="27" t="s">
        <v>815</v>
      </c>
      <c r="FGM301" s="27" t="s">
        <v>815</v>
      </c>
      <c r="FGN301" s="27" t="s">
        <v>815</v>
      </c>
      <c r="FGO301" s="27" t="s">
        <v>815</v>
      </c>
      <c r="FGP301" s="27" t="s">
        <v>815</v>
      </c>
      <c r="FGQ301" s="27" t="s">
        <v>815</v>
      </c>
      <c r="FGR301" s="27" t="s">
        <v>815</v>
      </c>
      <c r="FGS301" s="27" t="s">
        <v>815</v>
      </c>
      <c r="FGT301" s="27" t="s">
        <v>815</v>
      </c>
      <c r="FGU301" s="27" t="s">
        <v>815</v>
      </c>
      <c r="FGV301" s="27" t="s">
        <v>815</v>
      </c>
      <c r="FGW301" s="27" t="s">
        <v>815</v>
      </c>
      <c r="FGX301" s="27" t="s">
        <v>815</v>
      </c>
      <c r="FGY301" s="27" t="s">
        <v>815</v>
      </c>
      <c r="FGZ301" s="27" t="s">
        <v>815</v>
      </c>
      <c r="FHA301" s="27" t="s">
        <v>815</v>
      </c>
      <c r="FHB301" s="27" t="s">
        <v>815</v>
      </c>
      <c r="FHC301" s="27" t="s">
        <v>815</v>
      </c>
      <c r="FHD301" s="27" t="s">
        <v>815</v>
      </c>
      <c r="FHE301" s="27" t="s">
        <v>815</v>
      </c>
      <c r="FHF301" s="27" t="s">
        <v>815</v>
      </c>
      <c r="FHG301" s="27" t="s">
        <v>815</v>
      </c>
      <c r="FHH301" s="27" t="s">
        <v>815</v>
      </c>
      <c r="FHI301" s="27" t="s">
        <v>815</v>
      </c>
      <c r="FHJ301" s="27" t="s">
        <v>815</v>
      </c>
      <c r="FHK301" s="27" t="s">
        <v>815</v>
      </c>
      <c r="FHL301" s="27" t="s">
        <v>815</v>
      </c>
      <c r="FHM301" s="27" t="s">
        <v>815</v>
      </c>
      <c r="FHN301" s="27" t="s">
        <v>815</v>
      </c>
      <c r="FHO301" s="27" t="s">
        <v>815</v>
      </c>
      <c r="FHP301" s="27" t="s">
        <v>815</v>
      </c>
      <c r="FHQ301" s="27" t="s">
        <v>815</v>
      </c>
      <c r="FHR301" s="27" t="s">
        <v>815</v>
      </c>
      <c r="FHS301" s="27" t="s">
        <v>815</v>
      </c>
      <c r="FHT301" s="27" t="s">
        <v>815</v>
      </c>
      <c r="FHU301" s="27" t="s">
        <v>815</v>
      </c>
      <c r="FHV301" s="27" t="s">
        <v>815</v>
      </c>
      <c r="FHW301" s="27" t="s">
        <v>815</v>
      </c>
      <c r="FHX301" s="27" t="s">
        <v>815</v>
      </c>
      <c r="FHY301" s="27" t="s">
        <v>815</v>
      </c>
      <c r="FHZ301" s="27" t="s">
        <v>815</v>
      </c>
      <c r="FIA301" s="27" t="s">
        <v>815</v>
      </c>
      <c r="FIB301" s="27" t="s">
        <v>815</v>
      </c>
      <c r="FIC301" s="27" t="s">
        <v>815</v>
      </c>
      <c r="FID301" s="27" t="s">
        <v>815</v>
      </c>
      <c r="FIE301" s="27" t="s">
        <v>815</v>
      </c>
      <c r="FIF301" s="27" t="s">
        <v>815</v>
      </c>
      <c r="FIG301" s="27" t="s">
        <v>815</v>
      </c>
      <c r="FIH301" s="27" t="s">
        <v>815</v>
      </c>
      <c r="FII301" s="27" t="s">
        <v>815</v>
      </c>
      <c r="FIJ301" s="27" t="s">
        <v>815</v>
      </c>
      <c r="FIK301" s="27" t="s">
        <v>815</v>
      </c>
      <c r="FIL301" s="27" t="s">
        <v>815</v>
      </c>
      <c r="FIM301" s="27" t="s">
        <v>815</v>
      </c>
      <c r="FIN301" s="27" t="s">
        <v>815</v>
      </c>
      <c r="FIO301" s="27" t="s">
        <v>815</v>
      </c>
      <c r="FIP301" s="27" t="s">
        <v>815</v>
      </c>
      <c r="FIQ301" s="27" t="s">
        <v>815</v>
      </c>
      <c r="FIR301" s="27" t="s">
        <v>815</v>
      </c>
      <c r="FIS301" s="27" t="s">
        <v>815</v>
      </c>
      <c r="FIT301" s="27" t="s">
        <v>815</v>
      </c>
      <c r="FIU301" s="27" t="s">
        <v>815</v>
      </c>
      <c r="FIV301" s="27" t="s">
        <v>815</v>
      </c>
      <c r="FIW301" s="27" t="s">
        <v>815</v>
      </c>
      <c r="FIX301" s="27" t="s">
        <v>815</v>
      </c>
      <c r="FIY301" s="27" t="s">
        <v>815</v>
      </c>
      <c r="FIZ301" s="27" t="s">
        <v>815</v>
      </c>
      <c r="FJA301" s="27" t="s">
        <v>815</v>
      </c>
      <c r="FJB301" s="27" t="s">
        <v>815</v>
      </c>
      <c r="FJC301" s="27" t="s">
        <v>815</v>
      </c>
      <c r="FJD301" s="27" t="s">
        <v>815</v>
      </c>
      <c r="FJE301" s="27" t="s">
        <v>815</v>
      </c>
      <c r="FJF301" s="27" t="s">
        <v>815</v>
      </c>
      <c r="FJG301" s="27" t="s">
        <v>815</v>
      </c>
      <c r="FJH301" s="27" t="s">
        <v>815</v>
      </c>
      <c r="FJI301" s="27" t="s">
        <v>815</v>
      </c>
      <c r="FJJ301" s="27" t="s">
        <v>815</v>
      </c>
      <c r="FJK301" s="27" t="s">
        <v>815</v>
      </c>
      <c r="FJL301" s="27" t="s">
        <v>815</v>
      </c>
      <c r="FJM301" s="27" t="s">
        <v>815</v>
      </c>
      <c r="FJN301" s="27" t="s">
        <v>815</v>
      </c>
      <c r="FJO301" s="27" t="s">
        <v>815</v>
      </c>
      <c r="FJP301" s="27" t="s">
        <v>815</v>
      </c>
      <c r="FJQ301" s="27" t="s">
        <v>815</v>
      </c>
      <c r="FJR301" s="27" t="s">
        <v>815</v>
      </c>
      <c r="FJS301" s="27" t="s">
        <v>815</v>
      </c>
      <c r="FJT301" s="27" t="s">
        <v>815</v>
      </c>
      <c r="FJU301" s="27" t="s">
        <v>815</v>
      </c>
      <c r="FJV301" s="27" t="s">
        <v>815</v>
      </c>
      <c r="FJW301" s="27" t="s">
        <v>815</v>
      </c>
      <c r="FJX301" s="27" t="s">
        <v>815</v>
      </c>
      <c r="FJY301" s="27" t="s">
        <v>815</v>
      </c>
      <c r="FJZ301" s="27" t="s">
        <v>815</v>
      </c>
      <c r="FKA301" s="27" t="s">
        <v>815</v>
      </c>
      <c r="FKB301" s="27" t="s">
        <v>815</v>
      </c>
      <c r="FKC301" s="27" t="s">
        <v>815</v>
      </c>
      <c r="FKD301" s="27" t="s">
        <v>815</v>
      </c>
      <c r="FKE301" s="27" t="s">
        <v>815</v>
      </c>
      <c r="FKF301" s="27" t="s">
        <v>815</v>
      </c>
      <c r="FKG301" s="27" t="s">
        <v>815</v>
      </c>
      <c r="FKH301" s="27" t="s">
        <v>815</v>
      </c>
      <c r="FKI301" s="27" t="s">
        <v>815</v>
      </c>
      <c r="FKJ301" s="27" t="s">
        <v>815</v>
      </c>
      <c r="FKK301" s="27" t="s">
        <v>815</v>
      </c>
      <c r="FKL301" s="27" t="s">
        <v>815</v>
      </c>
      <c r="FKM301" s="27" t="s">
        <v>815</v>
      </c>
      <c r="FKN301" s="27" t="s">
        <v>815</v>
      </c>
      <c r="FKO301" s="27" t="s">
        <v>815</v>
      </c>
      <c r="FKP301" s="27" t="s">
        <v>815</v>
      </c>
      <c r="FKQ301" s="27" t="s">
        <v>815</v>
      </c>
      <c r="FKR301" s="27" t="s">
        <v>815</v>
      </c>
      <c r="FKS301" s="27" t="s">
        <v>815</v>
      </c>
      <c r="FKT301" s="27" t="s">
        <v>815</v>
      </c>
      <c r="FKU301" s="27" t="s">
        <v>815</v>
      </c>
      <c r="FKV301" s="27" t="s">
        <v>815</v>
      </c>
      <c r="FKW301" s="27" t="s">
        <v>815</v>
      </c>
      <c r="FKX301" s="27" t="s">
        <v>815</v>
      </c>
      <c r="FKY301" s="27" t="s">
        <v>815</v>
      </c>
      <c r="FKZ301" s="27" t="s">
        <v>815</v>
      </c>
      <c r="FLA301" s="27" t="s">
        <v>815</v>
      </c>
      <c r="FLB301" s="27" t="s">
        <v>815</v>
      </c>
      <c r="FLC301" s="27" t="s">
        <v>815</v>
      </c>
      <c r="FLD301" s="27" t="s">
        <v>815</v>
      </c>
      <c r="FLE301" s="27" t="s">
        <v>815</v>
      </c>
      <c r="FLF301" s="27" t="s">
        <v>815</v>
      </c>
      <c r="FLG301" s="27" t="s">
        <v>815</v>
      </c>
      <c r="FLH301" s="27" t="s">
        <v>815</v>
      </c>
      <c r="FLI301" s="27" t="s">
        <v>815</v>
      </c>
      <c r="FLJ301" s="27" t="s">
        <v>815</v>
      </c>
      <c r="FLK301" s="27" t="s">
        <v>815</v>
      </c>
      <c r="FLL301" s="27" t="s">
        <v>815</v>
      </c>
      <c r="FLM301" s="27" t="s">
        <v>815</v>
      </c>
      <c r="FLN301" s="27" t="s">
        <v>815</v>
      </c>
      <c r="FLO301" s="27" t="s">
        <v>815</v>
      </c>
      <c r="FLP301" s="27" t="s">
        <v>815</v>
      </c>
      <c r="FLQ301" s="27" t="s">
        <v>815</v>
      </c>
      <c r="FLR301" s="27" t="s">
        <v>815</v>
      </c>
      <c r="FLS301" s="27" t="s">
        <v>815</v>
      </c>
      <c r="FLT301" s="27" t="s">
        <v>815</v>
      </c>
      <c r="FLU301" s="27" t="s">
        <v>815</v>
      </c>
      <c r="FLV301" s="27" t="s">
        <v>815</v>
      </c>
      <c r="FLW301" s="27" t="s">
        <v>815</v>
      </c>
      <c r="FLX301" s="27" t="s">
        <v>815</v>
      </c>
      <c r="FLY301" s="27" t="s">
        <v>815</v>
      </c>
      <c r="FLZ301" s="27" t="s">
        <v>815</v>
      </c>
      <c r="FMA301" s="27" t="s">
        <v>815</v>
      </c>
      <c r="FMB301" s="27" t="s">
        <v>815</v>
      </c>
      <c r="FMC301" s="27" t="s">
        <v>815</v>
      </c>
      <c r="FMD301" s="27" t="s">
        <v>815</v>
      </c>
      <c r="FME301" s="27" t="s">
        <v>815</v>
      </c>
      <c r="FMF301" s="27" t="s">
        <v>815</v>
      </c>
      <c r="FMG301" s="27" t="s">
        <v>815</v>
      </c>
      <c r="FMH301" s="27" t="s">
        <v>815</v>
      </c>
      <c r="FMI301" s="27" t="s">
        <v>815</v>
      </c>
      <c r="FMJ301" s="27" t="s">
        <v>815</v>
      </c>
      <c r="FMK301" s="27" t="s">
        <v>815</v>
      </c>
      <c r="FML301" s="27" t="s">
        <v>815</v>
      </c>
      <c r="FMM301" s="27" t="s">
        <v>815</v>
      </c>
      <c r="FMN301" s="27" t="s">
        <v>815</v>
      </c>
      <c r="FMO301" s="27" t="s">
        <v>815</v>
      </c>
      <c r="FMP301" s="27" t="s">
        <v>815</v>
      </c>
      <c r="FMQ301" s="27" t="s">
        <v>815</v>
      </c>
      <c r="FMR301" s="27" t="s">
        <v>815</v>
      </c>
      <c r="FMS301" s="27" t="s">
        <v>815</v>
      </c>
      <c r="FMT301" s="27" t="s">
        <v>815</v>
      </c>
      <c r="FMU301" s="27" t="s">
        <v>815</v>
      </c>
      <c r="FMV301" s="27" t="s">
        <v>815</v>
      </c>
      <c r="FMW301" s="27" t="s">
        <v>815</v>
      </c>
      <c r="FMX301" s="27" t="s">
        <v>815</v>
      </c>
      <c r="FMY301" s="27" t="s">
        <v>815</v>
      </c>
      <c r="FMZ301" s="27" t="s">
        <v>815</v>
      </c>
      <c r="FNA301" s="27" t="s">
        <v>815</v>
      </c>
      <c r="FNB301" s="27" t="s">
        <v>815</v>
      </c>
      <c r="FNC301" s="27" t="s">
        <v>815</v>
      </c>
      <c r="FND301" s="27" t="s">
        <v>815</v>
      </c>
      <c r="FNE301" s="27" t="s">
        <v>815</v>
      </c>
      <c r="FNF301" s="27" t="s">
        <v>815</v>
      </c>
      <c r="FNG301" s="27" t="s">
        <v>815</v>
      </c>
      <c r="FNH301" s="27" t="s">
        <v>815</v>
      </c>
      <c r="FNI301" s="27" t="s">
        <v>815</v>
      </c>
      <c r="FNJ301" s="27" t="s">
        <v>815</v>
      </c>
      <c r="FNK301" s="27" t="s">
        <v>815</v>
      </c>
      <c r="FNL301" s="27" t="s">
        <v>815</v>
      </c>
      <c r="FNM301" s="27" t="s">
        <v>815</v>
      </c>
      <c r="FNN301" s="27" t="s">
        <v>815</v>
      </c>
      <c r="FNO301" s="27" t="s">
        <v>815</v>
      </c>
      <c r="FNP301" s="27" t="s">
        <v>815</v>
      </c>
      <c r="FNQ301" s="27" t="s">
        <v>815</v>
      </c>
      <c r="FNR301" s="27" t="s">
        <v>815</v>
      </c>
      <c r="FNS301" s="27" t="s">
        <v>815</v>
      </c>
      <c r="FNT301" s="27" t="s">
        <v>815</v>
      </c>
      <c r="FNU301" s="27" t="s">
        <v>815</v>
      </c>
      <c r="FNV301" s="27" t="s">
        <v>815</v>
      </c>
      <c r="FNW301" s="27" t="s">
        <v>815</v>
      </c>
      <c r="FNX301" s="27" t="s">
        <v>815</v>
      </c>
      <c r="FNY301" s="27" t="s">
        <v>815</v>
      </c>
      <c r="FNZ301" s="27" t="s">
        <v>815</v>
      </c>
      <c r="FOA301" s="27" t="s">
        <v>815</v>
      </c>
      <c r="FOB301" s="27" t="s">
        <v>815</v>
      </c>
      <c r="FOC301" s="27" t="s">
        <v>815</v>
      </c>
      <c r="FOD301" s="27" t="s">
        <v>815</v>
      </c>
      <c r="FOE301" s="27" t="s">
        <v>815</v>
      </c>
      <c r="FOF301" s="27" t="s">
        <v>815</v>
      </c>
      <c r="FOG301" s="27" t="s">
        <v>815</v>
      </c>
      <c r="FOH301" s="27" t="s">
        <v>815</v>
      </c>
      <c r="FOI301" s="27" t="s">
        <v>815</v>
      </c>
      <c r="FOJ301" s="27" t="s">
        <v>815</v>
      </c>
      <c r="FOK301" s="27" t="s">
        <v>815</v>
      </c>
      <c r="FOL301" s="27" t="s">
        <v>815</v>
      </c>
      <c r="FOM301" s="27" t="s">
        <v>815</v>
      </c>
      <c r="FON301" s="27" t="s">
        <v>815</v>
      </c>
      <c r="FOO301" s="27" t="s">
        <v>815</v>
      </c>
      <c r="FOP301" s="27" t="s">
        <v>815</v>
      </c>
      <c r="FOQ301" s="27" t="s">
        <v>815</v>
      </c>
      <c r="FOR301" s="27" t="s">
        <v>815</v>
      </c>
      <c r="FOS301" s="27" t="s">
        <v>815</v>
      </c>
      <c r="FOT301" s="27" t="s">
        <v>815</v>
      </c>
      <c r="FOU301" s="27" t="s">
        <v>815</v>
      </c>
      <c r="FOV301" s="27" t="s">
        <v>815</v>
      </c>
      <c r="FOW301" s="27" t="s">
        <v>815</v>
      </c>
      <c r="FOX301" s="27" t="s">
        <v>815</v>
      </c>
      <c r="FOY301" s="27" t="s">
        <v>815</v>
      </c>
      <c r="FOZ301" s="27" t="s">
        <v>815</v>
      </c>
      <c r="FPA301" s="27" t="s">
        <v>815</v>
      </c>
      <c r="FPB301" s="27" t="s">
        <v>815</v>
      </c>
      <c r="FPC301" s="27" t="s">
        <v>815</v>
      </c>
      <c r="FPD301" s="27" t="s">
        <v>815</v>
      </c>
      <c r="FPE301" s="27" t="s">
        <v>815</v>
      </c>
      <c r="FPF301" s="27" t="s">
        <v>815</v>
      </c>
      <c r="FPG301" s="27" t="s">
        <v>815</v>
      </c>
      <c r="FPH301" s="27" t="s">
        <v>815</v>
      </c>
      <c r="FPI301" s="27" t="s">
        <v>815</v>
      </c>
      <c r="FPJ301" s="27" t="s">
        <v>815</v>
      </c>
      <c r="FPK301" s="27" t="s">
        <v>815</v>
      </c>
      <c r="FPL301" s="27" t="s">
        <v>815</v>
      </c>
      <c r="FPM301" s="27" t="s">
        <v>815</v>
      </c>
      <c r="FPN301" s="27" t="s">
        <v>815</v>
      </c>
      <c r="FPO301" s="27" t="s">
        <v>815</v>
      </c>
      <c r="FPP301" s="27" t="s">
        <v>815</v>
      </c>
      <c r="FPQ301" s="27" t="s">
        <v>815</v>
      </c>
      <c r="FPR301" s="27" t="s">
        <v>815</v>
      </c>
      <c r="FPS301" s="27" t="s">
        <v>815</v>
      </c>
      <c r="FPT301" s="27" t="s">
        <v>815</v>
      </c>
      <c r="FPU301" s="27" t="s">
        <v>815</v>
      </c>
      <c r="FPV301" s="27" t="s">
        <v>815</v>
      </c>
      <c r="FPW301" s="27" t="s">
        <v>815</v>
      </c>
      <c r="FPX301" s="27" t="s">
        <v>815</v>
      </c>
      <c r="FPY301" s="27" t="s">
        <v>815</v>
      </c>
      <c r="FPZ301" s="27" t="s">
        <v>815</v>
      </c>
      <c r="FQA301" s="27" t="s">
        <v>815</v>
      </c>
      <c r="FQB301" s="27" t="s">
        <v>815</v>
      </c>
      <c r="FQC301" s="27" t="s">
        <v>815</v>
      </c>
      <c r="FQD301" s="27" t="s">
        <v>815</v>
      </c>
      <c r="FQE301" s="27" t="s">
        <v>815</v>
      </c>
      <c r="FQF301" s="27" t="s">
        <v>815</v>
      </c>
      <c r="FQG301" s="27" t="s">
        <v>815</v>
      </c>
      <c r="FQH301" s="27" t="s">
        <v>815</v>
      </c>
      <c r="FQI301" s="27" t="s">
        <v>815</v>
      </c>
      <c r="FQJ301" s="27" t="s">
        <v>815</v>
      </c>
      <c r="FQK301" s="27" t="s">
        <v>815</v>
      </c>
      <c r="FQL301" s="27" t="s">
        <v>815</v>
      </c>
      <c r="FQM301" s="27" t="s">
        <v>815</v>
      </c>
      <c r="FQN301" s="27" t="s">
        <v>815</v>
      </c>
      <c r="FQO301" s="27" t="s">
        <v>815</v>
      </c>
      <c r="FQP301" s="27" t="s">
        <v>815</v>
      </c>
      <c r="FQQ301" s="27" t="s">
        <v>815</v>
      </c>
      <c r="FQR301" s="27" t="s">
        <v>815</v>
      </c>
      <c r="FQS301" s="27" t="s">
        <v>815</v>
      </c>
      <c r="FQT301" s="27" t="s">
        <v>815</v>
      </c>
      <c r="FQU301" s="27" t="s">
        <v>815</v>
      </c>
      <c r="FQV301" s="27" t="s">
        <v>815</v>
      </c>
      <c r="FQW301" s="27" t="s">
        <v>815</v>
      </c>
      <c r="FQX301" s="27" t="s">
        <v>815</v>
      </c>
      <c r="FQY301" s="27" t="s">
        <v>815</v>
      </c>
      <c r="FQZ301" s="27" t="s">
        <v>815</v>
      </c>
      <c r="FRA301" s="27" t="s">
        <v>815</v>
      </c>
      <c r="FRB301" s="27" t="s">
        <v>815</v>
      </c>
      <c r="FRC301" s="27" t="s">
        <v>815</v>
      </c>
      <c r="FRD301" s="27" t="s">
        <v>815</v>
      </c>
      <c r="FRE301" s="27" t="s">
        <v>815</v>
      </c>
      <c r="FRF301" s="27" t="s">
        <v>815</v>
      </c>
      <c r="FRG301" s="27" t="s">
        <v>815</v>
      </c>
      <c r="FRH301" s="27" t="s">
        <v>815</v>
      </c>
      <c r="FRI301" s="27" t="s">
        <v>815</v>
      </c>
      <c r="FRJ301" s="27" t="s">
        <v>815</v>
      </c>
      <c r="FRK301" s="27" t="s">
        <v>815</v>
      </c>
      <c r="FRL301" s="27" t="s">
        <v>815</v>
      </c>
      <c r="FRM301" s="27" t="s">
        <v>815</v>
      </c>
      <c r="FRN301" s="27" t="s">
        <v>815</v>
      </c>
      <c r="FRO301" s="27" t="s">
        <v>815</v>
      </c>
      <c r="FRP301" s="27" t="s">
        <v>815</v>
      </c>
      <c r="FRQ301" s="27" t="s">
        <v>815</v>
      </c>
      <c r="FRR301" s="27" t="s">
        <v>815</v>
      </c>
      <c r="FRS301" s="27" t="s">
        <v>815</v>
      </c>
      <c r="FRT301" s="27" t="s">
        <v>815</v>
      </c>
      <c r="FRU301" s="27" t="s">
        <v>815</v>
      </c>
      <c r="FRV301" s="27" t="s">
        <v>815</v>
      </c>
      <c r="FRW301" s="27" t="s">
        <v>815</v>
      </c>
      <c r="FRX301" s="27" t="s">
        <v>815</v>
      </c>
      <c r="FRY301" s="27" t="s">
        <v>815</v>
      </c>
      <c r="FRZ301" s="27" t="s">
        <v>815</v>
      </c>
      <c r="FSA301" s="27" t="s">
        <v>815</v>
      </c>
      <c r="FSB301" s="27" t="s">
        <v>815</v>
      </c>
      <c r="FSC301" s="27" t="s">
        <v>815</v>
      </c>
      <c r="FSD301" s="27" t="s">
        <v>815</v>
      </c>
      <c r="FSE301" s="27" t="s">
        <v>815</v>
      </c>
      <c r="FSF301" s="27" t="s">
        <v>815</v>
      </c>
      <c r="FSG301" s="27" t="s">
        <v>815</v>
      </c>
      <c r="FSH301" s="27" t="s">
        <v>815</v>
      </c>
      <c r="FSI301" s="27" t="s">
        <v>815</v>
      </c>
      <c r="FSJ301" s="27" t="s">
        <v>815</v>
      </c>
      <c r="FSK301" s="27" t="s">
        <v>815</v>
      </c>
      <c r="FSL301" s="27" t="s">
        <v>815</v>
      </c>
      <c r="FSM301" s="27" t="s">
        <v>815</v>
      </c>
      <c r="FSN301" s="27" t="s">
        <v>815</v>
      </c>
      <c r="FSO301" s="27" t="s">
        <v>815</v>
      </c>
      <c r="FSP301" s="27" t="s">
        <v>815</v>
      </c>
      <c r="FSQ301" s="27" t="s">
        <v>815</v>
      </c>
      <c r="FSR301" s="27" t="s">
        <v>815</v>
      </c>
      <c r="FSS301" s="27" t="s">
        <v>815</v>
      </c>
      <c r="FST301" s="27" t="s">
        <v>815</v>
      </c>
      <c r="FSU301" s="27" t="s">
        <v>815</v>
      </c>
      <c r="FSV301" s="27" t="s">
        <v>815</v>
      </c>
      <c r="FSW301" s="27" t="s">
        <v>815</v>
      </c>
      <c r="FSX301" s="27" t="s">
        <v>815</v>
      </c>
      <c r="FSY301" s="27" t="s">
        <v>815</v>
      </c>
      <c r="FSZ301" s="27" t="s">
        <v>815</v>
      </c>
      <c r="FTA301" s="27" t="s">
        <v>815</v>
      </c>
      <c r="FTB301" s="27" t="s">
        <v>815</v>
      </c>
      <c r="FTC301" s="27" t="s">
        <v>815</v>
      </c>
      <c r="FTD301" s="27" t="s">
        <v>815</v>
      </c>
      <c r="FTE301" s="27" t="s">
        <v>815</v>
      </c>
      <c r="FTF301" s="27" t="s">
        <v>815</v>
      </c>
      <c r="FTG301" s="27" t="s">
        <v>815</v>
      </c>
      <c r="FTH301" s="27" t="s">
        <v>815</v>
      </c>
      <c r="FTI301" s="27" t="s">
        <v>815</v>
      </c>
      <c r="FTJ301" s="27" t="s">
        <v>815</v>
      </c>
      <c r="FTK301" s="27" t="s">
        <v>815</v>
      </c>
      <c r="FTL301" s="27" t="s">
        <v>815</v>
      </c>
      <c r="FTM301" s="27" t="s">
        <v>815</v>
      </c>
      <c r="FTN301" s="27" t="s">
        <v>815</v>
      </c>
      <c r="FTO301" s="27" t="s">
        <v>815</v>
      </c>
      <c r="FTP301" s="27" t="s">
        <v>815</v>
      </c>
      <c r="FTQ301" s="27" t="s">
        <v>815</v>
      </c>
      <c r="FTR301" s="27" t="s">
        <v>815</v>
      </c>
      <c r="FTS301" s="27" t="s">
        <v>815</v>
      </c>
      <c r="FTT301" s="27" t="s">
        <v>815</v>
      </c>
      <c r="FTU301" s="27" t="s">
        <v>815</v>
      </c>
      <c r="FTV301" s="27" t="s">
        <v>815</v>
      </c>
      <c r="FTW301" s="27" t="s">
        <v>815</v>
      </c>
      <c r="FTX301" s="27" t="s">
        <v>815</v>
      </c>
      <c r="FTY301" s="27" t="s">
        <v>815</v>
      </c>
      <c r="FTZ301" s="27" t="s">
        <v>815</v>
      </c>
      <c r="FUA301" s="27" t="s">
        <v>815</v>
      </c>
      <c r="FUB301" s="27" t="s">
        <v>815</v>
      </c>
      <c r="FUC301" s="27" t="s">
        <v>815</v>
      </c>
      <c r="FUD301" s="27" t="s">
        <v>815</v>
      </c>
      <c r="FUE301" s="27" t="s">
        <v>815</v>
      </c>
      <c r="FUF301" s="27" t="s">
        <v>815</v>
      </c>
      <c r="FUG301" s="27" t="s">
        <v>815</v>
      </c>
      <c r="FUH301" s="27" t="s">
        <v>815</v>
      </c>
      <c r="FUI301" s="27" t="s">
        <v>815</v>
      </c>
      <c r="FUJ301" s="27" t="s">
        <v>815</v>
      </c>
      <c r="FUK301" s="27" t="s">
        <v>815</v>
      </c>
      <c r="FUL301" s="27" t="s">
        <v>815</v>
      </c>
      <c r="FUM301" s="27" t="s">
        <v>815</v>
      </c>
      <c r="FUN301" s="27" t="s">
        <v>815</v>
      </c>
      <c r="FUO301" s="27" t="s">
        <v>815</v>
      </c>
      <c r="FUP301" s="27" t="s">
        <v>815</v>
      </c>
      <c r="FUQ301" s="27" t="s">
        <v>815</v>
      </c>
      <c r="FUR301" s="27" t="s">
        <v>815</v>
      </c>
      <c r="FUS301" s="27" t="s">
        <v>815</v>
      </c>
      <c r="FUT301" s="27" t="s">
        <v>815</v>
      </c>
      <c r="FUU301" s="27" t="s">
        <v>815</v>
      </c>
      <c r="FUV301" s="27" t="s">
        <v>815</v>
      </c>
      <c r="FUW301" s="27" t="s">
        <v>815</v>
      </c>
      <c r="FUX301" s="27" t="s">
        <v>815</v>
      </c>
      <c r="FUY301" s="27" t="s">
        <v>815</v>
      </c>
      <c r="FUZ301" s="27" t="s">
        <v>815</v>
      </c>
      <c r="FVA301" s="27" t="s">
        <v>815</v>
      </c>
      <c r="FVB301" s="27" t="s">
        <v>815</v>
      </c>
      <c r="FVC301" s="27" t="s">
        <v>815</v>
      </c>
      <c r="FVD301" s="27" t="s">
        <v>815</v>
      </c>
      <c r="FVE301" s="27" t="s">
        <v>815</v>
      </c>
      <c r="FVF301" s="27" t="s">
        <v>815</v>
      </c>
      <c r="FVG301" s="27" t="s">
        <v>815</v>
      </c>
      <c r="FVH301" s="27" t="s">
        <v>815</v>
      </c>
      <c r="FVI301" s="27" t="s">
        <v>815</v>
      </c>
      <c r="FVJ301" s="27" t="s">
        <v>815</v>
      </c>
      <c r="FVK301" s="27" t="s">
        <v>815</v>
      </c>
      <c r="FVL301" s="27" t="s">
        <v>815</v>
      </c>
      <c r="FVM301" s="27" t="s">
        <v>815</v>
      </c>
      <c r="FVN301" s="27" t="s">
        <v>815</v>
      </c>
      <c r="FVO301" s="27" t="s">
        <v>815</v>
      </c>
      <c r="FVP301" s="27" t="s">
        <v>815</v>
      </c>
      <c r="FVQ301" s="27" t="s">
        <v>815</v>
      </c>
      <c r="FVR301" s="27" t="s">
        <v>815</v>
      </c>
      <c r="FVS301" s="27" t="s">
        <v>815</v>
      </c>
      <c r="FVT301" s="27" t="s">
        <v>815</v>
      </c>
      <c r="FVU301" s="27" t="s">
        <v>815</v>
      </c>
      <c r="FVV301" s="27" t="s">
        <v>815</v>
      </c>
      <c r="FVW301" s="27" t="s">
        <v>815</v>
      </c>
      <c r="FVX301" s="27" t="s">
        <v>815</v>
      </c>
      <c r="FVY301" s="27" t="s">
        <v>815</v>
      </c>
      <c r="FVZ301" s="27" t="s">
        <v>815</v>
      </c>
      <c r="FWA301" s="27" t="s">
        <v>815</v>
      </c>
      <c r="FWB301" s="27" t="s">
        <v>815</v>
      </c>
      <c r="FWC301" s="27" t="s">
        <v>815</v>
      </c>
      <c r="FWD301" s="27" t="s">
        <v>815</v>
      </c>
      <c r="FWE301" s="27" t="s">
        <v>815</v>
      </c>
      <c r="FWF301" s="27" t="s">
        <v>815</v>
      </c>
      <c r="FWG301" s="27" t="s">
        <v>815</v>
      </c>
      <c r="FWH301" s="27" t="s">
        <v>815</v>
      </c>
      <c r="FWI301" s="27" t="s">
        <v>815</v>
      </c>
      <c r="FWJ301" s="27" t="s">
        <v>815</v>
      </c>
      <c r="FWK301" s="27" t="s">
        <v>815</v>
      </c>
      <c r="FWL301" s="27" t="s">
        <v>815</v>
      </c>
      <c r="FWM301" s="27" t="s">
        <v>815</v>
      </c>
      <c r="FWN301" s="27" t="s">
        <v>815</v>
      </c>
      <c r="FWO301" s="27" t="s">
        <v>815</v>
      </c>
      <c r="FWP301" s="27" t="s">
        <v>815</v>
      </c>
      <c r="FWQ301" s="27" t="s">
        <v>815</v>
      </c>
      <c r="FWR301" s="27" t="s">
        <v>815</v>
      </c>
      <c r="FWS301" s="27" t="s">
        <v>815</v>
      </c>
      <c r="FWT301" s="27" t="s">
        <v>815</v>
      </c>
      <c r="FWU301" s="27" t="s">
        <v>815</v>
      </c>
      <c r="FWV301" s="27" t="s">
        <v>815</v>
      </c>
      <c r="FWW301" s="27" t="s">
        <v>815</v>
      </c>
      <c r="FWX301" s="27" t="s">
        <v>815</v>
      </c>
      <c r="FWY301" s="27" t="s">
        <v>815</v>
      </c>
      <c r="FWZ301" s="27" t="s">
        <v>815</v>
      </c>
      <c r="FXA301" s="27" t="s">
        <v>815</v>
      </c>
      <c r="FXB301" s="27" t="s">
        <v>815</v>
      </c>
      <c r="FXC301" s="27" t="s">
        <v>815</v>
      </c>
      <c r="FXD301" s="27" t="s">
        <v>815</v>
      </c>
      <c r="FXE301" s="27" t="s">
        <v>815</v>
      </c>
      <c r="FXF301" s="27" t="s">
        <v>815</v>
      </c>
      <c r="FXG301" s="27" t="s">
        <v>815</v>
      </c>
      <c r="FXH301" s="27" t="s">
        <v>815</v>
      </c>
      <c r="FXI301" s="27" t="s">
        <v>815</v>
      </c>
      <c r="FXJ301" s="27" t="s">
        <v>815</v>
      </c>
      <c r="FXK301" s="27" t="s">
        <v>815</v>
      </c>
      <c r="FXL301" s="27" t="s">
        <v>815</v>
      </c>
      <c r="FXM301" s="27" t="s">
        <v>815</v>
      </c>
      <c r="FXN301" s="27" t="s">
        <v>815</v>
      </c>
      <c r="FXO301" s="27" t="s">
        <v>815</v>
      </c>
      <c r="FXP301" s="27" t="s">
        <v>815</v>
      </c>
      <c r="FXQ301" s="27" t="s">
        <v>815</v>
      </c>
      <c r="FXR301" s="27" t="s">
        <v>815</v>
      </c>
      <c r="FXS301" s="27" t="s">
        <v>815</v>
      </c>
      <c r="FXT301" s="27" t="s">
        <v>815</v>
      </c>
      <c r="FXU301" s="27" t="s">
        <v>815</v>
      </c>
      <c r="FXV301" s="27" t="s">
        <v>815</v>
      </c>
      <c r="FXW301" s="27" t="s">
        <v>815</v>
      </c>
      <c r="FXX301" s="27" t="s">
        <v>815</v>
      </c>
      <c r="FXY301" s="27" t="s">
        <v>815</v>
      </c>
      <c r="FXZ301" s="27" t="s">
        <v>815</v>
      </c>
      <c r="FYA301" s="27" t="s">
        <v>815</v>
      </c>
      <c r="FYB301" s="27" t="s">
        <v>815</v>
      </c>
      <c r="FYC301" s="27" t="s">
        <v>815</v>
      </c>
      <c r="FYD301" s="27" t="s">
        <v>815</v>
      </c>
      <c r="FYE301" s="27" t="s">
        <v>815</v>
      </c>
      <c r="FYF301" s="27" t="s">
        <v>815</v>
      </c>
      <c r="FYG301" s="27" t="s">
        <v>815</v>
      </c>
      <c r="FYH301" s="27" t="s">
        <v>815</v>
      </c>
      <c r="FYI301" s="27" t="s">
        <v>815</v>
      </c>
      <c r="FYJ301" s="27" t="s">
        <v>815</v>
      </c>
      <c r="FYK301" s="27" t="s">
        <v>815</v>
      </c>
      <c r="FYL301" s="27" t="s">
        <v>815</v>
      </c>
      <c r="FYM301" s="27" t="s">
        <v>815</v>
      </c>
      <c r="FYN301" s="27" t="s">
        <v>815</v>
      </c>
      <c r="FYO301" s="27" t="s">
        <v>815</v>
      </c>
      <c r="FYP301" s="27" t="s">
        <v>815</v>
      </c>
      <c r="FYQ301" s="27" t="s">
        <v>815</v>
      </c>
      <c r="FYR301" s="27" t="s">
        <v>815</v>
      </c>
      <c r="FYS301" s="27" t="s">
        <v>815</v>
      </c>
      <c r="FYT301" s="27" t="s">
        <v>815</v>
      </c>
      <c r="FYU301" s="27" t="s">
        <v>815</v>
      </c>
      <c r="FYV301" s="27" t="s">
        <v>815</v>
      </c>
      <c r="FYW301" s="27" t="s">
        <v>815</v>
      </c>
      <c r="FYX301" s="27" t="s">
        <v>815</v>
      </c>
      <c r="FYY301" s="27" t="s">
        <v>815</v>
      </c>
      <c r="FYZ301" s="27" t="s">
        <v>815</v>
      </c>
      <c r="FZA301" s="27" t="s">
        <v>815</v>
      </c>
      <c r="FZB301" s="27" t="s">
        <v>815</v>
      </c>
      <c r="FZC301" s="27" t="s">
        <v>815</v>
      </c>
      <c r="FZD301" s="27" t="s">
        <v>815</v>
      </c>
      <c r="FZE301" s="27" t="s">
        <v>815</v>
      </c>
      <c r="FZF301" s="27" t="s">
        <v>815</v>
      </c>
      <c r="FZG301" s="27" t="s">
        <v>815</v>
      </c>
      <c r="FZH301" s="27" t="s">
        <v>815</v>
      </c>
      <c r="FZI301" s="27" t="s">
        <v>815</v>
      </c>
      <c r="FZJ301" s="27" t="s">
        <v>815</v>
      </c>
      <c r="FZK301" s="27" t="s">
        <v>815</v>
      </c>
      <c r="FZL301" s="27" t="s">
        <v>815</v>
      </c>
      <c r="FZM301" s="27" t="s">
        <v>815</v>
      </c>
      <c r="FZN301" s="27" t="s">
        <v>815</v>
      </c>
      <c r="FZO301" s="27" t="s">
        <v>815</v>
      </c>
      <c r="FZP301" s="27" t="s">
        <v>815</v>
      </c>
      <c r="FZQ301" s="27" t="s">
        <v>815</v>
      </c>
      <c r="FZR301" s="27" t="s">
        <v>815</v>
      </c>
      <c r="FZS301" s="27" t="s">
        <v>815</v>
      </c>
      <c r="FZT301" s="27" t="s">
        <v>815</v>
      </c>
      <c r="FZU301" s="27" t="s">
        <v>815</v>
      </c>
      <c r="FZV301" s="27" t="s">
        <v>815</v>
      </c>
      <c r="FZW301" s="27" t="s">
        <v>815</v>
      </c>
      <c r="FZX301" s="27" t="s">
        <v>815</v>
      </c>
      <c r="FZY301" s="27" t="s">
        <v>815</v>
      </c>
      <c r="FZZ301" s="27" t="s">
        <v>815</v>
      </c>
      <c r="GAA301" s="27" t="s">
        <v>815</v>
      </c>
      <c r="GAB301" s="27" t="s">
        <v>815</v>
      </c>
      <c r="GAC301" s="27" t="s">
        <v>815</v>
      </c>
      <c r="GAD301" s="27" t="s">
        <v>815</v>
      </c>
      <c r="GAE301" s="27" t="s">
        <v>815</v>
      </c>
      <c r="GAF301" s="27" t="s">
        <v>815</v>
      </c>
      <c r="GAG301" s="27" t="s">
        <v>815</v>
      </c>
      <c r="GAH301" s="27" t="s">
        <v>815</v>
      </c>
      <c r="GAI301" s="27" t="s">
        <v>815</v>
      </c>
      <c r="GAJ301" s="27" t="s">
        <v>815</v>
      </c>
      <c r="GAK301" s="27" t="s">
        <v>815</v>
      </c>
      <c r="GAL301" s="27" t="s">
        <v>815</v>
      </c>
      <c r="GAM301" s="27" t="s">
        <v>815</v>
      </c>
      <c r="GAN301" s="27" t="s">
        <v>815</v>
      </c>
      <c r="GAO301" s="27" t="s">
        <v>815</v>
      </c>
      <c r="GAP301" s="27" t="s">
        <v>815</v>
      </c>
      <c r="GAQ301" s="27" t="s">
        <v>815</v>
      </c>
      <c r="GAR301" s="27" t="s">
        <v>815</v>
      </c>
      <c r="GAS301" s="27" t="s">
        <v>815</v>
      </c>
      <c r="GAT301" s="27" t="s">
        <v>815</v>
      </c>
      <c r="GAU301" s="27" t="s">
        <v>815</v>
      </c>
      <c r="GAV301" s="27" t="s">
        <v>815</v>
      </c>
      <c r="GAW301" s="27" t="s">
        <v>815</v>
      </c>
      <c r="GAX301" s="27" t="s">
        <v>815</v>
      </c>
      <c r="GAY301" s="27" t="s">
        <v>815</v>
      </c>
      <c r="GAZ301" s="27" t="s">
        <v>815</v>
      </c>
      <c r="GBA301" s="27" t="s">
        <v>815</v>
      </c>
      <c r="GBB301" s="27" t="s">
        <v>815</v>
      </c>
      <c r="GBC301" s="27" t="s">
        <v>815</v>
      </c>
      <c r="GBD301" s="27" t="s">
        <v>815</v>
      </c>
      <c r="GBE301" s="27" t="s">
        <v>815</v>
      </c>
      <c r="GBF301" s="27" t="s">
        <v>815</v>
      </c>
      <c r="GBG301" s="27" t="s">
        <v>815</v>
      </c>
      <c r="GBH301" s="27" t="s">
        <v>815</v>
      </c>
      <c r="GBI301" s="27" t="s">
        <v>815</v>
      </c>
      <c r="GBJ301" s="27" t="s">
        <v>815</v>
      </c>
      <c r="GBK301" s="27" t="s">
        <v>815</v>
      </c>
      <c r="GBL301" s="27" t="s">
        <v>815</v>
      </c>
      <c r="GBM301" s="27" t="s">
        <v>815</v>
      </c>
      <c r="GBN301" s="27" t="s">
        <v>815</v>
      </c>
      <c r="GBO301" s="27" t="s">
        <v>815</v>
      </c>
      <c r="GBP301" s="27" t="s">
        <v>815</v>
      </c>
      <c r="GBQ301" s="27" t="s">
        <v>815</v>
      </c>
      <c r="GBR301" s="27" t="s">
        <v>815</v>
      </c>
      <c r="GBS301" s="27" t="s">
        <v>815</v>
      </c>
      <c r="GBT301" s="27" t="s">
        <v>815</v>
      </c>
      <c r="GBU301" s="27" t="s">
        <v>815</v>
      </c>
      <c r="GBV301" s="27" t="s">
        <v>815</v>
      </c>
      <c r="GBW301" s="27" t="s">
        <v>815</v>
      </c>
      <c r="GBX301" s="27" t="s">
        <v>815</v>
      </c>
      <c r="GBY301" s="27" t="s">
        <v>815</v>
      </c>
      <c r="GBZ301" s="27" t="s">
        <v>815</v>
      </c>
      <c r="GCA301" s="27" t="s">
        <v>815</v>
      </c>
      <c r="GCB301" s="27" t="s">
        <v>815</v>
      </c>
      <c r="GCC301" s="27" t="s">
        <v>815</v>
      </c>
      <c r="GCD301" s="27" t="s">
        <v>815</v>
      </c>
      <c r="GCE301" s="27" t="s">
        <v>815</v>
      </c>
      <c r="GCF301" s="27" t="s">
        <v>815</v>
      </c>
      <c r="GCG301" s="27" t="s">
        <v>815</v>
      </c>
      <c r="GCH301" s="27" t="s">
        <v>815</v>
      </c>
      <c r="GCI301" s="27" t="s">
        <v>815</v>
      </c>
      <c r="GCJ301" s="27" t="s">
        <v>815</v>
      </c>
      <c r="GCK301" s="27" t="s">
        <v>815</v>
      </c>
      <c r="GCL301" s="27" t="s">
        <v>815</v>
      </c>
      <c r="GCM301" s="27" t="s">
        <v>815</v>
      </c>
      <c r="GCN301" s="27" t="s">
        <v>815</v>
      </c>
      <c r="GCO301" s="27" t="s">
        <v>815</v>
      </c>
      <c r="GCP301" s="27" t="s">
        <v>815</v>
      </c>
      <c r="GCQ301" s="27" t="s">
        <v>815</v>
      </c>
      <c r="GCR301" s="27" t="s">
        <v>815</v>
      </c>
      <c r="GCS301" s="27" t="s">
        <v>815</v>
      </c>
      <c r="GCT301" s="27" t="s">
        <v>815</v>
      </c>
      <c r="GCU301" s="27" t="s">
        <v>815</v>
      </c>
      <c r="GCV301" s="27" t="s">
        <v>815</v>
      </c>
      <c r="GCW301" s="27" t="s">
        <v>815</v>
      </c>
      <c r="GCX301" s="27" t="s">
        <v>815</v>
      </c>
      <c r="GCY301" s="27" t="s">
        <v>815</v>
      </c>
      <c r="GCZ301" s="27" t="s">
        <v>815</v>
      </c>
      <c r="GDA301" s="27" t="s">
        <v>815</v>
      </c>
      <c r="GDB301" s="27" t="s">
        <v>815</v>
      </c>
      <c r="GDC301" s="27" t="s">
        <v>815</v>
      </c>
      <c r="GDD301" s="27" t="s">
        <v>815</v>
      </c>
      <c r="GDE301" s="27" t="s">
        <v>815</v>
      </c>
      <c r="GDF301" s="27" t="s">
        <v>815</v>
      </c>
      <c r="GDG301" s="27" t="s">
        <v>815</v>
      </c>
      <c r="GDH301" s="27" t="s">
        <v>815</v>
      </c>
      <c r="GDI301" s="27" t="s">
        <v>815</v>
      </c>
      <c r="GDJ301" s="27" t="s">
        <v>815</v>
      </c>
      <c r="GDK301" s="27" t="s">
        <v>815</v>
      </c>
      <c r="GDL301" s="27" t="s">
        <v>815</v>
      </c>
      <c r="GDM301" s="27" t="s">
        <v>815</v>
      </c>
      <c r="GDN301" s="27" t="s">
        <v>815</v>
      </c>
      <c r="GDO301" s="27" t="s">
        <v>815</v>
      </c>
      <c r="GDP301" s="27" t="s">
        <v>815</v>
      </c>
      <c r="GDQ301" s="27" t="s">
        <v>815</v>
      </c>
      <c r="GDR301" s="27" t="s">
        <v>815</v>
      </c>
      <c r="GDS301" s="27" t="s">
        <v>815</v>
      </c>
      <c r="GDT301" s="27" t="s">
        <v>815</v>
      </c>
      <c r="GDU301" s="27" t="s">
        <v>815</v>
      </c>
      <c r="GDV301" s="27" t="s">
        <v>815</v>
      </c>
      <c r="GDW301" s="27" t="s">
        <v>815</v>
      </c>
      <c r="GDX301" s="27" t="s">
        <v>815</v>
      </c>
      <c r="GDY301" s="27" t="s">
        <v>815</v>
      </c>
      <c r="GDZ301" s="27" t="s">
        <v>815</v>
      </c>
      <c r="GEA301" s="27" t="s">
        <v>815</v>
      </c>
      <c r="GEB301" s="27" t="s">
        <v>815</v>
      </c>
      <c r="GEC301" s="27" t="s">
        <v>815</v>
      </c>
      <c r="GED301" s="27" t="s">
        <v>815</v>
      </c>
      <c r="GEE301" s="27" t="s">
        <v>815</v>
      </c>
      <c r="GEF301" s="27" t="s">
        <v>815</v>
      </c>
      <c r="GEG301" s="27" t="s">
        <v>815</v>
      </c>
      <c r="GEH301" s="27" t="s">
        <v>815</v>
      </c>
      <c r="GEI301" s="27" t="s">
        <v>815</v>
      </c>
      <c r="GEJ301" s="27" t="s">
        <v>815</v>
      </c>
      <c r="GEK301" s="27" t="s">
        <v>815</v>
      </c>
      <c r="GEL301" s="27" t="s">
        <v>815</v>
      </c>
      <c r="GEM301" s="27" t="s">
        <v>815</v>
      </c>
      <c r="GEN301" s="27" t="s">
        <v>815</v>
      </c>
      <c r="GEO301" s="27" t="s">
        <v>815</v>
      </c>
      <c r="GEP301" s="27" t="s">
        <v>815</v>
      </c>
      <c r="GEQ301" s="27" t="s">
        <v>815</v>
      </c>
      <c r="GER301" s="27" t="s">
        <v>815</v>
      </c>
      <c r="GES301" s="27" t="s">
        <v>815</v>
      </c>
      <c r="GET301" s="27" t="s">
        <v>815</v>
      </c>
      <c r="GEU301" s="27" t="s">
        <v>815</v>
      </c>
      <c r="GEV301" s="27" t="s">
        <v>815</v>
      </c>
      <c r="GEW301" s="27" t="s">
        <v>815</v>
      </c>
      <c r="GEX301" s="27" t="s">
        <v>815</v>
      </c>
      <c r="GEY301" s="27" t="s">
        <v>815</v>
      </c>
      <c r="GEZ301" s="27" t="s">
        <v>815</v>
      </c>
      <c r="GFA301" s="27" t="s">
        <v>815</v>
      </c>
      <c r="GFB301" s="27" t="s">
        <v>815</v>
      </c>
      <c r="GFC301" s="27" t="s">
        <v>815</v>
      </c>
      <c r="GFD301" s="27" t="s">
        <v>815</v>
      </c>
      <c r="GFE301" s="27" t="s">
        <v>815</v>
      </c>
      <c r="GFF301" s="27" t="s">
        <v>815</v>
      </c>
      <c r="GFG301" s="27" t="s">
        <v>815</v>
      </c>
      <c r="GFH301" s="27" t="s">
        <v>815</v>
      </c>
      <c r="GFI301" s="27" t="s">
        <v>815</v>
      </c>
      <c r="GFJ301" s="27" t="s">
        <v>815</v>
      </c>
      <c r="GFK301" s="27" t="s">
        <v>815</v>
      </c>
      <c r="GFL301" s="27" t="s">
        <v>815</v>
      </c>
      <c r="GFM301" s="27" t="s">
        <v>815</v>
      </c>
      <c r="GFN301" s="27" t="s">
        <v>815</v>
      </c>
      <c r="GFO301" s="27" t="s">
        <v>815</v>
      </c>
      <c r="GFP301" s="27" t="s">
        <v>815</v>
      </c>
      <c r="GFQ301" s="27" t="s">
        <v>815</v>
      </c>
      <c r="GFR301" s="27" t="s">
        <v>815</v>
      </c>
      <c r="GFS301" s="27" t="s">
        <v>815</v>
      </c>
      <c r="GFT301" s="27" t="s">
        <v>815</v>
      </c>
      <c r="GFU301" s="27" t="s">
        <v>815</v>
      </c>
      <c r="GFV301" s="27" t="s">
        <v>815</v>
      </c>
      <c r="GFW301" s="27" t="s">
        <v>815</v>
      </c>
      <c r="GFX301" s="27" t="s">
        <v>815</v>
      </c>
      <c r="GFY301" s="27" t="s">
        <v>815</v>
      </c>
      <c r="GFZ301" s="27" t="s">
        <v>815</v>
      </c>
      <c r="GGA301" s="27" t="s">
        <v>815</v>
      </c>
      <c r="GGB301" s="27" t="s">
        <v>815</v>
      </c>
      <c r="GGC301" s="27" t="s">
        <v>815</v>
      </c>
      <c r="GGD301" s="27" t="s">
        <v>815</v>
      </c>
      <c r="GGE301" s="27" t="s">
        <v>815</v>
      </c>
      <c r="GGF301" s="27" t="s">
        <v>815</v>
      </c>
      <c r="GGG301" s="27" t="s">
        <v>815</v>
      </c>
      <c r="GGH301" s="27" t="s">
        <v>815</v>
      </c>
      <c r="GGI301" s="27" t="s">
        <v>815</v>
      </c>
      <c r="GGJ301" s="27" t="s">
        <v>815</v>
      </c>
      <c r="GGK301" s="27" t="s">
        <v>815</v>
      </c>
      <c r="GGL301" s="27" t="s">
        <v>815</v>
      </c>
      <c r="GGM301" s="27" t="s">
        <v>815</v>
      </c>
      <c r="GGN301" s="27" t="s">
        <v>815</v>
      </c>
      <c r="GGO301" s="27" t="s">
        <v>815</v>
      </c>
      <c r="GGP301" s="27" t="s">
        <v>815</v>
      </c>
      <c r="GGQ301" s="27" t="s">
        <v>815</v>
      </c>
      <c r="GGR301" s="27" t="s">
        <v>815</v>
      </c>
      <c r="GGS301" s="27" t="s">
        <v>815</v>
      </c>
      <c r="GGT301" s="27" t="s">
        <v>815</v>
      </c>
      <c r="GGU301" s="27" t="s">
        <v>815</v>
      </c>
      <c r="GGV301" s="27" t="s">
        <v>815</v>
      </c>
      <c r="GGW301" s="27" t="s">
        <v>815</v>
      </c>
      <c r="GGX301" s="27" t="s">
        <v>815</v>
      </c>
      <c r="GGY301" s="27" t="s">
        <v>815</v>
      </c>
      <c r="GGZ301" s="27" t="s">
        <v>815</v>
      </c>
      <c r="GHA301" s="27" t="s">
        <v>815</v>
      </c>
      <c r="GHB301" s="27" t="s">
        <v>815</v>
      </c>
      <c r="GHC301" s="27" t="s">
        <v>815</v>
      </c>
      <c r="GHD301" s="27" t="s">
        <v>815</v>
      </c>
      <c r="GHE301" s="27" t="s">
        <v>815</v>
      </c>
      <c r="GHF301" s="27" t="s">
        <v>815</v>
      </c>
      <c r="GHG301" s="27" t="s">
        <v>815</v>
      </c>
      <c r="GHH301" s="27" t="s">
        <v>815</v>
      </c>
      <c r="GHI301" s="27" t="s">
        <v>815</v>
      </c>
      <c r="GHJ301" s="27" t="s">
        <v>815</v>
      </c>
      <c r="GHK301" s="27" t="s">
        <v>815</v>
      </c>
      <c r="GHL301" s="27" t="s">
        <v>815</v>
      </c>
      <c r="GHM301" s="27" t="s">
        <v>815</v>
      </c>
      <c r="GHN301" s="27" t="s">
        <v>815</v>
      </c>
      <c r="GHO301" s="27" t="s">
        <v>815</v>
      </c>
      <c r="GHP301" s="27" t="s">
        <v>815</v>
      </c>
      <c r="GHQ301" s="27" t="s">
        <v>815</v>
      </c>
      <c r="GHR301" s="27" t="s">
        <v>815</v>
      </c>
      <c r="GHS301" s="27" t="s">
        <v>815</v>
      </c>
      <c r="GHT301" s="27" t="s">
        <v>815</v>
      </c>
      <c r="GHU301" s="27" t="s">
        <v>815</v>
      </c>
      <c r="GHV301" s="27" t="s">
        <v>815</v>
      </c>
      <c r="GHW301" s="27" t="s">
        <v>815</v>
      </c>
      <c r="GHX301" s="27" t="s">
        <v>815</v>
      </c>
      <c r="GHY301" s="27" t="s">
        <v>815</v>
      </c>
      <c r="GHZ301" s="27" t="s">
        <v>815</v>
      </c>
      <c r="GIA301" s="27" t="s">
        <v>815</v>
      </c>
      <c r="GIB301" s="27" t="s">
        <v>815</v>
      </c>
      <c r="GIC301" s="27" t="s">
        <v>815</v>
      </c>
      <c r="GID301" s="27" t="s">
        <v>815</v>
      </c>
      <c r="GIE301" s="27" t="s">
        <v>815</v>
      </c>
      <c r="GIF301" s="27" t="s">
        <v>815</v>
      </c>
      <c r="GIG301" s="27" t="s">
        <v>815</v>
      </c>
      <c r="GIH301" s="27" t="s">
        <v>815</v>
      </c>
      <c r="GII301" s="27" t="s">
        <v>815</v>
      </c>
      <c r="GIJ301" s="27" t="s">
        <v>815</v>
      </c>
      <c r="GIK301" s="27" t="s">
        <v>815</v>
      </c>
      <c r="GIL301" s="27" t="s">
        <v>815</v>
      </c>
      <c r="GIM301" s="27" t="s">
        <v>815</v>
      </c>
      <c r="GIN301" s="27" t="s">
        <v>815</v>
      </c>
      <c r="GIO301" s="27" t="s">
        <v>815</v>
      </c>
      <c r="GIP301" s="27" t="s">
        <v>815</v>
      </c>
      <c r="GIQ301" s="27" t="s">
        <v>815</v>
      </c>
      <c r="GIR301" s="27" t="s">
        <v>815</v>
      </c>
      <c r="GIS301" s="27" t="s">
        <v>815</v>
      </c>
      <c r="GIT301" s="27" t="s">
        <v>815</v>
      </c>
      <c r="GIU301" s="27" t="s">
        <v>815</v>
      </c>
      <c r="GIV301" s="27" t="s">
        <v>815</v>
      </c>
      <c r="GIW301" s="27" t="s">
        <v>815</v>
      </c>
      <c r="GIX301" s="27" t="s">
        <v>815</v>
      </c>
      <c r="GIY301" s="27" t="s">
        <v>815</v>
      </c>
      <c r="GIZ301" s="27" t="s">
        <v>815</v>
      </c>
      <c r="GJA301" s="27" t="s">
        <v>815</v>
      </c>
      <c r="GJB301" s="27" t="s">
        <v>815</v>
      </c>
      <c r="GJC301" s="27" t="s">
        <v>815</v>
      </c>
      <c r="GJD301" s="27" t="s">
        <v>815</v>
      </c>
      <c r="GJE301" s="27" t="s">
        <v>815</v>
      </c>
      <c r="GJF301" s="27" t="s">
        <v>815</v>
      </c>
      <c r="GJG301" s="27" t="s">
        <v>815</v>
      </c>
      <c r="GJH301" s="27" t="s">
        <v>815</v>
      </c>
      <c r="GJI301" s="27" t="s">
        <v>815</v>
      </c>
      <c r="GJJ301" s="27" t="s">
        <v>815</v>
      </c>
      <c r="GJK301" s="27" t="s">
        <v>815</v>
      </c>
      <c r="GJL301" s="27" t="s">
        <v>815</v>
      </c>
      <c r="GJM301" s="27" t="s">
        <v>815</v>
      </c>
      <c r="GJN301" s="27" t="s">
        <v>815</v>
      </c>
      <c r="GJO301" s="27" t="s">
        <v>815</v>
      </c>
      <c r="GJP301" s="27" t="s">
        <v>815</v>
      </c>
      <c r="GJQ301" s="27" t="s">
        <v>815</v>
      </c>
      <c r="GJR301" s="27" t="s">
        <v>815</v>
      </c>
      <c r="GJS301" s="27" t="s">
        <v>815</v>
      </c>
      <c r="GJT301" s="27" t="s">
        <v>815</v>
      </c>
      <c r="GJU301" s="27" t="s">
        <v>815</v>
      </c>
      <c r="GJV301" s="27" t="s">
        <v>815</v>
      </c>
      <c r="GJW301" s="27" t="s">
        <v>815</v>
      </c>
      <c r="GJX301" s="27" t="s">
        <v>815</v>
      </c>
      <c r="GJY301" s="27" t="s">
        <v>815</v>
      </c>
      <c r="GJZ301" s="27" t="s">
        <v>815</v>
      </c>
      <c r="GKA301" s="27" t="s">
        <v>815</v>
      </c>
      <c r="GKB301" s="27" t="s">
        <v>815</v>
      </c>
      <c r="GKC301" s="27" t="s">
        <v>815</v>
      </c>
      <c r="GKD301" s="27" t="s">
        <v>815</v>
      </c>
      <c r="GKE301" s="27" t="s">
        <v>815</v>
      </c>
      <c r="GKF301" s="27" t="s">
        <v>815</v>
      </c>
      <c r="GKG301" s="27" t="s">
        <v>815</v>
      </c>
      <c r="GKH301" s="27" t="s">
        <v>815</v>
      </c>
      <c r="GKI301" s="27" t="s">
        <v>815</v>
      </c>
      <c r="GKJ301" s="27" t="s">
        <v>815</v>
      </c>
      <c r="GKK301" s="27" t="s">
        <v>815</v>
      </c>
      <c r="GKL301" s="27" t="s">
        <v>815</v>
      </c>
      <c r="GKM301" s="27" t="s">
        <v>815</v>
      </c>
      <c r="GKN301" s="27" t="s">
        <v>815</v>
      </c>
      <c r="GKO301" s="27" t="s">
        <v>815</v>
      </c>
      <c r="GKP301" s="27" t="s">
        <v>815</v>
      </c>
      <c r="GKQ301" s="27" t="s">
        <v>815</v>
      </c>
      <c r="GKR301" s="27" t="s">
        <v>815</v>
      </c>
      <c r="GKS301" s="27" t="s">
        <v>815</v>
      </c>
      <c r="GKT301" s="27" t="s">
        <v>815</v>
      </c>
      <c r="GKU301" s="27" t="s">
        <v>815</v>
      </c>
      <c r="GKV301" s="27" t="s">
        <v>815</v>
      </c>
      <c r="GKW301" s="27" t="s">
        <v>815</v>
      </c>
      <c r="GKX301" s="27" t="s">
        <v>815</v>
      </c>
      <c r="GKY301" s="27" t="s">
        <v>815</v>
      </c>
      <c r="GKZ301" s="27" t="s">
        <v>815</v>
      </c>
      <c r="GLA301" s="27" t="s">
        <v>815</v>
      </c>
      <c r="GLB301" s="27" t="s">
        <v>815</v>
      </c>
      <c r="GLC301" s="27" t="s">
        <v>815</v>
      </c>
      <c r="GLD301" s="27" t="s">
        <v>815</v>
      </c>
      <c r="GLE301" s="27" t="s">
        <v>815</v>
      </c>
      <c r="GLF301" s="27" t="s">
        <v>815</v>
      </c>
      <c r="GLG301" s="27" t="s">
        <v>815</v>
      </c>
      <c r="GLH301" s="27" t="s">
        <v>815</v>
      </c>
      <c r="GLI301" s="27" t="s">
        <v>815</v>
      </c>
      <c r="GLJ301" s="27" t="s">
        <v>815</v>
      </c>
      <c r="GLK301" s="27" t="s">
        <v>815</v>
      </c>
      <c r="GLL301" s="27" t="s">
        <v>815</v>
      </c>
      <c r="GLM301" s="27" t="s">
        <v>815</v>
      </c>
      <c r="GLN301" s="27" t="s">
        <v>815</v>
      </c>
      <c r="GLO301" s="27" t="s">
        <v>815</v>
      </c>
      <c r="GLP301" s="27" t="s">
        <v>815</v>
      </c>
      <c r="GLQ301" s="27" t="s">
        <v>815</v>
      </c>
      <c r="GLR301" s="27" t="s">
        <v>815</v>
      </c>
      <c r="GLS301" s="27" t="s">
        <v>815</v>
      </c>
      <c r="GLT301" s="27" t="s">
        <v>815</v>
      </c>
      <c r="GLU301" s="27" t="s">
        <v>815</v>
      </c>
      <c r="GLV301" s="27" t="s">
        <v>815</v>
      </c>
      <c r="GLW301" s="27" t="s">
        <v>815</v>
      </c>
      <c r="GLX301" s="27" t="s">
        <v>815</v>
      </c>
      <c r="GLY301" s="27" t="s">
        <v>815</v>
      </c>
      <c r="GLZ301" s="27" t="s">
        <v>815</v>
      </c>
      <c r="GMA301" s="27" t="s">
        <v>815</v>
      </c>
      <c r="GMB301" s="27" t="s">
        <v>815</v>
      </c>
      <c r="GMC301" s="27" t="s">
        <v>815</v>
      </c>
      <c r="GMD301" s="27" t="s">
        <v>815</v>
      </c>
      <c r="GME301" s="27" t="s">
        <v>815</v>
      </c>
      <c r="GMF301" s="27" t="s">
        <v>815</v>
      </c>
      <c r="GMG301" s="27" t="s">
        <v>815</v>
      </c>
      <c r="GMH301" s="27" t="s">
        <v>815</v>
      </c>
      <c r="GMI301" s="27" t="s">
        <v>815</v>
      </c>
      <c r="GMJ301" s="27" t="s">
        <v>815</v>
      </c>
      <c r="GMK301" s="27" t="s">
        <v>815</v>
      </c>
      <c r="GML301" s="27" t="s">
        <v>815</v>
      </c>
      <c r="GMM301" s="27" t="s">
        <v>815</v>
      </c>
      <c r="GMN301" s="27" t="s">
        <v>815</v>
      </c>
      <c r="GMO301" s="27" t="s">
        <v>815</v>
      </c>
      <c r="GMP301" s="27" t="s">
        <v>815</v>
      </c>
      <c r="GMQ301" s="27" t="s">
        <v>815</v>
      </c>
      <c r="GMR301" s="27" t="s">
        <v>815</v>
      </c>
      <c r="GMS301" s="27" t="s">
        <v>815</v>
      </c>
      <c r="GMT301" s="27" t="s">
        <v>815</v>
      </c>
      <c r="GMU301" s="27" t="s">
        <v>815</v>
      </c>
      <c r="GMV301" s="27" t="s">
        <v>815</v>
      </c>
      <c r="GMW301" s="27" t="s">
        <v>815</v>
      </c>
      <c r="GMX301" s="27" t="s">
        <v>815</v>
      </c>
      <c r="GMY301" s="27" t="s">
        <v>815</v>
      </c>
      <c r="GMZ301" s="27" t="s">
        <v>815</v>
      </c>
      <c r="GNA301" s="27" t="s">
        <v>815</v>
      </c>
      <c r="GNB301" s="27" t="s">
        <v>815</v>
      </c>
      <c r="GNC301" s="27" t="s">
        <v>815</v>
      </c>
      <c r="GND301" s="27" t="s">
        <v>815</v>
      </c>
      <c r="GNE301" s="27" t="s">
        <v>815</v>
      </c>
      <c r="GNF301" s="27" t="s">
        <v>815</v>
      </c>
      <c r="GNG301" s="27" t="s">
        <v>815</v>
      </c>
      <c r="GNH301" s="27" t="s">
        <v>815</v>
      </c>
      <c r="GNI301" s="27" t="s">
        <v>815</v>
      </c>
      <c r="GNJ301" s="27" t="s">
        <v>815</v>
      </c>
      <c r="GNK301" s="27" t="s">
        <v>815</v>
      </c>
      <c r="GNL301" s="27" t="s">
        <v>815</v>
      </c>
      <c r="GNM301" s="27" t="s">
        <v>815</v>
      </c>
      <c r="GNN301" s="27" t="s">
        <v>815</v>
      </c>
      <c r="GNO301" s="27" t="s">
        <v>815</v>
      </c>
      <c r="GNP301" s="27" t="s">
        <v>815</v>
      </c>
      <c r="GNQ301" s="27" t="s">
        <v>815</v>
      </c>
      <c r="GNR301" s="27" t="s">
        <v>815</v>
      </c>
      <c r="GNS301" s="27" t="s">
        <v>815</v>
      </c>
      <c r="GNT301" s="27" t="s">
        <v>815</v>
      </c>
      <c r="GNU301" s="27" t="s">
        <v>815</v>
      </c>
      <c r="GNV301" s="27" t="s">
        <v>815</v>
      </c>
      <c r="GNW301" s="27" t="s">
        <v>815</v>
      </c>
      <c r="GNX301" s="27" t="s">
        <v>815</v>
      </c>
      <c r="GNY301" s="27" t="s">
        <v>815</v>
      </c>
      <c r="GNZ301" s="27" t="s">
        <v>815</v>
      </c>
      <c r="GOA301" s="27" t="s">
        <v>815</v>
      </c>
      <c r="GOB301" s="27" t="s">
        <v>815</v>
      </c>
      <c r="GOC301" s="27" t="s">
        <v>815</v>
      </c>
      <c r="GOD301" s="27" t="s">
        <v>815</v>
      </c>
      <c r="GOE301" s="27" t="s">
        <v>815</v>
      </c>
      <c r="GOF301" s="27" t="s">
        <v>815</v>
      </c>
      <c r="GOG301" s="27" t="s">
        <v>815</v>
      </c>
      <c r="GOH301" s="27" t="s">
        <v>815</v>
      </c>
      <c r="GOI301" s="27" t="s">
        <v>815</v>
      </c>
      <c r="GOJ301" s="27" t="s">
        <v>815</v>
      </c>
      <c r="GOK301" s="27" t="s">
        <v>815</v>
      </c>
      <c r="GOL301" s="27" t="s">
        <v>815</v>
      </c>
      <c r="GOM301" s="27" t="s">
        <v>815</v>
      </c>
      <c r="GON301" s="27" t="s">
        <v>815</v>
      </c>
      <c r="GOO301" s="27" t="s">
        <v>815</v>
      </c>
      <c r="GOP301" s="27" t="s">
        <v>815</v>
      </c>
      <c r="GOQ301" s="27" t="s">
        <v>815</v>
      </c>
      <c r="GOR301" s="27" t="s">
        <v>815</v>
      </c>
      <c r="GOS301" s="27" t="s">
        <v>815</v>
      </c>
      <c r="GOT301" s="27" t="s">
        <v>815</v>
      </c>
      <c r="GOU301" s="27" t="s">
        <v>815</v>
      </c>
      <c r="GOV301" s="27" t="s">
        <v>815</v>
      </c>
      <c r="GOW301" s="27" t="s">
        <v>815</v>
      </c>
      <c r="GOX301" s="27" t="s">
        <v>815</v>
      </c>
      <c r="GOY301" s="27" t="s">
        <v>815</v>
      </c>
      <c r="GOZ301" s="27" t="s">
        <v>815</v>
      </c>
      <c r="GPA301" s="27" t="s">
        <v>815</v>
      </c>
      <c r="GPB301" s="27" t="s">
        <v>815</v>
      </c>
      <c r="GPC301" s="27" t="s">
        <v>815</v>
      </c>
      <c r="GPD301" s="27" t="s">
        <v>815</v>
      </c>
      <c r="GPE301" s="27" t="s">
        <v>815</v>
      </c>
      <c r="GPF301" s="27" t="s">
        <v>815</v>
      </c>
      <c r="GPG301" s="27" t="s">
        <v>815</v>
      </c>
      <c r="GPH301" s="27" t="s">
        <v>815</v>
      </c>
      <c r="GPI301" s="27" t="s">
        <v>815</v>
      </c>
      <c r="GPJ301" s="27" t="s">
        <v>815</v>
      </c>
      <c r="GPK301" s="27" t="s">
        <v>815</v>
      </c>
      <c r="GPL301" s="27" t="s">
        <v>815</v>
      </c>
      <c r="GPM301" s="27" t="s">
        <v>815</v>
      </c>
      <c r="GPN301" s="27" t="s">
        <v>815</v>
      </c>
      <c r="GPO301" s="27" t="s">
        <v>815</v>
      </c>
      <c r="GPP301" s="27" t="s">
        <v>815</v>
      </c>
      <c r="GPQ301" s="27" t="s">
        <v>815</v>
      </c>
      <c r="GPR301" s="27" t="s">
        <v>815</v>
      </c>
      <c r="GPS301" s="27" t="s">
        <v>815</v>
      </c>
      <c r="GPT301" s="27" t="s">
        <v>815</v>
      </c>
      <c r="GPU301" s="27" t="s">
        <v>815</v>
      </c>
      <c r="GPV301" s="27" t="s">
        <v>815</v>
      </c>
      <c r="GPW301" s="27" t="s">
        <v>815</v>
      </c>
      <c r="GPX301" s="27" t="s">
        <v>815</v>
      </c>
      <c r="GPY301" s="27" t="s">
        <v>815</v>
      </c>
      <c r="GPZ301" s="27" t="s">
        <v>815</v>
      </c>
      <c r="GQA301" s="27" t="s">
        <v>815</v>
      </c>
      <c r="GQB301" s="27" t="s">
        <v>815</v>
      </c>
      <c r="GQC301" s="27" t="s">
        <v>815</v>
      </c>
      <c r="GQD301" s="27" t="s">
        <v>815</v>
      </c>
      <c r="GQE301" s="27" t="s">
        <v>815</v>
      </c>
      <c r="GQF301" s="27" t="s">
        <v>815</v>
      </c>
      <c r="GQG301" s="27" t="s">
        <v>815</v>
      </c>
      <c r="GQH301" s="27" t="s">
        <v>815</v>
      </c>
      <c r="GQI301" s="27" t="s">
        <v>815</v>
      </c>
      <c r="GQJ301" s="27" t="s">
        <v>815</v>
      </c>
      <c r="GQK301" s="27" t="s">
        <v>815</v>
      </c>
      <c r="GQL301" s="27" t="s">
        <v>815</v>
      </c>
      <c r="GQM301" s="27" t="s">
        <v>815</v>
      </c>
      <c r="GQN301" s="27" t="s">
        <v>815</v>
      </c>
      <c r="GQO301" s="27" t="s">
        <v>815</v>
      </c>
      <c r="GQP301" s="27" t="s">
        <v>815</v>
      </c>
      <c r="GQQ301" s="27" t="s">
        <v>815</v>
      </c>
      <c r="GQR301" s="27" t="s">
        <v>815</v>
      </c>
      <c r="GQS301" s="27" t="s">
        <v>815</v>
      </c>
      <c r="GQT301" s="27" t="s">
        <v>815</v>
      </c>
      <c r="GQU301" s="27" t="s">
        <v>815</v>
      </c>
      <c r="GQV301" s="27" t="s">
        <v>815</v>
      </c>
      <c r="GQW301" s="27" t="s">
        <v>815</v>
      </c>
      <c r="GQX301" s="27" t="s">
        <v>815</v>
      </c>
      <c r="GQY301" s="27" t="s">
        <v>815</v>
      </c>
      <c r="GQZ301" s="27" t="s">
        <v>815</v>
      </c>
      <c r="GRA301" s="27" t="s">
        <v>815</v>
      </c>
      <c r="GRB301" s="27" t="s">
        <v>815</v>
      </c>
      <c r="GRC301" s="27" t="s">
        <v>815</v>
      </c>
      <c r="GRD301" s="27" t="s">
        <v>815</v>
      </c>
      <c r="GRE301" s="27" t="s">
        <v>815</v>
      </c>
      <c r="GRF301" s="27" t="s">
        <v>815</v>
      </c>
      <c r="GRG301" s="27" t="s">
        <v>815</v>
      </c>
      <c r="GRH301" s="27" t="s">
        <v>815</v>
      </c>
      <c r="GRI301" s="27" t="s">
        <v>815</v>
      </c>
      <c r="GRJ301" s="27" t="s">
        <v>815</v>
      </c>
      <c r="GRK301" s="27" t="s">
        <v>815</v>
      </c>
      <c r="GRL301" s="27" t="s">
        <v>815</v>
      </c>
      <c r="GRM301" s="27" t="s">
        <v>815</v>
      </c>
      <c r="GRN301" s="27" t="s">
        <v>815</v>
      </c>
      <c r="GRO301" s="27" t="s">
        <v>815</v>
      </c>
      <c r="GRP301" s="27" t="s">
        <v>815</v>
      </c>
      <c r="GRQ301" s="27" t="s">
        <v>815</v>
      </c>
      <c r="GRR301" s="27" t="s">
        <v>815</v>
      </c>
      <c r="GRS301" s="27" t="s">
        <v>815</v>
      </c>
      <c r="GRT301" s="27" t="s">
        <v>815</v>
      </c>
      <c r="GRU301" s="27" t="s">
        <v>815</v>
      </c>
      <c r="GRV301" s="27" t="s">
        <v>815</v>
      </c>
      <c r="GRW301" s="27" t="s">
        <v>815</v>
      </c>
      <c r="GRX301" s="27" t="s">
        <v>815</v>
      </c>
      <c r="GRY301" s="27" t="s">
        <v>815</v>
      </c>
      <c r="GRZ301" s="27" t="s">
        <v>815</v>
      </c>
      <c r="GSA301" s="27" t="s">
        <v>815</v>
      </c>
      <c r="GSB301" s="27" t="s">
        <v>815</v>
      </c>
      <c r="GSC301" s="27" t="s">
        <v>815</v>
      </c>
      <c r="GSD301" s="27" t="s">
        <v>815</v>
      </c>
      <c r="GSE301" s="27" t="s">
        <v>815</v>
      </c>
      <c r="GSF301" s="27" t="s">
        <v>815</v>
      </c>
      <c r="GSG301" s="27" t="s">
        <v>815</v>
      </c>
      <c r="GSH301" s="27" t="s">
        <v>815</v>
      </c>
      <c r="GSI301" s="27" t="s">
        <v>815</v>
      </c>
      <c r="GSJ301" s="27" t="s">
        <v>815</v>
      </c>
      <c r="GSK301" s="27" t="s">
        <v>815</v>
      </c>
      <c r="GSL301" s="27" t="s">
        <v>815</v>
      </c>
      <c r="GSM301" s="27" t="s">
        <v>815</v>
      </c>
      <c r="GSN301" s="27" t="s">
        <v>815</v>
      </c>
      <c r="GSO301" s="27" t="s">
        <v>815</v>
      </c>
      <c r="GSP301" s="27" t="s">
        <v>815</v>
      </c>
      <c r="GSQ301" s="27" t="s">
        <v>815</v>
      </c>
      <c r="GSR301" s="27" t="s">
        <v>815</v>
      </c>
      <c r="GSS301" s="27" t="s">
        <v>815</v>
      </c>
      <c r="GST301" s="27" t="s">
        <v>815</v>
      </c>
      <c r="GSU301" s="27" t="s">
        <v>815</v>
      </c>
      <c r="GSV301" s="27" t="s">
        <v>815</v>
      </c>
      <c r="GSW301" s="27" t="s">
        <v>815</v>
      </c>
      <c r="GSX301" s="27" t="s">
        <v>815</v>
      </c>
      <c r="GSY301" s="27" t="s">
        <v>815</v>
      </c>
      <c r="GSZ301" s="27" t="s">
        <v>815</v>
      </c>
      <c r="GTA301" s="27" t="s">
        <v>815</v>
      </c>
      <c r="GTB301" s="27" t="s">
        <v>815</v>
      </c>
      <c r="GTC301" s="27" t="s">
        <v>815</v>
      </c>
      <c r="GTD301" s="27" t="s">
        <v>815</v>
      </c>
      <c r="GTE301" s="27" t="s">
        <v>815</v>
      </c>
      <c r="GTF301" s="27" t="s">
        <v>815</v>
      </c>
      <c r="GTG301" s="27" t="s">
        <v>815</v>
      </c>
      <c r="GTH301" s="27" t="s">
        <v>815</v>
      </c>
      <c r="GTI301" s="27" t="s">
        <v>815</v>
      </c>
      <c r="GTJ301" s="27" t="s">
        <v>815</v>
      </c>
      <c r="GTK301" s="27" t="s">
        <v>815</v>
      </c>
      <c r="GTL301" s="27" t="s">
        <v>815</v>
      </c>
      <c r="GTM301" s="27" t="s">
        <v>815</v>
      </c>
      <c r="GTN301" s="27" t="s">
        <v>815</v>
      </c>
      <c r="GTO301" s="27" t="s">
        <v>815</v>
      </c>
      <c r="GTP301" s="27" t="s">
        <v>815</v>
      </c>
      <c r="GTQ301" s="27" t="s">
        <v>815</v>
      </c>
      <c r="GTR301" s="27" t="s">
        <v>815</v>
      </c>
      <c r="GTS301" s="27" t="s">
        <v>815</v>
      </c>
      <c r="GTT301" s="27" t="s">
        <v>815</v>
      </c>
      <c r="GTU301" s="27" t="s">
        <v>815</v>
      </c>
      <c r="GTV301" s="27" t="s">
        <v>815</v>
      </c>
      <c r="GTW301" s="27" t="s">
        <v>815</v>
      </c>
      <c r="GTX301" s="27" t="s">
        <v>815</v>
      </c>
      <c r="GTY301" s="27" t="s">
        <v>815</v>
      </c>
      <c r="GTZ301" s="27" t="s">
        <v>815</v>
      </c>
      <c r="GUA301" s="27" t="s">
        <v>815</v>
      </c>
      <c r="GUB301" s="27" t="s">
        <v>815</v>
      </c>
      <c r="GUC301" s="27" t="s">
        <v>815</v>
      </c>
      <c r="GUD301" s="27" t="s">
        <v>815</v>
      </c>
      <c r="GUE301" s="27" t="s">
        <v>815</v>
      </c>
      <c r="GUF301" s="27" t="s">
        <v>815</v>
      </c>
      <c r="GUG301" s="27" t="s">
        <v>815</v>
      </c>
      <c r="GUH301" s="27" t="s">
        <v>815</v>
      </c>
      <c r="GUI301" s="27" t="s">
        <v>815</v>
      </c>
      <c r="GUJ301" s="27" t="s">
        <v>815</v>
      </c>
      <c r="GUK301" s="27" t="s">
        <v>815</v>
      </c>
      <c r="GUL301" s="27" t="s">
        <v>815</v>
      </c>
      <c r="GUM301" s="27" t="s">
        <v>815</v>
      </c>
      <c r="GUN301" s="27" t="s">
        <v>815</v>
      </c>
      <c r="GUO301" s="27" t="s">
        <v>815</v>
      </c>
      <c r="GUP301" s="27" t="s">
        <v>815</v>
      </c>
      <c r="GUQ301" s="27" t="s">
        <v>815</v>
      </c>
      <c r="GUR301" s="27" t="s">
        <v>815</v>
      </c>
      <c r="GUS301" s="27" t="s">
        <v>815</v>
      </c>
      <c r="GUT301" s="27" t="s">
        <v>815</v>
      </c>
      <c r="GUU301" s="27" t="s">
        <v>815</v>
      </c>
      <c r="GUV301" s="27" t="s">
        <v>815</v>
      </c>
      <c r="GUW301" s="27" t="s">
        <v>815</v>
      </c>
      <c r="GUX301" s="27" t="s">
        <v>815</v>
      </c>
      <c r="GUY301" s="27" t="s">
        <v>815</v>
      </c>
      <c r="GUZ301" s="27" t="s">
        <v>815</v>
      </c>
      <c r="GVA301" s="27" t="s">
        <v>815</v>
      </c>
      <c r="GVB301" s="27" t="s">
        <v>815</v>
      </c>
      <c r="GVC301" s="27" t="s">
        <v>815</v>
      </c>
      <c r="GVD301" s="27" t="s">
        <v>815</v>
      </c>
      <c r="GVE301" s="27" t="s">
        <v>815</v>
      </c>
      <c r="GVF301" s="27" t="s">
        <v>815</v>
      </c>
      <c r="GVG301" s="27" t="s">
        <v>815</v>
      </c>
      <c r="GVH301" s="27" t="s">
        <v>815</v>
      </c>
      <c r="GVI301" s="27" t="s">
        <v>815</v>
      </c>
      <c r="GVJ301" s="27" t="s">
        <v>815</v>
      </c>
      <c r="GVK301" s="27" t="s">
        <v>815</v>
      </c>
      <c r="GVL301" s="27" t="s">
        <v>815</v>
      </c>
      <c r="GVM301" s="27" t="s">
        <v>815</v>
      </c>
      <c r="GVN301" s="27" t="s">
        <v>815</v>
      </c>
      <c r="GVO301" s="27" t="s">
        <v>815</v>
      </c>
      <c r="GVP301" s="27" t="s">
        <v>815</v>
      </c>
      <c r="GVQ301" s="27" t="s">
        <v>815</v>
      </c>
      <c r="GVR301" s="27" t="s">
        <v>815</v>
      </c>
      <c r="GVS301" s="27" t="s">
        <v>815</v>
      </c>
      <c r="GVT301" s="27" t="s">
        <v>815</v>
      </c>
      <c r="GVU301" s="27" t="s">
        <v>815</v>
      </c>
      <c r="GVV301" s="27" t="s">
        <v>815</v>
      </c>
      <c r="GVW301" s="27" t="s">
        <v>815</v>
      </c>
      <c r="GVX301" s="27" t="s">
        <v>815</v>
      </c>
      <c r="GVY301" s="27" t="s">
        <v>815</v>
      </c>
      <c r="GVZ301" s="27" t="s">
        <v>815</v>
      </c>
      <c r="GWA301" s="27" t="s">
        <v>815</v>
      </c>
      <c r="GWB301" s="27" t="s">
        <v>815</v>
      </c>
      <c r="GWC301" s="27" t="s">
        <v>815</v>
      </c>
      <c r="GWD301" s="27" t="s">
        <v>815</v>
      </c>
      <c r="GWE301" s="27" t="s">
        <v>815</v>
      </c>
      <c r="GWF301" s="27" t="s">
        <v>815</v>
      </c>
      <c r="GWG301" s="27" t="s">
        <v>815</v>
      </c>
      <c r="GWH301" s="27" t="s">
        <v>815</v>
      </c>
      <c r="GWI301" s="27" t="s">
        <v>815</v>
      </c>
      <c r="GWJ301" s="27" t="s">
        <v>815</v>
      </c>
      <c r="GWK301" s="27" t="s">
        <v>815</v>
      </c>
      <c r="GWL301" s="27" t="s">
        <v>815</v>
      </c>
      <c r="GWM301" s="27" t="s">
        <v>815</v>
      </c>
      <c r="GWN301" s="27" t="s">
        <v>815</v>
      </c>
      <c r="GWO301" s="27" t="s">
        <v>815</v>
      </c>
      <c r="GWP301" s="27" t="s">
        <v>815</v>
      </c>
      <c r="GWQ301" s="27" t="s">
        <v>815</v>
      </c>
      <c r="GWR301" s="27" t="s">
        <v>815</v>
      </c>
      <c r="GWS301" s="27" t="s">
        <v>815</v>
      </c>
      <c r="GWT301" s="27" t="s">
        <v>815</v>
      </c>
      <c r="GWU301" s="27" t="s">
        <v>815</v>
      </c>
      <c r="GWV301" s="27" t="s">
        <v>815</v>
      </c>
      <c r="GWW301" s="27" t="s">
        <v>815</v>
      </c>
      <c r="GWX301" s="27" t="s">
        <v>815</v>
      </c>
      <c r="GWY301" s="27" t="s">
        <v>815</v>
      </c>
      <c r="GWZ301" s="27" t="s">
        <v>815</v>
      </c>
      <c r="GXA301" s="27" t="s">
        <v>815</v>
      </c>
      <c r="GXB301" s="27" t="s">
        <v>815</v>
      </c>
      <c r="GXC301" s="27" t="s">
        <v>815</v>
      </c>
      <c r="GXD301" s="27" t="s">
        <v>815</v>
      </c>
      <c r="GXE301" s="27" t="s">
        <v>815</v>
      </c>
      <c r="GXF301" s="27" t="s">
        <v>815</v>
      </c>
      <c r="GXG301" s="27" t="s">
        <v>815</v>
      </c>
      <c r="GXH301" s="27" t="s">
        <v>815</v>
      </c>
      <c r="GXI301" s="27" t="s">
        <v>815</v>
      </c>
      <c r="GXJ301" s="27" t="s">
        <v>815</v>
      </c>
      <c r="GXK301" s="27" t="s">
        <v>815</v>
      </c>
      <c r="GXL301" s="27" t="s">
        <v>815</v>
      </c>
      <c r="GXM301" s="27" t="s">
        <v>815</v>
      </c>
      <c r="GXN301" s="27" t="s">
        <v>815</v>
      </c>
      <c r="GXO301" s="27" t="s">
        <v>815</v>
      </c>
      <c r="GXP301" s="27" t="s">
        <v>815</v>
      </c>
      <c r="GXQ301" s="27" t="s">
        <v>815</v>
      </c>
      <c r="GXR301" s="27" t="s">
        <v>815</v>
      </c>
      <c r="GXS301" s="27" t="s">
        <v>815</v>
      </c>
      <c r="GXT301" s="27" t="s">
        <v>815</v>
      </c>
      <c r="GXU301" s="27" t="s">
        <v>815</v>
      </c>
      <c r="GXV301" s="27" t="s">
        <v>815</v>
      </c>
      <c r="GXW301" s="27" t="s">
        <v>815</v>
      </c>
      <c r="GXX301" s="27" t="s">
        <v>815</v>
      </c>
      <c r="GXY301" s="27" t="s">
        <v>815</v>
      </c>
      <c r="GXZ301" s="27" t="s">
        <v>815</v>
      </c>
      <c r="GYA301" s="27" t="s">
        <v>815</v>
      </c>
      <c r="GYB301" s="27" t="s">
        <v>815</v>
      </c>
      <c r="GYC301" s="27" t="s">
        <v>815</v>
      </c>
      <c r="GYD301" s="27" t="s">
        <v>815</v>
      </c>
      <c r="GYE301" s="27" t="s">
        <v>815</v>
      </c>
      <c r="GYF301" s="27" t="s">
        <v>815</v>
      </c>
      <c r="GYG301" s="27" t="s">
        <v>815</v>
      </c>
      <c r="GYH301" s="27" t="s">
        <v>815</v>
      </c>
      <c r="GYI301" s="27" t="s">
        <v>815</v>
      </c>
      <c r="GYJ301" s="27" t="s">
        <v>815</v>
      </c>
      <c r="GYK301" s="27" t="s">
        <v>815</v>
      </c>
      <c r="GYL301" s="27" t="s">
        <v>815</v>
      </c>
      <c r="GYM301" s="27" t="s">
        <v>815</v>
      </c>
      <c r="GYN301" s="27" t="s">
        <v>815</v>
      </c>
      <c r="GYO301" s="27" t="s">
        <v>815</v>
      </c>
      <c r="GYP301" s="27" t="s">
        <v>815</v>
      </c>
      <c r="GYQ301" s="27" t="s">
        <v>815</v>
      </c>
      <c r="GYR301" s="27" t="s">
        <v>815</v>
      </c>
      <c r="GYS301" s="27" t="s">
        <v>815</v>
      </c>
      <c r="GYT301" s="27" t="s">
        <v>815</v>
      </c>
      <c r="GYU301" s="27" t="s">
        <v>815</v>
      </c>
      <c r="GYV301" s="27" t="s">
        <v>815</v>
      </c>
      <c r="GYW301" s="27" t="s">
        <v>815</v>
      </c>
      <c r="GYX301" s="27" t="s">
        <v>815</v>
      </c>
      <c r="GYY301" s="27" t="s">
        <v>815</v>
      </c>
      <c r="GYZ301" s="27" t="s">
        <v>815</v>
      </c>
      <c r="GZA301" s="27" t="s">
        <v>815</v>
      </c>
      <c r="GZB301" s="27" t="s">
        <v>815</v>
      </c>
      <c r="GZC301" s="27" t="s">
        <v>815</v>
      </c>
      <c r="GZD301" s="27" t="s">
        <v>815</v>
      </c>
      <c r="GZE301" s="27" t="s">
        <v>815</v>
      </c>
      <c r="GZF301" s="27" t="s">
        <v>815</v>
      </c>
      <c r="GZG301" s="27" t="s">
        <v>815</v>
      </c>
      <c r="GZH301" s="27" t="s">
        <v>815</v>
      </c>
      <c r="GZI301" s="27" t="s">
        <v>815</v>
      </c>
      <c r="GZJ301" s="27" t="s">
        <v>815</v>
      </c>
      <c r="GZK301" s="27" t="s">
        <v>815</v>
      </c>
      <c r="GZL301" s="27" t="s">
        <v>815</v>
      </c>
      <c r="GZM301" s="27" t="s">
        <v>815</v>
      </c>
      <c r="GZN301" s="27" t="s">
        <v>815</v>
      </c>
      <c r="GZO301" s="27" t="s">
        <v>815</v>
      </c>
      <c r="GZP301" s="27" t="s">
        <v>815</v>
      </c>
      <c r="GZQ301" s="27" t="s">
        <v>815</v>
      </c>
      <c r="GZR301" s="27" t="s">
        <v>815</v>
      </c>
      <c r="GZS301" s="27" t="s">
        <v>815</v>
      </c>
      <c r="GZT301" s="27" t="s">
        <v>815</v>
      </c>
      <c r="GZU301" s="27" t="s">
        <v>815</v>
      </c>
      <c r="GZV301" s="27" t="s">
        <v>815</v>
      </c>
      <c r="GZW301" s="27" t="s">
        <v>815</v>
      </c>
      <c r="GZX301" s="27" t="s">
        <v>815</v>
      </c>
      <c r="GZY301" s="27" t="s">
        <v>815</v>
      </c>
      <c r="GZZ301" s="27" t="s">
        <v>815</v>
      </c>
      <c r="HAA301" s="27" t="s">
        <v>815</v>
      </c>
      <c r="HAB301" s="27" t="s">
        <v>815</v>
      </c>
      <c r="HAC301" s="27" t="s">
        <v>815</v>
      </c>
      <c r="HAD301" s="27" t="s">
        <v>815</v>
      </c>
      <c r="HAE301" s="27" t="s">
        <v>815</v>
      </c>
      <c r="HAF301" s="27" t="s">
        <v>815</v>
      </c>
      <c r="HAG301" s="27" t="s">
        <v>815</v>
      </c>
      <c r="HAH301" s="27" t="s">
        <v>815</v>
      </c>
      <c r="HAI301" s="27" t="s">
        <v>815</v>
      </c>
      <c r="HAJ301" s="27" t="s">
        <v>815</v>
      </c>
      <c r="HAK301" s="27" t="s">
        <v>815</v>
      </c>
      <c r="HAL301" s="27" t="s">
        <v>815</v>
      </c>
      <c r="HAM301" s="27" t="s">
        <v>815</v>
      </c>
      <c r="HAN301" s="27" t="s">
        <v>815</v>
      </c>
      <c r="HAO301" s="27" t="s">
        <v>815</v>
      </c>
      <c r="HAP301" s="27" t="s">
        <v>815</v>
      </c>
      <c r="HAQ301" s="27" t="s">
        <v>815</v>
      </c>
      <c r="HAR301" s="27" t="s">
        <v>815</v>
      </c>
      <c r="HAS301" s="27" t="s">
        <v>815</v>
      </c>
      <c r="HAT301" s="27" t="s">
        <v>815</v>
      </c>
      <c r="HAU301" s="27" t="s">
        <v>815</v>
      </c>
      <c r="HAV301" s="27" t="s">
        <v>815</v>
      </c>
      <c r="HAW301" s="27" t="s">
        <v>815</v>
      </c>
      <c r="HAX301" s="27" t="s">
        <v>815</v>
      </c>
      <c r="HAY301" s="27" t="s">
        <v>815</v>
      </c>
      <c r="HAZ301" s="27" t="s">
        <v>815</v>
      </c>
      <c r="HBA301" s="27" t="s">
        <v>815</v>
      </c>
      <c r="HBB301" s="27" t="s">
        <v>815</v>
      </c>
      <c r="HBC301" s="27" t="s">
        <v>815</v>
      </c>
      <c r="HBD301" s="27" t="s">
        <v>815</v>
      </c>
      <c r="HBE301" s="27" t="s">
        <v>815</v>
      </c>
      <c r="HBF301" s="27" t="s">
        <v>815</v>
      </c>
      <c r="HBG301" s="27" t="s">
        <v>815</v>
      </c>
      <c r="HBH301" s="27" t="s">
        <v>815</v>
      </c>
      <c r="HBI301" s="27" t="s">
        <v>815</v>
      </c>
      <c r="HBJ301" s="27" t="s">
        <v>815</v>
      </c>
      <c r="HBK301" s="27" t="s">
        <v>815</v>
      </c>
      <c r="HBL301" s="27" t="s">
        <v>815</v>
      </c>
      <c r="HBM301" s="27" t="s">
        <v>815</v>
      </c>
      <c r="HBN301" s="27" t="s">
        <v>815</v>
      </c>
      <c r="HBO301" s="27" t="s">
        <v>815</v>
      </c>
      <c r="HBP301" s="27" t="s">
        <v>815</v>
      </c>
      <c r="HBQ301" s="27" t="s">
        <v>815</v>
      </c>
      <c r="HBR301" s="27" t="s">
        <v>815</v>
      </c>
      <c r="HBS301" s="27" t="s">
        <v>815</v>
      </c>
      <c r="HBT301" s="27" t="s">
        <v>815</v>
      </c>
      <c r="HBU301" s="27" t="s">
        <v>815</v>
      </c>
      <c r="HBV301" s="27" t="s">
        <v>815</v>
      </c>
      <c r="HBW301" s="27" t="s">
        <v>815</v>
      </c>
      <c r="HBX301" s="27" t="s">
        <v>815</v>
      </c>
      <c r="HBY301" s="27" t="s">
        <v>815</v>
      </c>
      <c r="HBZ301" s="27" t="s">
        <v>815</v>
      </c>
      <c r="HCA301" s="27" t="s">
        <v>815</v>
      </c>
      <c r="HCB301" s="27" t="s">
        <v>815</v>
      </c>
      <c r="HCC301" s="27" t="s">
        <v>815</v>
      </c>
      <c r="HCD301" s="27" t="s">
        <v>815</v>
      </c>
      <c r="HCE301" s="27" t="s">
        <v>815</v>
      </c>
      <c r="HCF301" s="27" t="s">
        <v>815</v>
      </c>
      <c r="HCG301" s="27" t="s">
        <v>815</v>
      </c>
      <c r="HCH301" s="27" t="s">
        <v>815</v>
      </c>
      <c r="HCI301" s="27" t="s">
        <v>815</v>
      </c>
      <c r="HCJ301" s="27" t="s">
        <v>815</v>
      </c>
      <c r="HCK301" s="27" t="s">
        <v>815</v>
      </c>
      <c r="HCL301" s="27" t="s">
        <v>815</v>
      </c>
      <c r="HCM301" s="27" t="s">
        <v>815</v>
      </c>
      <c r="HCN301" s="27" t="s">
        <v>815</v>
      </c>
      <c r="HCO301" s="27" t="s">
        <v>815</v>
      </c>
      <c r="HCP301" s="27" t="s">
        <v>815</v>
      </c>
      <c r="HCQ301" s="27" t="s">
        <v>815</v>
      </c>
      <c r="HCR301" s="27" t="s">
        <v>815</v>
      </c>
      <c r="HCS301" s="27" t="s">
        <v>815</v>
      </c>
      <c r="HCT301" s="27" t="s">
        <v>815</v>
      </c>
      <c r="HCU301" s="27" t="s">
        <v>815</v>
      </c>
      <c r="HCV301" s="27" t="s">
        <v>815</v>
      </c>
      <c r="HCW301" s="27" t="s">
        <v>815</v>
      </c>
      <c r="HCX301" s="27" t="s">
        <v>815</v>
      </c>
      <c r="HCY301" s="27" t="s">
        <v>815</v>
      </c>
      <c r="HCZ301" s="27" t="s">
        <v>815</v>
      </c>
      <c r="HDA301" s="27" t="s">
        <v>815</v>
      </c>
      <c r="HDB301" s="27" t="s">
        <v>815</v>
      </c>
      <c r="HDC301" s="27" t="s">
        <v>815</v>
      </c>
      <c r="HDD301" s="27" t="s">
        <v>815</v>
      </c>
      <c r="HDE301" s="27" t="s">
        <v>815</v>
      </c>
      <c r="HDF301" s="27" t="s">
        <v>815</v>
      </c>
      <c r="HDG301" s="27" t="s">
        <v>815</v>
      </c>
      <c r="HDH301" s="27" t="s">
        <v>815</v>
      </c>
      <c r="HDI301" s="27" t="s">
        <v>815</v>
      </c>
      <c r="HDJ301" s="27" t="s">
        <v>815</v>
      </c>
      <c r="HDK301" s="27" t="s">
        <v>815</v>
      </c>
      <c r="HDL301" s="27" t="s">
        <v>815</v>
      </c>
      <c r="HDM301" s="27" t="s">
        <v>815</v>
      </c>
      <c r="HDN301" s="27" t="s">
        <v>815</v>
      </c>
      <c r="HDO301" s="27" t="s">
        <v>815</v>
      </c>
      <c r="HDP301" s="27" t="s">
        <v>815</v>
      </c>
      <c r="HDQ301" s="27" t="s">
        <v>815</v>
      </c>
      <c r="HDR301" s="27" t="s">
        <v>815</v>
      </c>
      <c r="HDS301" s="27" t="s">
        <v>815</v>
      </c>
      <c r="HDT301" s="27" t="s">
        <v>815</v>
      </c>
      <c r="HDU301" s="27" t="s">
        <v>815</v>
      </c>
      <c r="HDV301" s="27" t="s">
        <v>815</v>
      </c>
      <c r="HDW301" s="27" t="s">
        <v>815</v>
      </c>
      <c r="HDX301" s="27" t="s">
        <v>815</v>
      </c>
      <c r="HDY301" s="27" t="s">
        <v>815</v>
      </c>
      <c r="HDZ301" s="27" t="s">
        <v>815</v>
      </c>
      <c r="HEA301" s="27" t="s">
        <v>815</v>
      </c>
      <c r="HEB301" s="27" t="s">
        <v>815</v>
      </c>
      <c r="HEC301" s="27" t="s">
        <v>815</v>
      </c>
      <c r="HED301" s="27" t="s">
        <v>815</v>
      </c>
      <c r="HEE301" s="27" t="s">
        <v>815</v>
      </c>
      <c r="HEF301" s="27" t="s">
        <v>815</v>
      </c>
      <c r="HEG301" s="27" t="s">
        <v>815</v>
      </c>
      <c r="HEH301" s="27" t="s">
        <v>815</v>
      </c>
      <c r="HEI301" s="27" t="s">
        <v>815</v>
      </c>
      <c r="HEJ301" s="27" t="s">
        <v>815</v>
      </c>
      <c r="HEK301" s="27" t="s">
        <v>815</v>
      </c>
      <c r="HEL301" s="27" t="s">
        <v>815</v>
      </c>
      <c r="HEM301" s="27" t="s">
        <v>815</v>
      </c>
      <c r="HEN301" s="27" t="s">
        <v>815</v>
      </c>
      <c r="HEO301" s="27" t="s">
        <v>815</v>
      </c>
      <c r="HEP301" s="27" t="s">
        <v>815</v>
      </c>
      <c r="HEQ301" s="27" t="s">
        <v>815</v>
      </c>
      <c r="HER301" s="27" t="s">
        <v>815</v>
      </c>
      <c r="HES301" s="27" t="s">
        <v>815</v>
      </c>
      <c r="HET301" s="27" t="s">
        <v>815</v>
      </c>
      <c r="HEU301" s="27" t="s">
        <v>815</v>
      </c>
      <c r="HEV301" s="27" t="s">
        <v>815</v>
      </c>
      <c r="HEW301" s="27" t="s">
        <v>815</v>
      </c>
      <c r="HEX301" s="27" t="s">
        <v>815</v>
      </c>
      <c r="HEY301" s="27" t="s">
        <v>815</v>
      </c>
      <c r="HEZ301" s="27" t="s">
        <v>815</v>
      </c>
      <c r="HFA301" s="27" t="s">
        <v>815</v>
      </c>
      <c r="HFB301" s="27" t="s">
        <v>815</v>
      </c>
      <c r="HFC301" s="27" t="s">
        <v>815</v>
      </c>
      <c r="HFD301" s="27" t="s">
        <v>815</v>
      </c>
      <c r="HFE301" s="27" t="s">
        <v>815</v>
      </c>
      <c r="HFF301" s="27" t="s">
        <v>815</v>
      </c>
      <c r="HFG301" s="27" t="s">
        <v>815</v>
      </c>
      <c r="HFH301" s="27" t="s">
        <v>815</v>
      </c>
      <c r="HFI301" s="27" t="s">
        <v>815</v>
      </c>
      <c r="HFJ301" s="27" t="s">
        <v>815</v>
      </c>
      <c r="HFK301" s="27" t="s">
        <v>815</v>
      </c>
      <c r="HFL301" s="27" t="s">
        <v>815</v>
      </c>
      <c r="HFM301" s="27" t="s">
        <v>815</v>
      </c>
      <c r="HFN301" s="27" t="s">
        <v>815</v>
      </c>
      <c r="HFO301" s="27" t="s">
        <v>815</v>
      </c>
      <c r="HFP301" s="27" t="s">
        <v>815</v>
      </c>
      <c r="HFQ301" s="27" t="s">
        <v>815</v>
      </c>
      <c r="HFR301" s="27" t="s">
        <v>815</v>
      </c>
      <c r="HFS301" s="27" t="s">
        <v>815</v>
      </c>
      <c r="HFT301" s="27" t="s">
        <v>815</v>
      </c>
      <c r="HFU301" s="27" t="s">
        <v>815</v>
      </c>
      <c r="HFV301" s="27" t="s">
        <v>815</v>
      </c>
      <c r="HFW301" s="27" t="s">
        <v>815</v>
      </c>
      <c r="HFX301" s="27" t="s">
        <v>815</v>
      </c>
      <c r="HFY301" s="27" t="s">
        <v>815</v>
      </c>
      <c r="HFZ301" s="27" t="s">
        <v>815</v>
      </c>
      <c r="HGA301" s="27" t="s">
        <v>815</v>
      </c>
      <c r="HGB301" s="27" t="s">
        <v>815</v>
      </c>
      <c r="HGC301" s="27" t="s">
        <v>815</v>
      </c>
      <c r="HGD301" s="27" t="s">
        <v>815</v>
      </c>
      <c r="HGE301" s="27" t="s">
        <v>815</v>
      </c>
      <c r="HGF301" s="27" t="s">
        <v>815</v>
      </c>
      <c r="HGG301" s="27" t="s">
        <v>815</v>
      </c>
      <c r="HGH301" s="27" t="s">
        <v>815</v>
      </c>
      <c r="HGI301" s="27" t="s">
        <v>815</v>
      </c>
      <c r="HGJ301" s="27" t="s">
        <v>815</v>
      </c>
      <c r="HGK301" s="27" t="s">
        <v>815</v>
      </c>
      <c r="HGL301" s="27" t="s">
        <v>815</v>
      </c>
      <c r="HGM301" s="27" t="s">
        <v>815</v>
      </c>
      <c r="HGN301" s="27" t="s">
        <v>815</v>
      </c>
      <c r="HGO301" s="27" t="s">
        <v>815</v>
      </c>
      <c r="HGP301" s="27" t="s">
        <v>815</v>
      </c>
      <c r="HGQ301" s="27" t="s">
        <v>815</v>
      </c>
      <c r="HGR301" s="27" t="s">
        <v>815</v>
      </c>
      <c r="HGS301" s="27" t="s">
        <v>815</v>
      </c>
      <c r="HGT301" s="27" t="s">
        <v>815</v>
      </c>
      <c r="HGU301" s="27" t="s">
        <v>815</v>
      </c>
      <c r="HGV301" s="27" t="s">
        <v>815</v>
      </c>
      <c r="HGW301" s="27" t="s">
        <v>815</v>
      </c>
      <c r="HGX301" s="27" t="s">
        <v>815</v>
      </c>
      <c r="HGY301" s="27" t="s">
        <v>815</v>
      </c>
      <c r="HGZ301" s="27" t="s">
        <v>815</v>
      </c>
      <c r="HHA301" s="27" t="s">
        <v>815</v>
      </c>
      <c r="HHB301" s="27" t="s">
        <v>815</v>
      </c>
      <c r="HHC301" s="27" t="s">
        <v>815</v>
      </c>
      <c r="HHD301" s="27" t="s">
        <v>815</v>
      </c>
      <c r="HHE301" s="27" t="s">
        <v>815</v>
      </c>
      <c r="HHF301" s="27" t="s">
        <v>815</v>
      </c>
      <c r="HHG301" s="27" t="s">
        <v>815</v>
      </c>
      <c r="HHH301" s="27" t="s">
        <v>815</v>
      </c>
      <c r="HHI301" s="27" t="s">
        <v>815</v>
      </c>
      <c r="HHJ301" s="27" t="s">
        <v>815</v>
      </c>
      <c r="HHK301" s="27" t="s">
        <v>815</v>
      </c>
      <c r="HHL301" s="27" t="s">
        <v>815</v>
      </c>
      <c r="HHM301" s="27" t="s">
        <v>815</v>
      </c>
      <c r="HHN301" s="27" t="s">
        <v>815</v>
      </c>
      <c r="HHO301" s="27" t="s">
        <v>815</v>
      </c>
      <c r="HHP301" s="27" t="s">
        <v>815</v>
      </c>
      <c r="HHQ301" s="27" t="s">
        <v>815</v>
      </c>
      <c r="HHR301" s="27" t="s">
        <v>815</v>
      </c>
      <c r="HHS301" s="27" t="s">
        <v>815</v>
      </c>
      <c r="HHT301" s="27" t="s">
        <v>815</v>
      </c>
      <c r="HHU301" s="27" t="s">
        <v>815</v>
      </c>
      <c r="HHV301" s="27" t="s">
        <v>815</v>
      </c>
      <c r="HHW301" s="27" t="s">
        <v>815</v>
      </c>
      <c r="HHX301" s="27" t="s">
        <v>815</v>
      </c>
      <c r="HHY301" s="27" t="s">
        <v>815</v>
      </c>
      <c r="HHZ301" s="27" t="s">
        <v>815</v>
      </c>
      <c r="HIA301" s="27" t="s">
        <v>815</v>
      </c>
      <c r="HIB301" s="27" t="s">
        <v>815</v>
      </c>
      <c r="HIC301" s="27" t="s">
        <v>815</v>
      </c>
      <c r="HID301" s="27" t="s">
        <v>815</v>
      </c>
      <c r="HIE301" s="27" t="s">
        <v>815</v>
      </c>
      <c r="HIF301" s="27" t="s">
        <v>815</v>
      </c>
      <c r="HIG301" s="27" t="s">
        <v>815</v>
      </c>
      <c r="HIH301" s="27" t="s">
        <v>815</v>
      </c>
      <c r="HII301" s="27" t="s">
        <v>815</v>
      </c>
      <c r="HIJ301" s="27" t="s">
        <v>815</v>
      </c>
      <c r="HIK301" s="27" t="s">
        <v>815</v>
      </c>
      <c r="HIL301" s="27" t="s">
        <v>815</v>
      </c>
      <c r="HIM301" s="27" t="s">
        <v>815</v>
      </c>
      <c r="HIN301" s="27" t="s">
        <v>815</v>
      </c>
      <c r="HIO301" s="27" t="s">
        <v>815</v>
      </c>
      <c r="HIP301" s="27" t="s">
        <v>815</v>
      </c>
      <c r="HIQ301" s="27" t="s">
        <v>815</v>
      </c>
      <c r="HIR301" s="27" t="s">
        <v>815</v>
      </c>
      <c r="HIS301" s="27" t="s">
        <v>815</v>
      </c>
      <c r="HIT301" s="27" t="s">
        <v>815</v>
      </c>
      <c r="HIU301" s="27" t="s">
        <v>815</v>
      </c>
      <c r="HIV301" s="27" t="s">
        <v>815</v>
      </c>
      <c r="HIW301" s="27" t="s">
        <v>815</v>
      </c>
      <c r="HIX301" s="27" t="s">
        <v>815</v>
      </c>
      <c r="HIY301" s="27" t="s">
        <v>815</v>
      </c>
      <c r="HIZ301" s="27" t="s">
        <v>815</v>
      </c>
      <c r="HJA301" s="27" t="s">
        <v>815</v>
      </c>
      <c r="HJB301" s="27" t="s">
        <v>815</v>
      </c>
      <c r="HJC301" s="27" t="s">
        <v>815</v>
      </c>
      <c r="HJD301" s="27" t="s">
        <v>815</v>
      </c>
      <c r="HJE301" s="27" t="s">
        <v>815</v>
      </c>
      <c r="HJF301" s="27" t="s">
        <v>815</v>
      </c>
      <c r="HJG301" s="27" t="s">
        <v>815</v>
      </c>
      <c r="HJH301" s="27" t="s">
        <v>815</v>
      </c>
      <c r="HJI301" s="27" t="s">
        <v>815</v>
      </c>
      <c r="HJJ301" s="27" t="s">
        <v>815</v>
      </c>
      <c r="HJK301" s="27" t="s">
        <v>815</v>
      </c>
      <c r="HJL301" s="27" t="s">
        <v>815</v>
      </c>
      <c r="HJM301" s="27" t="s">
        <v>815</v>
      </c>
      <c r="HJN301" s="27" t="s">
        <v>815</v>
      </c>
      <c r="HJO301" s="27" t="s">
        <v>815</v>
      </c>
      <c r="HJP301" s="27" t="s">
        <v>815</v>
      </c>
      <c r="HJQ301" s="27" t="s">
        <v>815</v>
      </c>
      <c r="HJR301" s="27" t="s">
        <v>815</v>
      </c>
      <c r="HJS301" s="27" t="s">
        <v>815</v>
      </c>
      <c r="HJT301" s="27" t="s">
        <v>815</v>
      </c>
      <c r="HJU301" s="27" t="s">
        <v>815</v>
      </c>
      <c r="HJV301" s="27" t="s">
        <v>815</v>
      </c>
      <c r="HJW301" s="27" t="s">
        <v>815</v>
      </c>
      <c r="HJX301" s="27" t="s">
        <v>815</v>
      </c>
      <c r="HJY301" s="27" t="s">
        <v>815</v>
      </c>
      <c r="HJZ301" s="27" t="s">
        <v>815</v>
      </c>
      <c r="HKA301" s="27" t="s">
        <v>815</v>
      </c>
      <c r="HKB301" s="27" t="s">
        <v>815</v>
      </c>
      <c r="HKC301" s="27" t="s">
        <v>815</v>
      </c>
      <c r="HKD301" s="27" t="s">
        <v>815</v>
      </c>
      <c r="HKE301" s="27" t="s">
        <v>815</v>
      </c>
      <c r="HKF301" s="27" t="s">
        <v>815</v>
      </c>
      <c r="HKG301" s="27" t="s">
        <v>815</v>
      </c>
      <c r="HKH301" s="27" t="s">
        <v>815</v>
      </c>
      <c r="HKI301" s="27" t="s">
        <v>815</v>
      </c>
      <c r="HKJ301" s="27" t="s">
        <v>815</v>
      </c>
      <c r="HKK301" s="27" t="s">
        <v>815</v>
      </c>
      <c r="HKL301" s="27" t="s">
        <v>815</v>
      </c>
      <c r="HKM301" s="27" t="s">
        <v>815</v>
      </c>
      <c r="HKN301" s="27" t="s">
        <v>815</v>
      </c>
      <c r="HKO301" s="27" t="s">
        <v>815</v>
      </c>
      <c r="HKP301" s="27" t="s">
        <v>815</v>
      </c>
      <c r="HKQ301" s="27" t="s">
        <v>815</v>
      </c>
      <c r="HKR301" s="27" t="s">
        <v>815</v>
      </c>
      <c r="HKS301" s="27" t="s">
        <v>815</v>
      </c>
      <c r="HKT301" s="27" t="s">
        <v>815</v>
      </c>
      <c r="HKU301" s="27" t="s">
        <v>815</v>
      </c>
      <c r="HKV301" s="27" t="s">
        <v>815</v>
      </c>
      <c r="HKW301" s="27" t="s">
        <v>815</v>
      </c>
      <c r="HKX301" s="27" t="s">
        <v>815</v>
      </c>
      <c r="HKY301" s="27" t="s">
        <v>815</v>
      </c>
      <c r="HKZ301" s="27" t="s">
        <v>815</v>
      </c>
      <c r="HLA301" s="27" t="s">
        <v>815</v>
      </c>
      <c r="HLB301" s="27" t="s">
        <v>815</v>
      </c>
      <c r="HLC301" s="27" t="s">
        <v>815</v>
      </c>
      <c r="HLD301" s="27" t="s">
        <v>815</v>
      </c>
      <c r="HLE301" s="27" t="s">
        <v>815</v>
      </c>
      <c r="HLF301" s="27" t="s">
        <v>815</v>
      </c>
      <c r="HLG301" s="27" t="s">
        <v>815</v>
      </c>
      <c r="HLH301" s="27" t="s">
        <v>815</v>
      </c>
      <c r="HLI301" s="27" t="s">
        <v>815</v>
      </c>
      <c r="HLJ301" s="27" t="s">
        <v>815</v>
      </c>
      <c r="HLK301" s="27" t="s">
        <v>815</v>
      </c>
      <c r="HLL301" s="27" t="s">
        <v>815</v>
      </c>
      <c r="HLM301" s="27" t="s">
        <v>815</v>
      </c>
      <c r="HLN301" s="27" t="s">
        <v>815</v>
      </c>
      <c r="HLO301" s="27" t="s">
        <v>815</v>
      </c>
      <c r="HLP301" s="27" t="s">
        <v>815</v>
      </c>
      <c r="HLQ301" s="27" t="s">
        <v>815</v>
      </c>
      <c r="HLR301" s="27" t="s">
        <v>815</v>
      </c>
      <c r="HLS301" s="27" t="s">
        <v>815</v>
      </c>
      <c r="HLT301" s="27" t="s">
        <v>815</v>
      </c>
      <c r="HLU301" s="27" t="s">
        <v>815</v>
      </c>
      <c r="HLV301" s="27" t="s">
        <v>815</v>
      </c>
      <c r="HLW301" s="27" t="s">
        <v>815</v>
      </c>
      <c r="HLX301" s="27" t="s">
        <v>815</v>
      </c>
      <c r="HLY301" s="27" t="s">
        <v>815</v>
      </c>
      <c r="HLZ301" s="27" t="s">
        <v>815</v>
      </c>
      <c r="HMA301" s="27" t="s">
        <v>815</v>
      </c>
      <c r="HMB301" s="27" t="s">
        <v>815</v>
      </c>
      <c r="HMC301" s="27" t="s">
        <v>815</v>
      </c>
      <c r="HMD301" s="27" t="s">
        <v>815</v>
      </c>
      <c r="HME301" s="27" t="s">
        <v>815</v>
      </c>
      <c r="HMF301" s="27" t="s">
        <v>815</v>
      </c>
      <c r="HMG301" s="27" t="s">
        <v>815</v>
      </c>
      <c r="HMH301" s="27" t="s">
        <v>815</v>
      </c>
      <c r="HMI301" s="27" t="s">
        <v>815</v>
      </c>
      <c r="HMJ301" s="27" t="s">
        <v>815</v>
      </c>
      <c r="HMK301" s="27" t="s">
        <v>815</v>
      </c>
      <c r="HML301" s="27" t="s">
        <v>815</v>
      </c>
      <c r="HMM301" s="27" t="s">
        <v>815</v>
      </c>
      <c r="HMN301" s="27" t="s">
        <v>815</v>
      </c>
      <c r="HMO301" s="27" t="s">
        <v>815</v>
      </c>
      <c r="HMP301" s="27" t="s">
        <v>815</v>
      </c>
      <c r="HMQ301" s="27" t="s">
        <v>815</v>
      </c>
      <c r="HMR301" s="27" t="s">
        <v>815</v>
      </c>
      <c r="HMS301" s="27" t="s">
        <v>815</v>
      </c>
      <c r="HMT301" s="27" t="s">
        <v>815</v>
      </c>
      <c r="HMU301" s="27" t="s">
        <v>815</v>
      </c>
      <c r="HMV301" s="27" t="s">
        <v>815</v>
      </c>
      <c r="HMW301" s="27" t="s">
        <v>815</v>
      </c>
      <c r="HMX301" s="27" t="s">
        <v>815</v>
      </c>
      <c r="HMY301" s="27" t="s">
        <v>815</v>
      </c>
      <c r="HMZ301" s="27" t="s">
        <v>815</v>
      </c>
      <c r="HNA301" s="27" t="s">
        <v>815</v>
      </c>
      <c r="HNB301" s="27" t="s">
        <v>815</v>
      </c>
      <c r="HNC301" s="27" t="s">
        <v>815</v>
      </c>
      <c r="HND301" s="27" t="s">
        <v>815</v>
      </c>
      <c r="HNE301" s="27" t="s">
        <v>815</v>
      </c>
      <c r="HNF301" s="27" t="s">
        <v>815</v>
      </c>
      <c r="HNG301" s="27" t="s">
        <v>815</v>
      </c>
      <c r="HNH301" s="27" t="s">
        <v>815</v>
      </c>
      <c r="HNI301" s="27" t="s">
        <v>815</v>
      </c>
      <c r="HNJ301" s="27" t="s">
        <v>815</v>
      </c>
      <c r="HNK301" s="27" t="s">
        <v>815</v>
      </c>
      <c r="HNL301" s="27" t="s">
        <v>815</v>
      </c>
      <c r="HNM301" s="27" t="s">
        <v>815</v>
      </c>
      <c r="HNN301" s="27" t="s">
        <v>815</v>
      </c>
      <c r="HNO301" s="27" t="s">
        <v>815</v>
      </c>
      <c r="HNP301" s="27" t="s">
        <v>815</v>
      </c>
      <c r="HNQ301" s="27" t="s">
        <v>815</v>
      </c>
      <c r="HNR301" s="27" t="s">
        <v>815</v>
      </c>
      <c r="HNS301" s="27" t="s">
        <v>815</v>
      </c>
      <c r="HNT301" s="27" t="s">
        <v>815</v>
      </c>
      <c r="HNU301" s="27" t="s">
        <v>815</v>
      </c>
      <c r="HNV301" s="27" t="s">
        <v>815</v>
      </c>
      <c r="HNW301" s="27" t="s">
        <v>815</v>
      </c>
      <c r="HNX301" s="27" t="s">
        <v>815</v>
      </c>
      <c r="HNY301" s="27" t="s">
        <v>815</v>
      </c>
      <c r="HNZ301" s="27" t="s">
        <v>815</v>
      </c>
      <c r="HOA301" s="27" t="s">
        <v>815</v>
      </c>
      <c r="HOB301" s="27" t="s">
        <v>815</v>
      </c>
      <c r="HOC301" s="27" t="s">
        <v>815</v>
      </c>
      <c r="HOD301" s="27" t="s">
        <v>815</v>
      </c>
      <c r="HOE301" s="27" t="s">
        <v>815</v>
      </c>
      <c r="HOF301" s="27" t="s">
        <v>815</v>
      </c>
      <c r="HOG301" s="27" t="s">
        <v>815</v>
      </c>
      <c r="HOH301" s="27" t="s">
        <v>815</v>
      </c>
      <c r="HOI301" s="27" t="s">
        <v>815</v>
      </c>
      <c r="HOJ301" s="27" t="s">
        <v>815</v>
      </c>
      <c r="HOK301" s="27" t="s">
        <v>815</v>
      </c>
      <c r="HOL301" s="27" t="s">
        <v>815</v>
      </c>
      <c r="HOM301" s="27" t="s">
        <v>815</v>
      </c>
      <c r="HON301" s="27" t="s">
        <v>815</v>
      </c>
      <c r="HOO301" s="27" t="s">
        <v>815</v>
      </c>
      <c r="HOP301" s="27" t="s">
        <v>815</v>
      </c>
      <c r="HOQ301" s="27" t="s">
        <v>815</v>
      </c>
      <c r="HOR301" s="27" t="s">
        <v>815</v>
      </c>
      <c r="HOS301" s="27" t="s">
        <v>815</v>
      </c>
      <c r="HOT301" s="27" t="s">
        <v>815</v>
      </c>
      <c r="HOU301" s="27" t="s">
        <v>815</v>
      </c>
      <c r="HOV301" s="27" t="s">
        <v>815</v>
      </c>
      <c r="HOW301" s="27" t="s">
        <v>815</v>
      </c>
      <c r="HOX301" s="27" t="s">
        <v>815</v>
      </c>
      <c r="HOY301" s="27" t="s">
        <v>815</v>
      </c>
      <c r="HOZ301" s="27" t="s">
        <v>815</v>
      </c>
      <c r="HPA301" s="27" t="s">
        <v>815</v>
      </c>
      <c r="HPB301" s="27" t="s">
        <v>815</v>
      </c>
      <c r="HPC301" s="27" t="s">
        <v>815</v>
      </c>
      <c r="HPD301" s="27" t="s">
        <v>815</v>
      </c>
      <c r="HPE301" s="27" t="s">
        <v>815</v>
      </c>
      <c r="HPF301" s="27" t="s">
        <v>815</v>
      </c>
      <c r="HPG301" s="27" t="s">
        <v>815</v>
      </c>
      <c r="HPH301" s="27" t="s">
        <v>815</v>
      </c>
      <c r="HPI301" s="27" t="s">
        <v>815</v>
      </c>
      <c r="HPJ301" s="27" t="s">
        <v>815</v>
      </c>
      <c r="HPK301" s="27" t="s">
        <v>815</v>
      </c>
      <c r="HPL301" s="27" t="s">
        <v>815</v>
      </c>
      <c r="HPM301" s="27" t="s">
        <v>815</v>
      </c>
      <c r="HPN301" s="27" t="s">
        <v>815</v>
      </c>
      <c r="HPO301" s="27" t="s">
        <v>815</v>
      </c>
      <c r="HPP301" s="27" t="s">
        <v>815</v>
      </c>
      <c r="HPQ301" s="27" t="s">
        <v>815</v>
      </c>
      <c r="HPR301" s="27" t="s">
        <v>815</v>
      </c>
      <c r="HPS301" s="27" t="s">
        <v>815</v>
      </c>
      <c r="HPT301" s="27" t="s">
        <v>815</v>
      </c>
      <c r="HPU301" s="27" t="s">
        <v>815</v>
      </c>
      <c r="HPV301" s="27" t="s">
        <v>815</v>
      </c>
      <c r="HPW301" s="27" t="s">
        <v>815</v>
      </c>
      <c r="HPX301" s="27" t="s">
        <v>815</v>
      </c>
      <c r="HPY301" s="27" t="s">
        <v>815</v>
      </c>
      <c r="HPZ301" s="27" t="s">
        <v>815</v>
      </c>
      <c r="HQA301" s="27" t="s">
        <v>815</v>
      </c>
      <c r="HQB301" s="27" t="s">
        <v>815</v>
      </c>
      <c r="HQC301" s="27" t="s">
        <v>815</v>
      </c>
      <c r="HQD301" s="27" t="s">
        <v>815</v>
      </c>
      <c r="HQE301" s="27" t="s">
        <v>815</v>
      </c>
      <c r="HQF301" s="27" t="s">
        <v>815</v>
      </c>
      <c r="HQG301" s="27" t="s">
        <v>815</v>
      </c>
      <c r="HQH301" s="27" t="s">
        <v>815</v>
      </c>
      <c r="HQI301" s="27" t="s">
        <v>815</v>
      </c>
      <c r="HQJ301" s="27" t="s">
        <v>815</v>
      </c>
      <c r="HQK301" s="27" t="s">
        <v>815</v>
      </c>
      <c r="HQL301" s="27" t="s">
        <v>815</v>
      </c>
      <c r="HQM301" s="27" t="s">
        <v>815</v>
      </c>
      <c r="HQN301" s="27" t="s">
        <v>815</v>
      </c>
      <c r="HQO301" s="27" t="s">
        <v>815</v>
      </c>
      <c r="HQP301" s="27" t="s">
        <v>815</v>
      </c>
      <c r="HQQ301" s="27" t="s">
        <v>815</v>
      </c>
      <c r="HQR301" s="27" t="s">
        <v>815</v>
      </c>
      <c r="HQS301" s="27" t="s">
        <v>815</v>
      </c>
      <c r="HQT301" s="27" t="s">
        <v>815</v>
      </c>
      <c r="HQU301" s="27" t="s">
        <v>815</v>
      </c>
      <c r="HQV301" s="27" t="s">
        <v>815</v>
      </c>
      <c r="HQW301" s="27" t="s">
        <v>815</v>
      </c>
      <c r="HQX301" s="27" t="s">
        <v>815</v>
      </c>
      <c r="HQY301" s="27" t="s">
        <v>815</v>
      </c>
      <c r="HQZ301" s="27" t="s">
        <v>815</v>
      </c>
      <c r="HRA301" s="27" t="s">
        <v>815</v>
      </c>
      <c r="HRB301" s="27" t="s">
        <v>815</v>
      </c>
      <c r="HRC301" s="27" t="s">
        <v>815</v>
      </c>
      <c r="HRD301" s="27" t="s">
        <v>815</v>
      </c>
      <c r="HRE301" s="27" t="s">
        <v>815</v>
      </c>
      <c r="HRF301" s="27" t="s">
        <v>815</v>
      </c>
      <c r="HRG301" s="27" t="s">
        <v>815</v>
      </c>
      <c r="HRH301" s="27" t="s">
        <v>815</v>
      </c>
      <c r="HRI301" s="27" t="s">
        <v>815</v>
      </c>
      <c r="HRJ301" s="27" t="s">
        <v>815</v>
      </c>
      <c r="HRK301" s="27" t="s">
        <v>815</v>
      </c>
      <c r="HRL301" s="27" t="s">
        <v>815</v>
      </c>
      <c r="HRM301" s="27" t="s">
        <v>815</v>
      </c>
      <c r="HRN301" s="27" t="s">
        <v>815</v>
      </c>
      <c r="HRO301" s="27" t="s">
        <v>815</v>
      </c>
      <c r="HRP301" s="27" t="s">
        <v>815</v>
      </c>
      <c r="HRQ301" s="27" t="s">
        <v>815</v>
      </c>
      <c r="HRR301" s="27" t="s">
        <v>815</v>
      </c>
      <c r="HRS301" s="27" t="s">
        <v>815</v>
      </c>
      <c r="HRT301" s="27" t="s">
        <v>815</v>
      </c>
      <c r="HRU301" s="27" t="s">
        <v>815</v>
      </c>
      <c r="HRV301" s="27" t="s">
        <v>815</v>
      </c>
      <c r="HRW301" s="27" t="s">
        <v>815</v>
      </c>
      <c r="HRX301" s="27" t="s">
        <v>815</v>
      </c>
      <c r="HRY301" s="27" t="s">
        <v>815</v>
      </c>
      <c r="HRZ301" s="27" t="s">
        <v>815</v>
      </c>
      <c r="HSA301" s="27" t="s">
        <v>815</v>
      </c>
      <c r="HSB301" s="27" t="s">
        <v>815</v>
      </c>
      <c r="HSC301" s="27" t="s">
        <v>815</v>
      </c>
      <c r="HSD301" s="27" t="s">
        <v>815</v>
      </c>
      <c r="HSE301" s="27" t="s">
        <v>815</v>
      </c>
      <c r="HSF301" s="27" t="s">
        <v>815</v>
      </c>
      <c r="HSG301" s="27" t="s">
        <v>815</v>
      </c>
      <c r="HSH301" s="27" t="s">
        <v>815</v>
      </c>
      <c r="HSI301" s="27" t="s">
        <v>815</v>
      </c>
      <c r="HSJ301" s="27" t="s">
        <v>815</v>
      </c>
      <c r="HSK301" s="27" t="s">
        <v>815</v>
      </c>
      <c r="HSL301" s="27" t="s">
        <v>815</v>
      </c>
      <c r="HSM301" s="27" t="s">
        <v>815</v>
      </c>
      <c r="HSN301" s="27" t="s">
        <v>815</v>
      </c>
      <c r="HSO301" s="27" t="s">
        <v>815</v>
      </c>
      <c r="HSP301" s="27" t="s">
        <v>815</v>
      </c>
      <c r="HSQ301" s="27" t="s">
        <v>815</v>
      </c>
      <c r="HSR301" s="27" t="s">
        <v>815</v>
      </c>
      <c r="HSS301" s="27" t="s">
        <v>815</v>
      </c>
      <c r="HST301" s="27" t="s">
        <v>815</v>
      </c>
      <c r="HSU301" s="27" t="s">
        <v>815</v>
      </c>
      <c r="HSV301" s="27" t="s">
        <v>815</v>
      </c>
      <c r="HSW301" s="27" t="s">
        <v>815</v>
      </c>
      <c r="HSX301" s="27" t="s">
        <v>815</v>
      </c>
      <c r="HSY301" s="27" t="s">
        <v>815</v>
      </c>
      <c r="HSZ301" s="27" t="s">
        <v>815</v>
      </c>
      <c r="HTA301" s="27" t="s">
        <v>815</v>
      </c>
      <c r="HTB301" s="27" t="s">
        <v>815</v>
      </c>
      <c r="HTC301" s="27" t="s">
        <v>815</v>
      </c>
      <c r="HTD301" s="27" t="s">
        <v>815</v>
      </c>
      <c r="HTE301" s="27" t="s">
        <v>815</v>
      </c>
      <c r="HTF301" s="27" t="s">
        <v>815</v>
      </c>
      <c r="HTG301" s="27" t="s">
        <v>815</v>
      </c>
      <c r="HTH301" s="27" t="s">
        <v>815</v>
      </c>
      <c r="HTI301" s="27" t="s">
        <v>815</v>
      </c>
      <c r="HTJ301" s="27" t="s">
        <v>815</v>
      </c>
      <c r="HTK301" s="27" t="s">
        <v>815</v>
      </c>
      <c r="HTL301" s="27" t="s">
        <v>815</v>
      </c>
      <c r="HTM301" s="27" t="s">
        <v>815</v>
      </c>
      <c r="HTN301" s="27" t="s">
        <v>815</v>
      </c>
      <c r="HTO301" s="27" t="s">
        <v>815</v>
      </c>
      <c r="HTP301" s="27" t="s">
        <v>815</v>
      </c>
      <c r="HTQ301" s="27" t="s">
        <v>815</v>
      </c>
      <c r="HTR301" s="27" t="s">
        <v>815</v>
      </c>
      <c r="HTS301" s="27" t="s">
        <v>815</v>
      </c>
      <c r="HTT301" s="27" t="s">
        <v>815</v>
      </c>
      <c r="HTU301" s="27" t="s">
        <v>815</v>
      </c>
      <c r="HTV301" s="27" t="s">
        <v>815</v>
      </c>
      <c r="HTW301" s="27" t="s">
        <v>815</v>
      </c>
      <c r="HTX301" s="27" t="s">
        <v>815</v>
      </c>
      <c r="HTY301" s="27" t="s">
        <v>815</v>
      </c>
      <c r="HTZ301" s="27" t="s">
        <v>815</v>
      </c>
      <c r="HUA301" s="27" t="s">
        <v>815</v>
      </c>
      <c r="HUB301" s="27" t="s">
        <v>815</v>
      </c>
      <c r="HUC301" s="27" t="s">
        <v>815</v>
      </c>
      <c r="HUD301" s="27" t="s">
        <v>815</v>
      </c>
      <c r="HUE301" s="27" t="s">
        <v>815</v>
      </c>
      <c r="HUF301" s="27" t="s">
        <v>815</v>
      </c>
      <c r="HUG301" s="27" t="s">
        <v>815</v>
      </c>
      <c r="HUH301" s="27" t="s">
        <v>815</v>
      </c>
      <c r="HUI301" s="27" t="s">
        <v>815</v>
      </c>
      <c r="HUJ301" s="27" t="s">
        <v>815</v>
      </c>
      <c r="HUK301" s="27" t="s">
        <v>815</v>
      </c>
      <c r="HUL301" s="27" t="s">
        <v>815</v>
      </c>
      <c r="HUM301" s="27" t="s">
        <v>815</v>
      </c>
      <c r="HUN301" s="27" t="s">
        <v>815</v>
      </c>
      <c r="HUO301" s="27" t="s">
        <v>815</v>
      </c>
      <c r="HUP301" s="27" t="s">
        <v>815</v>
      </c>
      <c r="HUQ301" s="27" t="s">
        <v>815</v>
      </c>
      <c r="HUR301" s="27" t="s">
        <v>815</v>
      </c>
      <c r="HUS301" s="27" t="s">
        <v>815</v>
      </c>
      <c r="HUT301" s="27" t="s">
        <v>815</v>
      </c>
      <c r="HUU301" s="27" t="s">
        <v>815</v>
      </c>
      <c r="HUV301" s="27" t="s">
        <v>815</v>
      </c>
      <c r="HUW301" s="27" t="s">
        <v>815</v>
      </c>
      <c r="HUX301" s="27" t="s">
        <v>815</v>
      </c>
      <c r="HUY301" s="27" t="s">
        <v>815</v>
      </c>
      <c r="HUZ301" s="27" t="s">
        <v>815</v>
      </c>
      <c r="HVA301" s="27" t="s">
        <v>815</v>
      </c>
      <c r="HVB301" s="27" t="s">
        <v>815</v>
      </c>
      <c r="HVC301" s="27" t="s">
        <v>815</v>
      </c>
      <c r="HVD301" s="27" t="s">
        <v>815</v>
      </c>
      <c r="HVE301" s="27" t="s">
        <v>815</v>
      </c>
      <c r="HVF301" s="27" t="s">
        <v>815</v>
      </c>
      <c r="HVG301" s="27" t="s">
        <v>815</v>
      </c>
      <c r="HVH301" s="27" t="s">
        <v>815</v>
      </c>
      <c r="HVI301" s="27" t="s">
        <v>815</v>
      </c>
      <c r="HVJ301" s="27" t="s">
        <v>815</v>
      </c>
      <c r="HVK301" s="27" t="s">
        <v>815</v>
      </c>
      <c r="HVL301" s="27" t="s">
        <v>815</v>
      </c>
      <c r="HVM301" s="27" t="s">
        <v>815</v>
      </c>
      <c r="HVN301" s="27" t="s">
        <v>815</v>
      </c>
      <c r="HVO301" s="27" t="s">
        <v>815</v>
      </c>
      <c r="HVP301" s="27" t="s">
        <v>815</v>
      </c>
      <c r="HVQ301" s="27" t="s">
        <v>815</v>
      </c>
      <c r="HVR301" s="27" t="s">
        <v>815</v>
      </c>
      <c r="HVS301" s="27" t="s">
        <v>815</v>
      </c>
      <c r="HVT301" s="27" t="s">
        <v>815</v>
      </c>
      <c r="HVU301" s="27" t="s">
        <v>815</v>
      </c>
      <c r="HVV301" s="27" t="s">
        <v>815</v>
      </c>
      <c r="HVW301" s="27" t="s">
        <v>815</v>
      </c>
      <c r="HVX301" s="27" t="s">
        <v>815</v>
      </c>
      <c r="HVY301" s="27" t="s">
        <v>815</v>
      </c>
      <c r="HVZ301" s="27" t="s">
        <v>815</v>
      </c>
      <c r="HWA301" s="27" t="s">
        <v>815</v>
      </c>
      <c r="HWB301" s="27" t="s">
        <v>815</v>
      </c>
      <c r="HWC301" s="27" t="s">
        <v>815</v>
      </c>
      <c r="HWD301" s="27" t="s">
        <v>815</v>
      </c>
      <c r="HWE301" s="27" t="s">
        <v>815</v>
      </c>
      <c r="HWF301" s="27" t="s">
        <v>815</v>
      </c>
      <c r="HWG301" s="27" t="s">
        <v>815</v>
      </c>
      <c r="HWH301" s="27" t="s">
        <v>815</v>
      </c>
      <c r="HWI301" s="27" t="s">
        <v>815</v>
      </c>
      <c r="HWJ301" s="27" t="s">
        <v>815</v>
      </c>
      <c r="HWK301" s="27" t="s">
        <v>815</v>
      </c>
      <c r="HWL301" s="27" t="s">
        <v>815</v>
      </c>
      <c r="HWM301" s="27" t="s">
        <v>815</v>
      </c>
      <c r="HWN301" s="27" t="s">
        <v>815</v>
      </c>
      <c r="HWO301" s="27" t="s">
        <v>815</v>
      </c>
      <c r="HWP301" s="27" t="s">
        <v>815</v>
      </c>
      <c r="HWQ301" s="27" t="s">
        <v>815</v>
      </c>
      <c r="HWR301" s="27" t="s">
        <v>815</v>
      </c>
      <c r="HWS301" s="27" t="s">
        <v>815</v>
      </c>
      <c r="HWT301" s="27" t="s">
        <v>815</v>
      </c>
      <c r="HWU301" s="27" t="s">
        <v>815</v>
      </c>
      <c r="HWV301" s="27" t="s">
        <v>815</v>
      </c>
      <c r="HWW301" s="27" t="s">
        <v>815</v>
      </c>
      <c r="HWX301" s="27" t="s">
        <v>815</v>
      </c>
      <c r="HWY301" s="27" t="s">
        <v>815</v>
      </c>
      <c r="HWZ301" s="27" t="s">
        <v>815</v>
      </c>
      <c r="HXA301" s="27" t="s">
        <v>815</v>
      </c>
      <c r="HXB301" s="27" t="s">
        <v>815</v>
      </c>
      <c r="HXC301" s="27" t="s">
        <v>815</v>
      </c>
      <c r="HXD301" s="27" t="s">
        <v>815</v>
      </c>
      <c r="HXE301" s="27" t="s">
        <v>815</v>
      </c>
      <c r="HXF301" s="27" t="s">
        <v>815</v>
      </c>
      <c r="HXG301" s="27" t="s">
        <v>815</v>
      </c>
      <c r="HXH301" s="27" t="s">
        <v>815</v>
      </c>
      <c r="HXI301" s="27" t="s">
        <v>815</v>
      </c>
      <c r="HXJ301" s="27" t="s">
        <v>815</v>
      </c>
      <c r="HXK301" s="27" t="s">
        <v>815</v>
      </c>
      <c r="HXL301" s="27" t="s">
        <v>815</v>
      </c>
      <c r="HXM301" s="27" t="s">
        <v>815</v>
      </c>
      <c r="HXN301" s="27" t="s">
        <v>815</v>
      </c>
      <c r="HXO301" s="27" t="s">
        <v>815</v>
      </c>
      <c r="HXP301" s="27" t="s">
        <v>815</v>
      </c>
      <c r="HXQ301" s="27" t="s">
        <v>815</v>
      </c>
      <c r="HXR301" s="27" t="s">
        <v>815</v>
      </c>
      <c r="HXS301" s="27" t="s">
        <v>815</v>
      </c>
      <c r="HXT301" s="27" t="s">
        <v>815</v>
      </c>
      <c r="HXU301" s="27" t="s">
        <v>815</v>
      </c>
      <c r="HXV301" s="27" t="s">
        <v>815</v>
      </c>
      <c r="HXW301" s="27" t="s">
        <v>815</v>
      </c>
      <c r="HXX301" s="27" t="s">
        <v>815</v>
      </c>
      <c r="HXY301" s="27" t="s">
        <v>815</v>
      </c>
      <c r="HXZ301" s="27" t="s">
        <v>815</v>
      </c>
      <c r="HYA301" s="27" t="s">
        <v>815</v>
      </c>
      <c r="HYB301" s="27" t="s">
        <v>815</v>
      </c>
      <c r="HYC301" s="27" t="s">
        <v>815</v>
      </c>
      <c r="HYD301" s="27" t="s">
        <v>815</v>
      </c>
      <c r="HYE301" s="27" t="s">
        <v>815</v>
      </c>
      <c r="HYF301" s="27" t="s">
        <v>815</v>
      </c>
      <c r="HYG301" s="27" t="s">
        <v>815</v>
      </c>
      <c r="HYH301" s="27" t="s">
        <v>815</v>
      </c>
      <c r="HYI301" s="27" t="s">
        <v>815</v>
      </c>
      <c r="HYJ301" s="27" t="s">
        <v>815</v>
      </c>
      <c r="HYK301" s="27" t="s">
        <v>815</v>
      </c>
      <c r="HYL301" s="27" t="s">
        <v>815</v>
      </c>
      <c r="HYM301" s="27" t="s">
        <v>815</v>
      </c>
      <c r="HYN301" s="27" t="s">
        <v>815</v>
      </c>
      <c r="HYO301" s="27" t="s">
        <v>815</v>
      </c>
      <c r="HYP301" s="27" t="s">
        <v>815</v>
      </c>
      <c r="HYQ301" s="27" t="s">
        <v>815</v>
      </c>
      <c r="HYR301" s="27" t="s">
        <v>815</v>
      </c>
      <c r="HYS301" s="27" t="s">
        <v>815</v>
      </c>
      <c r="HYT301" s="27" t="s">
        <v>815</v>
      </c>
      <c r="HYU301" s="27" t="s">
        <v>815</v>
      </c>
      <c r="HYV301" s="27" t="s">
        <v>815</v>
      </c>
      <c r="HYW301" s="27" t="s">
        <v>815</v>
      </c>
      <c r="HYX301" s="27" t="s">
        <v>815</v>
      </c>
      <c r="HYY301" s="27" t="s">
        <v>815</v>
      </c>
      <c r="HYZ301" s="27" t="s">
        <v>815</v>
      </c>
      <c r="HZA301" s="27" t="s">
        <v>815</v>
      </c>
      <c r="HZB301" s="27" t="s">
        <v>815</v>
      </c>
      <c r="HZC301" s="27" t="s">
        <v>815</v>
      </c>
      <c r="HZD301" s="27" t="s">
        <v>815</v>
      </c>
      <c r="HZE301" s="27" t="s">
        <v>815</v>
      </c>
      <c r="HZF301" s="27" t="s">
        <v>815</v>
      </c>
      <c r="HZG301" s="27" t="s">
        <v>815</v>
      </c>
      <c r="HZH301" s="27" t="s">
        <v>815</v>
      </c>
      <c r="HZI301" s="27" t="s">
        <v>815</v>
      </c>
      <c r="HZJ301" s="27" t="s">
        <v>815</v>
      </c>
      <c r="HZK301" s="27" t="s">
        <v>815</v>
      </c>
      <c r="HZL301" s="27" t="s">
        <v>815</v>
      </c>
      <c r="HZM301" s="27" t="s">
        <v>815</v>
      </c>
      <c r="HZN301" s="27" t="s">
        <v>815</v>
      </c>
      <c r="HZO301" s="27" t="s">
        <v>815</v>
      </c>
      <c r="HZP301" s="27" t="s">
        <v>815</v>
      </c>
      <c r="HZQ301" s="27" t="s">
        <v>815</v>
      </c>
      <c r="HZR301" s="27" t="s">
        <v>815</v>
      </c>
      <c r="HZS301" s="27" t="s">
        <v>815</v>
      </c>
      <c r="HZT301" s="27" t="s">
        <v>815</v>
      </c>
      <c r="HZU301" s="27" t="s">
        <v>815</v>
      </c>
      <c r="HZV301" s="27" t="s">
        <v>815</v>
      </c>
      <c r="HZW301" s="27" t="s">
        <v>815</v>
      </c>
      <c r="HZX301" s="27" t="s">
        <v>815</v>
      </c>
      <c r="HZY301" s="27" t="s">
        <v>815</v>
      </c>
      <c r="HZZ301" s="27" t="s">
        <v>815</v>
      </c>
      <c r="IAA301" s="27" t="s">
        <v>815</v>
      </c>
      <c r="IAB301" s="27" t="s">
        <v>815</v>
      </c>
      <c r="IAC301" s="27" t="s">
        <v>815</v>
      </c>
      <c r="IAD301" s="27" t="s">
        <v>815</v>
      </c>
      <c r="IAE301" s="27" t="s">
        <v>815</v>
      </c>
      <c r="IAF301" s="27" t="s">
        <v>815</v>
      </c>
      <c r="IAG301" s="27" t="s">
        <v>815</v>
      </c>
      <c r="IAH301" s="27" t="s">
        <v>815</v>
      </c>
      <c r="IAI301" s="27" t="s">
        <v>815</v>
      </c>
      <c r="IAJ301" s="27" t="s">
        <v>815</v>
      </c>
      <c r="IAK301" s="27" t="s">
        <v>815</v>
      </c>
      <c r="IAL301" s="27" t="s">
        <v>815</v>
      </c>
      <c r="IAM301" s="27" t="s">
        <v>815</v>
      </c>
      <c r="IAN301" s="27" t="s">
        <v>815</v>
      </c>
      <c r="IAO301" s="27" t="s">
        <v>815</v>
      </c>
      <c r="IAP301" s="27" t="s">
        <v>815</v>
      </c>
      <c r="IAQ301" s="27" t="s">
        <v>815</v>
      </c>
      <c r="IAR301" s="27" t="s">
        <v>815</v>
      </c>
      <c r="IAS301" s="27" t="s">
        <v>815</v>
      </c>
      <c r="IAT301" s="27" t="s">
        <v>815</v>
      </c>
      <c r="IAU301" s="27" t="s">
        <v>815</v>
      </c>
      <c r="IAV301" s="27" t="s">
        <v>815</v>
      </c>
      <c r="IAW301" s="27" t="s">
        <v>815</v>
      </c>
      <c r="IAX301" s="27" t="s">
        <v>815</v>
      </c>
      <c r="IAY301" s="27" t="s">
        <v>815</v>
      </c>
      <c r="IAZ301" s="27" t="s">
        <v>815</v>
      </c>
      <c r="IBA301" s="27" t="s">
        <v>815</v>
      </c>
      <c r="IBB301" s="27" t="s">
        <v>815</v>
      </c>
      <c r="IBC301" s="27" t="s">
        <v>815</v>
      </c>
      <c r="IBD301" s="27" t="s">
        <v>815</v>
      </c>
      <c r="IBE301" s="27" t="s">
        <v>815</v>
      </c>
      <c r="IBF301" s="27" t="s">
        <v>815</v>
      </c>
      <c r="IBG301" s="27" t="s">
        <v>815</v>
      </c>
      <c r="IBH301" s="27" t="s">
        <v>815</v>
      </c>
      <c r="IBI301" s="27" t="s">
        <v>815</v>
      </c>
      <c r="IBJ301" s="27" t="s">
        <v>815</v>
      </c>
      <c r="IBK301" s="27" t="s">
        <v>815</v>
      </c>
      <c r="IBL301" s="27" t="s">
        <v>815</v>
      </c>
      <c r="IBM301" s="27" t="s">
        <v>815</v>
      </c>
      <c r="IBN301" s="27" t="s">
        <v>815</v>
      </c>
      <c r="IBO301" s="27" t="s">
        <v>815</v>
      </c>
      <c r="IBP301" s="27" t="s">
        <v>815</v>
      </c>
      <c r="IBQ301" s="27" t="s">
        <v>815</v>
      </c>
      <c r="IBR301" s="27" t="s">
        <v>815</v>
      </c>
      <c r="IBS301" s="27" t="s">
        <v>815</v>
      </c>
      <c r="IBT301" s="27" t="s">
        <v>815</v>
      </c>
      <c r="IBU301" s="27" t="s">
        <v>815</v>
      </c>
      <c r="IBV301" s="27" t="s">
        <v>815</v>
      </c>
      <c r="IBW301" s="27" t="s">
        <v>815</v>
      </c>
      <c r="IBX301" s="27" t="s">
        <v>815</v>
      </c>
      <c r="IBY301" s="27" t="s">
        <v>815</v>
      </c>
      <c r="IBZ301" s="27" t="s">
        <v>815</v>
      </c>
      <c r="ICA301" s="27" t="s">
        <v>815</v>
      </c>
      <c r="ICB301" s="27" t="s">
        <v>815</v>
      </c>
      <c r="ICC301" s="27" t="s">
        <v>815</v>
      </c>
      <c r="ICD301" s="27" t="s">
        <v>815</v>
      </c>
      <c r="ICE301" s="27" t="s">
        <v>815</v>
      </c>
      <c r="ICF301" s="27" t="s">
        <v>815</v>
      </c>
      <c r="ICG301" s="27" t="s">
        <v>815</v>
      </c>
      <c r="ICH301" s="27" t="s">
        <v>815</v>
      </c>
      <c r="ICI301" s="27" t="s">
        <v>815</v>
      </c>
      <c r="ICJ301" s="27" t="s">
        <v>815</v>
      </c>
      <c r="ICK301" s="27" t="s">
        <v>815</v>
      </c>
      <c r="ICL301" s="27" t="s">
        <v>815</v>
      </c>
      <c r="ICM301" s="27" t="s">
        <v>815</v>
      </c>
      <c r="ICN301" s="27" t="s">
        <v>815</v>
      </c>
      <c r="ICO301" s="27" t="s">
        <v>815</v>
      </c>
      <c r="ICP301" s="27" t="s">
        <v>815</v>
      </c>
      <c r="ICQ301" s="27" t="s">
        <v>815</v>
      </c>
      <c r="ICR301" s="27" t="s">
        <v>815</v>
      </c>
      <c r="ICS301" s="27" t="s">
        <v>815</v>
      </c>
      <c r="ICT301" s="27" t="s">
        <v>815</v>
      </c>
      <c r="ICU301" s="27" t="s">
        <v>815</v>
      </c>
      <c r="ICV301" s="27" t="s">
        <v>815</v>
      </c>
      <c r="ICW301" s="27" t="s">
        <v>815</v>
      </c>
      <c r="ICX301" s="27" t="s">
        <v>815</v>
      </c>
      <c r="ICY301" s="27" t="s">
        <v>815</v>
      </c>
      <c r="ICZ301" s="27" t="s">
        <v>815</v>
      </c>
      <c r="IDA301" s="27" t="s">
        <v>815</v>
      </c>
      <c r="IDB301" s="27" t="s">
        <v>815</v>
      </c>
      <c r="IDC301" s="27" t="s">
        <v>815</v>
      </c>
      <c r="IDD301" s="27" t="s">
        <v>815</v>
      </c>
      <c r="IDE301" s="27" t="s">
        <v>815</v>
      </c>
      <c r="IDF301" s="27" t="s">
        <v>815</v>
      </c>
      <c r="IDG301" s="27" t="s">
        <v>815</v>
      </c>
      <c r="IDH301" s="27" t="s">
        <v>815</v>
      </c>
      <c r="IDI301" s="27" t="s">
        <v>815</v>
      </c>
      <c r="IDJ301" s="27" t="s">
        <v>815</v>
      </c>
      <c r="IDK301" s="27" t="s">
        <v>815</v>
      </c>
      <c r="IDL301" s="27" t="s">
        <v>815</v>
      </c>
      <c r="IDM301" s="27" t="s">
        <v>815</v>
      </c>
      <c r="IDN301" s="27" t="s">
        <v>815</v>
      </c>
      <c r="IDO301" s="27" t="s">
        <v>815</v>
      </c>
      <c r="IDP301" s="27" t="s">
        <v>815</v>
      </c>
      <c r="IDQ301" s="27" t="s">
        <v>815</v>
      </c>
      <c r="IDR301" s="27" t="s">
        <v>815</v>
      </c>
      <c r="IDS301" s="27" t="s">
        <v>815</v>
      </c>
      <c r="IDT301" s="27" t="s">
        <v>815</v>
      </c>
      <c r="IDU301" s="27" t="s">
        <v>815</v>
      </c>
      <c r="IDV301" s="27" t="s">
        <v>815</v>
      </c>
      <c r="IDW301" s="27" t="s">
        <v>815</v>
      </c>
      <c r="IDX301" s="27" t="s">
        <v>815</v>
      </c>
      <c r="IDY301" s="27" t="s">
        <v>815</v>
      </c>
      <c r="IDZ301" s="27" t="s">
        <v>815</v>
      </c>
      <c r="IEA301" s="27" t="s">
        <v>815</v>
      </c>
      <c r="IEB301" s="27" t="s">
        <v>815</v>
      </c>
      <c r="IEC301" s="27" t="s">
        <v>815</v>
      </c>
      <c r="IED301" s="27" t="s">
        <v>815</v>
      </c>
      <c r="IEE301" s="27" t="s">
        <v>815</v>
      </c>
      <c r="IEF301" s="27" t="s">
        <v>815</v>
      </c>
      <c r="IEG301" s="27" t="s">
        <v>815</v>
      </c>
      <c r="IEH301" s="27" t="s">
        <v>815</v>
      </c>
      <c r="IEI301" s="27" t="s">
        <v>815</v>
      </c>
      <c r="IEJ301" s="27" t="s">
        <v>815</v>
      </c>
      <c r="IEK301" s="27" t="s">
        <v>815</v>
      </c>
      <c r="IEL301" s="27" t="s">
        <v>815</v>
      </c>
      <c r="IEM301" s="27" t="s">
        <v>815</v>
      </c>
      <c r="IEN301" s="27" t="s">
        <v>815</v>
      </c>
      <c r="IEO301" s="27" t="s">
        <v>815</v>
      </c>
      <c r="IEP301" s="27" t="s">
        <v>815</v>
      </c>
      <c r="IEQ301" s="27" t="s">
        <v>815</v>
      </c>
      <c r="IER301" s="27" t="s">
        <v>815</v>
      </c>
      <c r="IES301" s="27" t="s">
        <v>815</v>
      </c>
      <c r="IET301" s="27" t="s">
        <v>815</v>
      </c>
      <c r="IEU301" s="27" t="s">
        <v>815</v>
      </c>
      <c r="IEV301" s="27" t="s">
        <v>815</v>
      </c>
      <c r="IEW301" s="27" t="s">
        <v>815</v>
      </c>
      <c r="IEX301" s="27" t="s">
        <v>815</v>
      </c>
      <c r="IEY301" s="27" t="s">
        <v>815</v>
      </c>
      <c r="IEZ301" s="27" t="s">
        <v>815</v>
      </c>
      <c r="IFA301" s="27" t="s">
        <v>815</v>
      </c>
      <c r="IFB301" s="27" t="s">
        <v>815</v>
      </c>
      <c r="IFC301" s="27" t="s">
        <v>815</v>
      </c>
      <c r="IFD301" s="27" t="s">
        <v>815</v>
      </c>
      <c r="IFE301" s="27" t="s">
        <v>815</v>
      </c>
      <c r="IFF301" s="27" t="s">
        <v>815</v>
      </c>
      <c r="IFG301" s="27" t="s">
        <v>815</v>
      </c>
      <c r="IFH301" s="27" t="s">
        <v>815</v>
      </c>
      <c r="IFI301" s="27" t="s">
        <v>815</v>
      </c>
      <c r="IFJ301" s="27" t="s">
        <v>815</v>
      </c>
      <c r="IFK301" s="27" t="s">
        <v>815</v>
      </c>
      <c r="IFL301" s="27" t="s">
        <v>815</v>
      </c>
      <c r="IFM301" s="27" t="s">
        <v>815</v>
      </c>
      <c r="IFN301" s="27" t="s">
        <v>815</v>
      </c>
      <c r="IFO301" s="27" t="s">
        <v>815</v>
      </c>
      <c r="IFP301" s="27" t="s">
        <v>815</v>
      </c>
      <c r="IFQ301" s="27" t="s">
        <v>815</v>
      </c>
      <c r="IFR301" s="27" t="s">
        <v>815</v>
      </c>
      <c r="IFS301" s="27" t="s">
        <v>815</v>
      </c>
      <c r="IFT301" s="27" t="s">
        <v>815</v>
      </c>
      <c r="IFU301" s="27" t="s">
        <v>815</v>
      </c>
      <c r="IFV301" s="27" t="s">
        <v>815</v>
      </c>
      <c r="IFW301" s="27" t="s">
        <v>815</v>
      </c>
      <c r="IFX301" s="27" t="s">
        <v>815</v>
      </c>
      <c r="IFY301" s="27" t="s">
        <v>815</v>
      </c>
      <c r="IFZ301" s="27" t="s">
        <v>815</v>
      </c>
      <c r="IGA301" s="27" t="s">
        <v>815</v>
      </c>
      <c r="IGB301" s="27" t="s">
        <v>815</v>
      </c>
      <c r="IGC301" s="27" t="s">
        <v>815</v>
      </c>
      <c r="IGD301" s="27" t="s">
        <v>815</v>
      </c>
      <c r="IGE301" s="27" t="s">
        <v>815</v>
      </c>
      <c r="IGF301" s="27" t="s">
        <v>815</v>
      </c>
      <c r="IGG301" s="27" t="s">
        <v>815</v>
      </c>
      <c r="IGH301" s="27" t="s">
        <v>815</v>
      </c>
      <c r="IGI301" s="27" t="s">
        <v>815</v>
      </c>
      <c r="IGJ301" s="27" t="s">
        <v>815</v>
      </c>
      <c r="IGK301" s="27" t="s">
        <v>815</v>
      </c>
      <c r="IGL301" s="27" t="s">
        <v>815</v>
      </c>
      <c r="IGM301" s="27" t="s">
        <v>815</v>
      </c>
      <c r="IGN301" s="27" t="s">
        <v>815</v>
      </c>
      <c r="IGO301" s="27" t="s">
        <v>815</v>
      </c>
      <c r="IGP301" s="27" t="s">
        <v>815</v>
      </c>
      <c r="IGQ301" s="27" t="s">
        <v>815</v>
      </c>
      <c r="IGR301" s="27" t="s">
        <v>815</v>
      </c>
      <c r="IGS301" s="27" t="s">
        <v>815</v>
      </c>
      <c r="IGT301" s="27" t="s">
        <v>815</v>
      </c>
      <c r="IGU301" s="27" t="s">
        <v>815</v>
      </c>
      <c r="IGV301" s="27" t="s">
        <v>815</v>
      </c>
      <c r="IGW301" s="27" t="s">
        <v>815</v>
      </c>
      <c r="IGX301" s="27" t="s">
        <v>815</v>
      </c>
      <c r="IGY301" s="27" t="s">
        <v>815</v>
      </c>
      <c r="IGZ301" s="27" t="s">
        <v>815</v>
      </c>
      <c r="IHA301" s="27" t="s">
        <v>815</v>
      </c>
      <c r="IHB301" s="27" t="s">
        <v>815</v>
      </c>
      <c r="IHC301" s="27" t="s">
        <v>815</v>
      </c>
      <c r="IHD301" s="27" t="s">
        <v>815</v>
      </c>
      <c r="IHE301" s="27" t="s">
        <v>815</v>
      </c>
      <c r="IHF301" s="27" t="s">
        <v>815</v>
      </c>
      <c r="IHG301" s="27" t="s">
        <v>815</v>
      </c>
      <c r="IHH301" s="27" t="s">
        <v>815</v>
      </c>
      <c r="IHI301" s="27" t="s">
        <v>815</v>
      </c>
      <c r="IHJ301" s="27" t="s">
        <v>815</v>
      </c>
      <c r="IHK301" s="27" t="s">
        <v>815</v>
      </c>
      <c r="IHL301" s="27" t="s">
        <v>815</v>
      </c>
      <c r="IHM301" s="27" t="s">
        <v>815</v>
      </c>
      <c r="IHN301" s="27" t="s">
        <v>815</v>
      </c>
      <c r="IHO301" s="27" t="s">
        <v>815</v>
      </c>
      <c r="IHP301" s="27" t="s">
        <v>815</v>
      </c>
      <c r="IHQ301" s="27" t="s">
        <v>815</v>
      </c>
      <c r="IHR301" s="27" t="s">
        <v>815</v>
      </c>
      <c r="IHS301" s="27" t="s">
        <v>815</v>
      </c>
      <c r="IHT301" s="27" t="s">
        <v>815</v>
      </c>
      <c r="IHU301" s="27" t="s">
        <v>815</v>
      </c>
      <c r="IHV301" s="27" t="s">
        <v>815</v>
      </c>
      <c r="IHW301" s="27" t="s">
        <v>815</v>
      </c>
      <c r="IHX301" s="27" t="s">
        <v>815</v>
      </c>
      <c r="IHY301" s="27" t="s">
        <v>815</v>
      </c>
      <c r="IHZ301" s="27" t="s">
        <v>815</v>
      </c>
      <c r="IIA301" s="27" t="s">
        <v>815</v>
      </c>
      <c r="IIB301" s="27" t="s">
        <v>815</v>
      </c>
      <c r="IIC301" s="27" t="s">
        <v>815</v>
      </c>
      <c r="IID301" s="27" t="s">
        <v>815</v>
      </c>
      <c r="IIE301" s="27" t="s">
        <v>815</v>
      </c>
      <c r="IIF301" s="27" t="s">
        <v>815</v>
      </c>
      <c r="IIG301" s="27" t="s">
        <v>815</v>
      </c>
      <c r="IIH301" s="27" t="s">
        <v>815</v>
      </c>
      <c r="III301" s="27" t="s">
        <v>815</v>
      </c>
      <c r="IIJ301" s="27" t="s">
        <v>815</v>
      </c>
      <c r="IIK301" s="27" t="s">
        <v>815</v>
      </c>
      <c r="IIL301" s="27" t="s">
        <v>815</v>
      </c>
      <c r="IIM301" s="27" t="s">
        <v>815</v>
      </c>
      <c r="IIN301" s="27" t="s">
        <v>815</v>
      </c>
      <c r="IIO301" s="27" t="s">
        <v>815</v>
      </c>
      <c r="IIP301" s="27" t="s">
        <v>815</v>
      </c>
      <c r="IIQ301" s="27" t="s">
        <v>815</v>
      </c>
      <c r="IIR301" s="27" t="s">
        <v>815</v>
      </c>
      <c r="IIS301" s="27" t="s">
        <v>815</v>
      </c>
      <c r="IIT301" s="27" t="s">
        <v>815</v>
      </c>
      <c r="IIU301" s="27" t="s">
        <v>815</v>
      </c>
      <c r="IIV301" s="27" t="s">
        <v>815</v>
      </c>
      <c r="IIW301" s="27" t="s">
        <v>815</v>
      </c>
      <c r="IIX301" s="27" t="s">
        <v>815</v>
      </c>
      <c r="IIY301" s="27" t="s">
        <v>815</v>
      </c>
      <c r="IIZ301" s="27" t="s">
        <v>815</v>
      </c>
      <c r="IJA301" s="27" t="s">
        <v>815</v>
      </c>
      <c r="IJB301" s="27" t="s">
        <v>815</v>
      </c>
      <c r="IJC301" s="27" t="s">
        <v>815</v>
      </c>
      <c r="IJD301" s="27" t="s">
        <v>815</v>
      </c>
      <c r="IJE301" s="27" t="s">
        <v>815</v>
      </c>
      <c r="IJF301" s="27" t="s">
        <v>815</v>
      </c>
      <c r="IJG301" s="27" t="s">
        <v>815</v>
      </c>
      <c r="IJH301" s="27" t="s">
        <v>815</v>
      </c>
      <c r="IJI301" s="27" t="s">
        <v>815</v>
      </c>
      <c r="IJJ301" s="27" t="s">
        <v>815</v>
      </c>
      <c r="IJK301" s="27" t="s">
        <v>815</v>
      </c>
      <c r="IJL301" s="27" t="s">
        <v>815</v>
      </c>
      <c r="IJM301" s="27" t="s">
        <v>815</v>
      </c>
      <c r="IJN301" s="27" t="s">
        <v>815</v>
      </c>
      <c r="IJO301" s="27" t="s">
        <v>815</v>
      </c>
      <c r="IJP301" s="27" t="s">
        <v>815</v>
      </c>
      <c r="IJQ301" s="27" t="s">
        <v>815</v>
      </c>
      <c r="IJR301" s="27" t="s">
        <v>815</v>
      </c>
      <c r="IJS301" s="27" t="s">
        <v>815</v>
      </c>
      <c r="IJT301" s="27" t="s">
        <v>815</v>
      </c>
      <c r="IJU301" s="27" t="s">
        <v>815</v>
      </c>
      <c r="IJV301" s="27" t="s">
        <v>815</v>
      </c>
      <c r="IJW301" s="27" t="s">
        <v>815</v>
      </c>
      <c r="IJX301" s="27" t="s">
        <v>815</v>
      </c>
      <c r="IJY301" s="27" t="s">
        <v>815</v>
      </c>
      <c r="IJZ301" s="27" t="s">
        <v>815</v>
      </c>
      <c r="IKA301" s="27" t="s">
        <v>815</v>
      </c>
      <c r="IKB301" s="27" t="s">
        <v>815</v>
      </c>
      <c r="IKC301" s="27" t="s">
        <v>815</v>
      </c>
      <c r="IKD301" s="27" t="s">
        <v>815</v>
      </c>
      <c r="IKE301" s="27" t="s">
        <v>815</v>
      </c>
      <c r="IKF301" s="27" t="s">
        <v>815</v>
      </c>
      <c r="IKG301" s="27" t="s">
        <v>815</v>
      </c>
      <c r="IKH301" s="27" t="s">
        <v>815</v>
      </c>
      <c r="IKI301" s="27" t="s">
        <v>815</v>
      </c>
      <c r="IKJ301" s="27" t="s">
        <v>815</v>
      </c>
      <c r="IKK301" s="27" t="s">
        <v>815</v>
      </c>
      <c r="IKL301" s="27" t="s">
        <v>815</v>
      </c>
      <c r="IKM301" s="27" t="s">
        <v>815</v>
      </c>
      <c r="IKN301" s="27" t="s">
        <v>815</v>
      </c>
      <c r="IKO301" s="27" t="s">
        <v>815</v>
      </c>
      <c r="IKP301" s="27" t="s">
        <v>815</v>
      </c>
      <c r="IKQ301" s="27" t="s">
        <v>815</v>
      </c>
      <c r="IKR301" s="27" t="s">
        <v>815</v>
      </c>
      <c r="IKS301" s="27" t="s">
        <v>815</v>
      </c>
      <c r="IKT301" s="27" t="s">
        <v>815</v>
      </c>
      <c r="IKU301" s="27" t="s">
        <v>815</v>
      </c>
      <c r="IKV301" s="27" t="s">
        <v>815</v>
      </c>
      <c r="IKW301" s="27" t="s">
        <v>815</v>
      </c>
      <c r="IKX301" s="27" t="s">
        <v>815</v>
      </c>
      <c r="IKY301" s="27" t="s">
        <v>815</v>
      </c>
      <c r="IKZ301" s="27" t="s">
        <v>815</v>
      </c>
      <c r="ILA301" s="27" t="s">
        <v>815</v>
      </c>
      <c r="ILB301" s="27" t="s">
        <v>815</v>
      </c>
      <c r="ILC301" s="27" t="s">
        <v>815</v>
      </c>
      <c r="ILD301" s="27" t="s">
        <v>815</v>
      </c>
      <c r="ILE301" s="27" t="s">
        <v>815</v>
      </c>
      <c r="ILF301" s="27" t="s">
        <v>815</v>
      </c>
      <c r="ILG301" s="27" t="s">
        <v>815</v>
      </c>
      <c r="ILH301" s="27" t="s">
        <v>815</v>
      </c>
      <c r="ILI301" s="27" t="s">
        <v>815</v>
      </c>
      <c r="ILJ301" s="27" t="s">
        <v>815</v>
      </c>
      <c r="ILK301" s="27" t="s">
        <v>815</v>
      </c>
      <c r="ILL301" s="27" t="s">
        <v>815</v>
      </c>
      <c r="ILM301" s="27" t="s">
        <v>815</v>
      </c>
      <c r="ILN301" s="27" t="s">
        <v>815</v>
      </c>
      <c r="ILO301" s="27" t="s">
        <v>815</v>
      </c>
      <c r="ILP301" s="27" t="s">
        <v>815</v>
      </c>
      <c r="ILQ301" s="27" t="s">
        <v>815</v>
      </c>
      <c r="ILR301" s="27" t="s">
        <v>815</v>
      </c>
      <c r="ILS301" s="27" t="s">
        <v>815</v>
      </c>
      <c r="ILT301" s="27" t="s">
        <v>815</v>
      </c>
      <c r="ILU301" s="27" t="s">
        <v>815</v>
      </c>
      <c r="ILV301" s="27" t="s">
        <v>815</v>
      </c>
      <c r="ILW301" s="27" t="s">
        <v>815</v>
      </c>
      <c r="ILX301" s="27" t="s">
        <v>815</v>
      </c>
      <c r="ILY301" s="27" t="s">
        <v>815</v>
      </c>
      <c r="ILZ301" s="27" t="s">
        <v>815</v>
      </c>
      <c r="IMA301" s="27" t="s">
        <v>815</v>
      </c>
      <c r="IMB301" s="27" t="s">
        <v>815</v>
      </c>
      <c r="IMC301" s="27" t="s">
        <v>815</v>
      </c>
      <c r="IMD301" s="27" t="s">
        <v>815</v>
      </c>
      <c r="IME301" s="27" t="s">
        <v>815</v>
      </c>
      <c r="IMF301" s="27" t="s">
        <v>815</v>
      </c>
      <c r="IMG301" s="27" t="s">
        <v>815</v>
      </c>
      <c r="IMH301" s="27" t="s">
        <v>815</v>
      </c>
      <c r="IMI301" s="27" t="s">
        <v>815</v>
      </c>
      <c r="IMJ301" s="27" t="s">
        <v>815</v>
      </c>
      <c r="IMK301" s="27" t="s">
        <v>815</v>
      </c>
      <c r="IML301" s="27" t="s">
        <v>815</v>
      </c>
      <c r="IMM301" s="27" t="s">
        <v>815</v>
      </c>
      <c r="IMN301" s="27" t="s">
        <v>815</v>
      </c>
      <c r="IMO301" s="27" t="s">
        <v>815</v>
      </c>
      <c r="IMP301" s="27" t="s">
        <v>815</v>
      </c>
      <c r="IMQ301" s="27" t="s">
        <v>815</v>
      </c>
      <c r="IMR301" s="27" t="s">
        <v>815</v>
      </c>
      <c r="IMS301" s="27" t="s">
        <v>815</v>
      </c>
      <c r="IMT301" s="27" t="s">
        <v>815</v>
      </c>
      <c r="IMU301" s="27" t="s">
        <v>815</v>
      </c>
      <c r="IMV301" s="27" t="s">
        <v>815</v>
      </c>
      <c r="IMW301" s="27" t="s">
        <v>815</v>
      </c>
      <c r="IMX301" s="27" t="s">
        <v>815</v>
      </c>
      <c r="IMY301" s="27" t="s">
        <v>815</v>
      </c>
      <c r="IMZ301" s="27" t="s">
        <v>815</v>
      </c>
      <c r="INA301" s="27" t="s">
        <v>815</v>
      </c>
      <c r="INB301" s="27" t="s">
        <v>815</v>
      </c>
      <c r="INC301" s="27" t="s">
        <v>815</v>
      </c>
      <c r="IND301" s="27" t="s">
        <v>815</v>
      </c>
      <c r="INE301" s="27" t="s">
        <v>815</v>
      </c>
      <c r="INF301" s="27" t="s">
        <v>815</v>
      </c>
      <c r="ING301" s="27" t="s">
        <v>815</v>
      </c>
      <c r="INH301" s="27" t="s">
        <v>815</v>
      </c>
      <c r="INI301" s="27" t="s">
        <v>815</v>
      </c>
      <c r="INJ301" s="27" t="s">
        <v>815</v>
      </c>
      <c r="INK301" s="27" t="s">
        <v>815</v>
      </c>
      <c r="INL301" s="27" t="s">
        <v>815</v>
      </c>
      <c r="INM301" s="27" t="s">
        <v>815</v>
      </c>
      <c r="INN301" s="27" t="s">
        <v>815</v>
      </c>
      <c r="INO301" s="27" t="s">
        <v>815</v>
      </c>
      <c r="INP301" s="27" t="s">
        <v>815</v>
      </c>
      <c r="INQ301" s="27" t="s">
        <v>815</v>
      </c>
      <c r="INR301" s="27" t="s">
        <v>815</v>
      </c>
      <c r="INS301" s="27" t="s">
        <v>815</v>
      </c>
      <c r="INT301" s="27" t="s">
        <v>815</v>
      </c>
      <c r="INU301" s="27" t="s">
        <v>815</v>
      </c>
      <c r="INV301" s="27" t="s">
        <v>815</v>
      </c>
      <c r="INW301" s="27" t="s">
        <v>815</v>
      </c>
      <c r="INX301" s="27" t="s">
        <v>815</v>
      </c>
      <c r="INY301" s="27" t="s">
        <v>815</v>
      </c>
      <c r="INZ301" s="27" t="s">
        <v>815</v>
      </c>
      <c r="IOA301" s="27" t="s">
        <v>815</v>
      </c>
      <c r="IOB301" s="27" t="s">
        <v>815</v>
      </c>
      <c r="IOC301" s="27" t="s">
        <v>815</v>
      </c>
      <c r="IOD301" s="27" t="s">
        <v>815</v>
      </c>
      <c r="IOE301" s="27" t="s">
        <v>815</v>
      </c>
      <c r="IOF301" s="27" t="s">
        <v>815</v>
      </c>
      <c r="IOG301" s="27" t="s">
        <v>815</v>
      </c>
      <c r="IOH301" s="27" t="s">
        <v>815</v>
      </c>
      <c r="IOI301" s="27" t="s">
        <v>815</v>
      </c>
      <c r="IOJ301" s="27" t="s">
        <v>815</v>
      </c>
      <c r="IOK301" s="27" t="s">
        <v>815</v>
      </c>
      <c r="IOL301" s="27" t="s">
        <v>815</v>
      </c>
      <c r="IOM301" s="27" t="s">
        <v>815</v>
      </c>
      <c r="ION301" s="27" t="s">
        <v>815</v>
      </c>
      <c r="IOO301" s="27" t="s">
        <v>815</v>
      </c>
      <c r="IOP301" s="27" t="s">
        <v>815</v>
      </c>
      <c r="IOQ301" s="27" t="s">
        <v>815</v>
      </c>
      <c r="IOR301" s="27" t="s">
        <v>815</v>
      </c>
      <c r="IOS301" s="27" t="s">
        <v>815</v>
      </c>
      <c r="IOT301" s="27" t="s">
        <v>815</v>
      </c>
      <c r="IOU301" s="27" t="s">
        <v>815</v>
      </c>
      <c r="IOV301" s="27" t="s">
        <v>815</v>
      </c>
      <c r="IOW301" s="27" t="s">
        <v>815</v>
      </c>
      <c r="IOX301" s="27" t="s">
        <v>815</v>
      </c>
      <c r="IOY301" s="27" t="s">
        <v>815</v>
      </c>
      <c r="IOZ301" s="27" t="s">
        <v>815</v>
      </c>
      <c r="IPA301" s="27" t="s">
        <v>815</v>
      </c>
      <c r="IPB301" s="27" t="s">
        <v>815</v>
      </c>
      <c r="IPC301" s="27" t="s">
        <v>815</v>
      </c>
      <c r="IPD301" s="27" t="s">
        <v>815</v>
      </c>
      <c r="IPE301" s="27" t="s">
        <v>815</v>
      </c>
      <c r="IPF301" s="27" t="s">
        <v>815</v>
      </c>
      <c r="IPG301" s="27" t="s">
        <v>815</v>
      </c>
      <c r="IPH301" s="27" t="s">
        <v>815</v>
      </c>
      <c r="IPI301" s="27" t="s">
        <v>815</v>
      </c>
      <c r="IPJ301" s="27" t="s">
        <v>815</v>
      </c>
      <c r="IPK301" s="27" t="s">
        <v>815</v>
      </c>
      <c r="IPL301" s="27" t="s">
        <v>815</v>
      </c>
      <c r="IPM301" s="27" t="s">
        <v>815</v>
      </c>
      <c r="IPN301" s="27" t="s">
        <v>815</v>
      </c>
      <c r="IPO301" s="27" t="s">
        <v>815</v>
      </c>
      <c r="IPP301" s="27" t="s">
        <v>815</v>
      </c>
      <c r="IPQ301" s="27" t="s">
        <v>815</v>
      </c>
      <c r="IPR301" s="27" t="s">
        <v>815</v>
      </c>
      <c r="IPS301" s="27" t="s">
        <v>815</v>
      </c>
      <c r="IPT301" s="27" t="s">
        <v>815</v>
      </c>
      <c r="IPU301" s="27" t="s">
        <v>815</v>
      </c>
      <c r="IPV301" s="27" t="s">
        <v>815</v>
      </c>
      <c r="IPW301" s="27" t="s">
        <v>815</v>
      </c>
      <c r="IPX301" s="27" t="s">
        <v>815</v>
      </c>
      <c r="IPY301" s="27" t="s">
        <v>815</v>
      </c>
      <c r="IPZ301" s="27" t="s">
        <v>815</v>
      </c>
      <c r="IQA301" s="27" t="s">
        <v>815</v>
      </c>
      <c r="IQB301" s="27" t="s">
        <v>815</v>
      </c>
      <c r="IQC301" s="27" t="s">
        <v>815</v>
      </c>
      <c r="IQD301" s="27" t="s">
        <v>815</v>
      </c>
      <c r="IQE301" s="27" t="s">
        <v>815</v>
      </c>
      <c r="IQF301" s="27" t="s">
        <v>815</v>
      </c>
      <c r="IQG301" s="27" t="s">
        <v>815</v>
      </c>
      <c r="IQH301" s="27" t="s">
        <v>815</v>
      </c>
      <c r="IQI301" s="27" t="s">
        <v>815</v>
      </c>
      <c r="IQJ301" s="27" t="s">
        <v>815</v>
      </c>
      <c r="IQK301" s="27" t="s">
        <v>815</v>
      </c>
      <c r="IQL301" s="27" t="s">
        <v>815</v>
      </c>
      <c r="IQM301" s="27" t="s">
        <v>815</v>
      </c>
      <c r="IQN301" s="27" t="s">
        <v>815</v>
      </c>
      <c r="IQO301" s="27" t="s">
        <v>815</v>
      </c>
      <c r="IQP301" s="27" t="s">
        <v>815</v>
      </c>
      <c r="IQQ301" s="27" t="s">
        <v>815</v>
      </c>
      <c r="IQR301" s="27" t="s">
        <v>815</v>
      </c>
      <c r="IQS301" s="27" t="s">
        <v>815</v>
      </c>
      <c r="IQT301" s="27" t="s">
        <v>815</v>
      </c>
      <c r="IQU301" s="27" t="s">
        <v>815</v>
      </c>
      <c r="IQV301" s="27" t="s">
        <v>815</v>
      </c>
      <c r="IQW301" s="27" t="s">
        <v>815</v>
      </c>
      <c r="IQX301" s="27" t="s">
        <v>815</v>
      </c>
      <c r="IQY301" s="27" t="s">
        <v>815</v>
      </c>
      <c r="IQZ301" s="27" t="s">
        <v>815</v>
      </c>
      <c r="IRA301" s="27" t="s">
        <v>815</v>
      </c>
      <c r="IRB301" s="27" t="s">
        <v>815</v>
      </c>
      <c r="IRC301" s="27" t="s">
        <v>815</v>
      </c>
      <c r="IRD301" s="27" t="s">
        <v>815</v>
      </c>
      <c r="IRE301" s="27" t="s">
        <v>815</v>
      </c>
      <c r="IRF301" s="27" t="s">
        <v>815</v>
      </c>
      <c r="IRG301" s="27" t="s">
        <v>815</v>
      </c>
      <c r="IRH301" s="27" t="s">
        <v>815</v>
      </c>
      <c r="IRI301" s="27" t="s">
        <v>815</v>
      </c>
      <c r="IRJ301" s="27" t="s">
        <v>815</v>
      </c>
      <c r="IRK301" s="27" t="s">
        <v>815</v>
      </c>
      <c r="IRL301" s="27" t="s">
        <v>815</v>
      </c>
      <c r="IRM301" s="27" t="s">
        <v>815</v>
      </c>
      <c r="IRN301" s="27" t="s">
        <v>815</v>
      </c>
      <c r="IRO301" s="27" t="s">
        <v>815</v>
      </c>
      <c r="IRP301" s="27" t="s">
        <v>815</v>
      </c>
      <c r="IRQ301" s="27" t="s">
        <v>815</v>
      </c>
      <c r="IRR301" s="27" t="s">
        <v>815</v>
      </c>
      <c r="IRS301" s="27" t="s">
        <v>815</v>
      </c>
      <c r="IRT301" s="27" t="s">
        <v>815</v>
      </c>
      <c r="IRU301" s="27" t="s">
        <v>815</v>
      </c>
      <c r="IRV301" s="27" t="s">
        <v>815</v>
      </c>
      <c r="IRW301" s="27" t="s">
        <v>815</v>
      </c>
      <c r="IRX301" s="27" t="s">
        <v>815</v>
      </c>
      <c r="IRY301" s="27" t="s">
        <v>815</v>
      </c>
      <c r="IRZ301" s="27" t="s">
        <v>815</v>
      </c>
      <c r="ISA301" s="27" t="s">
        <v>815</v>
      </c>
      <c r="ISB301" s="27" t="s">
        <v>815</v>
      </c>
      <c r="ISC301" s="27" t="s">
        <v>815</v>
      </c>
      <c r="ISD301" s="27" t="s">
        <v>815</v>
      </c>
      <c r="ISE301" s="27" t="s">
        <v>815</v>
      </c>
      <c r="ISF301" s="27" t="s">
        <v>815</v>
      </c>
      <c r="ISG301" s="27" t="s">
        <v>815</v>
      </c>
      <c r="ISH301" s="27" t="s">
        <v>815</v>
      </c>
      <c r="ISI301" s="27" t="s">
        <v>815</v>
      </c>
      <c r="ISJ301" s="27" t="s">
        <v>815</v>
      </c>
      <c r="ISK301" s="27" t="s">
        <v>815</v>
      </c>
      <c r="ISL301" s="27" t="s">
        <v>815</v>
      </c>
      <c r="ISM301" s="27" t="s">
        <v>815</v>
      </c>
      <c r="ISN301" s="27" t="s">
        <v>815</v>
      </c>
      <c r="ISO301" s="27" t="s">
        <v>815</v>
      </c>
      <c r="ISP301" s="27" t="s">
        <v>815</v>
      </c>
      <c r="ISQ301" s="27" t="s">
        <v>815</v>
      </c>
      <c r="ISR301" s="27" t="s">
        <v>815</v>
      </c>
      <c r="ISS301" s="27" t="s">
        <v>815</v>
      </c>
      <c r="IST301" s="27" t="s">
        <v>815</v>
      </c>
      <c r="ISU301" s="27" t="s">
        <v>815</v>
      </c>
      <c r="ISV301" s="27" t="s">
        <v>815</v>
      </c>
      <c r="ISW301" s="27" t="s">
        <v>815</v>
      </c>
      <c r="ISX301" s="27" t="s">
        <v>815</v>
      </c>
      <c r="ISY301" s="27" t="s">
        <v>815</v>
      </c>
      <c r="ISZ301" s="27" t="s">
        <v>815</v>
      </c>
      <c r="ITA301" s="27" t="s">
        <v>815</v>
      </c>
      <c r="ITB301" s="27" t="s">
        <v>815</v>
      </c>
      <c r="ITC301" s="27" t="s">
        <v>815</v>
      </c>
      <c r="ITD301" s="27" t="s">
        <v>815</v>
      </c>
      <c r="ITE301" s="27" t="s">
        <v>815</v>
      </c>
      <c r="ITF301" s="27" t="s">
        <v>815</v>
      </c>
      <c r="ITG301" s="27" t="s">
        <v>815</v>
      </c>
      <c r="ITH301" s="27" t="s">
        <v>815</v>
      </c>
      <c r="ITI301" s="27" t="s">
        <v>815</v>
      </c>
      <c r="ITJ301" s="27" t="s">
        <v>815</v>
      </c>
      <c r="ITK301" s="27" t="s">
        <v>815</v>
      </c>
      <c r="ITL301" s="27" t="s">
        <v>815</v>
      </c>
      <c r="ITM301" s="27" t="s">
        <v>815</v>
      </c>
      <c r="ITN301" s="27" t="s">
        <v>815</v>
      </c>
      <c r="ITO301" s="27" t="s">
        <v>815</v>
      </c>
      <c r="ITP301" s="27" t="s">
        <v>815</v>
      </c>
      <c r="ITQ301" s="27" t="s">
        <v>815</v>
      </c>
      <c r="ITR301" s="27" t="s">
        <v>815</v>
      </c>
      <c r="ITS301" s="27" t="s">
        <v>815</v>
      </c>
      <c r="ITT301" s="27" t="s">
        <v>815</v>
      </c>
      <c r="ITU301" s="27" t="s">
        <v>815</v>
      </c>
      <c r="ITV301" s="27" t="s">
        <v>815</v>
      </c>
      <c r="ITW301" s="27" t="s">
        <v>815</v>
      </c>
      <c r="ITX301" s="27" t="s">
        <v>815</v>
      </c>
      <c r="ITY301" s="27" t="s">
        <v>815</v>
      </c>
      <c r="ITZ301" s="27" t="s">
        <v>815</v>
      </c>
      <c r="IUA301" s="27" t="s">
        <v>815</v>
      </c>
      <c r="IUB301" s="27" t="s">
        <v>815</v>
      </c>
      <c r="IUC301" s="27" t="s">
        <v>815</v>
      </c>
      <c r="IUD301" s="27" t="s">
        <v>815</v>
      </c>
      <c r="IUE301" s="27" t="s">
        <v>815</v>
      </c>
      <c r="IUF301" s="27" t="s">
        <v>815</v>
      </c>
      <c r="IUG301" s="27" t="s">
        <v>815</v>
      </c>
      <c r="IUH301" s="27" t="s">
        <v>815</v>
      </c>
      <c r="IUI301" s="27" t="s">
        <v>815</v>
      </c>
      <c r="IUJ301" s="27" t="s">
        <v>815</v>
      </c>
      <c r="IUK301" s="27" t="s">
        <v>815</v>
      </c>
      <c r="IUL301" s="27" t="s">
        <v>815</v>
      </c>
      <c r="IUM301" s="27" t="s">
        <v>815</v>
      </c>
      <c r="IUN301" s="27" t="s">
        <v>815</v>
      </c>
      <c r="IUO301" s="27" t="s">
        <v>815</v>
      </c>
      <c r="IUP301" s="27" t="s">
        <v>815</v>
      </c>
      <c r="IUQ301" s="27" t="s">
        <v>815</v>
      </c>
      <c r="IUR301" s="27" t="s">
        <v>815</v>
      </c>
      <c r="IUS301" s="27" t="s">
        <v>815</v>
      </c>
      <c r="IUT301" s="27" t="s">
        <v>815</v>
      </c>
      <c r="IUU301" s="27" t="s">
        <v>815</v>
      </c>
      <c r="IUV301" s="27" t="s">
        <v>815</v>
      </c>
      <c r="IUW301" s="27" t="s">
        <v>815</v>
      </c>
      <c r="IUX301" s="27" t="s">
        <v>815</v>
      </c>
      <c r="IUY301" s="27" t="s">
        <v>815</v>
      </c>
      <c r="IUZ301" s="27" t="s">
        <v>815</v>
      </c>
      <c r="IVA301" s="27" t="s">
        <v>815</v>
      </c>
      <c r="IVB301" s="27" t="s">
        <v>815</v>
      </c>
      <c r="IVC301" s="27" t="s">
        <v>815</v>
      </c>
      <c r="IVD301" s="27" t="s">
        <v>815</v>
      </c>
      <c r="IVE301" s="27" t="s">
        <v>815</v>
      </c>
      <c r="IVF301" s="27" t="s">
        <v>815</v>
      </c>
      <c r="IVG301" s="27" t="s">
        <v>815</v>
      </c>
      <c r="IVH301" s="27" t="s">
        <v>815</v>
      </c>
      <c r="IVI301" s="27" t="s">
        <v>815</v>
      </c>
      <c r="IVJ301" s="27" t="s">
        <v>815</v>
      </c>
      <c r="IVK301" s="27" t="s">
        <v>815</v>
      </c>
      <c r="IVL301" s="27" t="s">
        <v>815</v>
      </c>
      <c r="IVM301" s="27" t="s">
        <v>815</v>
      </c>
      <c r="IVN301" s="27" t="s">
        <v>815</v>
      </c>
      <c r="IVO301" s="27" t="s">
        <v>815</v>
      </c>
      <c r="IVP301" s="27" t="s">
        <v>815</v>
      </c>
      <c r="IVQ301" s="27" t="s">
        <v>815</v>
      </c>
      <c r="IVR301" s="27" t="s">
        <v>815</v>
      </c>
      <c r="IVS301" s="27" t="s">
        <v>815</v>
      </c>
      <c r="IVT301" s="27" t="s">
        <v>815</v>
      </c>
      <c r="IVU301" s="27" t="s">
        <v>815</v>
      </c>
      <c r="IVV301" s="27" t="s">
        <v>815</v>
      </c>
      <c r="IVW301" s="27" t="s">
        <v>815</v>
      </c>
      <c r="IVX301" s="27" t="s">
        <v>815</v>
      </c>
      <c r="IVY301" s="27" t="s">
        <v>815</v>
      </c>
      <c r="IVZ301" s="27" t="s">
        <v>815</v>
      </c>
      <c r="IWA301" s="27" t="s">
        <v>815</v>
      </c>
      <c r="IWB301" s="27" t="s">
        <v>815</v>
      </c>
      <c r="IWC301" s="27" t="s">
        <v>815</v>
      </c>
      <c r="IWD301" s="27" t="s">
        <v>815</v>
      </c>
      <c r="IWE301" s="27" t="s">
        <v>815</v>
      </c>
      <c r="IWF301" s="27" t="s">
        <v>815</v>
      </c>
      <c r="IWG301" s="27" t="s">
        <v>815</v>
      </c>
      <c r="IWH301" s="27" t="s">
        <v>815</v>
      </c>
      <c r="IWI301" s="27" t="s">
        <v>815</v>
      </c>
      <c r="IWJ301" s="27" t="s">
        <v>815</v>
      </c>
      <c r="IWK301" s="27" t="s">
        <v>815</v>
      </c>
      <c r="IWL301" s="27" t="s">
        <v>815</v>
      </c>
      <c r="IWM301" s="27" t="s">
        <v>815</v>
      </c>
      <c r="IWN301" s="27" t="s">
        <v>815</v>
      </c>
      <c r="IWO301" s="27" t="s">
        <v>815</v>
      </c>
      <c r="IWP301" s="27" t="s">
        <v>815</v>
      </c>
      <c r="IWQ301" s="27" t="s">
        <v>815</v>
      </c>
      <c r="IWR301" s="27" t="s">
        <v>815</v>
      </c>
      <c r="IWS301" s="27" t="s">
        <v>815</v>
      </c>
      <c r="IWT301" s="27" t="s">
        <v>815</v>
      </c>
      <c r="IWU301" s="27" t="s">
        <v>815</v>
      </c>
      <c r="IWV301" s="27" t="s">
        <v>815</v>
      </c>
      <c r="IWW301" s="27" t="s">
        <v>815</v>
      </c>
      <c r="IWX301" s="27" t="s">
        <v>815</v>
      </c>
      <c r="IWY301" s="27" t="s">
        <v>815</v>
      </c>
      <c r="IWZ301" s="27" t="s">
        <v>815</v>
      </c>
      <c r="IXA301" s="27" t="s">
        <v>815</v>
      </c>
      <c r="IXB301" s="27" t="s">
        <v>815</v>
      </c>
      <c r="IXC301" s="27" t="s">
        <v>815</v>
      </c>
      <c r="IXD301" s="27" t="s">
        <v>815</v>
      </c>
      <c r="IXE301" s="27" t="s">
        <v>815</v>
      </c>
      <c r="IXF301" s="27" t="s">
        <v>815</v>
      </c>
      <c r="IXG301" s="27" t="s">
        <v>815</v>
      </c>
      <c r="IXH301" s="27" t="s">
        <v>815</v>
      </c>
      <c r="IXI301" s="27" t="s">
        <v>815</v>
      </c>
      <c r="IXJ301" s="27" t="s">
        <v>815</v>
      </c>
      <c r="IXK301" s="27" t="s">
        <v>815</v>
      </c>
      <c r="IXL301" s="27" t="s">
        <v>815</v>
      </c>
      <c r="IXM301" s="27" t="s">
        <v>815</v>
      </c>
      <c r="IXN301" s="27" t="s">
        <v>815</v>
      </c>
      <c r="IXO301" s="27" t="s">
        <v>815</v>
      </c>
      <c r="IXP301" s="27" t="s">
        <v>815</v>
      </c>
      <c r="IXQ301" s="27" t="s">
        <v>815</v>
      </c>
      <c r="IXR301" s="27" t="s">
        <v>815</v>
      </c>
      <c r="IXS301" s="27" t="s">
        <v>815</v>
      </c>
      <c r="IXT301" s="27" t="s">
        <v>815</v>
      </c>
      <c r="IXU301" s="27" t="s">
        <v>815</v>
      </c>
      <c r="IXV301" s="27" t="s">
        <v>815</v>
      </c>
      <c r="IXW301" s="27" t="s">
        <v>815</v>
      </c>
      <c r="IXX301" s="27" t="s">
        <v>815</v>
      </c>
      <c r="IXY301" s="27" t="s">
        <v>815</v>
      </c>
      <c r="IXZ301" s="27" t="s">
        <v>815</v>
      </c>
      <c r="IYA301" s="27" t="s">
        <v>815</v>
      </c>
      <c r="IYB301" s="27" t="s">
        <v>815</v>
      </c>
      <c r="IYC301" s="27" t="s">
        <v>815</v>
      </c>
      <c r="IYD301" s="27" t="s">
        <v>815</v>
      </c>
      <c r="IYE301" s="27" t="s">
        <v>815</v>
      </c>
      <c r="IYF301" s="27" t="s">
        <v>815</v>
      </c>
      <c r="IYG301" s="27" t="s">
        <v>815</v>
      </c>
      <c r="IYH301" s="27" t="s">
        <v>815</v>
      </c>
      <c r="IYI301" s="27" t="s">
        <v>815</v>
      </c>
      <c r="IYJ301" s="27" t="s">
        <v>815</v>
      </c>
      <c r="IYK301" s="27" t="s">
        <v>815</v>
      </c>
      <c r="IYL301" s="27" t="s">
        <v>815</v>
      </c>
      <c r="IYM301" s="27" t="s">
        <v>815</v>
      </c>
      <c r="IYN301" s="27" t="s">
        <v>815</v>
      </c>
      <c r="IYO301" s="27" t="s">
        <v>815</v>
      </c>
      <c r="IYP301" s="27" t="s">
        <v>815</v>
      </c>
      <c r="IYQ301" s="27" t="s">
        <v>815</v>
      </c>
      <c r="IYR301" s="27" t="s">
        <v>815</v>
      </c>
      <c r="IYS301" s="27" t="s">
        <v>815</v>
      </c>
      <c r="IYT301" s="27" t="s">
        <v>815</v>
      </c>
      <c r="IYU301" s="27" t="s">
        <v>815</v>
      </c>
      <c r="IYV301" s="27" t="s">
        <v>815</v>
      </c>
      <c r="IYW301" s="27" t="s">
        <v>815</v>
      </c>
      <c r="IYX301" s="27" t="s">
        <v>815</v>
      </c>
      <c r="IYY301" s="27" t="s">
        <v>815</v>
      </c>
      <c r="IYZ301" s="27" t="s">
        <v>815</v>
      </c>
      <c r="IZA301" s="27" t="s">
        <v>815</v>
      </c>
      <c r="IZB301" s="27" t="s">
        <v>815</v>
      </c>
      <c r="IZC301" s="27" t="s">
        <v>815</v>
      </c>
      <c r="IZD301" s="27" t="s">
        <v>815</v>
      </c>
      <c r="IZE301" s="27" t="s">
        <v>815</v>
      </c>
      <c r="IZF301" s="27" t="s">
        <v>815</v>
      </c>
      <c r="IZG301" s="27" t="s">
        <v>815</v>
      </c>
      <c r="IZH301" s="27" t="s">
        <v>815</v>
      </c>
      <c r="IZI301" s="27" t="s">
        <v>815</v>
      </c>
      <c r="IZJ301" s="27" t="s">
        <v>815</v>
      </c>
      <c r="IZK301" s="27" t="s">
        <v>815</v>
      </c>
      <c r="IZL301" s="27" t="s">
        <v>815</v>
      </c>
      <c r="IZM301" s="27" t="s">
        <v>815</v>
      </c>
      <c r="IZN301" s="27" t="s">
        <v>815</v>
      </c>
      <c r="IZO301" s="27" t="s">
        <v>815</v>
      </c>
      <c r="IZP301" s="27" t="s">
        <v>815</v>
      </c>
      <c r="IZQ301" s="27" t="s">
        <v>815</v>
      </c>
      <c r="IZR301" s="27" t="s">
        <v>815</v>
      </c>
      <c r="IZS301" s="27" t="s">
        <v>815</v>
      </c>
      <c r="IZT301" s="27" t="s">
        <v>815</v>
      </c>
      <c r="IZU301" s="27" t="s">
        <v>815</v>
      </c>
      <c r="IZV301" s="27" t="s">
        <v>815</v>
      </c>
      <c r="IZW301" s="27" t="s">
        <v>815</v>
      </c>
      <c r="IZX301" s="27" t="s">
        <v>815</v>
      </c>
      <c r="IZY301" s="27" t="s">
        <v>815</v>
      </c>
      <c r="IZZ301" s="27" t="s">
        <v>815</v>
      </c>
      <c r="JAA301" s="27" t="s">
        <v>815</v>
      </c>
      <c r="JAB301" s="27" t="s">
        <v>815</v>
      </c>
      <c r="JAC301" s="27" t="s">
        <v>815</v>
      </c>
      <c r="JAD301" s="27" t="s">
        <v>815</v>
      </c>
      <c r="JAE301" s="27" t="s">
        <v>815</v>
      </c>
      <c r="JAF301" s="27" t="s">
        <v>815</v>
      </c>
      <c r="JAG301" s="27" t="s">
        <v>815</v>
      </c>
      <c r="JAH301" s="27" t="s">
        <v>815</v>
      </c>
      <c r="JAI301" s="27" t="s">
        <v>815</v>
      </c>
      <c r="JAJ301" s="27" t="s">
        <v>815</v>
      </c>
      <c r="JAK301" s="27" t="s">
        <v>815</v>
      </c>
      <c r="JAL301" s="27" t="s">
        <v>815</v>
      </c>
      <c r="JAM301" s="27" t="s">
        <v>815</v>
      </c>
      <c r="JAN301" s="27" t="s">
        <v>815</v>
      </c>
      <c r="JAO301" s="27" t="s">
        <v>815</v>
      </c>
      <c r="JAP301" s="27" t="s">
        <v>815</v>
      </c>
      <c r="JAQ301" s="27" t="s">
        <v>815</v>
      </c>
      <c r="JAR301" s="27" t="s">
        <v>815</v>
      </c>
      <c r="JAS301" s="27" t="s">
        <v>815</v>
      </c>
      <c r="JAT301" s="27" t="s">
        <v>815</v>
      </c>
      <c r="JAU301" s="27" t="s">
        <v>815</v>
      </c>
      <c r="JAV301" s="27" t="s">
        <v>815</v>
      </c>
      <c r="JAW301" s="27" t="s">
        <v>815</v>
      </c>
      <c r="JAX301" s="27" t="s">
        <v>815</v>
      </c>
      <c r="JAY301" s="27" t="s">
        <v>815</v>
      </c>
      <c r="JAZ301" s="27" t="s">
        <v>815</v>
      </c>
      <c r="JBA301" s="27" t="s">
        <v>815</v>
      </c>
      <c r="JBB301" s="27" t="s">
        <v>815</v>
      </c>
      <c r="JBC301" s="27" t="s">
        <v>815</v>
      </c>
      <c r="JBD301" s="27" t="s">
        <v>815</v>
      </c>
      <c r="JBE301" s="27" t="s">
        <v>815</v>
      </c>
      <c r="JBF301" s="27" t="s">
        <v>815</v>
      </c>
      <c r="JBG301" s="27" t="s">
        <v>815</v>
      </c>
      <c r="JBH301" s="27" t="s">
        <v>815</v>
      </c>
      <c r="JBI301" s="27" t="s">
        <v>815</v>
      </c>
      <c r="JBJ301" s="27" t="s">
        <v>815</v>
      </c>
      <c r="JBK301" s="27" t="s">
        <v>815</v>
      </c>
      <c r="JBL301" s="27" t="s">
        <v>815</v>
      </c>
      <c r="JBM301" s="27" t="s">
        <v>815</v>
      </c>
      <c r="JBN301" s="27" t="s">
        <v>815</v>
      </c>
      <c r="JBO301" s="27" t="s">
        <v>815</v>
      </c>
      <c r="JBP301" s="27" t="s">
        <v>815</v>
      </c>
      <c r="JBQ301" s="27" t="s">
        <v>815</v>
      </c>
      <c r="JBR301" s="27" t="s">
        <v>815</v>
      </c>
      <c r="JBS301" s="27" t="s">
        <v>815</v>
      </c>
      <c r="JBT301" s="27" t="s">
        <v>815</v>
      </c>
      <c r="JBU301" s="27" t="s">
        <v>815</v>
      </c>
      <c r="JBV301" s="27" t="s">
        <v>815</v>
      </c>
      <c r="JBW301" s="27" t="s">
        <v>815</v>
      </c>
      <c r="JBX301" s="27" t="s">
        <v>815</v>
      </c>
      <c r="JBY301" s="27" t="s">
        <v>815</v>
      </c>
      <c r="JBZ301" s="27" t="s">
        <v>815</v>
      </c>
      <c r="JCA301" s="27" t="s">
        <v>815</v>
      </c>
      <c r="JCB301" s="27" t="s">
        <v>815</v>
      </c>
      <c r="JCC301" s="27" t="s">
        <v>815</v>
      </c>
      <c r="JCD301" s="27" t="s">
        <v>815</v>
      </c>
      <c r="JCE301" s="27" t="s">
        <v>815</v>
      </c>
      <c r="JCF301" s="27" t="s">
        <v>815</v>
      </c>
      <c r="JCG301" s="27" t="s">
        <v>815</v>
      </c>
      <c r="JCH301" s="27" t="s">
        <v>815</v>
      </c>
      <c r="JCI301" s="27" t="s">
        <v>815</v>
      </c>
      <c r="JCJ301" s="27" t="s">
        <v>815</v>
      </c>
      <c r="JCK301" s="27" t="s">
        <v>815</v>
      </c>
      <c r="JCL301" s="27" t="s">
        <v>815</v>
      </c>
      <c r="JCM301" s="27" t="s">
        <v>815</v>
      </c>
      <c r="JCN301" s="27" t="s">
        <v>815</v>
      </c>
      <c r="JCO301" s="27" t="s">
        <v>815</v>
      </c>
      <c r="JCP301" s="27" t="s">
        <v>815</v>
      </c>
      <c r="JCQ301" s="27" t="s">
        <v>815</v>
      </c>
      <c r="JCR301" s="27" t="s">
        <v>815</v>
      </c>
      <c r="JCS301" s="27" t="s">
        <v>815</v>
      </c>
      <c r="JCT301" s="27" t="s">
        <v>815</v>
      </c>
      <c r="JCU301" s="27" t="s">
        <v>815</v>
      </c>
      <c r="JCV301" s="27" t="s">
        <v>815</v>
      </c>
      <c r="JCW301" s="27" t="s">
        <v>815</v>
      </c>
      <c r="JCX301" s="27" t="s">
        <v>815</v>
      </c>
      <c r="JCY301" s="27" t="s">
        <v>815</v>
      </c>
      <c r="JCZ301" s="27" t="s">
        <v>815</v>
      </c>
      <c r="JDA301" s="27" t="s">
        <v>815</v>
      </c>
      <c r="JDB301" s="27" t="s">
        <v>815</v>
      </c>
      <c r="JDC301" s="27" t="s">
        <v>815</v>
      </c>
      <c r="JDD301" s="27" t="s">
        <v>815</v>
      </c>
      <c r="JDE301" s="27" t="s">
        <v>815</v>
      </c>
      <c r="JDF301" s="27" t="s">
        <v>815</v>
      </c>
      <c r="JDG301" s="27" t="s">
        <v>815</v>
      </c>
      <c r="JDH301" s="27" t="s">
        <v>815</v>
      </c>
      <c r="JDI301" s="27" t="s">
        <v>815</v>
      </c>
      <c r="JDJ301" s="27" t="s">
        <v>815</v>
      </c>
      <c r="JDK301" s="27" t="s">
        <v>815</v>
      </c>
      <c r="JDL301" s="27" t="s">
        <v>815</v>
      </c>
      <c r="JDM301" s="27" t="s">
        <v>815</v>
      </c>
      <c r="JDN301" s="27" t="s">
        <v>815</v>
      </c>
      <c r="JDO301" s="27" t="s">
        <v>815</v>
      </c>
      <c r="JDP301" s="27" t="s">
        <v>815</v>
      </c>
      <c r="JDQ301" s="27" t="s">
        <v>815</v>
      </c>
      <c r="JDR301" s="27" t="s">
        <v>815</v>
      </c>
      <c r="JDS301" s="27" t="s">
        <v>815</v>
      </c>
      <c r="JDT301" s="27" t="s">
        <v>815</v>
      </c>
      <c r="JDU301" s="27" t="s">
        <v>815</v>
      </c>
      <c r="JDV301" s="27" t="s">
        <v>815</v>
      </c>
      <c r="JDW301" s="27" t="s">
        <v>815</v>
      </c>
      <c r="JDX301" s="27" t="s">
        <v>815</v>
      </c>
      <c r="JDY301" s="27" t="s">
        <v>815</v>
      </c>
      <c r="JDZ301" s="27" t="s">
        <v>815</v>
      </c>
      <c r="JEA301" s="27" t="s">
        <v>815</v>
      </c>
      <c r="JEB301" s="27" t="s">
        <v>815</v>
      </c>
      <c r="JEC301" s="27" t="s">
        <v>815</v>
      </c>
      <c r="JED301" s="27" t="s">
        <v>815</v>
      </c>
      <c r="JEE301" s="27" t="s">
        <v>815</v>
      </c>
      <c r="JEF301" s="27" t="s">
        <v>815</v>
      </c>
      <c r="JEG301" s="27" t="s">
        <v>815</v>
      </c>
      <c r="JEH301" s="27" t="s">
        <v>815</v>
      </c>
      <c r="JEI301" s="27" t="s">
        <v>815</v>
      </c>
      <c r="JEJ301" s="27" t="s">
        <v>815</v>
      </c>
      <c r="JEK301" s="27" t="s">
        <v>815</v>
      </c>
      <c r="JEL301" s="27" t="s">
        <v>815</v>
      </c>
      <c r="JEM301" s="27" t="s">
        <v>815</v>
      </c>
      <c r="JEN301" s="27" t="s">
        <v>815</v>
      </c>
      <c r="JEO301" s="27" t="s">
        <v>815</v>
      </c>
      <c r="JEP301" s="27" t="s">
        <v>815</v>
      </c>
      <c r="JEQ301" s="27" t="s">
        <v>815</v>
      </c>
      <c r="JER301" s="27" t="s">
        <v>815</v>
      </c>
      <c r="JES301" s="27" t="s">
        <v>815</v>
      </c>
      <c r="JET301" s="27" t="s">
        <v>815</v>
      </c>
      <c r="JEU301" s="27" t="s">
        <v>815</v>
      </c>
      <c r="JEV301" s="27" t="s">
        <v>815</v>
      </c>
      <c r="JEW301" s="27" t="s">
        <v>815</v>
      </c>
      <c r="JEX301" s="27" t="s">
        <v>815</v>
      </c>
      <c r="JEY301" s="27" t="s">
        <v>815</v>
      </c>
      <c r="JEZ301" s="27" t="s">
        <v>815</v>
      </c>
      <c r="JFA301" s="27" t="s">
        <v>815</v>
      </c>
      <c r="JFB301" s="27" t="s">
        <v>815</v>
      </c>
      <c r="JFC301" s="27" t="s">
        <v>815</v>
      </c>
      <c r="JFD301" s="27" t="s">
        <v>815</v>
      </c>
      <c r="JFE301" s="27" t="s">
        <v>815</v>
      </c>
      <c r="JFF301" s="27" t="s">
        <v>815</v>
      </c>
      <c r="JFG301" s="27" t="s">
        <v>815</v>
      </c>
      <c r="JFH301" s="27" t="s">
        <v>815</v>
      </c>
      <c r="JFI301" s="27" t="s">
        <v>815</v>
      </c>
      <c r="JFJ301" s="27" t="s">
        <v>815</v>
      </c>
      <c r="JFK301" s="27" t="s">
        <v>815</v>
      </c>
      <c r="JFL301" s="27" t="s">
        <v>815</v>
      </c>
      <c r="JFM301" s="27" t="s">
        <v>815</v>
      </c>
      <c r="JFN301" s="27" t="s">
        <v>815</v>
      </c>
      <c r="JFO301" s="27" t="s">
        <v>815</v>
      </c>
      <c r="JFP301" s="27" t="s">
        <v>815</v>
      </c>
      <c r="JFQ301" s="27" t="s">
        <v>815</v>
      </c>
      <c r="JFR301" s="27" t="s">
        <v>815</v>
      </c>
      <c r="JFS301" s="27" t="s">
        <v>815</v>
      </c>
      <c r="JFT301" s="27" t="s">
        <v>815</v>
      </c>
      <c r="JFU301" s="27" t="s">
        <v>815</v>
      </c>
      <c r="JFV301" s="27" t="s">
        <v>815</v>
      </c>
      <c r="JFW301" s="27" t="s">
        <v>815</v>
      </c>
      <c r="JFX301" s="27" t="s">
        <v>815</v>
      </c>
      <c r="JFY301" s="27" t="s">
        <v>815</v>
      </c>
      <c r="JFZ301" s="27" t="s">
        <v>815</v>
      </c>
      <c r="JGA301" s="27" t="s">
        <v>815</v>
      </c>
      <c r="JGB301" s="27" t="s">
        <v>815</v>
      </c>
      <c r="JGC301" s="27" t="s">
        <v>815</v>
      </c>
      <c r="JGD301" s="27" t="s">
        <v>815</v>
      </c>
      <c r="JGE301" s="27" t="s">
        <v>815</v>
      </c>
      <c r="JGF301" s="27" t="s">
        <v>815</v>
      </c>
      <c r="JGG301" s="27" t="s">
        <v>815</v>
      </c>
      <c r="JGH301" s="27" t="s">
        <v>815</v>
      </c>
      <c r="JGI301" s="27" t="s">
        <v>815</v>
      </c>
      <c r="JGJ301" s="27" t="s">
        <v>815</v>
      </c>
      <c r="JGK301" s="27" t="s">
        <v>815</v>
      </c>
      <c r="JGL301" s="27" t="s">
        <v>815</v>
      </c>
      <c r="JGM301" s="27" t="s">
        <v>815</v>
      </c>
      <c r="JGN301" s="27" t="s">
        <v>815</v>
      </c>
      <c r="JGO301" s="27" t="s">
        <v>815</v>
      </c>
      <c r="JGP301" s="27" t="s">
        <v>815</v>
      </c>
      <c r="JGQ301" s="27" t="s">
        <v>815</v>
      </c>
      <c r="JGR301" s="27" t="s">
        <v>815</v>
      </c>
      <c r="JGS301" s="27" t="s">
        <v>815</v>
      </c>
      <c r="JGT301" s="27" t="s">
        <v>815</v>
      </c>
      <c r="JGU301" s="27" t="s">
        <v>815</v>
      </c>
      <c r="JGV301" s="27" t="s">
        <v>815</v>
      </c>
      <c r="JGW301" s="27" t="s">
        <v>815</v>
      </c>
      <c r="JGX301" s="27" t="s">
        <v>815</v>
      </c>
      <c r="JGY301" s="27" t="s">
        <v>815</v>
      </c>
      <c r="JGZ301" s="27" t="s">
        <v>815</v>
      </c>
      <c r="JHA301" s="27" t="s">
        <v>815</v>
      </c>
      <c r="JHB301" s="27" t="s">
        <v>815</v>
      </c>
      <c r="JHC301" s="27" t="s">
        <v>815</v>
      </c>
      <c r="JHD301" s="27" t="s">
        <v>815</v>
      </c>
      <c r="JHE301" s="27" t="s">
        <v>815</v>
      </c>
      <c r="JHF301" s="27" t="s">
        <v>815</v>
      </c>
      <c r="JHG301" s="27" t="s">
        <v>815</v>
      </c>
      <c r="JHH301" s="27" t="s">
        <v>815</v>
      </c>
      <c r="JHI301" s="27" t="s">
        <v>815</v>
      </c>
      <c r="JHJ301" s="27" t="s">
        <v>815</v>
      </c>
      <c r="JHK301" s="27" t="s">
        <v>815</v>
      </c>
      <c r="JHL301" s="27" t="s">
        <v>815</v>
      </c>
      <c r="JHM301" s="27" t="s">
        <v>815</v>
      </c>
      <c r="JHN301" s="27" t="s">
        <v>815</v>
      </c>
      <c r="JHO301" s="27" t="s">
        <v>815</v>
      </c>
      <c r="JHP301" s="27" t="s">
        <v>815</v>
      </c>
      <c r="JHQ301" s="27" t="s">
        <v>815</v>
      </c>
      <c r="JHR301" s="27" t="s">
        <v>815</v>
      </c>
      <c r="JHS301" s="27" t="s">
        <v>815</v>
      </c>
      <c r="JHT301" s="27" t="s">
        <v>815</v>
      </c>
      <c r="JHU301" s="27" t="s">
        <v>815</v>
      </c>
      <c r="JHV301" s="27" t="s">
        <v>815</v>
      </c>
      <c r="JHW301" s="27" t="s">
        <v>815</v>
      </c>
      <c r="JHX301" s="27" t="s">
        <v>815</v>
      </c>
      <c r="JHY301" s="27" t="s">
        <v>815</v>
      </c>
      <c r="JHZ301" s="27" t="s">
        <v>815</v>
      </c>
      <c r="JIA301" s="27" t="s">
        <v>815</v>
      </c>
      <c r="JIB301" s="27" t="s">
        <v>815</v>
      </c>
      <c r="JIC301" s="27" t="s">
        <v>815</v>
      </c>
      <c r="JID301" s="27" t="s">
        <v>815</v>
      </c>
      <c r="JIE301" s="27" t="s">
        <v>815</v>
      </c>
      <c r="JIF301" s="27" t="s">
        <v>815</v>
      </c>
      <c r="JIG301" s="27" t="s">
        <v>815</v>
      </c>
      <c r="JIH301" s="27" t="s">
        <v>815</v>
      </c>
      <c r="JII301" s="27" t="s">
        <v>815</v>
      </c>
      <c r="JIJ301" s="27" t="s">
        <v>815</v>
      </c>
      <c r="JIK301" s="27" t="s">
        <v>815</v>
      </c>
      <c r="JIL301" s="27" t="s">
        <v>815</v>
      </c>
      <c r="JIM301" s="27" t="s">
        <v>815</v>
      </c>
      <c r="JIN301" s="27" t="s">
        <v>815</v>
      </c>
      <c r="JIO301" s="27" t="s">
        <v>815</v>
      </c>
      <c r="JIP301" s="27" t="s">
        <v>815</v>
      </c>
      <c r="JIQ301" s="27" t="s">
        <v>815</v>
      </c>
      <c r="JIR301" s="27" t="s">
        <v>815</v>
      </c>
      <c r="JIS301" s="27" t="s">
        <v>815</v>
      </c>
      <c r="JIT301" s="27" t="s">
        <v>815</v>
      </c>
      <c r="JIU301" s="27" t="s">
        <v>815</v>
      </c>
      <c r="JIV301" s="27" t="s">
        <v>815</v>
      </c>
      <c r="JIW301" s="27" t="s">
        <v>815</v>
      </c>
      <c r="JIX301" s="27" t="s">
        <v>815</v>
      </c>
      <c r="JIY301" s="27" t="s">
        <v>815</v>
      </c>
      <c r="JIZ301" s="27" t="s">
        <v>815</v>
      </c>
      <c r="JJA301" s="27" t="s">
        <v>815</v>
      </c>
      <c r="JJB301" s="27" t="s">
        <v>815</v>
      </c>
      <c r="JJC301" s="27" t="s">
        <v>815</v>
      </c>
      <c r="JJD301" s="27" t="s">
        <v>815</v>
      </c>
      <c r="JJE301" s="27" t="s">
        <v>815</v>
      </c>
      <c r="JJF301" s="27" t="s">
        <v>815</v>
      </c>
      <c r="JJG301" s="27" t="s">
        <v>815</v>
      </c>
      <c r="JJH301" s="27" t="s">
        <v>815</v>
      </c>
      <c r="JJI301" s="27" t="s">
        <v>815</v>
      </c>
      <c r="JJJ301" s="27" t="s">
        <v>815</v>
      </c>
      <c r="JJK301" s="27" t="s">
        <v>815</v>
      </c>
      <c r="JJL301" s="27" t="s">
        <v>815</v>
      </c>
      <c r="JJM301" s="27" t="s">
        <v>815</v>
      </c>
      <c r="JJN301" s="27" t="s">
        <v>815</v>
      </c>
      <c r="JJO301" s="27" t="s">
        <v>815</v>
      </c>
      <c r="JJP301" s="27" t="s">
        <v>815</v>
      </c>
      <c r="JJQ301" s="27" t="s">
        <v>815</v>
      </c>
      <c r="JJR301" s="27" t="s">
        <v>815</v>
      </c>
      <c r="JJS301" s="27" t="s">
        <v>815</v>
      </c>
      <c r="JJT301" s="27" t="s">
        <v>815</v>
      </c>
      <c r="JJU301" s="27" t="s">
        <v>815</v>
      </c>
      <c r="JJV301" s="27" t="s">
        <v>815</v>
      </c>
      <c r="JJW301" s="27" t="s">
        <v>815</v>
      </c>
      <c r="JJX301" s="27" t="s">
        <v>815</v>
      </c>
      <c r="JJY301" s="27" t="s">
        <v>815</v>
      </c>
      <c r="JJZ301" s="27" t="s">
        <v>815</v>
      </c>
      <c r="JKA301" s="27" t="s">
        <v>815</v>
      </c>
      <c r="JKB301" s="27" t="s">
        <v>815</v>
      </c>
      <c r="JKC301" s="27" t="s">
        <v>815</v>
      </c>
      <c r="JKD301" s="27" t="s">
        <v>815</v>
      </c>
      <c r="JKE301" s="27" t="s">
        <v>815</v>
      </c>
      <c r="JKF301" s="27" t="s">
        <v>815</v>
      </c>
      <c r="JKG301" s="27" t="s">
        <v>815</v>
      </c>
      <c r="JKH301" s="27" t="s">
        <v>815</v>
      </c>
      <c r="JKI301" s="27" t="s">
        <v>815</v>
      </c>
      <c r="JKJ301" s="27" t="s">
        <v>815</v>
      </c>
      <c r="JKK301" s="27" t="s">
        <v>815</v>
      </c>
      <c r="JKL301" s="27" t="s">
        <v>815</v>
      </c>
      <c r="JKM301" s="27" t="s">
        <v>815</v>
      </c>
      <c r="JKN301" s="27" t="s">
        <v>815</v>
      </c>
      <c r="JKO301" s="27" t="s">
        <v>815</v>
      </c>
      <c r="JKP301" s="27" t="s">
        <v>815</v>
      </c>
      <c r="JKQ301" s="27" t="s">
        <v>815</v>
      </c>
      <c r="JKR301" s="27" t="s">
        <v>815</v>
      </c>
      <c r="JKS301" s="27" t="s">
        <v>815</v>
      </c>
      <c r="JKT301" s="27" t="s">
        <v>815</v>
      </c>
      <c r="JKU301" s="27" t="s">
        <v>815</v>
      </c>
      <c r="JKV301" s="27" t="s">
        <v>815</v>
      </c>
      <c r="JKW301" s="27" t="s">
        <v>815</v>
      </c>
      <c r="JKX301" s="27" t="s">
        <v>815</v>
      </c>
      <c r="JKY301" s="27" t="s">
        <v>815</v>
      </c>
      <c r="JKZ301" s="27" t="s">
        <v>815</v>
      </c>
      <c r="JLA301" s="27" t="s">
        <v>815</v>
      </c>
      <c r="JLB301" s="27" t="s">
        <v>815</v>
      </c>
      <c r="JLC301" s="27" t="s">
        <v>815</v>
      </c>
      <c r="JLD301" s="27" t="s">
        <v>815</v>
      </c>
      <c r="JLE301" s="27" t="s">
        <v>815</v>
      </c>
      <c r="JLF301" s="27" t="s">
        <v>815</v>
      </c>
      <c r="JLG301" s="27" t="s">
        <v>815</v>
      </c>
      <c r="JLH301" s="27" t="s">
        <v>815</v>
      </c>
      <c r="JLI301" s="27" t="s">
        <v>815</v>
      </c>
      <c r="JLJ301" s="27" t="s">
        <v>815</v>
      </c>
      <c r="JLK301" s="27" t="s">
        <v>815</v>
      </c>
      <c r="JLL301" s="27" t="s">
        <v>815</v>
      </c>
      <c r="JLM301" s="27" t="s">
        <v>815</v>
      </c>
      <c r="JLN301" s="27" t="s">
        <v>815</v>
      </c>
      <c r="JLO301" s="27" t="s">
        <v>815</v>
      </c>
      <c r="JLP301" s="27" t="s">
        <v>815</v>
      </c>
      <c r="JLQ301" s="27" t="s">
        <v>815</v>
      </c>
      <c r="JLR301" s="27" t="s">
        <v>815</v>
      </c>
      <c r="JLS301" s="27" t="s">
        <v>815</v>
      </c>
      <c r="JLT301" s="27" t="s">
        <v>815</v>
      </c>
      <c r="JLU301" s="27" t="s">
        <v>815</v>
      </c>
      <c r="JLV301" s="27" t="s">
        <v>815</v>
      </c>
      <c r="JLW301" s="27" t="s">
        <v>815</v>
      </c>
      <c r="JLX301" s="27" t="s">
        <v>815</v>
      </c>
      <c r="JLY301" s="27" t="s">
        <v>815</v>
      </c>
      <c r="JLZ301" s="27" t="s">
        <v>815</v>
      </c>
      <c r="JMA301" s="27" t="s">
        <v>815</v>
      </c>
      <c r="JMB301" s="27" t="s">
        <v>815</v>
      </c>
      <c r="JMC301" s="27" t="s">
        <v>815</v>
      </c>
      <c r="JMD301" s="27" t="s">
        <v>815</v>
      </c>
      <c r="JME301" s="27" t="s">
        <v>815</v>
      </c>
      <c r="JMF301" s="27" t="s">
        <v>815</v>
      </c>
      <c r="JMG301" s="27" t="s">
        <v>815</v>
      </c>
      <c r="JMH301" s="27" t="s">
        <v>815</v>
      </c>
      <c r="JMI301" s="27" t="s">
        <v>815</v>
      </c>
      <c r="JMJ301" s="27" t="s">
        <v>815</v>
      </c>
      <c r="JMK301" s="27" t="s">
        <v>815</v>
      </c>
      <c r="JML301" s="27" t="s">
        <v>815</v>
      </c>
      <c r="JMM301" s="27" t="s">
        <v>815</v>
      </c>
      <c r="JMN301" s="27" t="s">
        <v>815</v>
      </c>
      <c r="JMO301" s="27" t="s">
        <v>815</v>
      </c>
      <c r="JMP301" s="27" t="s">
        <v>815</v>
      </c>
      <c r="JMQ301" s="27" t="s">
        <v>815</v>
      </c>
      <c r="JMR301" s="27" t="s">
        <v>815</v>
      </c>
      <c r="JMS301" s="27" t="s">
        <v>815</v>
      </c>
      <c r="JMT301" s="27" t="s">
        <v>815</v>
      </c>
      <c r="JMU301" s="27" t="s">
        <v>815</v>
      </c>
      <c r="JMV301" s="27" t="s">
        <v>815</v>
      </c>
      <c r="JMW301" s="27" t="s">
        <v>815</v>
      </c>
      <c r="JMX301" s="27" t="s">
        <v>815</v>
      </c>
      <c r="JMY301" s="27" t="s">
        <v>815</v>
      </c>
      <c r="JMZ301" s="27" t="s">
        <v>815</v>
      </c>
      <c r="JNA301" s="27" t="s">
        <v>815</v>
      </c>
      <c r="JNB301" s="27" t="s">
        <v>815</v>
      </c>
      <c r="JNC301" s="27" t="s">
        <v>815</v>
      </c>
      <c r="JND301" s="27" t="s">
        <v>815</v>
      </c>
      <c r="JNE301" s="27" t="s">
        <v>815</v>
      </c>
      <c r="JNF301" s="27" t="s">
        <v>815</v>
      </c>
      <c r="JNG301" s="27" t="s">
        <v>815</v>
      </c>
      <c r="JNH301" s="27" t="s">
        <v>815</v>
      </c>
      <c r="JNI301" s="27" t="s">
        <v>815</v>
      </c>
      <c r="JNJ301" s="27" t="s">
        <v>815</v>
      </c>
      <c r="JNK301" s="27" t="s">
        <v>815</v>
      </c>
      <c r="JNL301" s="27" t="s">
        <v>815</v>
      </c>
      <c r="JNM301" s="27" t="s">
        <v>815</v>
      </c>
      <c r="JNN301" s="27" t="s">
        <v>815</v>
      </c>
      <c r="JNO301" s="27" t="s">
        <v>815</v>
      </c>
      <c r="JNP301" s="27" t="s">
        <v>815</v>
      </c>
      <c r="JNQ301" s="27" t="s">
        <v>815</v>
      </c>
      <c r="JNR301" s="27" t="s">
        <v>815</v>
      </c>
      <c r="JNS301" s="27" t="s">
        <v>815</v>
      </c>
      <c r="JNT301" s="27" t="s">
        <v>815</v>
      </c>
      <c r="JNU301" s="27" t="s">
        <v>815</v>
      </c>
      <c r="JNV301" s="27" t="s">
        <v>815</v>
      </c>
      <c r="JNW301" s="27" t="s">
        <v>815</v>
      </c>
      <c r="JNX301" s="27" t="s">
        <v>815</v>
      </c>
      <c r="JNY301" s="27" t="s">
        <v>815</v>
      </c>
      <c r="JNZ301" s="27" t="s">
        <v>815</v>
      </c>
      <c r="JOA301" s="27" t="s">
        <v>815</v>
      </c>
      <c r="JOB301" s="27" t="s">
        <v>815</v>
      </c>
      <c r="JOC301" s="27" t="s">
        <v>815</v>
      </c>
      <c r="JOD301" s="27" t="s">
        <v>815</v>
      </c>
      <c r="JOE301" s="27" t="s">
        <v>815</v>
      </c>
      <c r="JOF301" s="27" t="s">
        <v>815</v>
      </c>
      <c r="JOG301" s="27" t="s">
        <v>815</v>
      </c>
      <c r="JOH301" s="27" t="s">
        <v>815</v>
      </c>
      <c r="JOI301" s="27" t="s">
        <v>815</v>
      </c>
      <c r="JOJ301" s="27" t="s">
        <v>815</v>
      </c>
      <c r="JOK301" s="27" t="s">
        <v>815</v>
      </c>
      <c r="JOL301" s="27" t="s">
        <v>815</v>
      </c>
      <c r="JOM301" s="27" t="s">
        <v>815</v>
      </c>
      <c r="JON301" s="27" t="s">
        <v>815</v>
      </c>
      <c r="JOO301" s="27" t="s">
        <v>815</v>
      </c>
      <c r="JOP301" s="27" t="s">
        <v>815</v>
      </c>
      <c r="JOQ301" s="27" t="s">
        <v>815</v>
      </c>
      <c r="JOR301" s="27" t="s">
        <v>815</v>
      </c>
      <c r="JOS301" s="27" t="s">
        <v>815</v>
      </c>
      <c r="JOT301" s="27" t="s">
        <v>815</v>
      </c>
      <c r="JOU301" s="27" t="s">
        <v>815</v>
      </c>
      <c r="JOV301" s="27" t="s">
        <v>815</v>
      </c>
      <c r="JOW301" s="27" t="s">
        <v>815</v>
      </c>
      <c r="JOX301" s="27" t="s">
        <v>815</v>
      </c>
      <c r="JOY301" s="27" t="s">
        <v>815</v>
      </c>
      <c r="JOZ301" s="27" t="s">
        <v>815</v>
      </c>
      <c r="JPA301" s="27" t="s">
        <v>815</v>
      </c>
      <c r="JPB301" s="27" t="s">
        <v>815</v>
      </c>
      <c r="JPC301" s="27" t="s">
        <v>815</v>
      </c>
      <c r="JPD301" s="27" t="s">
        <v>815</v>
      </c>
      <c r="JPE301" s="27" t="s">
        <v>815</v>
      </c>
      <c r="JPF301" s="27" t="s">
        <v>815</v>
      </c>
      <c r="JPG301" s="27" t="s">
        <v>815</v>
      </c>
      <c r="JPH301" s="27" t="s">
        <v>815</v>
      </c>
      <c r="JPI301" s="27" t="s">
        <v>815</v>
      </c>
      <c r="JPJ301" s="27" t="s">
        <v>815</v>
      </c>
      <c r="JPK301" s="27" t="s">
        <v>815</v>
      </c>
      <c r="JPL301" s="27" t="s">
        <v>815</v>
      </c>
      <c r="JPM301" s="27" t="s">
        <v>815</v>
      </c>
      <c r="JPN301" s="27" t="s">
        <v>815</v>
      </c>
      <c r="JPO301" s="27" t="s">
        <v>815</v>
      </c>
      <c r="JPP301" s="27" t="s">
        <v>815</v>
      </c>
      <c r="JPQ301" s="27" t="s">
        <v>815</v>
      </c>
      <c r="JPR301" s="27" t="s">
        <v>815</v>
      </c>
      <c r="JPS301" s="27" t="s">
        <v>815</v>
      </c>
      <c r="JPT301" s="27" t="s">
        <v>815</v>
      </c>
      <c r="JPU301" s="27" t="s">
        <v>815</v>
      </c>
      <c r="JPV301" s="27" t="s">
        <v>815</v>
      </c>
      <c r="JPW301" s="27" t="s">
        <v>815</v>
      </c>
      <c r="JPX301" s="27" t="s">
        <v>815</v>
      </c>
      <c r="JPY301" s="27" t="s">
        <v>815</v>
      </c>
      <c r="JPZ301" s="27" t="s">
        <v>815</v>
      </c>
      <c r="JQA301" s="27" t="s">
        <v>815</v>
      </c>
      <c r="JQB301" s="27" t="s">
        <v>815</v>
      </c>
      <c r="JQC301" s="27" t="s">
        <v>815</v>
      </c>
      <c r="JQD301" s="27" t="s">
        <v>815</v>
      </c>
      <c r="JQE301" s="27" t="s">
        <v>815</v>
      </c>
      <c r="JQF301" s="27" t="s">
        <v>815</v>
      </c>
      <c r="JQG301" s="27" t="s">
        <v>815</v>
      </c>
      <c r="JQH301" s="27" t="s">
        <v>815</v>
      </c>
      <c r="JQI301" s="27" t="s">
        <v>815</v>
      </c>
      <c r="JQJ301" s="27" t="s">
        <v>815</v>
      </c>
      <c r="JQK301" s="27" t="s">
        <v>815</v>
      </c>
      <c r="JQL301" s="27" t="s">
        <v>815</v>
      </c>
      <c r="JQM301" s="27" t="s">
        <v>815</v>
      </c>
      <c r="JQN301" s="27" t="s">
        <v>815</v>
      </c>
      <c r="JQO301" s="27" t="s">
        <v>815</v>
      </c>
      <c r="JQP301" s="27" t="s">
        <v>815</v>
      </c>
      <c r="JQQ301" s="27" t="s">
        <v>815</v>
      </c>
      <c r="JQR301" s="27" t="s">
        <v>815</v>
      </c>
      <c r="JQS301" s="27" t="s">
        <v>815</v>
      </c>
      <c r="JQT301" s="27" t="s">
        <v>815</v>
      </c>
      <c r="JQU301" s="27" t="s">
        <v>815</v>
      </c>
      <c r="JQV301" s="27" t="s">
        <v>815</v>
      </c>
      <c r="JQW301" s="27" t="s">
        <v>815</v>
      </c>
      <c r="JQX301" s="27" t="s">
        <v>815</v>
      </c>
      <c r="JQY301" s="27" t="s">
        <v>815</v>
      </c>
      <c r="JQZ301" s="27" t="s">
        <v>815</v>
      </c>
      <c r="JRA301" s="27" t="s">
        <v>815</v>
      </c>
      <c r="JRB301" s="27" t="s">
        <v>815</v>
      </c>
      <c r="JRC301" s="27" t="s">
        <v>815</v>
      </c>
      <c r="JRD301" s="27" t="s">
        <v>815</v>
      </c>
      <c r="JRE301" s="27" t="s">
        <v>815</v>
      </c>
      <c r="JRF301" s="27" t="s">
        <v>815</v>
      </c>
      <c r="JRG301" s="27" t="s">
        <v>815</v>
      </c>
      <c r="JRH301" s="27" t="s">
        <v>815</v>
      </c>
      <c r="JRI301" s="27" t="s">
        <v>815</v>
      </c>
      <c r="JRJ301" s="27" t="s">
        <v>815</v>
      </c>
      <c r="JRK301" s="27" t="s">
        <v>815</v>
      </c>
      <c r="JRL301" s="27" t="s">
        <v>815</v>
      </c>
      <c r="JRM301" s="27" t="s">
        <v>815</v>
      </c>
      <c r="JRN301" s="27" t="s">
        <v>815</v>
      </c>
      <c r="JRO301" s="27" t="s">
        <v>815</v>
      </c>
      <c r="JRP301" s="27" t="s">
        <v>815</v>
      </c>
      <c r="JRQ301" s="27" t="s">
        <v>815</v>
      </c>
      <c r="JRR301" s="27" t="s">
        <v>815</v>
      </c>
      <c r="JRS301" s="27" t="s">
        <v>815</v>
      </c>
      <c r="JRT301" s="27" t="s">
        <v>815</v>
      </c>
      <c r="JRU301" s="27" t="s">
        <v>815</v>
      </c>
      <c r="JRV301" s="27" t="s">
        <v>815</v>
      </c>
      <c r="JRW301" s="27" t="s">
        <v>815</v>
      </c>
      <c r="JRX301" s="27" t="s">
        <v>815</v>
      </c>
      <c r="JRY301" s="27" t="s">
        <v>815</v>
      </c>
      <c r="JRZ301" s="27" t="s">
        <v>815</v>
      </c>
      <c r="JSA301" s="27" t="s">
        <v>815</v>
      </c>
      <c r="JSB301" s="27" t="s">
        <v>815</v>
      </c>
      <c r="JSC301" s="27" t="s">
        <v>815</v>
      </c>
      <c r="JSD301" s="27" t="s">
        <v>815</v>
      </c>
      <c r="JSE301" s="27" t="s">
        <v>815</v>
      </c>
      <c r="JSF301" s="27" t="s">
        <v>815</v>
      </c>
      <c r="JSG301" s="27" t="s">
        <v>815</v>
      </c>
      <c r="JSH301" s="27" t="s">
        <v>815</v>
      </c>
      <c r="JSI301" s="27" t="s">
        <v>815</v>
      </c>
      <c r="JSJ301" s="27" t="s">
        <v>815</v>
      </c>
      <c r="JSK301" s="27" t="s">
        <v>815</v>
      </c>
      <c r="JSL301" s="27" t="s">
        <v>815</v>
      </c>
      <c r="JSM301" s="27" t="s">
        <v>815</v>
      </c>
      <c r="JSN301" s="27" t="s">
        <v>815</v>
      </c>
      <c r="JSO301" s="27" t="s">
        <v>815</v>
      </c>
      <c r="JSP301" s="27" t="s">
        <v>815</v>
      </c>
      <c r="JSQ301" s="27" t="s">
        <v>815</v>
      </c>
      <c r="JSR301" s="27" t="s">
        <v>815</v>
      </c>
      <c r="JSS301" s="27" t="s">
        <v>815</v>
      </c>
      <c r="JST301" s="27" t="s">
        <v>815</v>
      </c>
      <c r="JSU301" s="27" t="s">
        <v>815</v>
      </c>
      <c r="JSV301" s="27" t="s">
        <v>815</v>
      </c>
      <c r="JSW301" s="27" t="s">
        <v>815</v>
      </c>
      <c r="JSX301" s="27" t="s">
        <v>815</v>
      </c>
      <c r="JSY301" s="27" t="s">
        <v>815</v>
      </c>
      <c r="JSZ301" s="27" t="s">
        <v>815</v>
      </c>
      <c r="JTA301" s="27" t="s">
        <v>815</v>
      </c>
      <c r="JTB301" s="27" t="s">
        <v>815</v>
      </c>
      <c r="JTC301" s="27" t="s">
        <v>815</v>
      </c>
      <c r="JTD301" s="27" t="s">
        <v>815</v>
      </c>
      <c r="JTE301" s="27" t="s">
        <v>815</v>
      </c>
      <c r="JTF301" s="27" t="s">
        <v>815</v>
      </c>
      <c r="JTG301" s="27" t="s">
        <v>815</v>
      </c>
      <c r="JTH301" s="27" t="s">
        <v>815</v>
      </c>
      <c r="JTI301" s="27" t="s">
        <v>815</v>
      </c>
      <c r="JTJ301" s="27" t="s">
        <v>815</v>
      </c>
      <c r="JTK301" s="27" t="s">
        <v>815</v>
      </c>
      <c r="JTL301" s="27" t="s">
        <v>815</v>
      </c>
      <c r="JTM301" s="27" t="s">
        <v>815</v>
      </c>
      <c r="JTN301" s="27" t="s">
        <v>815</v>
      </c>
      <c r="JTO301" s="27" t="s">
        <v>815</v>
      </c>
      <c r="JTP301" s="27" t="s">
        <v>815</v>
      </c>
      <c r="JTQ301" s="27" t="s">
        <v>815</v>
      </c>
      <c r="JTR301" s="27" t="s">
        <v>815</v>
      </c>
      <c r="JTS301" s="27" t="s">
        <v>815</v>
      </c>
      <c r="JTT301" s="27" t="s">
        <v>815</v>
      </c>
      <c r="JTU301" s="27" t="s">
        <v>815</v>
      </c>
      <c r="JTV301" s="27" t="s">
        <v>815</v>
      </c>
      <c r="JTW301" s="27" t="s">
        <v>815</v>
      </c>
      <c r="JTX301" s="27" t="s">
        <v>815</v>
      </c>
      <c r="JTY301" s="27" t="s">
        <v>815</v>
      </c>
      <c r="JTZ301" s="27" t="s">
        <v>815</v>
      </c>
      <c r="JUA301" s="27" t="s">
        <v>815</v>
      </c>
      <c r="JUB301" s="27" t="s">
        <v>815</v>
      </c>
      <c r="JUC301" s="27" t="s">
        <v>815</v>
      </c>
      <c r="JUD301" s="27" t="s">
        <v>815</v>
      </c>
      <c r="JUE301" s="27" t="s">
        <v>815</v>
      </c>
      <c r="JUF301" s="27" t="s">
        <v>815</v>
      </c>
      <c r="JUG301" s="27" t="s">
        <v>815</v>
      </c>
      <c r="JUH301" s="27" t="s">
        <v>815</v>
      </c>
      <c r="JUI301" s="27" t="s">
        <v>815</v>
      </c>
      <c r="JUJ301" s="27" t="s">
        <v>815</v>
      </c>
      <c r="JUK301" s="27" t="s">
        <v>815</v>
      </c>
      <c r="JUL301" s="27" t="s">
        <v>815</v>
      </c>
      <c r="JUM301" s="27" t="s">
        <v>815</v>
      </c>
      <c r="JUN301" s="27" t="s">
        <v>815</v>
      </c>
      <c r="JUO301" s="27" t="s">
        <v>815</v>
      </c>
      <c r="JUP301" s="27" t="s">
        <v>815</v>
      </c>
      <c r="JUQ301" s="27" t="s">
        <v>815</v>
      </c>
      <c r="JUR301" s="27" t="s">
        <v>815</v>
      </c>
      <c r="JUS301" s="27" t="s">
        <v>815</v>
      </c>
      <c r="JUT301" s="27" t="s">
        <v>815</v>
      </c>
      <c r="JUU301" s="27" t="s">
        <v>815</v>
      </c>
      <c r="JUV301" s="27" t="s">
        <v>815</v>
      </c>
      <c r="JUW301" s="27" t="s">
        <v>815</v>
      </c>
      <c r="JUX301" s="27" t="s">
        <v>815</v>
      </c>
      <c r="JUY301" s="27" t="s">
        <v>815</v>
      </c>
      <c r="JUZ301" s="27" t="s">
        <v>815</v>
      </c>
      <c r="JVA301" s="27" t="s">
        <v>815</v>
      </c>
      <c r="JVB301" s="27" t="s">
        <v>815</v>
      </c>
      <c r="JVC301" s="27" t="s">
        <v>815</v>
      </c>
      <c r="JVD301" s="27" t="s">
        <v>815</v>
      </c>
      <c r="JVE301" s="27" t="s">
        <v>815</v>
      </c>
      <c r="JVF301" s="27" t="s">
        <v>815</v>
      </c>
      <c r="JVG301" s="27" t="s">
        <v>815</v>
      </c>
      <c r="JVH301" s="27" t="s">
        <v>815</v>
      </c>
      <c r="JVI301" s="27" t="s">
        <v>815</v>
      </c>
      <c r="JVJ301" s="27" t="s">
        <v>815</v>
      </c>
      <c r="JVK301" s="27" t="s">
        <v>815</v>
      </c>
      <c r="JVL301" s="27" t="s">
        <v>815</v>
      </c>
      <c r="JVM301" s="27" t="s">
        <v>815</v>
      </c>
      <c r="JVN301" s="27" t="s">
        <v>815</v>
      </c>
      <c r="JVO301" s="27" t="s">
        <v>815</v>
      </c>
      <c r="JVP301" s="27" t="s">
        <v>815</v>
      </c>
      <c r="JVQ301" s="27" t="s">
        <v>815</v>
      </c>
      <c r="JVR301" s="27" t="s">
        <v>815</v>
      </c>
      <c r="JVS301" s="27" t="s">
        <v>815</v>
      </c>
      <c r="JVT301" s="27" t="s">
        <v>815</v>
      </c>
      <c r="JVU301" s="27" t="s">
        <v>815</v>
      </c>
      <c r="JVV301" s="27" t="s">
        <v>815</v>
      </c>
      <c r="JVW301" s="27" t="s">
        <v>815</v>
      </c>
      <c r="JVX301" s="27" t="s">
        <v>815</v>
      </c>
      <c r="JVY301" s="27" t="s">
        <v>815</v>
      </c>
      <c r="JVZ301" s="27" t="s">
        <v>815</v>
      </c>
      <c r="JWA301" s="27" t="s">
        <v>815</v>
      </c>
      <c r="JWB301" s="27" t="s">
        <v>815</v>
      </c>
      <c r="JWC301" s="27" t="s">
        <v>815</v>
      </c>
      <c r="JWD301" s="27" t="s">
        <v>815</v>
      </c>
      <c r="JWE301" s="27" t="s">
        <v>815</v>
      </c>
      <c r="JWF301" s="27" t="s">
        <v>815</v>
      </c>
      <c r="JWG301" s="27" t="s">
        <v>815</v>
      </c>
      <c r="JWH301" s="27" t="s">
        <v>815</v>
      </c>
      <c r="JWI301" s="27" t="s">
        <v>815</v>
      </c>
      <c r="JWJ301" s="27" t="s">
        <v>815</v>
      </c>
      <c r="JWK301" s="27" t="s">
        <v>815</v>
      </c>
      <c r="JWL301" s="27" t="s">
        <v>815</v>
      </c>
      <c r="JWM301" s="27" t="s">
        <v>815</v>
      </c>
      <c r="JWN301" s="27" t="s">
        <v>815</v>
      </c>
      <c r="JWO301" s="27" t="s">
        <v>815</v>
      </c>
      <c r="JWP301" s="27" t="s">
        <v>815</v>
      </c>
      <c r="JWQ301" s="27" t="s">
        <v>815</v>
      </c>
      <c r="JWR301" s="27" t="s">
        <v>815</v>
      </c>
      <c r="JWS301" s="27" t="s">
        <v>815</v>
      </c>
      <c r="JWT301" s="27" t="s">
        <v>815</v>
      </c>
      <c r="JWU301" s="27" t="s">
        <v>815</v>
      </c>
      <c r="JWV301" s="27" t="s">
        <v>815</v>
      </c>
      <c r="JWW301" s="27" t="s">
        <v>815</v>
      </c>
      <c r="JWX301" s="27" t="s">
        <v>815</v>
      </c>
      <c r="JWY301" s="27" t="s">
        <v>815</v>
      </c>
      <c r="JWZ301" s="27" t="s">
        <v>815</v>
      </c>
      <c r="JXA301" s="27" t="s">
        <v>815</v>
      </c>
      <c r="JXB301" s="27" t="s">
        <v>815</v>
      </c>
      <c r="JXC301" s="27" t="s">
        <v>815</v>
      </c>
      <c r="JXD301" s="27" t="s">
        <v>815</v>
      </c>
      <c r="JXE301" s="27" t="s">
        <v>815</v>
      </c>
      <c r="JXF301" s="27" t="s">
        <v>815</v>
      </c>
      <c r="JXG301" s="27" t="s">
        <v>815</v>
      </c>
      <c r="JXH301" s="27" t="s">
        <v>815</v>
      </c>
      <c r="JXI301" s="27" t="s">
        <v>815</v>
      </c>
      <c r="JXJ301" s="27" t="s">
        <v>815</v>
      </c>
      <c r="JXK301" s="27" t="s">
        <v>815</v>
      </c>
      <c r="JXL301" s="27" t="s">
        <v>815</v>
      </c>
      <c r="JXM301" s="27" t="s">
        <v>815</v>
      </c>
      <c r="JXN301" s="27" t="s">
        <v>815</v>
      </c>
      <c r="JXO301" s="27" t="s">
        <v>815</v>
      </c>
      <c r="JXP301" s="27" t="s">
        <v>815</v>
      </c>
      <c r="JXQ301" s="27" t="s">
        <v>815</v>
      </c>
      <c r="JXR301" s="27" t="s">
        <v>815</v>
      </c>
      <c r="JXS301" s="27" t="s">
        <v>815</v>
      </c>
      <c r="JXT301" s="27" t="s">
        <v>815</v>
      </c>
      <c r="JXU301" s="27" t="s">
        <v>815</v>
      </c>
      <c r="JXV301" s="27" t="s">
        <v>815</v>
      </c>
      <c r="JXW301" s="27" t="s">
        <v>815</v>
      </c>
      <c r="JXX301" s="27" t="s">
        <v>815</v>
      </c>
      <c r="JXY301" s="27" t="s">
        <v>815</v>
      </c>
      <c r="JXZ301" s="27" t="s">
        <v>815</v>
      </c>
      <c r="JYA301" s="27" t="s">
        <v>815</v>
      </c>
      <c r="JYB301" s="27" t="s">
        <v>815</v>
      </c>
      <c r="JYC301" s="27" t="s">
        <v>815</v>
      </c>
      <c r="JYD301" s="27" t="s">
        <v>815</v>
      </c>
      <c r="JYE301" s="27" t="s">
        <v>815</v>
      </c>
      <c r="JYF301" s="27" t="s">
        <v>815</v>
      </c>
      <c r="JYG301" s="27" t="s">
        <v>815</v>
      </c>
      <c r="JYH301" s="27" t="s">
        <v>815</v>
      </c>
      <c r="JYI301" s="27" t="s">
        <v>815</v>
      </c>
      <c r="JYJ301" s="27" t="s">
        <v>815</v>
      </c>
      <c r="JYK301" s="27" t="s">
        <v>815</v>
      </c>
      <c r="JYL301" s="27" t="s">
        <v>815</v>
      </c>
      <c r="JYM301" s="27" t="s">
        <v>815</v>
      </c>
      <c r="JYN301" s="27" t="s">
        <v>815</v>
      </c>
      <c r="JYO301" s="27" t="s">
        <v>815</v>
      </c>
      <c r="JYP301" s="27" t="s">
        <v>815</v>
      </c>
      <c r="JYQ301" s="27" t="s">
        <v>815</v>
      </c>
      <c r="JYR301" s="27" t="s">
        <v>815</v>
      </c>
      <c r="JYS301" s="27" t="s">
        <v>815</v>
      </c>
      <c r="JYT301" s="27" t="s">
        <v>815</v>
      </c>
      <c r="JYU301" s="27" t="s">
        <v>815</v>
      </c>
      <c r="JYV301" s="27" t="s">
        <v>815</v>
      </c>
      <c r="JYW301" s="27" t="s">
        <v>815</v>
      </c>
      <c r="JYX301" s="27" t="s">
        <v>815</v>
      </c>
      <c r="JYY301" s="27" t="s">
        <v>815</v>
      </c>
      <c r="JYZ301" s="27" t="s">
        <v>815</v>
      </c>
      <c r="JZA301" s="27" t="s">
        <v>815</v>
      </c>
      <c r="JZB301" s="27" t="s">
        <v>815</v>
      </c>
      <c r="JZC301" s="27" t="s">
        <v>815</v>
      </c>
      <c r="JZD301" s="27" t="s">
        <v>815</v>
      </c>
      <c r="JZE301" s="27" t="s">
        <v>815</v>
      </c>
      <c r="JZF301" s="27" t="s">
        <v>815</v>
      </c>
      <c r="JZG301" s="27" t="s">
        <v>815</v>
      </c>
      <c r="JZH301" s="27" t="s">
        <v>815</v>
      </c>
      <c r="JZI301" s="27" t="s">
        <v>815</v>
      </c>
      <c r="JZJ301" s="27" t="s">
        <v>815</v>
      </c>
      <c r="JZK301" s="27" t="s">
        <v>815</v>
      </c>
      <c r="JZL301" s="27" t="s">
        <v>815</v>
      </c>
      <c r="JZM301" s="27" t="s">
        <v>815</v>
      </c>
      <c r="JZN301" s="27" t="s">
        <v>815</v>
      </c>
      <c r="JZO301" s="27" t="s">
        <v>815</v>
      </c>
      <c r="JZP301" s="27" t="s">
        <v>815</v>
      </c>
      <c r="JZQ301" s="27" t="s">
        <v>815</v>
      </c>
      <c r="JZR301" s="27" t="s">
        <v>815</v>
      </c>
      <c r="JZS301" s="27" t="s">
        <v>815</v>
      </c>
      <c r="JZT301" s="27" t="s">
        <v>815</v>
      </c>
      <c r="JZU301" s="27" t="s">
        <v>815</v>
      </c>
      <c r="JZV301" s="27" t="s">
        <v>815</v>
      </c>
      <c r="JZW301" s="27" t="s">
        <v>815</v>
      </c>
      <c r="JZX301" s="27" t="s">
        <v>815</v>
      </c>
      <c r="JZY301" s="27" t="s">
        <v>815</v>
      </c>
      <c r="JZZ301" s="27" t="s">
        <v>815</v>
      </c>
      <c r="KAA301" s="27" t="s">
        <v>815</v>
      </c>
      <c r="KAB301" s="27" t="s">
        <v>815</v>
      </c>
      <c r="KAC301" s="27" t="s">
        <v>815</v>
      </c>
      <c r="KAD301" s="27" t="s">
        <v>815</v>
      </c>
      <c r="KAE301" s="27" t="s">
        <v>815</v>
      </c>
      <c r="KAF301" s="27" t="s">
        <v>815</v>
      </c>
      <c r="KAG301" s="27" t="s">
        <v>815</v>
      </c>
      <c r="KAH301" s="27" t="s">
        <v>815</v>
      </c>
      <c r="KAI301" s="27" t="s">
        <v>815</v>
      </c>
      <c r="KAJ301" s="27" t="s">
        <v>815</v>
      </c>
      <c r="KAK301" s="27" t="s">
        <v>815</v>
      </c>
      <c r="KAL301" s="27" t="s">
        <v>815</v>
      </c>
      <c r="KAM301" s="27" t="s">
        <v>815</v>
      </c>
      <c r="KAN301" s="27" t="s">
        <v>815</v>
      </c>
      <c r="KAO301" s="27" t="s">
        <v>815</v>
      </c>
      <c r="KAP301" s="27" t="s">
        <v>815</v>
      </c>
      <c r="KAQ301" s="27" t="s">
        <v>815</v>
      </c>
      <c r="KAR301" s="27" t="s">
        <v>815</v>
      </c>
      <c r="KAS301" s="27" t="s">
        <v>815</v>
      </c>
      <c r="KAT301" s="27" t="s">
        <v>815</v>
      </c>
      <c r="KAU301" s="27" t="s">
        <v>815</v>
      </c>
      <c r="KAV301" s="27" t="s">
        <v>815</v>
      </c>
      <c r="KAW301" s="27" t="s">
        <v>815</v>
      </c>
      <c r="KAX301" s="27" t="s">
        <v>815</v>
      </c>
      <c r="KAY301" s="27" t="s">
        <v>815</v>
      </c>
      <c r="KAZ301" s="27" t="s">
        <v>815</v>
      </c>
      <c r="KBA301" s="27" t="s">
        <v>815</v>
      </c>
      <c r="KBB301" s="27" t="s">
        <v>815</v>
      </c>
      <c r="KBC301" s="27" t="s">
        <v>815</v>
      </c>
      <c r="KBD301" s="27" t="s">
        <v>815</v>
      </c>
      <c r="KBE301" s="27" t="s">
        <v>815</v>
      </c>
      <c r="KBF301" s="27" t="s">
        <v>815</v>
      </c>
      <c r="KBG301" s="27" t="s">
        <v>815</v>
      </c>
      <c r="KBH301" s="27" t="s">
        <v>815</v>
      </c>
      <c r="KBI301" s="27" t="s">
        <v>815</v>
      </c>
      <c r="KBJ301" s="27" t="s">
        <v>815</v>
      </c>
      <c r="KBK301" s="27" t="s">
        <v>815</v>
      </c>
      <c r="KBL301" s="27" t="s">
        <v>815</v>
      </c>
      <c r="KBM301" s="27" t="s">
        <v>815</v>
      </c>
      <c r="KBN301" s="27" t="s">
        <v>815</v>
      </c>
      <c r="KBO301" s="27" t="s">
        <v>815</v>
      </c>
      <c r="KBP301" s="27" t="s">
        <v>815</v>
      </c>
      <c r="KBQ301" s="27" t="s">
        <v>815</v>
      </c>
      <c r="KBR301" s="27" t="s">
        <v>815</v>
      </c>
      <c r="KBS301" s="27" t="s">
        <v>815</v>
      </c>
      <c r="KBT301" s="27" t="s">
        <v>815</v>
      </c>
      <c r="KBU301" s="27" t="s">
        <v>815</v>
      </c>
      <c r="KBV301" s="27" t="s">
        <v>815</v>
      </c>
      <c r="KBW301" s="27" t="s">
        <v>815</v>
      </c>
      <c r="KBX301" s="27" t="s">
        <v>815</v>
      </c>
      <c r="KBY301" s="27" t="s">
        <v>815</v>
      </c>
      <c r="KBZ301" s="27" t="s">
        <v>815</v>
      </c>
      <c r="KCA301" s="27" t="s">
        <v>815</v>
      </c>
      <c r="KCB301" s="27" t="s">
        <v>815</v>
      </c>
      <c r="KCC301" s="27" t="s">
        <v>815</v>
      </c>
      <c r="KCD301" s="27" t="s">
        <v>815</v>
      </c>
      <c r="KCE301" s="27" t="s">
        <v>815</v>
      </c>
      <c r="KCF301" s="27" t="s">
        <v>815</v>
      </c>
      <c r="KCG301" s="27" t="s">
        <v>815</v>
      </c>
      <c r="KCH301" s="27" t="s">
        <v>815</v>
      </c>
      <c r="KCI301" s="27" t="s">
        <v>815</v>
      </c>
      <c r="KCJ301" s="27" t="s">
        <v>815</v>
      </c>
      <c r="KCK301" s="27" t="s">
        <v>815</v>
      </c>
      <c r="KCL301" s="27" t="s">
        <v>815</v>
      </c>
      <c r="KCM301" s="27" t="s">
        <v>815</v>
      </c>
      <c r="KCN301" s="27" t="s">
        <v>815</v>
      </c>
      <c r="KCO301" s="27" t="s">
        <v>815</v>
      </c>
      <c r="KCP301" s="27" t="s">
        <v>815</v>
      </c>
      <c r="KCQ301" s="27" t="s">
        <v>815</v>
      </c>
      <c r="KCR301" s="27" t="s">
        <v>815</v>
      </c>
      <c r="KCS301" s="27" t="s">
        <v>815</v>
      </c>
      <c r="KCT301" s="27" t="s">
        <v>815</v>
      </c>
      <c r="KCU301" s="27" t="s">
        <v>815</v>
      </c>
      <c r="KCV301" s="27" t="s">
        <v>815</v>
      </c>
      <c r="KCW301" s="27" t="s">
        <v>815</v>
      </c>
      <c r="KCX301" s="27" t="s">
        <v>815</v>
      </c>
      <c r="KCY301" s="27" t="s">
        <v>815</v>
      </c>
      <c r="KCZ301" s="27" t="s">
        <v>815</v>
      </c>
      <c r="KDA301" s="27" t="s">
        <v>815</v>
      </c>
      <c r="KDB301" s="27" t="s">
        <v>815</v>
      </c>
      <c r="KDC301" s="27" t="s">
        <v>815</v>
      </c>
      <c r="KDD301" s="27" t="s">
        <v>815</v>
      </c>
      <c r="KDE301" s="27" t="s">
        <v>815</v>
      </c>
      <c r="KDF301" s="27" t="s">
        <v>815</v>
      </c>
      <c r="KDG301" s="27" t="s">
        <v>815</v>
      </c>
      <c r="KDH301" s="27" t="s">
        <v>815</v>
      </c>
      <c r="KDI301" s="27" t="s">
        <v>815</v>
      </c>
      <c r="KDJ301" s="27" t="s">
        <v>815</v>
      </c>
      <c r="KDK301" s="27" t="s">
        <v>815</v>
      </c>
      <c r="KDL301" s="27" t="s">
        <v>815</v>
      </c>
      <c r="KDM301" s="27" t="s">
        <v>815</v>
      </c>
      <c r="KDN301" s="27" t="s">
        <v>815</v>
      </c>
      <c r="KDO301" s="27" t="s">
        <v>815</v>
      </c>
      <c r="KDP301" s="27" t="s">
        <v>815</v>
      </c>
      <c r="KDQ301" s="27" t="s">
        <v>815</v>
      </c>
      <c r="KDR301" s="27" t="s">
        <v>815</v>
      </c>
      <c r="KDS301" s="27" t="s">
        <v>815</v>
      </c>
      <c r="KDT301" s="27" t="s">
        <v>815</v>
      </c>
      <c r="KDU301" s="27" t="s">
        <v>815</v>
      </c>
      <c r="KDV301" s="27" t="s">
        <v>815</v>
      </c>
      <c r="KDW301" s="27" t="s">
        <v>815</v>
      </c>
      <c r="KDX301" s="27" t="s">
        <v>815</v>
      </c>
      <c r="KDY301" s="27" t="s">
        <v>815</v>
      </c>
      <c r="KDZ301" s="27" t="s">
        <v>815</v>
      </c>
      <c r="KEA301" s="27" t="s">
        <v>815</v>
      </c>
      <c r="KEB301" s="27" t="s">
        <v>815</v>
      </c>
      <c r="KEC301" s="27" t="s">
        <v>815</v>
      </c>
      <c r="KED301" s="27" t="s">
        <v>815</v>
      </c>
      <c r="KEE301" s="27" t="s">
        <v>815</v>
      </c>
      <c r="KEF301" s="27" t="s">
        <v>815</v>
      </c>
      <c r="KEG301" s="27" t="s">
        <v>815</v>
      </c>
      <c r="KEH301" s="27" t="s">
        <v>815</v>
      </c>
      <c r="KEI301" s="27" t="s">
        <v>815</v>
      </c>
      <c r="KEJ301" s="27" t="s">
        <v>815</v>
      </c>
      <c r="KEK301" s="27" t="s">
        <v>815</v>
      </c>
      <c r="KEL301" s="27" t="s">
        <v>815</v>
      </c>
      <c r="KEM301" s="27" t="s">
        <v>815</v>
      </c>
      <c r="KEN301" s="27" t="s">
        <v>815</v>
      </c>
      <c r="KEO301" s="27" t="s">
        <v>815</v>
      </c>
      <c r="KEP301" s="27" t="s">
        <v>815</v>
      </c>
      <c r="KEQ301" s="27" t="s">
        <v>815</v>
      </c>
      <c r="KER301" s="27" t="s">
        <v>815</v>
      </c>
      <c r="KES301" s="27" t="s">
        <v>815</v>
      </c>
      <c r="KET301" s="27" t="s">
        <v>815</v>
      </c>
      <c r="KEU301" s="27" t="s">
        <v>815</v>
      </c>
      <c r="KEV301" s="27" t="s">
        <v>815</v>
      </c>
      <c r="KEW301" s="27" t="s">
        <v>815</v>
      </c>
      <c r="KEX301" s="27" t="s">
        <v>815</v>
      </c>
      <c r="KEY301" s="27" t="s">
        <v>815</v>
      </c>
      <c r="KEZ301" s="27" t="s">
        <v>815</v>
      </c>
      <c r="KFA301" s="27" t="s">
        <v>815</v>
      </c>
      <c r="KFB301" s="27" t="s">
        <v>815</v>
      </c>
      <c r="KFC301" s="27" t="s">
        <v>815</v>
      </c>
      <c r="KFD301" s="27" t="s">
        <v>815</v>
      </c>
      <c r="KFE301" s="27" t="s">
        <v>815</v>
      </c>
      <c r="KFF301" s="27" t="s">
        <v>815</v>
      </c>
      <c r="KFG301" s="27" t="s">
        <v>815</v>
      </c>
      <c r="KFH301" s="27" t="s">
        <v>815</v>
      </c>
      <c r="KFI301" s="27" t="s">
        <v>815</v>
      </c>
      <c r="KFJ301" s="27" t="s">
        <v>815</v>
      </c>
      <c r="KFK301" s="27" t="s">
        <v>815</v>
      </c>
      <c r="KFL301" s="27" t="s">
        <v>815</v>
      </c>
      <c r="KFM301" s="27" t="s">
        <v>815</v>
      </c>
      <c r="KFN301" s="27" t="s">
        <v>815</v>
      </c>
      <c r="KFO301" s="27" t="s">
        <v>815</v>
      </c>
      <c r="KFP301" s="27" t="s">
        <v>815</v>
      </c>
      <c r="KFQ301" s="27" t="s">
        <v>815</v>
      </c>
      <c r="KFR301" s="27" t="s">
        <v>815</v>
      </c>
      <c r="KFS301" s="27" t="s">
        <v>815</v>
      </c>
      <c r="KFT301" s="27" t="s">
        <v>815</v>
      </c>
      <c r="KFU301" s="27" t="s">
        <v>815</v>
      </c>
      <c r="KFV301" s="27" t="s">
        <v>815</v>
      </c>
      <c r="KFW301" s="27" t="s">
        <v>815</v>
      </c>
      <c r="KFX301" s="27" t="s">
        <v>815</v>
      </c>
      <c r="KFY301" s="27" t="s">
        <v>815</v>
      </c>
      <c r="KFZ301" s="27" t="s">
        <v>815</v>
      </c>
      <c r="KGA301" s="27" t="s">
        <v>815</v>
      </c>
      <c r="KGB301" s="27" t="s">
        <v>815</v>
      </c>
      <c r="KGC301" s="27" t="s">
        <v>815</v>
      </c>
      <c r="KGD301" s="27" t="s">
        <v>815</v>
      </c>
      <c r="KGE301" s="27" t="s">
        <v>815</v>
      </c>
      <c r="KGF301" s="27" t="s">
        <v>815</v>
      </c>
      <c r="KGG301" s="27" t="s">
        <v>815</v>
      </c>
      <c r="KGH301" s="27" t="s">
        <v>815</v>
      </c>
      <c r="KGI301" s="27" t="s">
        <v>815</v>
      </c>
      <c r="KGJ301" s="27" t="s">
        <v>815</v>
      </c>
      <c r="KGK301" s="27" t="s">
        <v>815</v>
      </c>
      <c r="KGL301" s="27" t="s">
        <v>815</v>
      </c>
      <c r="KGM301" s="27" t="s">
        <v>815</v>
      </c>
      <c r="KGN301" s="27" t="s">
        <v>815</v>
      </c>
      <c r="KGO301" s="27" t="s">
        <v>815</v>
      </c>
      <c r="KGP301" s="27" t="s">
        <v>815</v>
      </c>
      <c r="KGQ301" s="27" t="s">
        <v>815</v>
      </c>
      <c r="KGR301" s="27" t="s">
        <v>815</v>
      </c>
      <c r="KGS301" s="27" t="s">
        <v>815</v>
      </c>
      <c r="KGT301" s="27" t="s">
        <v>815</v>
      </c>
      <c r="KGU301" s="27" t="s">
        <v>815</v>
      </c>
      <c r="KGV301" s="27" t="s">
        <v>815</v>
      </c>
      <c r="KGW301" s="27" t="s">
        <v>815</v>
      </c>
      <c r="KGX301" s="27" t="s">
        <v>815</v>
      </c>
      <c r="KGY301" s="27" t="s">
        <v>815</v>
      </c>
      <c r="KGZ301" s="27" t="s">
        <v>815</v>
      </c>
      <c r="KHA301" s="27" t="s">
        <v>815</v>
      </c>
      <c r="KHB301" s="27" t="s">
        <v>815</v>
      </c>
      <c r="KHC301" s="27" t="s">
        <v>815</v>
      </c>
      <c r="KHD301" s="27" t="s">
        <v>815</v>
      </c>
      <c r="KHE301" s="27" t="s">
        <v>815</v>
      </c>
      <c r="KHF301" s="27" t="s">
        <v>815</v>
      </c>
      <c r="KHG301" s="27" t="s">
        <v>815</v>
      </c>
      <c r="KHH301" s="27" t="s">
        <v>815</v>
      </c>
      <c r="KHI301" s="27" t="s">
        <v>815</v>
      </c>
      <c r="KHJ301" s="27" t="s">
        <v>815</v>
      </c>
      <c r="KHK301" s="27" t="s">
        <v>815</v>
      </c>
      <c r="KHL301" s="27" t="s">
        <v>815</v>
      </c>
      <c r="KHM301" s="27" t="s">
        <v>815</v>
      </c>
      <c r="KHN301" s="27" t="s">
        <v>815</v>
      </c>
      <c r="KHO301" s="27" t="s">
        <v>815</v>
      </c>
      <c r="KHP301" s="27" t="s">
        <v>815</v>
      </c>
      <c r="KHQ301" s="27" t="s">
        <v>815</v>
      </c>
      <c r="KHR301" s="27" t="s">
        <v>815</v>
      </c>
      <c r="KHS301" s="27" t="s">
        <v>815</v>
      </c>
      <c r="KHT301" s="27" t="s">
        <v>815</v>
      </c>
      <c r="KHU301" s="27" t="s">
        <v>815</v>
      </c>
      <c r="KHV301" s="27" t="s">
        <v>815</v>
      </c>
      <c r="KHW301" s="27" t="s">
        <v>815</v>
      </c>
      <c r="KHX301" s="27" t="s">
        <v>815</v>
      </c>
      <c r="KHY301" s="27" t="s">
        <v>815</v>
      </c>
      <c r="KHZ301" s="27" t="s">
        <v>815</v>
      </c>
      <c r="KIA301" s="27" t="s">
        <v>815</v>
      </c>
      <c r="KIB301" s="27" t="s">
        <v>815</v>
      </c>
      <c r="KIC301" s="27" t="s">
        <v>815</v>
      </c>
      <c r="KID301" s="27" t="s">
        <v>815</v>
      </c>
      <c r="KIE301" s="27" t="s">
        <v>815</v>
      </c>
      <c r="KIF301" s="27" t="s">
        <v>815</v>
      </c>
      <c r="KIG301" s="27" t="s">
        <v>815</v>
      </c>
      <c r="KIH301" s="27" t="s">
        <v>815</v>
      </c>
      <c r="KII301" s="27" t="s">
        <v>815</v>
      </c>
      <c r="KIJ301" s="27" t="s">
        <v>815</v>
      </c>
      <c r="KIK301" s="27" t="s">
        <v>815</v>
      </c>
      <c r="KIL301" s="27" t="s">
        <v>815</v>
      </c>
      <c r="KIM301" s="27" t="s">
        <v>815</v>
      </c>
      <c r="KIN301" s="27" t="s">
        <v>815</v>
      </c>
      <c r="KIO301" s="27" t="s">
        <v>815</v>
      </c>
      <c r="KIP301" s="27" t="s">
        <v>815</v>
      </c>
      <c r="KIQ301" s="27" t="s">
        <v>815</v>
      </c>
      <c r="KIR301" s="27" t="s">
        <v>815</v>
      </c>
      <c r="KIS301" s="27" t="s">
        <v>815</v>
      </c>
      <c r="KIT301" s="27" t="s">
        <v>815</v>
      </c>
      <c r="KIU301" s="27" t="s">
        <v>815</v>
      </c>
      <c r="KIV301" s="27" t="s">
        <v>815</v>
      </c>
      <c r="KIW301" s="27" t="s">
        <v>815</v>
      </c>
      <c r="KIX301" s="27" t="s">
        <v>815</v>
      </c>
      <c r="KIY301" s="27" t="s">
        <v>815</v>
      </c>
      <c r="KIZ301" s="27" t="s">
        <v>815</v>
      </c>
      <c r="KJA301" s="27" t="s">
        <v>815</v>
      </c>
      <c r="KJB301" s="27" t="s">
        <v>815</v>
      </c>
      <c r="KJC301" s="27" t="s">
        <v>815</v>
      </c>
      <c r="KJD301" s="27" t="s">
        <v>815</v>
      </c>
      <c r="KJE301" s="27" t="s">
        <v>815</v>
      </c>
      <c r="KJF301" s="27" t="s">
        <v>815</v>
      </c>
      <c r="KJG301" s="27" t="s">
        <v>815</v>
      </c>
      <c r="KJH301" s="27" t="s">
        <v>815</v>
      </c>
      <c r="KJI301" s="27" t="s">
        <v>815</v>
      </c>
      <c r="KJJ301" s="27" t="s">
        <v>815</v>
      </c>
      <c r="KJK301" s="27" t="s">
        <v>815</v>
      </c>
      <c r="KJL301" s="27" t="s">
        <v>815</v>
      </c>
      <c r="KJM301" s="27" t="s">
        <v>815</v>
      </c>
      <c r="KJN301" s="27" t="s">
        <v>815</v>
      </c>
      <c r="KJO301" s="27" t="s">
        <v>815</v>
      </c>
      <c r="KJP301" s="27" t="s">
        <v>815</v>
      </c>
      <c r="KJQ301" s="27" t="s">
        <v>815</v>
      </c>
      <c r="KJR301" s="27" t="s">
        <v>815</v>
      </c>
      <c r="KJS301" s="27" t="s">
        <v>815</v>
      </c>
      <c r="KJT301" s="27" t="s">
        <v>815</v>
      </c>
      <c r="KJU301" s="27" t="s">
        <v>815</v>
      </c>
      <c r="KJV301" s="27" t="s">
        <v>815</v>
      </c>
      <c r="KJW301" s="27" t="s">
        <v>815</v>
      </c>
      <c r="KJX301" s="27" t="s">
        <v>815</v>
      </c>
      <c r="KJY301" s="27" t="s">
        <v>815</v>
      </c>
      <c r="KJZ301" s="27" t="s">
        <v>815</v>
      </c>
      <c r="KKA301" s="27" t="s">
        <v>815</v>
      </c>
      <c r="KKB301" s="27" t="s">
        <v>815</v>
      </c>
      <c r="KKC301" s="27" t="s">
        <v>815</v>
      </c>
      <c r="KKD301" s="27" t="s">
        <v>815</v>
      </c>
      <c r="KKE301" s="27" t="s">
        <v>815</v>
      </c>
      <c r="KKF301" s="27" t="s">
        <v>815</v>
      </c>
      <c r="KKG301" s="27" t="s">
        <v>815</v>
      </c>
      <c r="KKH301" s="27" t="s">
        <v>815</v>
      </c>
      <c r="KKI301" s="27" t="s">
        <v>815</v>
      </c>
      <c r="KKJ301" s="27" t="s">
        <v>815</v>
      </c>
      <c r="KKK301" s="27" t="s">
        <v>815</v>
      </c>
      <c r="KKL301" s="27" t="s">
        <v>815</v>
      </c>
      <c r="KKM301" s="27" t="s">
        <v>815</v>
      </c>
      <c r="KKN301" s="27" t="s">
        <v>815</v>
      </c>
      <c r="KKO301" s="27" t="s">
        <v>815</v>
      </c>
      <c r="KKP301" s="27" t="s">
        <v>815</v>
      </c>
      <c r="KKQ301" s="27" t="s">
        <v>815</v>
      </c>
      <c r="KKR301" s="27" t="s">
        <v>815</v>
      </c>
      <c r="KKS301" s="27" t="s">
        <v>815</v>
      </c>
      <c r="KKT301" s="27" t="s">
        <v>815</v>
      </c>
      <c r="KKU301" s="27" t="s">
        <v>815</v>
      </c>
      <c r="KKV301" s="27" t="s">
        <v>815</v>
      </c>
      <c r="KKW301" s="27" t="s">
        <v>815</v>
      </c>
      <c r="KKX301" s="27" t="s">
        <v>815</v>
      </c>
      <c r="KKY301" s="27" t="s">
        <v>815</v>
      </c>
      <c r="KKZ301" s="27" t="s">
        <v>815</v>
      </c>
      <c r="KLA301" s="27" t="s">
        <v>815</v>
      </c>
      <c r="KLB301" s="27" t="s">
        <v>815</v>
      </c>
      <c r="KLC301" s="27" t="s">
        <v>815</v>
      </c>
      <c r="KLD301" s="27" t="s">
        <v>815</v>
      </c>
      <c r="KLE301" s="27" t="s">
        <v>815</v>
      </c>
      <c r="KLF301" s="27" t="s">
        <v>815</v>
      </c>
      <c r="KLG301" s="27" t="s">
        <v>815</v>
      </c>
      <c r="KLH301" s="27" t="s">
        <v>815</v>
      </c>
      <c r="KLI301" s="27" t="s">
        <v>815</v>
      </c>
      <c r="KLJ301" s="27" t="s">
        <v>815</v>
      </c>
      <c r="KLK301" s="27" t="s">
        <v>815</v>
      </c>
      <c r="KLL301" s="27" t="s">
        <v>815</v>
      </c>
      <c r="KLM301" s="27" t="s">
        <v>815</v>
      </c>
      <c r="KLN301" s="27" t="s">
        <v>815</v>
      </c>
      <c r="KLO301" s="27" t="s">
        <v>815</v>
      </c>
      <c r="KLP301" s="27" t="s">
        <v>815</v>
      </c>
      <c r="KLQ301" s="27" t="s">
        <v>815</v>
      </c>
      <c r="KLR301" s="27" t="s">
        <v>815</v>
      </c>
      <c r="KLS301" s="27" t="s">
        <v>815</v>
      </c>
      <c r="KLT301" s="27" t="s">
        <v>815</v>
      </c>
      <c r="KLU301" s="27" t="s">
        <v>815</v>
      </c>
      <c r="KLV301" s="27" t="s">
        <v>815</v>
      </c>
      <c r="KLW301" s="27" t="s">
        <v>815</v>
      </c>
      <c r="KLX301" s="27" t="s">
        <v>815</v>
      </c>
      <c r="KLY301" s="27" t="s">
        <v>815</v>
      </c>
      <c r="KLZ301" s="27" t="s">
        <v>815</v>
      </c>
      <c r="KMA301" s="27" t="s">
        <v>815</v>
      </c>
      <c r="KMB301" s="27" t="s">
        <v>815</v>
      </c>
      <c r="KMC301" s="27" t="s">
        <v>815</v>
      </c>
      <c r="KMD301" s="27" t="s">
        <v>815</v>
      </c>
      <c r="KME301" s="27" t="s">
        <v>815</v>
      </c>
      <c r="KMF301" s="27" t="s">
        <v>815</v>
      </c>
      <c r="KMG301" s="27" t="s">
        <v>815</v>
      </c>
      <c r="KMH301" s="27" t="s">
        <v>815</v>
      </c>
      <c r="KMI301" s="27" t="s">
        <v>815</v>
      </c>
      <c r="KMJ301" s="27" t="s">
        <v>815</v>
      </c>
      <c r="KMK301" s="27" t="s">
        <v>815</v>
      </c>
      <c r="KML301" s="27" t="s">
        <v>815</v>
      </c>
      <c r="KMM301" s="27" t="s">
        <v>815</v>
      </c>
      <c r="KMN301" s="27" t="s">
        <v>815</v>
      </c>
      <c r="KMO301" s="27" t="s">
        <v>815</v>
      </c>
      <c r="KMP301" s="27" t="s">
        <v>815</v>
      </c>
      <c r="KMQ301" s="27" t="s">
        <v>815</v>
      </c>
      <c r="KMR301" s="27" t="s">
        <v>815</v>
      </c>
      <c r="KMS301" s="27" t="s">
        <v>815</v>
      </c>
      <c r="KMT301" s="27" t="s">
        <v>815</v>
      </c>
      <c r="KMU301" s="27" t="s">
        <v>815</v>
      </c>
      <c r="KMV301" s="27" t="s">
        <v>815</v>
      </c>
      <c r="KMW301" s="27" t="s">
        <v>815</v>
      </c>
      <c r="KMX301" s="27" t="s">
        <v>815</v>
      </c>
      <c r="KMY301" s="27" t="s">
        <v>815</v>
      </c>
      <c r="KMZ301" s="27" t="s">
        <v>815</v>
      </c>
      <c r="KNA301" s="27" t="s">
        <v>815</v>
      </c>
      <c r="KNB301" s="27" t="s">
        <v>815</v>
      </c>
      <c r="KNC301" s="27" t="s">
        <v>815</v>
      </c>
      <c r="KND301" s="27" t="s">
        <v>815</v>
      </c>
      <c r="KNE301" s="27" t="s">
        <v>815</v>
      </c>
      <c r="KNF301" s="27" t="s">
        <v>815</v>
      </c>
      <c r="KNG301" s="27" t="s">
        <v>815</v>
      </c>
      <c r="KNH301" s="27" t="s">
        <v>815</v>
      </c>
      <c r="KNI301" s="27" t="s">
        <v>815</v>
      </c>
      <c r="KNJ301" s="27" t="s">
        <v>815</v>
      </c>
      <c r="KNK301" s="27" t="s">
        <v>815</v>
      </c>
      <c r="KNL301" s="27" t="s">
        <v>815</v>
      </c>
      <c r="KNM301" s="27" t="s">
        <v>815</v>
      </c>
      <c r="KNN301" s="27" t="s">
        <v>815</v>
      </c>
      <c r="KNO301" s="27" t="s">
        <v>815</v>
      </c>
      <c r="KNP301" s="27" t="s">
        <v>815</v>
      </c>
      <c r="KNQ301" s="27" t="s">
        <v>815</v>
      </c>
      <c r="KNR301" s="27" t="s">
        <v>815</v>
      </c>
      <c r="KNS301" s="27" t="s">
        <v>815</v>
      </c>
      <c r="KNT301" s="27" t="s">
        <v>815</v>
      </c>
      <c r="KNU301" s="27" t="s">
        <v>815</v>
      </c>
      <c r="KNV301" s="27" t="s">
        <v>815</v>
      </c>
      <c r="KNW301" s="27" t="s">
        <v>815</v>
      </c>
      <c r="KNX301" s="27" t="s">
        <v>815</v>
      </c>
      <c r="KNY301" s="27" t="s">
        <v>815</v>
      </c>
      <c r="KNZ301" s="27" t="s">
        <v>815</v>
      </c>
      <c r="KOA301" s="27" t="s">
        <v>815</v>
      </c>
      <c r="KOB301" s="27" t="s">
        <v>815</v>
      </c>
      <c r="KOC301" s="27" t="s">
        <v>815</v>
      </c>
      <c r="KOD301" s="27" t="s">
        <v>815</v>
      </c>
      <c r="KOE301" s="27" t="s">
        <v>815</v>
      </c>
      <c r="KOF301" s="27" t="s">
        <v>815</v>
      </c>
      <c r="KOG301" s="27" t="s">
        <v>815</v>
      </c>
      <c r="KOH301" s="27" t="s">
        <v>815</v>
      </c>
      <c r="KOI301" s="27" t="s">
        <v>815</v>
      </c>
      <c r="KOJ301" s="27" t="s">
        <v>815</v>
      </c>
      <c r="KOK301" s="27" t="s">
        <v>815</v>
      </c>
      <c r="KOL301" s="27" t="s">
        <v>815</v>
      </c>
      <c r="KOM301" s="27" t="s">
        <v>815</v>
      </c>
      <c r="KON301" s="27" t="s">
        <v>815</v>
      </c>
      <c r="KOO301" s="27" t="s">
        <v>815</v>
      </c>
      <c r="KOP301" s="27" t="s">
        <v>815</v>
      </c>
      <c r="KOQ301" s="27" t="s">
        <v>815</v>
      </c>
      <c r="KOR301" s="27" t="s">
        <v>815</v>
      </c>
      <c r="KOS301" s="27" t="s">
        <v>815</v>
      </c>
      <c r="KOT301" s="27" t="s">
        <v>815</v>
      </c>
      <c r="KOU301" s="27" t="s">
        <v>815</v>
      </c>
      <c r="KOV301" s="27" t="s">
        <v>815</v>
      </c>
      <c r="KOW301" s="27" t="s">
        <v>815</v>
      </c>
      <c r="KOX301" s="27" t="s">
        <v>815</v>
      </c>
      <c r="KOY301" s="27" t="s">
        <v>815</v>
      </c>
      <c r="KOZ301" s="27" t="s">
        <v>815</v>
      </c>
      <c r="KPA301" s="27" t="s">
        <v>815</v>
      </c>
      <c r="KPB301" s="27" t="s">
        <v>815</v>
      </c>
      <c r="KPC301" s="27" t="s">
        <v>815</v>
      </c>
      <c r="KPD301" s="27" t="s">
        <v>815</v>
      </c>
      <c r="KPE301" s="27" t="s">
        <v>815</v>
      </c>
      <c r="KPF301" s="27" t="s">
        <v>815</v>
      </c>
      <c r="KPG301" s="27" t="s">
        <v>815</v>
      </c>
      <c r="KPH301" s="27" t="s">
        <v>815</v>
      </c>
      <c r="KPI301" s="27" t="s">
        <v>815</v>
      </c>
      <c r="KPJ301" s="27" t="s">
        <v>815</v>
      </c>
      <c r="KPK301" s="27" t="s">
        <v>815</v>
      </c>
      <c r="KPL301" s="27" t="s">
        <v>815</v>
      </c>
      <c r="KPM301" s="27" t="s">
        <v>815</v>
      </c>
      <c r="KPN301" s="27" t="s">
        <v>815</v>
      </c>
      <c r="KPO301" s="27" t="s">
        <v>815</v>
      </c>
      <c r="KPP301" s="27" t="s">
        <v>815</v>
      </c>
      <c r="KPQ301" s="27" t="s">
        <v>815</v>
      </c>
      <c r="KPR301" s="27" t="s">
        <v>815</v>
      </c>
      <c r="KPS301" s="27" t="s">
        <v>815</v>
      </c>
      <c r="KPT301" s="27" t="s">
        <v>815</v>
      </c>
      <c r="KPU301" s="27" t="s">
        <v>815</v>
      </c>
      <c r="KPV301" s="27" t="s">
        <v>815</v>
      </c>
      <c r="KPW301" s="27" t="s">
        <v>815</v>
      </c>
      <c r="KPX301" s="27" t="s">
        <v>815</v>
      </c>
      <c r="KPY301" s="27" t="s">
        <v>815</v>
      </c>
      <c r="KPZ301" s="27" t="s">
        <v>815</v>
      </c>
      <c r="KQA301" s="27" t="s">
        <v>815</v>
      </c>
      <c r="KQB301" s="27" t="s">
        <v>815</v>
      </c>
      <c r="KQC301" s="27" t="s">
        <v>815</v>
      </c>
      <c r="KQD301" s="27" t="s">
        <v>815</v>
      </c>
      <c r="KQE301" s="27" t="s">
        <v>815</v>
      </c>
      <c r="KQF301" s="27" t="s">
        <v>815</v>
      </c>
      <c r="KQG301" s="27" t="s">
        <v>815</v>
      </c>
      <c r="KQH301" s="27" t="s">
        <v>815</v>
      </c>
      <c r="KQI301" s="27" t="s">
        <v>815</v>
      </c>
      <c r="KQJ301" s="27" t="s">
        <v>815</v>
      </c>
      <c r="KQK301" s="27" t="s">
        <v>815</v>
      </c>
      <c r="KQL301" s="27" t="s">
        <v>815</v>
      </c>
      <c r="KQM301" s="27" t="s">
        <v>815</v>
      </c>
      <c r="KQN301" s="27" t="s">
        <v>815</v>
      </c>
      <c r="KQO301" s="27" t="s">
        <v>815</v>
      </c>
      <c r="KQP301" s="27" t="s">
        <v>815</v>
      </c>
      <c r="KQQ301" s="27" t="s">
        <v>815</v>
      </c>
      <c r="KQR301" s="27" t="s">
        <v>815</v>
      </c>
      <c r="KQS301" s="27" t="s">
        <v>815</v>
      </c>
      <c r="KQT301" s="27" t="s">
        <v>815</v>
      </c>
      <c r="KQU301" s="27" t="s">
        <v>815</v>
      </c>
      <c r="KQV301" s="27" t="s">
        <v>815</v>
      </c>
      <c r="KQW301" s="27" t="s">
        <v>815</v>
      </c>
      <c r="KQX301" s="27" t="s">
        <v>815</v>
      </c>
      <c r="KQY301" s="27" t="s">
        <v>815</v>
      </c>
      <c r="KQZ301" s="27" t="s">
        <v>815</v>
      </c>
      <c r="KRA301" s="27" t="s">
        <v>815</v>
      </c>
      <c r="KRB301" s="27" t="s">
        <v>815</v>
      </c>
      <c r="KRC301" s="27" t="s">
        <v>815</v>
      </c>
      <c r="KRD301" s="27" t="s">
        <v>815</v>
      </c>
      <c r="KRE301" s="27" t="s">
        <v>815</v>
      </c>
      <c r="KRF301" s="27" t="s">
        <v>815</v>
      </c>
      <c r="KRG301" s="27" t="s">
        <v>815</v>
      </c>
      <c r="KRH301" s="27" t="s">
        <v>815</v>
      </c>
      <c r="KRI301" s="27" t="s">
        <v>815</v>
      </c>
      <c r="KRJ301" s="27" t="s">
        <v>815</v>
      </c>
      <c r="KRK301" s="27" t="s">
        <v>815</v>
      </c>
      <c r="KRL301" s="27" t="s">
        <v>815</v>
      </c>
      <c r="KRM301" s="27" t="s">
        <v>815</v>
      </c>
      <c r="KRN301" s="27" t="s">
        <v>815</v>
      </c>
      <c r="KRO301" s="27" t="s">
        <v>815</v>
      </c>
      <c r="KRP301" s="27" t="s">
        <v>815</v>
      </c>
      <c r="KRQ301" s="27" t="s">
        <v>815</v>
      </c>
      <c r="KRR301" s="27" t="s">
        <v>815</v>
      </c>
      <c r="KRS301" s="27" t="s">
        <v>815</v>
      </c>
      <c r="KRT301" s="27" t="s">
        <v>815</v>
      </c>
      <c r="KRU301" s="27" t="s">
        <v>815</v>
      </c>
      <c r="KRV301" s="27" t="s">
        <v>815</v>
      </c>
      <c r="KRW301" s="27" t="s">
        <v>815</v>
      </c>
      <c r="KRX301" s="27" t="s">
        <v>815</v>
      </c>
      <c r="KRY301" s="27" t="s">
        <v>815</v>
      </c>
      <c r="KRZ301" s="27" t="s">
        <v>815</v>
      </c>
      <c r="KSA301" s="27" t="s">
        <v>815</v>
      </c>
      <c r="KSB301" s="27" t="s">
        <v>815</v>
      </c>
      <c r="KSC301" s="27" t="s">
        <v>815</v>
      </c>
      <c r="KSD301" s="27" t="s">
        <v>815</v>
      </c>
      <c r="KSE301" s="27" t="s">
        <v>815</v>
      </c>
      <c r="KSF301" s="27" t="s">
        <v>815</v>
      </c>
      <c r="KSG301" s="27" t="s">
        <v>815</v>
      </c>
      <c r="KSH301" s="27" t="s">
        <v>815</v>
      </c>
      <c r="KSI301" s="27" t="s">
        <v>815</v>
      </c>
      <c r="KSJ301" s="27" t="s">
        <v>815</v>
      </c>
      <c r="KSK301" s="27" t="s">
        <v>815</v>
      </c>
      <c r="KSL301" s="27" t="s">
        <v>815</v>
      </c>
      <c r="KSM301" s="27" t="s">
        <v>815</v>
      </c>
      <c r="KSN301" s="27" t="s">
        <v>815</v>
      </c>
      <c r="KSO301" s="27" t="s">
        <v>815</v>
      </c>
      <c r="KSP301" s="27" t="s">
        <v>815</v>
      </c>
      <c r="KSQ301" s="27" t="s">
        <v>815</v>
      </c>
      <c r="KSR301" s="27" t="s">
        <v>815</v>
      </c>
      <c r="KSS301" s="27" t="s">
        <v>815</v>
      </c>
      <c r="KST301" s="27" t="s">
        <v>815</v>
      </c>
      <c r="KSU301" s="27" t="s">
        <v>815</v>
      </c>
      <c r="KSV301" s="27" t="s">
        <v>815</v>
      </c>
      <c r="KSW301" s="27" t="s">
        <v>815</v>
      </c>
      <c r="KSX301" s="27" t="s">
        <v>815</v>
      </c>
      <c r="KSY301" s="27" t="s">
        <v>815</v>
      </c>
      <c r="KSZ301" s="27" t="s">
        <v>815</v>
      </c>
      <c r="KTA301" s="27" t="s">
        <v>815</v>
      </c>
      <c r="KTB301" s="27" t="s">
        <v>815</v>
      </c>
      <c r="KTC301" s="27" t="s">
        <v>815</v>
      </c>
      <c r="KTD301" s="27" t="s">
        <v>815</v>
      </c>
      <c r="KTE301" s="27" t="s">
        <v>815</v>
      </c>
      <c r="KTF301" s="27" t="s">
        <v>815</v>
      </c>
      <c r="KTG301" s="27" t="s">
        <v>815</v>
      </c>
      <c r="KTH301" s="27" t="s">
        <v>815</v>
      </c>
      <c r="KTI301" s="27" t="s">
        <v>815</v>
      </c>
      <c r="KTJ301" s="27" t="s">
        <v>815</v>
      </c>
      <c r="KTK301" s="27" t="s">
        <v>815</v>
      </c>
      <c r="KTL301" s="27" t="s">
        <v>815</v>
      </c>
      <c r="KTM301" s="27" t="s">
        <v>815</v>
      </c>
      <c r="KTN301" s="27" t="s">
        <v>815</v>
      </c>
      <c r="KTO301" s="27" t="s">
        <v>815</v>
      </c>
      <c r="KTP301" s="27" t="s">
        <v>815</v>
      </c>
      <c r="KTQ301" s="27" t="s">
        <v>815</v>
      </c>
      <c r="KTR301" s="27" t="s">
        <v>815</v>
      </c>
      <c r="KTS301" s="27" t="s">
        <v>815</v>
      </c>
      <c r="KTT301" s="27" t="s">
        <v>815</v>
      </c>
      <c r="KTU301" s="27" t="s">
        <v>815</v>
      </c>
      <c r="KTV301" s="27" t="s">
        <v>815</v>
      </c>
      <c r="KTW301" s="27" t="s">
        <v>815</v>
      </c>
      <c r="KTX301" s="27" t="s">
        <v>815</v>
      </c>
      <c r="KTY301" s="27" t="s">
        <v>815</v>
      </c>
      <c r="KTZ301" s="27" t="s">
        <v>815</v>
      </c>
      <c r="KUA301" s="27" t="s">
        <v>815</v>
      </c>
      <c r="KUB301" s="27" t="s">
        <v>815</v>
      </c>
      <c r="KUC301" s="27" t="s">
        <v>815</v>
      </c>
      <c r="KUD301" s="27" t="s">
        <v>815</v>
      </c>
      <c r="KUE301" s="27" t="s">
        <v>815</v>
      </c>
      <c r="KUF301" s="27" t="s">
        <v>815</v>
      </c>
      <c r="KUG301" s="27" t="s">
        <v>815</v>
      </c>
      <c r="KUH301" s="27" t="s">
        <v>815</v>
      </c>
      <c r="KUI301" s="27" t="s">
        <v>815</v>
      </c>
      <c r="KUJ301" s="27" t="s">
        <v>815</v>
      </c>
      <c r="KUK301" s="27" t="s">
        <v>815</v>
      </c>
      <c r="KUL301" s="27" t="s">
        <v>815</v>
      </c>
      <c r="KUM301" s="27" t="s">
        <v>815</v>
      </c>
      <c r="KUN301" s="27" t="s">
        <v>815</v>
      </c>
      <c r="KUO301" s="27" t="s">
        <v>815</v>
      </c>
      <c r="KUP301" s="27" t="s">
        <v>815</v>
      </c>
      <c r="KUQ301" s="27" t="s">
        <v>815</v>
      </c>
      <c r="KUR301" s="27" t="s">
        <v>815</v>
      </c>
      <c r="KUS301" s="27" t="s">
        <v>815</v>
      </c>
      <c r="KUT301" s="27" t="s">
        <v>815</v>
      </c>
      <c r="KUU301" s="27" t="s">
        <v>815</v>
      </c>
      <c r="KUV301" s="27" t="s">
        <v>815</v>
      </c>
      <c r="KUW301" s="27" t="s">
        <v>815</v>
      </c>
      <c r="KUX301" s="27" t="s">
        <v>815</v>
      </c>
      <c r="KUY301" s="27" t="s">
        <v>815</v>
      </c>
      <c r="KUZ301" s="27" t="s">
        <v>815</v>
      </c>
      <c r="KVA301" s="27" t="s">
        <v>815</v>
      </c>
      <c r="KVB301" s="27" t="s">
        <v>815</v>
      </c>
      <c r="KVC301" s="27" t="s">
        <v>815</v>
      </c>
      <c r="KVD301" s="27" t="s">
        <v>815</v>
      </c>
      <c r="KVE301" s="27" t="s">
        <v>815</v>
      </c>
      <c r="KVF301" s="27" t="s">
        <v>815</v>
      </c>
      <c r="KVG301" s="27" t="s">
        <v>815</v>
      </c>
      <c r="KVH301" s="27" t="s">
        <v>815</v>
      </c>
      <c r="KVI301" s="27" t="s">
        <v>815</v>
      </c>
      <c r="KVJ301" s="27" t="s">
        <v>815</v>
      </c>
      <c r="KVK301" s="27" t="s">
        <v>815</v>
      </c>
      <c r="KVL301" s="27" t="s">
        <v>815</v>
      </c>
      <c r="KVM301" s="27" t="s">
        <v>815</v>
      </c>
      <c r="KVN301" s="27" t="s">
        <v>815</v>
      </c>
      <c r="KVO301" s="27" t="s">
        <v>815</v>
      </c>
      <c r="KVP301" s="27" t="s">
        <v>815</v>
      </c>
      <c r="KVQ301" s="27" t="s">
        <v>815</v>
      </c>
      <c r="KVR301" s="27" t="s">
        <v>815</v>
      </c>
      <c r="KVS301" s="27" t="s">
        <v>815</v>
      </c>
      <c r="KVT301" s="27" t="s">
        <v>815</v>
      </c>
      <c r="KVU301" s="27" t="s">
        <v>815</v>
      </c>
      <c r="KVV301" s="27" t="s">
        <v>815</v>
      </c>
      <c r="KVW301" s="27" t="s">
        <v>815</v>
      </c>
      <c r="KVX301" s="27" t="s">
        <v>815</v>
      </c>
      <c r="KVY301" s="27" t="s">
        <v>815</v>
      </c>
      <c r="KVZ301" s="27" t="s">
        <v>815</v>
      </c>
      <c r="KWA301" s="27" t="s">
        <v>815</v>
      </c>
      <c r="KWB301" s="27" t="s">
        <v>815</v>
      </c>
      <c r="KWC301" s="27" t="s">
        <v>815</v>
      </c>
      <c r="KWD301" s="27" t="s">
        <v>815</v>
      </c>
      <c r="KWE301" s="27" t="s">
        <v>815</v>
      </c>
      <c r="KWF301" s="27" t="s">
        <v>815</v>
      </c>
      <c r="KWG301" s="27" t="s">
        <v>815</v>
      </c>
      <c r="KWH301" s="27" t="s">
        <v>815</v>
      </c>
      <c r="KWI301" s="27" t="s">
        <v>815</v>
      </c>
      <c r="KWJ301" s="27" t="s">
        <v>815</v>
      </c>
      <c r="KWK301" s="27" t="s">
        <v>815</v>
      </c>
      <c r="KWL301" s="27" t="s">
        <v>815</v>
      </c>
      <c r="KWM301" s="27" t="s">
        <v>815</v>
      </c>
      <c r="KWN301" s="27" t="s">
        <v>815</v>
      </c>
      <c r="KWO301" s="27" t="s">
        <v>815</v>
      </c>
      <c r="KWP301" s="27" t="s">
        <v>815</v>
      </c>
      <c r="KWQ301" s="27" t="s">
        <v>815</v>
      </c>
      <c r="KWR301" s="27" t="s">
        <v>815</v>
      </c>
      <c r="KWS301" s="27" t="s">
        <v>815</v>
      </c>
      <c r="KWT301" s="27" t="s">
        <v>815</v>
      </c>
      <c r="KWU301" s="27" t="s">
        <v>815</v>
      </c>
      <c r="KWV301" s="27" t="s">
        <v>815</v>
      </c>
      <c r="KWW301" s="27" t="s">
        <v>815</v>
      </c>
      <c r="KWX301" s="27" t="s">
        <v>815</v>
      </c>
      <c r="KWY301" s="27" t="s">
        <v>815</v>
      </c>
      <c r="KWZ301" s="27" t="s">
        <v>815</v>
      </c>
      <c r="KXA301" s="27" t="s">
        <v>815</v>
      </c>
      <c r="KXB301" s="27" t="s">
        <v>815</v>
      </c>
      <c r="KXC301" s="27" t="s">
        <v>815</v>
      </c>
      <c r="KXD301" s="27" t="s">
        <v>815</v>
      </c>
      <c r="KXE301" s="27" t="s">
        <v>815</v>
      </c>
      <c r="KXF301" s="27" t="s">
        <v>815</v>
      </c>
      <c r="KXG301" s="27" t="s">
        <v>815</v>
      </c>
      <c r="KXH301" s="27" t="s">
        <v>815</v>
      </c>
      <c r="KXI301" s="27" t="s">
        <v>815</v>
      </c>
      <c r="KXJ301" s="27" t="s">
        <v>815</v>
      </c>
      <c r="KXK301" s="27" t="s">
        <v>815</v>
      </c>
      <c r="KXL301" s="27" t="s">
        <v>815</v>
      </c>
      <c r="KXM301" s="27" t="s">
        <v>815</v>
      </c>
      <c r="KXN301" s="27" t="s">
        <v>815</v>
      </c>
      <c r="KXO301" s="27" t="s">
        <v>815</v>
      </c>
      <c r="KXP301" s="27" t="s">
        <v>815</v>
      </c>
      <c r="KXQ301" s="27" t="s">
        <v>815</v>
      </c>
      <c r="KXR301" s="27" t="s">
        <v>815</v>
      </c>
      <c r="KXS301" s="27" t="s">
        <v>815</v>
      </c>
      <c r="KXT301" s="27" t="s">
        <v>815</v>
      </c>
      <c r="KXU301" s="27" t="s">
        <v>815</v>
      </c>
      <c r="KXV301" s="27" t="s">
        <v>815</v>
      </c>
      <c r="KXW301" s="27" t="s">
        <v>815</v>
      </c>
      <c r="KXX301" s="27" t="s">
        <v>815</v>
      </c>
      <c r="KXY301" s="27" t="s">
        <v>815</v>
      </c>
      <c r="KXZ301" s="27" t="s">
        <v>815</v>
      </c>
      <c r="KYA301" s="27" t="s">
        <v>815</v>
      </c>
      <c r="KYB301" s="27" t="s">
        <v>815</v>
      </c>
      <c r="KYC301" s="27" t="s">
        <v>815</v>
      </c>
      <c r="KYD301" s="27" t="s">
        <v>815</v>
      </c>
      <c r="KYE301" s="27" t="s">
        <v>815</v>
      </c>
      <c r="KYF301" s="27" t="s">
        <v>815</v>
      </c>
      <c r="KYG301" s="27" t="s">
        <v>815</v>
      </c>
      <c r="KYH301" s="27" t="s">
        <v>815</v>
      </c>
      <c r="KYI301" s="27" t="s">
        <v>815</v>
      </c>
      <c r="KYJ301" s="27" t="s">
        <v>815</v>
      </c>
      <c r="KYK301" s="27" t="s">
        <v>815</v>
      </c>
      <c r="KYL301" s="27" t="s">
        <v>815</v>
      </c>
      <c r="KYM301" s="27" t="s">
        <v>815</v>
      </c>
      <c r="KYN301" s="27" t="s">
        <v>815</v>
      </c>
      <c r="KYO301" s="27" t="s">
        <v>815</v>
      </c>
      <c r="KYP301" s="27" t="s">
        <v>815</v>
      </c>
      <c r="KYQ301" s="27" t="s">
        <v>815</v>
      </c>
      <c r="KYR301" s="27" t="s">
        <v>815</v>
      </c>
      <c r="KYS301" s="27" t="s">
        <v>815</v>
      </c>
      <c r="KYT301" s="27" t="s">
        <v>815</v>
      </c>
      <c r="KYU301" s="27" t="s">
        <v>815</v>
      </c>
      <c r="KYV301" s="27" t="s">
        <v>815</v>
      </c>
      <c r="KYW301" s="27" t="s">
        <v>815</v>
      </c>
      <c r="KYX301" s="27" t="s">
        <v>815</v>
      </c>
      <c r="KYY301" s="27" t="s">
        <v>815</v>
      </c>
      <c r="KYZ301" s="27" t="s">
        <v>815</v>
      </c>
      <c r="KZA301" s="27" t="s">
        <v>815</v>
      </c>
      <c r="KZB301" s="27" t="s">
        <v>815</v>
      </c>
      <c r="KZC301" s="27" t="s">
        <v>815</v>
      </c>
      <c r="KZD301" s="27" t="s">
        <v>815</v>
      </c>
      <c r="KZE301" s="27" t="s">
        <v>815</v>
      </c>
      <c r="KZF301" s="27" t="s">
        <v>815</v>
      </c>
      <c r="KZG301" s="27" t="s">
        <v>815</v>
      </c>
      <c r="KZH301" s="27" t="s">
        <v>815</v>
      </c>
      <c r="KZI301" s="27" t="s">
        <v>815</v>
      </c>
      <c r="KZJ301" s="27" t="s">
        <v>815</v>
      </c>
      <c r="KZK301" s="27" t="s">
        <v>815</v>
      </c>
      <c r="KZL301" s="27" t="s">
        <v>815</v>
      </c>
      <c r="KZM301" s="27" t="s">
        <v>815</v>
      </c>
      <c r="KZN301" s="27" t="s">
        <v>815</v>
      </c>
      <c r="KZO301" s="27" t="s">
        <v>815</v>
      </c>
      <c r="KZP301" s="27" t="s">
        <v>815</v>
      </c>
      <c r="KZQ301" s="27" t="s">
        <v>815</v>
      </c>
      <c r="KZR301" s="27" t="s">
        <v>815</v>
      </c>
      <c r="KZS301" s="27" t="s">
        <v>815</v>
      </c>
      <c r="KZT301" s="27" t="s">
        <v>815</v>
      </c>
      <c r="KZU301" s="27" t="s">
        <v>815</v>
      </c>
      <c r="KZV301" s="27" t="s">
        <v>815</v>
      </c>
      <c r="KZW301" s="27" t="s">
        <v>815</v>
      </c>
      <c r="KZX301" s="27" t="s">
        <v>815</v>
      </c>
      <c r="KZY301" s="27" t="s">
        <v>815</v>
      </c>
      <c r="KZZ301" s="27" t="s">
        <v>815</v>
      </c>
      <c r="LAA301" s="27" t="s">
        <v>815</v>
      </c>
      <c r="LAB301" s="27" t="s">
        <v>815</v>
      </c>
      <c r="LAC301" s="27" t="s">
        <v>815</v>
      </c>
      <c r="LAD301" s="27" t="s">
        <v>815</v>
      </c>
      <c r="LAE301" s="27" t="s">
        <v>815</v>
      </c>
      <c r="LAF301" s="27" t="s">
        <v>815</v>
      </c>
      <c r="LAG301" s="27" t="s">
        <v>815</v>
      </c>
      <c r="LAH301" s="27" t="s">
        <v>815</v>
      </c>
      <c r="LAI301" s="27" t="s">
        <v>815</v>
      </c>
      <c r="LAJ301" s="27" t="s">
        <v>815</v>
      </c>
      <c r="LAK301" s="27" t="s">
        <v>815</v>
      </c>
      <c r="LAL301" s="27" t="s">
        <v>815</v>
      </c>
      <c r="LAM301" s="27" t="s">
        <v>815</v>
      </c>
      <c r="LAN301" s="27" t="s">
        <v>815</v>
      </c>
      <c r="LAO301" s="27" t="s">
        <v>815</v>
      </c>
      <c r="LAP301" s="27" t="s">
        <v>815</v>
      </c>
      <c r="LAQ301" s="27" t="s">
        <v>815</v>
      </c>
      <c r="LAR301" s="27" t="s">
        <v>815</v>
      </c>
      <c r="LAS301" s="27" t="s">
        <v>815</v>
      </c>
      <c r="LAT301" s="27" t="s">
        <v>815</v>
      </c>
      <c r="LAU301" s="27" t="s">
        <v>815</v>
      </c>
      <c r="LAV301" s="27" t="s">
        <v>815</v>
      </c>
      <c r="LAW301" s="27" t="s">
        <v>815</v>
      </c>
      <c r="LAX301" s="27" t="s">
        <v>815</v>
      </c>
      <c r="LAY301" s="27" t="s">
        <v>815</v>
      </c>
      <c r="LAZ301" s="27" t="s">
        <v>815</v>
      </c>
      <c r="LBA301" s="27" t="s">
        <v>815</v>
      </c>
      <c r="LBB301" s="27" t="s">
        <v>815</v>
      </c>
      <c r="LBC301" s="27" t="s">
        <v>815</v>
      </c>
      <c r="LBD301" s="27" t="s">
        <v>815</v>
      </c>
      <c r="LBE301" s="27" t="s">
        <v>815</v>
      </c>
      <c r="LBF301" s="27" t="s">
        <v>815</v>
      </c>
      <c r="LBG301" s="27" t="s">
        <v>815</v>
      </c>
      <c r="LBH301" s="27" t="s">
        <v>815</v>
      </c>
      <c r="LBI301" s="27" t="s">
        <v>815</v>
      </c>
      <c r="LBJ301" s="27" t="s">
        <v>815</v>
      </c>
      <c r="LBK301" s="27" t="s">
        <v>815</v>
      </c>
      <c r="LBL301" s="27" t="s">
        <v>815</v>
      </c>
      <c r="LBM301" s="27" t="s">
        <v>815</v>
      </c>
      <c r="LBN301" s="27" t="s">
        <v>815</v>
      </c>
      <c r="LBO301" s="27" t="s">
        <v>815</v>
      </c>
      <c r="LBP301" s="27" t="s">
        <v>815</v>
      </c>
      <c r="LBQ301" s="27" t="s">
        <v>815</v>
      </c>
      <c r="LBR301" s="27" t="s">
        <v>815</v>
      </c>
      <c r="LBS301" s="27" t="s">
        <v>815</v>
      </c>
      <c r="LBT301" s="27" t="s">
        <v>815</v>
      </c>
      <c r="LBU301" s="27" t="s">
        <v>815</v>
      </c>
      <c r="LBV301" s="27" t="s">
        <v>815</v>
      </c>
      <c r="LBW301" s="27" t="s">
        <v>815</v>
      </c>
      <c r="LBX301" s="27" t="s">
        <v>815</v>
      </c>
      <c r="LBY301" s="27" t="s">
        <v>815</v>
      </c>
      <c r="LBZ301" s="27" t="s">
        <v>815</v>
      </c>
      <c r="LCA301" s="27" t="s">
        <v>815</v>
      </c>
      <c r="LCB301" s="27" t="s">
        <v>815</v>
      </c>
      <c r="LCC301" s="27" t="s">
        <v>815</v>
      </c>
      <c r="LCD301" s="27" t="s">
        <v>815</v>
      </c>
      <c r="LCE301" s="27" t="s">
        <v>815</v>
      </c>
      <c r="LCF301" s="27" t="s">
        <v>815</v>
      </c>
      <c r="LCG301" s="27" t="s">
        <v>815</v>
      </c>
      <c r="LCH301" s="27" t="s">
        <v>815</v>
      </c>
      <c r="LCI301" s="27" t="s">
        <v>815</v>
      </c>
      <c r="LCJ301" s="27" t="s">
        <v>815</v>
      </c>
      <c r="LCK301" s="27" t="s">
        <v>815</v>
      </c>
      <c r="LCL301" s="27" t="s">
        <v>815</v>
      </c>
      <c r="LCM301" s="27" t="s">
        <v>815</v>
      </c>
      <c r="LCN301" s="27" t="s">
        <v>815</v>
      </c>
      <c r="LCO301" s="27" t="s">
        <v>815</v>
      </c>
      <c r="LCP301" s="27" t="s">
        <v>815</v>
      </c>
      <c r="LCQ301" s="27" t="s">
        <v>815</v>
      </c>
      <c r="LCR301" s="27" t="s">
        <v>815</v>
      </c>
      <c r="LCS301" s="27" t="s">
        <v>815</v>
      </c>
      <c r="LCT301" s="27" t="s">
        <v>815</v>
      </c>
      <c r="LCU301" s="27" t="s">
        <v>815</v>
      </c>
      <c r="LCV301" s="27" t="s">
        <v>815</v>
      </c>
      <c r="LCW301" s="27" t="s">
        <v>815</v>
      </c>
      <c r="LCX301" s="27" t="s">
        <v>815</v>
      </c>
      <c r="LCY301" s="27" t="s">
        <v>815</v>
      </c>
      <c r="LCZ301" s="27" t="s">
        <v>815</v>
      </c>
      <c r="LDA301" s="27" t="s">
        <v>815</v>
      </c>
      <c r="LDB301" s="27" t="s">
        <v>815</v>
      </c>
      <c r="LDC301" s="27" t="s">
        <v>815</v>
      </c>
      <c r="LDD301" s="27" t="s">
        <v>815</v>
      </c>
      <c r="LDE301" s="27" t="s">
        <v>815</v>
      </c>
      <c r="LDF301" s="27" t="s">
        <v>815</v>
      </c>
      <c r="LDG301" s="27" t="s">
        <v>815</v>
      </c>
      <c r="LDH301" s="27" t="s">
        <v>815</v>
      </c>
      <c r="LDI301" s="27" t="s">
        <v>815</v>
      </c>
      <c r="LDJ301" s="27" t="s">
        <v>815</v>
      </c>
      <c r="LDK301" s="27" t="s">
        <v>815</v>
      </c>
      <c r="LDL301" s="27" t="s">
        <v>815</v>
      </c>
      <c r="LDM301" s="27" t="s">
        <v>815</v>
      </c>
      <c r="LDN301" s="27" t="s">
        <v>815</v>
      </c>
      <c r="LDO301" s="27" t="s">
        <v>815</v>
      </c>
      <c r="LDP301" s="27" t="s">
        <v>815</v>
      </c>
      <c r="LDQ301" s="27" t="s">
        <v>815</v>
      </c>
      <c r="LDR301" s="27" t="s">
        <v>815</v>
      </c>
      <c r="LDS301" s="27" t="s">
        <v>815</v>
      </c>
      <c r="LDT301" s="27" t="s">
        <v>815</v>
      </c>
      <c r="LDU301" s="27" t="s">
        <v>815</v>
      </c>
      <c r="LDV301" s="27" t="s">
        <v>815</v>
      </c>
      <c r="LDW301" s="27" t="s">
        <v>815</v>
      </c>
      <c r="LDX301" s="27" t="s">
        <v>815</v>
      </c>
      <c r="LDY301" s="27" t="s">
        <v>815</v>
      </c>
      <c r="LDZ301" s="27" t="s">
        <v>815</v>
      </c>
      <c r="LEA301" s="27" t="s">
        <v>815</v>
      </c>
      <c r="LEB301" s="27" t="s">
        <v>815</v>
      </c>
      <c r="LEC301" s="27" t="s">
        <v>815</v>
      </c>
      <c r="LED301" s="27" t="s">
        <v>815</v>
      </c>
      <c r="LEE301" s="27" t="s">
        <v>815</v>
      </c>
      <c r="LEF301" s="27" t="s">
        <v>815</v>
      </c>
      <c r="LEG301" s="27" t="s">
        <v>815</v>
      </c>
      <c r="LEH301" s="27" t="s">
        <v>815</v>
      </c>
      <c r="LEI301" s="27" t="s">
        <v>815</v>
      </c>
      <c r="LEJ301" s="27" t="s">
        <v>815</v>
      </c>
      <c r="LEK301" s="27" t="s">
        <v>815</v>
      </c>
      <c r="LEL301" s="27" t="s">
        <v>815</v>
      </c>
      <c r="LEM301" s="27" t="s">
        <v>815</v>
      </c>
      <c r="LEN301" s="27" t="s">
        <v>815</v>
      </c>
      <c r="LEO301" s="27" t="s">
        <v>815</v>
      </c>
      <c r="LEP301" s="27" t="s">
        <v>815</v>
      </c>
      <c r="LEQ301" s="27" t="s">
        <v>815</v>
      </c>
      <c r="LER301" s="27" t="s">
        <v>815</v>
      </c>
      <c r="LES301" s="27" t="s">
        <v>815</v>
      </c>
      <c r="LET301" s="27" t="s">
        <v>815</v>
      </c>
      <c r="LEU301" s="27" t="s">
        <v>815</v>
      </c>
      <c r="LEV301" s="27" t="s">
        <v>815</v>
      </c>
      <c r="LEW301" s="27" t="s">
        <v>815</v>
      </c>
      <c r="LEX301" s="27" t="s">
        <v>815</v>
      </c>
      <c r="LEY301" s="27" t="s">
        <v>815</v>
      </c>
      <c r="LEZ301" s="27" t="s">
        <v>815</v>
      </c>
      <c r="LFA301" s="27" t="s">
        <v>815</v>
      </c>
      <c r="LFB301" s="27" t="s">
        <v>815</v>
      </c>
      <c r="LFC301" s="27" t="s">
        <v>815</v>
      </c>
      <c r="LFD301" s="27" t="s">
        <v>815</v>
      </c>
      <c r="LFE301" s="27" t="s">
        <v>815</v>
      </c>
      <c r="LFF301" s="27" t="s">
        <v>815</v>
      </c>
      <c r="LFG301" s="27" t="s">
        <v>815</v>
      </c>
      <c r="LFH301" s="27" t="s">
        <v>815</v>
      </c>
      <c r="LFI301" s="27" t="s">
        <v>815</v>
      </c>
      <c r="LFJ301" s="27" t="s">
        <v>815</v>
      </c>
      <c r="LFK301" s="27" t="s">
        <v>815</v>
      </c>
      <c r="LFL301" s="27" t="s">
        <v>815</v>
      </c>
      <c r="LFM301" s="27" t="s">
        <v>815</v>
      </c>
      <c r="LFN301" s="27" t="s">
        <v>815</v>
      </c>
      <c r="LFO301" s="27" t="s">
        <v>815</v>
      </c>
      <c r="LFP301" s="27" t="s">
        <v>815</v>
      </c>
      <c r="LFQ301" s="27" t="s">
        <v>815</v>
      </c>
      <c r="LFR301" s="27" t="s">
        <v>815</v>
      </c>
      <c r="LFS301" s="27" t="s">
        <v>815</v>
      </c>
      <c r="LFT301" s="27" t="s">
        <v>815</v>
      </c>
      <c r="LFU301" s="27" t="s">
        <v>815</v>
      </c>
      <c r="LFV301" s="27" t="s">
        <v>815</v>
      </c>
      <c r="LFW301" s="27" t="s">
        <v>815</v>
      </c>
      <c r="LFX301" s="27" t="s">
        <v>815</v>
      </c>
      <c r="LFY301" s="27" t="s">
        <v>815</v>
      </c>
      <c r="LFZ301" s="27" t="s">
        <v>815</v>
      </c>
      <c r="LGA301" s="27" t="s">
        <v>815</v>
      </c>
      <c r="LGB301" s="27" t="s">
        <v>815</v>
      </c>
      <c r="LGC301" s="27" t="s">
        <v>815</v>
      </c>
      <c r="LGD301" s="27" t="s">
        <v>815</v>
      </c>
      <c r="LGE301" s="27" t="s">
        <v>815</v>
      </c>
      <c r="LGF301" s="27" t="s">
        <v>815</v>
      </c>
      <c r="LGG301" s="27" t="s">
        <v>815</v>
      </c>
      <c r="LGH301" s="27" t="s">
        <v>815</v>
      </c>
      <c r="LGI301" s="27" t="s">
        <v>815</v>
      </c>
      <c r="LGJ301" s="27" t="s">
        <v>815</v>
      </c>
      <c r="LGK301" s="27" t="s">
        <v>815</v>
      </c>
      <c r="LGL301" s="27" t="s">
        <v>815</v>
      </c>
      <c r="LGM301" s="27" t="s">
        <v>815</v>
      </c>
      <c r="LGN301" s="27" t="s">
        <v>815</v>
      </c>
      <c r="LGO301" s="27" t="s">
        <v>815</v>
      </c>
      <c r="LGP301" s="27" t="s">
        <v>815</v>
      </c>
      <c r="LGQ301" s="27" t="s">
        <v>815</v>
      </c>
      <c r="LGR301" s="27" t="s">
        <v>815</v>
      </c>
      <c r="LGS301" s="27" t="s">
        <v>815</v>
      </c>
      <c r="LGT301" s="27" t="s">
        <v>815</v>
      </c>
      <c r="LGU301" s="27" t="s">
        <v>815</v>
      </c>
      <c r="LGV301" s="27" t="s">
        <v>815</v>
      </c>
      <c r="LGW301" s="27" t="s">
        <v>815</v>
      </c>
      <c r="LGX301" s="27" t="s">
        <v>815</v>
      </c>
      <c r="LGY301" s="27" t="s">
        <v>815</v>
      </c>
      <c r="LGZ301" s="27" t="s">
        <v>815</v>
      </c>
      <c r="LHA301" s="27" t="s">
        <v>815</v>
      </c>
      <c r="LHB301" s="27" t="s">
        <v>815</v>
      </c>
      <c r="LHC301" s="27" t="s">
        <v>815</v>
      </c>
      <c r="LHD301" s="27" t="s">
        <v>815</v>
      </c>
      <c r="LHE301" s="27" t="s">
        <v>815</v>
      </c>
      <c r="LHF301" s="27" t="s">
        <v>815</v>
      </c>
      <c r="LHG301" s="27" t="s">
        <v>815</v>
      </c>
      <c r="LHH301" s="27" t="s">
        <v>815</v>
      </c>
      <c r="LHI301" s="27" t="s">
        <v>815</v>
      </c>
      <c r="LHJ301" s="27" t="s">
        <v>815</v>
      </c>
      <c r="LHK301" s="27" t="s">
        <v>815</v>
      </c>
      <c r="LHL301" s="27" t="s">
        <v>815</v>
      </c>
      <c r="LHM301" s="27" t="s">
        <v>815</v>
      </c>
      <c r="LHN301" s="27" t="s">
        <v>815</v>
      </c>
      <c r="LHO301" s="27" t="s">
        <v>815</v>
      </c>
      <c r="LHP301" s="27" t="s">
        <v>815</v>
      </c>
      <c r="LHQ301" s="27" t="s">
        <v>815</v>
      </c>
      <c r="LHR301" s="27" t="s">
        <v>815</v>
      </c>
      <c r="LHS301" s="27" t="s">
        <v>815</v>
      </c>
      <c r="LHT301" s="27" t="s">
        <v>815</v>
      </c>
      <c r="LHU301" s="27" t="s">
        <v>815</v>
      </c>
      <c r="LHV301" s="27" t="s">
        <v>815</v>
      </c>
      <c r="LHW301" s="27" t="s">
        <v>815</v>
      </c>
      <c r="LHX301" s="27" t="s">
        <v>815</v>
      </c>
      <c r="LHY301" s="27" t="s">
        <v>815</v>
      </c>
      <c r="LHZ301" s="27" t="s">
        <v>815</v>
      </c>
      <c r="LIA301" s="27" t="s">
        <v>815</v>
      </c>
      <c r="LIB301" s="27" t="s">
        <v>815</v>
      </c>
      <c r="LIC301" s="27" t="s">
        <v>815</v>
      </c>
      <c r="LID301" s="27" t="s">
        <v>815</v>
      </c>
      <c r="LIE301" s="27" t="s">
        <v>815</v>
      </c>
      <c r="LIF301" s="27" t="s">
        <v>815</v>
      </c>
      <c r="LIG301" s="27" t="s">
        <v>815</v>
      </c>
      <c r="LIH301" s="27" t="s">
        <v>815</v>
      </c>
      <c r="LII301" s="27" t="s">
        <v>815</v>
      </c>
      <c r="LIJ301" s="27" t="s">
        <v>815</v>
      </c>
      <c r="LIK301" s="27" t="s">
        <v>815</v>
      </c>
      <c r="LIL301" s="27" t="s">
        <v>815</v>
      </c>
      <c r="LIM301" s="27" t="s">
        <v>815</v>
      </c>
      <c r="LIN301" s="27" t="s">
        <v>815</v>
      </c>
      <c r="LIO301" s="27" t="s">
        <v>815</v>
      </c>
      <c r="LIP301" s="27" t="s">
        <v>815</v>
      </c>
      <c r="LIQ301" s="27" t="s">
        <v>815</v>
      </c>
      <c r="LIR301" s="27" t="s">
        <v>815</v>
      </c>
      <c r="LIS301" s="27" t="s">
        <v>815</v>
      </c>
      <c r="LIT301" s="27" t="s">
        <v>815</v>
      </c>
      <c r="LIU301" s="27" t="s">
        <v>815</v>
      </c>
      <c r="LIV301" s="27" t="s">
        <v>815</v>
      </c>
      <c r="LIW301" s="27" t="s">
        <v>815</v>
      </c>
      <c r="LIX301" s="27" t="s">
        <v>815</v>
      </c>
      <c r="LIY301" s="27" t="s">
        <v>815</v>
      </c>
      <c r="LIZ301" s="27" t="s">
        <v>815</v>
      </c>
      <c r="LJA301" s="27" t="s">
        <v>815</v>
      </c>
      <c r="LJB301" s="27" t="s">
        <v>815</v>
      </c>
      <c r="LJC301" s="27" t="s">
        <v>815</v>
      </c>
      <c r="LJD301" s="27" t="s">
        <v>815</v>
      </c>
      <c r="LJE301" s="27" t="s">
        <v>815</v>
      </c>
      <c r="LJF301" s="27" t="s">
        <v>815</v>
      </c>
      <c r="LJG301" s="27" t="s">
        <v>815</v>
      </c>
      <c r="LJH301" s="27" t="s">
        <v>815</v>
      </c>
      <c r="LJI301" s="27" t="s">
        <v>815</v>
      </c>
      <c r="LJJ301" s="27" t="s">
        <v>815</v>
      </c>
      <c r="LJK301" s="27" t="s">
        <v>815</v>
      </c>
      <c r="LJL301" s="27" t="s">
        <v>815</v>
      </c>
      <c r="LJM301" s="27" t="s">
        <v>815</v>
      </c>
      <c r="LJN301" s="27" t="s">
        <v>815</v>
      </c>
      <c r="LJO301" s="27" t="s">
        <v>815</v>
      </c>
      <c r="LJP301" s="27" t="s">
        <v>815</v>
      </c>
      <c r="LJQ301" s="27" t="s">
        <v>815</v>
      </c>
      <c r="LJR301" s="27" t="s">
        <v>815</v>
      </c>
      <c r="LJS301" s="27" t="s">
        <v>815</v>
      </c>
      <c r="LJT301" s="27" t="s">
        <v>815</v>
      </c>
      <c r="LJU301" s="27" t="s">
        <v>815</v>
      </c>
      <c r="LJV301" s="27" t="s">
        <v>815</v>
      </c>
      <c r="LJW301" s="27" t="s">
        <v>815</v>
      </c>
      <c r="LJX301" s="27" t="s">
        <v>815</v>
      </c>
      <c r="LJY301" s="27" t="s">
        <v>815</v>
      </c>
      <c r="LJZ301" s="27" t="s">
        <v>815</v>
      </c>
      <c r="LKA301" s="27" t="s">
        <v>815</v>
      </c>
      <c r="LKB301" s="27" t="s">
        <v>815</v>
      </c>
      <c r="LKC301" s="27" t="s">
        <v>815</v>
      </c>
      <c r="LKD301" s="27" t="s">
        <v>815</v>
      </c>
      <c r="LKE301" s="27" t="s">
        <v>815</v>
      </c>
      <c r="LKF301" s="27" t="s">
        <v>815</v>
      </c>
      <c r="LKG301" s="27" t="s">
        <v>815</v>
      </c>
      <c r="LKH301" s="27" t="s">
        <v>815</v>
      </c>
      <c r="LKI301" s="27" t="s">
        <v>815</v>
      </c>
      <c r="LKJ301" s="27" t="s">
        <v>815</v>
      </c>
      <c r="LKK301" s="27" t="s">
        <v>815</v>
      </c>
      <c r="LKL301" s="27" t="s">
        <v>815</v>
      </c>
      <c r="LKM301" s="27" t="s">
        <v>815</v>
      </c>
      <c r="LKN301" s="27" t="s">
        <v>815</v>
      </c>
      <c r="LKO301" s="27" t="s">
        <v>815</v>
      </c>
      <c r="LKP301" s="27" t="s">
        <v>815</v>
      </c>
      <c r="LKQ301" s="27" t="s">
        <v>815</v>
      </c>
      <c r="LKR301" s="27" t="s">
        <v>815</v>
      </c>
      <c r="LKS301" s="27" t="s">
        <v>815</v>
      </c>
      <c r="LKT301" s="27" t="s">
        <v>815</v>
      </c>
      <c r="LKU301" s="27" t="s">
        <v>815</v>
      </c>
      <c r="LKV301" s="27" t="s">
        <v>815</v>
      </c>
      <c r="LKW301" s="27" t="s">
        <v>815</v>
      </c>
      <c r="LKX301" s="27" t="s">
        <v>815</v>
      </c>
      <c r="LKY301" s="27" t="s">
        <v>815</v>
      </c>
      <c r="LKZ301" s="27" t="s">
        <v>815</v>
      </c>
      <c r="LLA301" s="27" t="s">
        <v>815</v>
      </c>
      <c r="LLB301" s="27" t="s">
        <v>815</v>
      </c>
      <c r="LLC301" s="27" t="s">
        <v>815</v>
      </c>
      <c r="LLD301" s="27" t="s">
        <v>815</v>
      </c>
      <c r="LLE301" s="27" t="s">
        <v>815</v>
      </c>
      <c r="LLF301" s="27" t="s">
        <v>815</v>
      </c>
      <c r="LLG301" s="27" t="s">
        <v>815</v>
      </c>
      <c r="LLH301" s="27" t="s">
        <v>815</v>
      </c>
      <c r="LLI301" s="27" t="s">
        <v>815</v>
      </c>
      <c r="LLJ301" s="27" t="s">
        <v>815</v>
      </c>
      <c r="LLK301" s="27" t="s">
        <v>815</v>
      </c>
      <c r="LLL301" s="27" t="s">
        <v>815</v>
      </c>
      <c r="LLM301" s="27" t="s">
        <v>815</v>
      </c>
      <c r="LLN301" s="27" t="s">
        <v>815</v>
      </c>
      <c r="LLO301" s="27" t="s">
        <v>815</v>
      </c>
      <c r="LLP301" s="27" t="s">
        <v>815</v>
      </c>
      <c r="LLQ301" s="27" t="s">
        <v>815</v>
      </c>
      <c r="LLR301" s="27" t="s">
        <v>815</v>
      </c>
      <c r="LLS301" s="27" t="s">
        <v>815</v>
      </c>
      <c r="LLT301" s="27" t="s">
        <v>815</v>
      </c>
      <c r="LLU301" s="27" t="s">
        <v>815</v>
      </c>
      <c r="LLV301" s="27" t="s">
        <v>815</v>
      </c>
      <c r="LLW301" s="27" t="s">
        <v>815</v>
      </c>
      <c r="LLX301" s="27" t="s">
        <v>815</v>
      </c>
      <c r="LLY301" s="27" t="s">
        <v>815</v>
      </c>
      <c r="LLZ301" s="27" t="s">
        <v>815</v>
      </c>
      <c r="LMA301" s="27" t="s">
        <v>815</v>
      </c>
      <c r="LMB301" s="27" t="s">
        <v>815</v>
      </c>
      <c r="LMC301" s="27" t="s">
        <v>815</v>
      </c>
      <c r="LMD301" s="27" t="s">
        <v>815</v>
      </c>
      <c r="LME301" s="27" t="s">
        <v>815</v>
      </c>
      <c r="LMF301" s="27" t="s">
        <v>815</v>
      </c>
      <c r="LMG301" s="27" t="s">
        <v>815</v>
      </c>
      <c r="LMH301" s="27" t="s">
        <v>815</v>
      </c>
      <c r="LMI301" s="27" t="s">
        <v>815</v>
      </c>
      <c r="LMJ301" s="27" t="s">
        <v>815</v>
      </c>
      <c r="LMK301" s="27" t="s">
        <v>815</v>
      </c>
      <c r="LML301" s="27" t="s">
        <v>815</v>
      </c>
      <c r="LMM301" s="27" t="s">
        <v>815</v>
      </c>
      <c r="LMN301" s="27" t="s">
        <v>815</v>
      </c>
      <c r="LMO301" s="27" t="s">
        <v>815</v>
      </c>
      <c r="LMP301" s="27" t="s">
        <v>815</v>
      </c>
      <c r="LMQ301" s="27" t="s">
        <v>815</v>
      </c>
      <c r="LMR301" s="27" t="s">
        <v>815</v>
      </c>
      <c r="LMS301" s="27" t="s">
        <v>815</v>
      </c>
      <c r="LMT301" s="27" t="s">
        <v>815</v>
      </c>
      <c r="LMU301" s="27" t="s">
        <v>815</v>
      </c>
      <c r="LMV301" s="27" t="s">
        <v>815</v>
      </c>
      <c r="LMW301" s="27" t="s">
        <v>815</v>
      </c>
      <c r="LMX301" s="27" t="s">
        <v>815</v>
      </c>
      <c r="LMY301" s="27" t="s">
        <v>815</v>
      </c>
      <c r="LMZ301" s="27" t="s">
        <v>815</v>
      </c>
      <c r="LNA301" s="27" t="s">
        <v>815</v>
      </c>
      <c r="LNB301" s="27" t="s">
        <v>815</v>
      </c>
      <c r="LNC301" s="27" t="s">
        <v>815</v>
      </c>
      <c r="LND301" s="27" t="s">
        <v>815</v>
      </c>
      <c r="LNE301" s="27" t="s">
        <v>815</v>
      </c>
      <c r="LNF301" s="27" t="s">
        <v>815</v>
      </c>
      <c r="LNG301" s="27" t="s">
        <v>815</v>
      </c>
      <c r="LNH301" s="27" t="s">
        <v>815</v>
      </c>
      <c r="LNI301" s="27" t="s">
        <v>815</v>
      </c>
      <c r="LNJ301" s="27" t="s">
        <v>815</v>
      </c>
      <c r="LNK301" s="27" t="s">
        <v>815</v>
      </c>
      <c r="LNL301" s="27" t="s">
        <v>815</v>
      </c>
      <c r="LNM301" s="27" t="s">
        <v>815</v>
      </c>
      <c r="LNN301" s="27" t="s">
        <v>815</v>
      </c>
      <c r="LNO301" s="27" t="s">
        <v>815</v>
      </c>
      <c r="LNP301" s="27" t="s">
        <v>815</v>
      </c>
      <c r="LNQ301" s="27" t="s">
        <v>815</v>
      </c>
      <c r="LNR301" s="27" t="s">
        <v>815</v>
      </c>
      <c r="LNS301" s="27" t="s">
        <v>815</v>
      </c>
      <c r="LNT301" s="27" t="s">
        <v>815</v>
      </c>
      <c r="LNU301" s="27" t="s">
        <v>815</v>
      </c>
      <c r="LNV301" s="27" t="s">
        <v>815</v>
      </c>
      <c r="LNW301" s="27" t="s">
        <v>815</v>
      </c>
      <c r="LNX301" s="27" t="s">
        <v>815</v>
      </c>
      <c r="LNY301" s="27" t="s">
        <v>815</v>
      </c>
      <c r="LNZ301" s="27" t="s">
        <v>815</v>
      </c>
      <c r="LOA301" s="27" t="s">
        <v>815</v>
      </c>
      <c r="LOB301" s="27" t="s">
        <v>815</v>
      </c>
      <c r="LOC301" s="27" t="s">
        <v>815</v>
      </c>
      <c r="LOD301" s="27" t="s">
        <v>815</v>
      </c>
      <c r="LOE301" s="27" t="s">
        <v>815</v>
      </c>
      <c r="LOF301" s="27" t="s">
        <v>815</v>
      </c>
      <c r="LOG301" s="27" t="s">
        <v>815</v>
      </c>
      <c r="LOH301" s="27" t="s">
        <v>815</v>
      </c>
      <c r="LOI301" s="27" t="s">
        <v>815</v>
      </c>
      <c r="LOJ301" s="27" t="s">
        <v>815</v>
      </c>
      <c r="LOK301" s="27" t="s">
        <v>815</v>
      </c>
      <c r="LOL301" s="27" t="s">
        <v>815</v>
      </c>
      <c r="LOM301" s="27" t="s">
        <v>815</v>
      </c>
      <c r="LON301" s="27" t="s">
        <v>815</v>
      </c>
      <c r="LOO301" s="27" t="s">
        <v>815</v>
      </c>
      <c r="LOP301" s="27" t="s">
        <v>815</v>
      </c>
      <c r="LOQ301" s="27" t="s">
        <v>815</v>
      </c>
      <c r="LOR301" s="27" t="s">
        <v>815</v>
      </c>
      <c r="LOS301" s="27" t="s">
        <v>815</v>
      </c>
      <c r="LOT301" s="27" t="s">
        <v>815</v>
      </c>
      <c r="LOU301" s="27" t="s">
        <v>815</v>
      </c>
      <c r="LOV301" s="27" t="s">
        <v>815</v>
      </c>
      <c r="LOW301" s="27" t="s">
        <v>815</v>
      </c>
      <c r="LOX301" s="27" t="s">
        <v>815</v>
      </c>
      <c r="LOY301" s="27" t="s">
        <v>815</v>
      </c>
      <c r="LOZ301" s="27" t="s">
        <v>815</v>
      </c>
      <c r="LPA301" s="27" t="s">
        <v>815</v>
      </c>
      <c r="LPB301" s="27" t="s">
        <v>815</v>
      </c>
      <c r="LPC301" s="27" t="s">
        <v>815</v>
      </c>
      <c r="LPD301" s="27" t="s">
        <v>815</v>
      </c>
      <c r="LPE301" s="27" t="s">
        <v>815</v>
      </c>
      <c r="LPF301" s="27" t="s">
        <v>815</v>
      </c>
      <c r="LPG301" s="27" t="s">
        <v>815</v>
      </c>
      <c r="LPH301" s="27" t="s">
        <v>815</v>
      </c>
      <c r="LPI301" s="27" t="s">
        <v>815</v>
      </c>
      <c r="LPJ301" s="27" t="s">
        <v>815</v>
      </c>
      <c r="LPK301" s="27" t="s">
        <v>815</v>
      </c>
      <c r="LPL301" s="27" t="s">
        <v>815</v>
      </c>
      <c r="LPM301" s="27" t="s">
        <v>815</v>
      </c>
      <c r="LPN301" s="27" t="s">
        <v>815</v>
      </c>
      <c r="LPO301" s="27" t="s">
        <v>815</v>
      </c>
      <c r="LPP301" s="27" t="s">
        <v>815</v>
      </c>
      <c r="LPQ301" s="27" t="s">
        <v>815</v>
      </c>
      <c r="LPR301" s="27" t="s">
        <v>815</v>
      </c>
      <c r="LPS301" s="27" t="s">
        <v>815</v>
      </c>
      <c r="LPT301" s="27" t="s">
        <v>815</v>
      </c>
      <c r="LPU301" s="27" t="s">
        <v>815</v>
      </c>
      <c r="LPV301" s="27" t="s">
        <v>815</v>
      </c>
      <c r="LPW301" s="27" t="s">
        <v>815</v>
      </c>
      <c r="LPX301" s="27" t="s">
        <v>815</v>
      </c>
      <c r="LPY301" s="27" t="s">
        <v>815</v>
      </c>
      <c r="LPZ301" s="27" t="s">
        <v>815</v>
      </c>
      <c r="LQA301" s="27" t="s">
        <v>815</v>
      </c>
      <c r="LQB301" s="27" t="s">
        <v>815</v>
      </c>
      <c r="LQC301" s="27" t="s">
        <v>815</v>
      </c>
      <c r="LQD301" s="27" t="s">
        <v>815</v>
      </c>
      <c r="LQE301" s="27" t="s">
        <v>815</v>
      </c>
      <c r="LQF301" s="27" t="s">
        <v>815</v>
      </c>
      <c r="LQG301" s="27" t="s">
        <v>815</v>
      </c>
      <c r="LQH301" s="27" t="s">
        <v>815</v>
      </c>
      <c r="LQI301" s="27" t="s">
        <v>815</v>
      </c>
      <c r="LQJ301" s="27" t="s">
        <v>815</v>
      </c>
      <c r="LQK301" s="27" t="s">
        <v>815</v>
      </c>
      <c r="LQL301" s="27" t="s">
        <v>815</v>
      </c>
      <c r="LQM301" s="27" t="s">
        <v>815</v>
      </c>
      <c r="LQN301" s="27" t="s">
        <v>815</v>
      </c>
      <c r="LQO301" s="27" t="s">
        <v>815</v>
      </c>
      <c r="LQP301" s="27" t="s">
        <v>815</v>
      </c>
      <c r="LQQ301" s="27" t="s">
        <v>815</v>
      </c>
      <c r="LQR301" s="27" t="s">
        <v>815</v>
      </c>
      <c r="LQS301" s="27" t="s">
        <v>815</v>
      </c>
      <c r="LQT301" s="27" t="s">
        <v>815</v>
      </c>
      <c r="LQU301" s="27" t="s">
        <v>815</v>
      </c>
      <c r="LQV301" s="27" t="s">
        <v>815</v>
      </c>
      <c r="LQW301" s="27" t="s">
        <v>815</v>
      </c>
      <c r="LQX301" s="27" t="s">
        <v>815</v>
      </c>
      <c r="LQY301" s="27" t="s">
        <v>815</v>
      </c>
      <c r="LQZ301" s="27" t="s">
        <v>815</v>
      </c>
      <c r="LRA301" s="27" t="s">
        <v>815</v>
      </c>
      <c r="LRB301" s="27" t="s">
        <v>815</v>
      </c>
      <c r="LRC301" s="27" t="s">
        <v>815</v>
      </c>
      <c r="LRD301" s="27" t="s">
        <v>815</v>
      </c>
      <c r="LRE301" s="27" t="s">
        <v>815</v>
      </c>
      <c r="LRF301" s="27" t="s">
        <v>815</v>
      </c>
      <c r="LRG301" s="27" t="s">
        <v>815</v>
      </c>
      <c r="LRH301" s="27" t="s">
        <v>815</v>
      </c>
      <c r="LRI301" s="27" t="s">
        <v>815</v>
      </c>
      <c r="LRJ301" s="27" t="s">
        <v>815</v>
      </c>
      <c r="LRK301" s="27" t="s">
        <v>815</v>
      </c>
      <c r="LRL301" s="27" t="s">
        <v>815</v>
      </c>
      <c r="LRM301" s="27" t="s">
        <v>815</v>
      </c>
      <c r="LRN301" s="27" t="s">
        <v>815</v>
      </c>
      <c r="LRO301" s="27" t="s">
        <v>815</v>
      </c>
      <c r="LRP301" s="27" t="s">
        <v>815</v>
      </c>
      <c r="LRQ301" s="27" t="s">
        <v>815</v>
      </c>
      <c r="LRR301" s="27" t="s">
        <v>815</v>
      </c>
      <c r="LRS301" s="27" t="s">
        <v>815</v>
      </c>
      <c r="LRT301" s="27" t="s">
        <v>815</v>
      </c>
      <c r="LRU301" s="27" t="s">
        <v>815</v>
      </c>
      <c r="LRV301" s="27" t="s">
        <v>815</v>
      </c>
      <c r="LRW301" s="27" t="s">
        <v>815</v>
      </c>
      <c r="LRX301" s="27" t="s">
        <v>815</v>
      </c>
      <c r="LRY301" s="27" t="s">
        <v>815</v>
      </c>
      <c r="LRZ301" s="27" t="s">
        <v>815</v>
      </c>
      <c r="LSA301" s="27" t="s">
        <v>815</v>
      </c>
      <c r="LSB301" s="27" t="s">
        <v>815</v>
      </c>
      <c r="LSC301" s="27" t="s">
        <v>815</v>
      </c>
      <c r="LSD301" s="27" t="s">
        <v>815</v>
      </c>
      <c r="LSE301" s="27" t="s">
        <v>815</v>
      </c>
      <c r="LSF301" s="27" t="s">
        <v>815</v>
      </c>
      <c r="LSG301" s="27" t="s">
        <v>815</v>
      </c>
      <c r="LSH301" s="27" t="s">
        <v>815</v>
      </c>
      <c r="LSI301" s="27" t="s">
        <v>815</v>
      </c>
      <c r="LSJ301" s="27" t="s">
        <v>815</v>
      </c>
      <c r="LSK301" s="27" t="s">
        <v>815</v>
      </c>
      <c r="LSL301" s="27" t="s">
        <v>815</v>
      </c>
      <c r="LSM301" s="27" t="s">
        <v>815</v>
      </c>
      <c r="LSN301" s="27" t="s">
        <v>815</v>
      </c>
      <c r="LSO301" s="27" t="s">
        <v>815</v>
      </c>
      <c r="LSP301" s="27" t="s">
        <v>815</v>
      </c>
      <c r="LSQ301" s="27" t="s">
        <v>815</v>
      </c>
      <c r="LSR301" s="27" t="s">
        <v>815</v>
      </c>
      <c r="LSS301" s="27" t="s">
        <v>815</v>
      </c>
      <c r="LST301" s="27" t="s">
        <v>815</v>
      </c>
      <c r="LSU301" s="27" t="s">
        <v>815</v>
      </c>
      <c r="LSV301" s="27" t="s">
        <v>815</v>
      </c>
      <c r="LSW301" s="27" t="s">
        <v>815</v>
      </c>
      <c r="LSX301" s="27" t="s">
        <v>815</v>
      </c>
      <c r="LSY301" s="27" t="s">
        <v>815</v>
      </c>
      <c r="LSZ301" s="27" t="s">
        <v>815</v>
      </c>
      <c r="LTA301" s="27" t="s">
        <v>815</v>
      </c>
      <c r="LTB301" s="27" t="s">
        <v>815</v>
      </c>
      <c r="LTC301" s="27" t="s">
        <v>815</v>
      </c>
      <c r="LTD301" s="27" t="s">
        <v>815</v>
      </c>
      <c r="LTE301" s="27" t="s">
        <v>815</v>
      </c>
      <c r="LTF301" s="27" t="s">
        <v>815</v>
      </c>
      <c r="LTG301" s="27" t="s">
        <v>815</v>
      </c>
      <c r="LTH301" s="27" t="s">
        <v>815</v>
      </c>
      <c r="LTI301" s="27" t="s">
        <v>815</v>
      </c>
      <c r="LTJ301" s="27" t="s">
        <v>815</v>
      </c>
      <c r="LTK301" s="27" t="s">
        <v>815</v>
      </c>
      <c r="LTL301" s="27" t="s">
        <v>815</v>
      </c>
      <c r="LTM301" s="27" t="s">
        <v>815</v>
      </c>
      <c r="LTN301" s="27" t="s">
        <v>815</v>
      </c>
      <c r="LTO301" s="27" t="s">
        <v>815</v>
      </c>
      <c r="LTP301" s="27" t="s">
        <v>815</v>
      </c>
      <c r="LTQ301" s="27" t="s">
        <v>815</v>
      </c>
      <c r="LTR301" s="27" t="s">
        <v>815</v>
      </c>
      <c r="LTS301" s="27" t="s">
        <v>815</v>
      </c>
      <c r="LTT301" s="27" t="s">
        <v>815</v>
      </c>
      <c r="LTU301" s="27" t="s">
        <v>815</v>
      </c>
      <c r="LTV301" s="27" t="s">
        <v>815</v>
      </c>
      <c r="LTW301" s="27" t="s">
        <v>815</v>
      </c>
      <c r="LTX301" s="27" t="s">
        <v>815</v>
      </c>
      <c r="LTY301" s="27" t="s">
        <v>815</v>
      </c>
      <c r="LTZ301" s="27" t="s">
        <v>815</v>
      </c>
      <c r="LUA301" s="27" t="s">
        <v>815</v>
      </c>
      <c r="LUB301" s="27" t="s">
        <v>815</v>
      </c>
      <c r="LUC301" s="27" t="s">
        <v>815</v>
      </c>
      <c r="LUD301" s="27" t="s">
        <v>815</v>
      </c>
      <c r="LUE301" s="27" t="s">
        <v>815</v>
      </c>
      <c r="LUF301" s="27" t="s">
        <v>815</v>
      </c>
      <c r="LUG301" s="27" t="s">
        <v>815</v>
      </c>
      <c r="LUH301" s="27" t="s">
        <v>815</v>
      </c>
      <c r="LUI301" s="27" t="s">
        <v>815</v>
      </c>
      <c r="LUJ301" s="27" t="s">
        <v>815</v>
      </c>
      <c r="LUK301" s="27" t="s">
        <v>815</v>
      </c>
      <c r="LUL301" s="27" t="s">
        <v>815</v>
      </c>
      <c r="LUM301" s="27" t="s">
        <v>815</v>
      </c>
      <c r="LUN301" s="27" t="s">
        <v>815</v>
      </c>
      <c r="LUO301" s="27" t="s">
        <v>815</v>
      </c>
      <c r="LUP301" s="27" t="s">
        <v>815</v>
      </c>
      <c r="LUQ301" s="27" t="s">
        <v>815</v>
      </c>
      <c r="LUR301" s="27" t="s">
        <v>815</v>
      </c>
      <c r="LUS301" s="27" t="s">
        <v>815</v>
      </c>
      <c r="LUT301" s="27" t="s">
        <v>815</v>
      </c>
      <c r="LUU301" s="27" t="s">
        <v>815</v>
      </c>
      <c r="LUV301" s="27" t="s">
        <v>815</v>
      </c>
      <c r="LUW301" s="27" t="s">
        <v>815</v>
      </c>
      <c r="LUX301" s="27" t="s">
        <v>815</v>
      </c>
      <c r="LUY301" s="27" t="s">
        <v>815</v>
      </c>
      <c r="LUZ301" s="27" t="s">
        <v>815</v>
      </c>
      <c r="LVA301" s="27" t="s">
        <v>815</v>
      </c>
      <c r="LVB301" s="27" t="s">
        <v>815</v>
      </c>
      <c r="LVC301" s="27" t="s">
        <v>815</v>
      </c>
      <c r="LVD301" s="27" t="s">
        <v>815</v>
      </c>
      <c r="LVE301" s="27" t="s">
        <v>815</v>
      </c>
      <c r="LVF301" s="27" t="s">
        <v>815</v>
      </c>
      <c r="LVG301" s="27" t="s">
        <v>815</v>
      </c>
      <c r="LVH301" s="27" t="s">
        <v>815</v>
      </c>
      <c r="LVI301" s="27" t="s">
        <v>815</v>
      </c>
      <c r="LVJ301" s="27" t="s">
        <v>815</v>
      </c>
      <c r="LVK301" s="27" t="s">
        <v>815</v>
      </c>
      <c r="LVL301" s="27" t="s">
        <v>815</v>
      </c>
      <c r="LVM301" s="27" t="s">
        <v>815</v>
      </c>
      <c r="LVN301" s="27" t="s">
        <v>815</v>
      </c>
      <c r="LVO301" s="27" t="s">
        <v>815</v>
      </c>
      <c r="LVP301" s="27" t="s">
        <v>815</v>
      </c>
      <c r="LVQ301" s="27" t="s">
        <v>815</v>
      </c>
      <c r="LVR301" s="27" t="s">
        <v>815</v>
      </c>
      <c r="LVS301" s="27" t="s">
        <v>815</v>
      </c>
      <c r="LVT301" s="27" t="s">
        <v>815</v>
      </c>
      <c r="LVU301" s="27" t="s">
        <v>815</v>
      </c>
      <c r="LVV301" s="27" t="s">
        <v>815</v>
      </c>
      <c r="LVW301" s="27" t="s">
        <v>815</v>
      </c>
      <c r="LVX301" s="27" t="s">
        <v>815</v>
      </c>
      <c r="LVY301" s="27" t="s">
        <v>815</v>
      </c>
      <c r="LVZ301" s="27" t="s">
        <v>815</v>
      </c>
      <c r="LWA301" s="27" t="s">
        <v>815</v>
      </c>
      <c r="LWB301" s="27" t="s">
        <v>815</v>
      </c>
      <c r="LWC301" s="27" t="s">
        <v>815</v>
      </c>
      <c r="LWD301" s="27" t="s">
        <v>815</v>
      </c>
      <c r="LWE301" s="27" t="s">
        <v>815</v>
      </c>
      <c r="LWF301" s="27" t="s">
        <v>815</v>
      </c>
      <c r="LWG301" s="27" t="s">
        <v>815</v>
      </c>
      <c r="LWH301" s="27" t="s">
        <v>815</v>
      </c>
      <c r="LWI301" s="27" t="s">
        <v>815</v>
      </c>
      <c r="LWJ301" s="27" t="s">
        <v>815</v>
      </c>
      <c r="LWK301" s="27" t="s">
        <v>815</v>
      </c>
      <c r="LWL301" s="27" t="s">
        <v>815</v>
      </c>
      <c r="LWM301" s="27" t="s">
        <v>815</v>
      </c>
      <c r="LWN301" s="27" t="s">
        <v>815</v>
      </c>
      <c r="LWO301" s="27" t="s">
        <v>815</v>
      </c>
      <c r="LWP301" s="27" t="s">
        <v>815</v>
      </c>
      <c r="LWQ301" s="27" t="s">
        <v>815</v>
      </c>
      <c r="LWR301" s="27" t="s">
        <v>815</v>
      </c>
      <c r="LWS301" s="27" t="s">
        <v>815</v>
      </c>
      <c r="LWT301" s="27" t="s">
        <v>815</v>
      </c>
      <c r="LWU301" s="27" t="s">
        <v>815</v>
      </c>
      <c r="LWV301" s="27" t="s">
        <v>815</v>
      </c>
      <c r="LWW301" s="27" t="s">
        <v>815</v>
      </c>
      <c r="LWX301" s="27" t="s">
        <v>815</v>
      </c>
      <c r="LWY301" s="27" t="s">
        <v>815</v>
      </c>
      <c r="LWZ301" s="27" t="s">
        <v>815</v>
      </c>
      <c r="LXA301" s="27" t="s">
        <v>815</v>
      </c>
      <c r="LXB301" s="27" t="s">
        <v>815</v>
      </c>
      <c r="LXC301" s="27" t="s">
        <v>815</v>
      </c>
      <c r="LXD301" s="27" t="s">
        <v>815</v>
      </c>
      <c r="LXE301" s="27" t="s">
        <v>815</v>
      </c>
      <c r="LXF301" s="27" t="s">
        <v>815</v>
      </c>
      <c r="LXG301" s="27" t="s">
        <v>815</v>
      </c>
      <c r="LXH301" s="27" t="s">
        <v>815</v>
      </c>
      <c r="LXI301" s="27" t="s">
        <v>815</v>
      </c>
      <c r="LXJ301" s="27" t="s">
        <v>815</v>
      </c>
      <c r="LXK301" s="27" t="s">
        <v>815</v>
      </c>
      <c r="LXL301" s="27" t="s">
        <v>815</v>
      </c>
      <c r="LXM301" s="27" t="s">
        <v>815</v>
      </c>
      <c r="LXN301" s="27" t="s">
        <v>815</v>
      </c>
      <c r="LXO301" s="27" t="s">
        <v>815</v>
      </c>
      <c r="LXP301" s="27" t="s">
        <v>815</v>
      </c>
      <c r="LXQ301" s="27" t="s">
        <v>815</v>
      </c>
      <c r="LXR301" s="27" t="s">
        <v>815</v>
      </c>
      <c r="LXS301" s="27" t="s">
        <v>815</v>
      </c>
      <c r="LXT301" s="27" t="s">
        <v>815</v>
      </c>
      <c r="LXU301" s="27" t="s">
        <v>815</v>
      </c>
      <c r="LXV301" s="27" t="s">
        <v>815</v>
      </c>
      <c r="LXW301" s="27" t="s">
        <v>815</v>
      </c>
      <c r="LXX301" s="27" t="s">
        <v>815</v>
      </c>
      <c r="LXY301" s="27" t="s">
        <v>815</v>
      </c>
      <c r="LXZ301" s="27" t="s">
        <v>815</v>
      </c>
      <c r="LYA301" s="27" t="s">
        <v>815</v>
      </c>
      <c r="LYB301" s="27" t="s">
        <v>815</v>
      </c>
      <c r="LYC301" s="27" t="s">
        <v>815</v>
      </c>
      <c r="LYD301" s="27" t="s">
        <v>815</v>
      </c>
      <c r="LYE301" s="27" t="s">
        <v>815</v>
      </c>
      <c r="LYF301" s="27" t="s">
        <v>815</v>
      </c>
      <c r="LYG301" s="27" t="s">
        <v>815</v>
      </c>
      <c r="LYH301" s="27" t="s">
        <v>815</v>
      </c>
      <c r="LYI301" s="27" t="s">
        <v>815</v>
      </c>
      <c r="LYJ301" s="27" t="s">
        <v>815</v>
      </c>
      <c r="LYK301" s="27" t="s">
        <v>815</v>
      </c>
      <c r="LYL301" s="27" t="s">
        <v>815</v>
      </c>
      <c r="LYM301" s="27" t="s">
        <v>815</v>
      </c>
      <c r="LYN301" s="27" t="s">
        <v>815</v>
      </c>
      <c r="LYO301" s="27" t="s">
        <v>815</v>
      </c>
      <c r="LYP301" s="27" t="s">
        <v>815</v>
      </c>
      <c r="LYQ301" s="27" t="s">
        <v>815</v>
      </c>
      <c r="LYR301" s="27" t="s">
        <v>815</v>
      </c>
      <c r="LYS301" s="27" t="s">
        <v>815</v>
      </c>
      <c r="LYT301" s="27" t="s">
        <v>815</v>
      </c>
      <c r="LYU301" s="27" t="s">
        <v>815</v>
      </c>
      <c r="LYV301" s="27" t="s">
        <v>815</v>
      </c>
      <c r="LYW301" s="27" t="s">
        <v>815</v>
      </c>
      <c r="LYX301" s="27" t="s">
        <v>815</v>
      </c>
      <c r="LYY301" s="27" t="s">
        <v>815</v>
      </c>
      <c r="LYZ301" s="27" t="s">
        <v>815</v>
      </c>
      <c r="LZA301" s="27" t="s">
        <v>815</v>
      </c>
      <c r="LZB301" s="27" t="s">
        <v>815</v>
      </c>
      <c r="LZC301" s="27" t="s">
        <v>815</v>
      </c>
      <c r="LZD301" s="27" t="s">
        <v>815</v>
      </c>
      <c r="LZE301" s="27" t="s">
        <v>815</v>
      </c>
      <c r="LZF301" s="27" t="s">
        <v>815</v>
      </c>
      <c r="LZG301" s="27" t="s">
        <v>815</v>
      </c>
      <c r="LZH301" s="27" t="s">
        <v>815</v>
      </c>
      <c r="LZI301" s="27" t="s">
        <v>815</v>
      </c>
      <c r="LZJ301" s="27" t="s">
        <v>815</v>
      </c>
      <c r="LZK301" s="27" t="s">
        <v>815</v>
      </c>
      <c r="LZL301" s="27" t="s">
        <v>815</v>
      </c>
      <c r="LZM301" s="27" t="s">
        <v>815</v>
      </c>
      <c r="LZN301" s="27" t="s">
        <v>815</v>
      </c>
      <c r="LZO301" s="27" t="s">
        <v>815</v>
      </c>
      <c r="LZP301" s="27" t="s">
        <v>815</v>
      </c>
      <c r="LZQ301" s="27" t="s">
        <v>815</v>
      </c>
      <c r="LZR301" s="27" t="s">
        <v>815</v>
      </c>
      <c r="LZS301" s="27" t="s">
        <v>815</v>
      </c>
      <c r="LZT301" s="27" t="s">
        <v>815</v>
      </c>
      <c r="LZU301" s="27" t="s">
        <v>815</v>
      </c>
      <c r="LZV301" s="27" t="s">
        <v>815</v>
      </c>
      <c r="LZW301" s="27" t="s">
        <v>815</v>
      </c>
      <c r="LZX301" s="27" t="s">
        <v>815</v>
      </c>
      <c r="LZY301" s="27" t="s">
        <v>815</v>
      </c>
      <c r="LZZ301" s="27" t="s">
        <v>815</v>
      </c>
      <c r="MAA301" s="27" t="s">
        <v>815</v>
      </c>
      <c r="MAB301" s="27" t="s">
        <v>815</v>
      </c>
      <c r="MAC301" s="27" t="s">
        <v>815</v>
      </c>
      <c r="MAD301" s="27" t="s">
        <v>815</v>
      </c>
      <c r="MAE301" s="27" t="s">
        <v>815</v>
      </c>
      <c r="MAF301" s="27" t="s">
        <v>815</v>
      </c>
      <c r="MAG301" s="27" t="s">
        <v>815</v>
      </c>
      <c r="MAH301" s="27" t="s">
        <v>815</v>
      </c>
      <c r="MAI301" s="27" t="s">
        <v>815</v>
      </c>
      <c r="MAJ301" s="27" t="s">
        <v>815</v>
      </c>
      <c r="MAK301" s="27" t="s">
        <v>815</v>
      </c>
      <c r="MAL301" s="27" t="s">
        <v>815</v>
      </c>
      <c r="MAM301" s="27" t="s">
        <v>815</v>
      </c>
      <c r="MAN301" s="27" t="s">
        <v>815</v>
      </c>
      <c r="MAO301" s="27" t="s">
        <v>815</v>
      </c>
      <c r="MAP301" s="27" t="s">
        <v>815</v>
      </c>
      <c r="MAQ301" s="27" t="s">
        <v>815</v>
      </c>
      <c r="MAR301" s="27" t="s">
        <v>815</v>
      </c>
      <c r="MAS301" s="27" t="s">
        <v>815</v>
      </c>
      <c r="MAT301" s="27" t="s">
        <v>815</v>
      </c>
      <c r="MAU301" s="27" t="s">
        <v>815</v>
      </c>
      <c r="MAV301" s="27" t="s">
        <v>815</v>
      </c>
      <c r="MAW301" s="27" t="s">
        <v>815</v>
      </c>
      <c r="MAX301" s="27" t="s">
        <v>815</v>
      </c>
      <c r="MAY301" s="27" t="s">
        <v>815</v>
      </c>
      <c r="MAZ301" s="27" t="s">
        <v>815</v>
      </c>
      <c r="MBA301" s="27" t="s">
        <v>815</v>
      </c>
      <c r="MBB301" s="27" t="s">
        <v>815</v>
      </c>
      <c r="MBC301" s="27" t="s">
        <v>815</v>
      </c>
      <c r="MBD301" s="27" t="s">
        <v>815</v>
      </c>
      <c r="MBE301" s="27" t="s">
        <v>815</v>
      </c>
      <c r="MBF301" s="27" t="s">
        <v>815</v>
      </c>
      <c r="MBG301" s="27" t="s">
        <v>815</v>
      </c>
      <c r="MBH301" s="27" t="s">
        <v>815</v>
      </c>
      <c r="MBI301" s="27" t="s">
        <v>815</v>
      </c>
      <c r="MBJ301" s="27" t="s">
        <v>815</v>
      </c>
      <c r="MBK301" s="27" t="s">
        <v>815</v>
      </c>
      <c r="MBL301" s="27" t="s">
        <v>815</v>
      </c>
      <c r="MBM301" s="27" t="s">
        <v>815</v>
      </c>
      <c r="MBN301" s="27" t="s">
        <v>815</v>
      </c>
      <c r="MBO301" s="27" t="s">
        <v>815</v>
      </c>
      <c r="MBP301" s="27" t="s">
        <v>815</v>
      </c>
      <c r="MBQ301" s="27" t="s">
        <v>815</v>
      </c>
      <c r="MBR301" s="27" t="s">
        <v>815</v>
      </c>
      <c r="MBS301" s="27" t="s">
        <v>815</v>
      </c>
      <c r="MBT301" s="27" t="s">
        <v>815</v>
      </c>
      <c r="MBU301" s="27" t="s">
        <v>815</v>
      </c>
      <c r="MBV301" s="27" t="s">
        <v>815</v>
      </c>
      <c r="MBW301" s="27" t="s">
        <v>815</v>
      </c>
      <c r="MBX301" s="27" t="s">
        <v>815</v>
      </c>
      <c r="MBY301" s="27" t="s">
        <v>815</v>
      </c>
      <c r="MBZ301" s="27" t="s">
        <v>815</v>
      </c>
      <c r="MCA301" s="27" t="s">
        <v>815</v>
      </c>
      <c r="MCB301" s="27" t="s">
        <v>815</v>
      </c>
      <c r="MCC301" s="27" t="s">
        <v>815</v>
      </c>
      <c r="MCD301" s="27" t="s">
        <v>815</v>
      </c>
      <c r="MCE301" s="27" t="s">
        <v>815</v>
      </c>
      <c r="MCF301" s="27" t="s">
        <v>815</v>
      </c>
      <c r="MCG301" s="27" t="s">
        <v>815</v>
      </c>
      <c r="MCH301" s="27" t="s">
        <v>815</v>
      </c>
      <c r="MCI301" s="27" t="s">
        <v>815</v>
      </c>
      <c r="MCJ301" s="27" t="s">
        <v>815</v>
      </c>
      <c r="MCK301" s="27" t="s">
        <v>815</v>
      </c>
      <c r="MCL301" s="27" t="s">
        <v>815</v>
      </c>
      <c r="MCM301" s="27" t="s">
        <v>815</v>
      </c>
      <c r="MCN301" s="27" t="s">
        <v>815</v>
      </c>
      <c r="MCO301" s="27" t="s">
        <v>815</v>
      </c>
      <c r="MCP301" s="27" t="s">
        <v>815</v>
      </c>
      <c r="MCQ301" s="27" t="s">
        <v>815</v>
      </c>
      <c r="MCR301" s="27" t="s">
        <v>815</v>
      </c>
      <c r="MCS301" s="27" t="s">
        <v>815</v>
      </c>
      <c r="MCT301" s="27" t="s">
        <v>815</v>
      </c>
      <c r="MCU301" s="27" t="s">
        <v>815</v>
      </c>
      <c r="MCV301" s="27" t="s">
        <v>815</v>
      </c>
      <c r="MCW301" s="27" t="s">
        <v>815</v>
      </c>
      <c r="MCX301" s="27" t="s">
        <v>815</v>
      </c>
      <c r="MCY301" s="27" t="s">
        <v>815</v>
      </c>
      <c r="MCZ301" s="27" t="s">
        <v>815</v>
      </c>
      <c r="MDA301" s="27" t="s">
        <v>815</v>
      </c>
      <c r="MDB301" s="27" t="s">
        <v>815</v>
      </c>
      <c r="MDC301" s="27" t="s">
        <v>815</v>
      </c>
      <c r="MDD301" s="27" t="s">
        <v>815</v>
      </c>
      <c r="MDE301" s="27" t="s">
        <v>815</v>
      </c>
      <c r="MDF301" s="27" t="s">
        <v>815</v>
      </c>
      <c r="MDG301" s="27" t="s">
        <v>815</v>
      </c>
      <c r="MDH301" s="27" t="s">
        <v>815</v>
      </c>
      <c r="MDI301" s="27" t="s">
        <v>815</v>
      </c>
      <c r="MDJ301" s="27" t="s">
        <v>815</v>
      </c>
      <c r="MDK301" s="27" t="s">
        <v>815</v>
      </c>
      <c r="MDL301" s="27" t="s">
        <v>815</v>
      </c>
      <c r="MDM301" s="27" t="s">
        <v>815</v>
      </c>
      <c r="MDN301" s="27" t="s">
        <v>815</v>
      </c>
      <c r="MDO301" s="27" t="s">
        <v>815</v>
      </c>
      <c r="MDP301" s="27" t="s">
        <v>815</v>
      </c>
      <c r="MDQ301" s="27" t="s">
        <v>815</v>
      </c>
      <c r="MDR301" s="27" t="s">
        <v>815</v>
      </c>
      <c r="MDS301" s="27" t="s">
        <v>815</v>
      </c>
      <c r="MDT301" s="27" t="s">
        <v>815</v>
      </c>
      <c r="MDU301" s="27" t="s">
        <v>815</v>
      </c>
      <c r="MDV301" s="27" t="s">
        <v>815</v>
      </c>
      <c r="MDW301" s="27" t="s">
        <v>815</v>
      </c>
      <c r="MDX301" s="27" t="s">
        <v>815</v>
      </c>
      <c r="MDY301" s="27" t="s">
        <v>815</v>
      </c>
      <c r="MDZ301" s="27" t="s">
        <v>815</v>
      </c>
      <c r="MEA301" s="27" t="s">
        <v>815</v>
      </c>
      <c r="MEB301" s="27" t="s">
        <v>815</v>
      </c>
      <c r="MEC301" s="27" t="s">
        <v>815</v>
      </c>
      <c r="MED301" s="27" t="s">
        <v>815</v>
      </c>
      <c r="MEE301" s="27" t="s">
        <v>815</v>
      </c>
      <c r="MEF301" s="27" t="s">
        <v>815</v>
      </c>
      <c r="MEG301" s="27" t="s">
        <v>815</v>
      </c>
      <c r="MEH301" s="27" t="s">
        <v>815</v>
      </c>
      <c r="MEI301" s="27" t="s">
        <v>815</v>
      </c>
      <c r="MEJ301" s="27" t="s">
        <v>815</v>
      </c>
      <c r="MEK301" s="27" t="s">
        <v>815</v>
      </c>
      <c r="MEL301" s="27" t="s">
        <v>815</v>
      </c>
      <c r="MEM301" s="27" t="s">
        <v>815</v>
      </c>
      <c r="MEN301" s="27" t="s">
        <v>815</v>
      </c>
      <c r="MEO301" s="27" t="s">
        <v>815</v>
      </c>
      <c r="MEP301" s="27" t="s">
        <v>815</v>
      </c>
      <c r="MEQ301" s="27" t="s">
        <v>815</v>
      </c>
      <c r="MER301" s="27" t="s">
        <v>815</v>
      </c>
      <c r="MES301" s="27" t="s">
        <v>815</v>
      </c>
      <c r="MET301" s="27" t="s">
        <v>815</v>
      </c>
      <c r="MEU301" s="27" t="s">
        <v>815</v>
      </c>
      <c r="MEV301" s="27" t="s">
        <v>815</v>
      </c>
      <c r="MEW301" s="27" t="s">
        <v>815</v>
      </c>
      <c r="MEX301" s="27" t="s">
        <v>815</v>
      </c>
      <c r="MEY301" s="27" t="s">
        <v>815</v>
      </c>
      <c r="MEZ301" s="27" t="s">
        <v>815</v>
      </c>
      <c r="MFA301" s="27" t="s">
        <v>815</v>
      </c>
      <c r="MFB301" s="27" t="s">
        <v>815</v>
      </c>
      <c r="MFC301" s="27" t="s">
        <v>815</v>
      </c>
      <c r="MFD301" s="27" t="s">
        <v>815</v>
      </c>
      <c r="MFE301" s="27" t="s">
        <v>815</v>
      </c>
      <c r="MFF301" s="27" t="s">
        <v>815</v>
      </c>
      <c r="MFG301" s="27" t="s">
        <v>815</v>
      </c>
      <c r="MFH301" s="27" t="s">
        <v>815</v>
      </c>
      <c r="MFI301" s="27" t="s">
        <v>815</v>
      </c>
      <c r="MFJ301" s="27" t="s">
        <v>815</v>
      </c>
      <c r="MFK301" s="27" t="s">
        <v>815</v>
      </c>
      <c r="MFL301" s="27" t="s">
        <v>815</v>
      </c>
      <c r="MFM301" s="27" t="s">
        <v>815</v>
      </c>
      <c r="MFN301" s="27" t="s">
        <v>815</v>
      </c>
      <c r="MFO301" s="27" t="s">
        <v>815</v>
      </c>
      <c r="MFP301" s="27" t="s">
        <v>815</v>
      </c>
      <c r="MFQ301" s="27" t="s">
        <v>815</v>
      </c>
      <c r="MFR301" s="27" t="s">
        <v>815</v>
      </c>
      <c r="MFS301" s="27" t="s">
        <v>815</v>
      </c>
      <c r="MFT301" s="27" t="s">
        <v>815</v>
      </c>
      <c r="MFU301" s="27" t="s">
        <v>815</v>
      </c>
      <c r="MFV301" s="27" t="s">
        <v>815</v>
      </c>
      <c r="MFW301" s="27" t="s">
        <v>815</v>
      </c>
      <c r="MFX301" s="27" t="s">
        <v>815</v>
      </c>
      <c r="MFY301" s="27" t="s">
        <v>815</v>
      </c>
      <c r="MFZ301" s="27" t="s">
        <v>815</v>
      </c>
      <c r="MGA301" s="27" t="s">
        <v>815</v>
      </c>
      <c r="MGB301" s="27" t="s">
        <v>815</v>
      </c>
      <c r="MGC301" s="27" t="s">
        <v>815</v>
      </c>
      <c r="MGD301" s="27" t="s">
        <v>815</v>
      </c>
      <c r="MGE301" s="27" t="s">
        <v>815</v>
      </c>
      <c r="MGF301" s="27" t="s">
        <v>815</v>
      </c>
      <c r="MGG301" s="27" t="s">
        <v>815</v>
      </c>
      <c r="MGH301" s="27" t="s">
        <v>815</v>
      </c>
      <c r="MGI301" s="27" t="s">
        <v>815</v>
      </c>
      <c r="MGJ301" s="27" t="s">
        <v>815</v>
      </c>
      <c r="MGK301" s="27" t="s">
        <v>815</v>
      </c>
      <c r="MGL301" s="27" t="s">
        <v>815</v>
      </c>
      <c r="MGM301" s="27" t="s">
        <v>815</v>
      </c>
      <c r="MGN301" s="27" t="s">
        <v>815</v>
      </c>
      <c r="MGO301" s="27" t="s">
        <v>815</v>
      </c>
      <c r="MGP301" s="27" t="s">
        <v>815</v>
      </c>
      <c r="MGQ301" s="27" t="s">
        <v>815</v>
      </c>
      <c r="MGR301" s="27" t="s">
        <v>815</v>
      </c>
      <c r="MGS301" s="27" t="s">
        <v>815</v>
      </c>
      <c r="MGT301" s="27" t="s">
        <v>815</v>
      </c>
      <c r="MGU301" s="27" t="s">
        <v>815</v>
      </c>
      <c r="MGV301" s="27" t="s">
        <v>815</v>
      </c>
      <c r="MGW301" s="27" t="s">
        <v>815</v>
      </c>
      <c r="MGX301" s="27" t="s">
        <v>815</v>
      </c>
      <c r="MGY301" s="27" t="s">
        <v>815</v>
      </c>
      <c r="MGZ301" s="27" t="s">
        <v>815</v>
      </c>
      <c r="MHA301" s="27" t="s">
        <v>815</v>
      </c>
      <c r="MHB301" s="27" t="s">
        <v>815</v>
      </c>
      <c r="MHC301" s="27" t="s">
        <v>815</v>
      </c>
      <c r="MHD301" s="27" t="s">
        <v>815</v>
      </c>
      <c r="MHE301" s="27" t="s">
        <v>815</v>
      </c>
      <c r="MHF301" s="27" t="s">
        <v>815</v>
      </c>
      <c r="MHG301" s="27" t="s">
        <v>815</v>
      </c>
      <c r="MHH301" s="27" t="s">
        <v>815</v>
      </c>
      <c r="MHI301" s="27" t="s">
        <v>815</v>
      </c>
      <c r="MHJ301" s="27" t="s">
        <v>815</v>
      </c>
      <c r="MHK301" s="27" t="s">
        <v>815</v>
      </c>
      <c r="MHL301" s="27" t="s">
        <v>815</v>
      </c>
      <c r="MHM301" s="27" t="s">
        <v>815</v>
      </c>
      <c r="MHN301" s="27" t="s">
        <v>815</v>
      </c>
      <c r="MHO301" s="27" t="s">
        <v>815</v>
      </c>
      <c r="MHP301" s="27" t="s">
        <v>815</v>
      </c>
      <c r="MHQ301" s="27" t="s">
        <v>815</v>
      </c>
      <c r="MHR301" s="27" t="s">
        <v>815</v>
      </c>
      <c r="MHS301" s="27" t="s">
        <v>815</v>
      </c>
      <c r="MHT301" s="27" t="s">
        <v>815</v>
      </c>
      <c r="MHU301" s="27" t="s">
        <v>815</v>
      </c>
      <c r="MHV301" s="27" t="s">
        <v>815</v>
      </c>
      <c r="MHW301" s="27" t="s">
        <v>815</v>
      </c>
      <c r="MHX301" s="27" t="s">
        <v>815</v>
      </c>
      <c r="MHY301" s="27" t="s">
        <v>815</v>
      </c>
      <c r="MHZ301" s="27" t="s">
        <v>815</v>
      </c>
      <c r="MIA301" s="27" t="s">
        <v>815</v>
      </c>
      <c r="MIB301" s="27" t="s">
        <v>815</v>
      </c>
      <c r="MIC301" s="27" t="s">
        <v>815</v>
      </c>
      <c r="MID301" s="27" t="s">
        <v>815</v>
      </c>
      <c r="MIE301" s="27" t="s">
        <v>815</v>
      </c>
      <c r="MIF301" s="27" t="s">
        <v>815</v>
      </c>
      <c r="MIG301" s="27" t="s">
        <v>815</v>
      </c>
      <c r="MIH301" s="27" t="s">
        <v>815</v>
      </c>
      <c r="MII301" s="27" t="s">
        <v>815</v>
      </c>
      <c r="MIJ301" s="27" t="s">
        <v>815</v>
      </c>
      <c r="MIK301" s="27" t="s">
        <v>815</v>
      </c>
      <c r="MIL301" s="27" t="s">
        <v>815</v>
      </c>
      <c r="MIM301" s="27" t="s">
        <v>815</v>
      </c>
      <c r="MIN301" s="27" t="s">
        <v>815</v>
      </c>
      <c r="MIO301" s="27" t="s">
        <v>815</v>
      </c>
      <c r="MIP301" s="27" t="s">
        <v>815</v>
      </c>
      <c r="MIQ301" s="27" t="s">
        <v>815</v>
      </c>
      <c r="MIR301" s="27" t="s">
        <v>815</v>
      </c>
      <c r="MIS301" s="27" t="s">
        <v>815</v>
      </c>
      <c r="MIT301" s="27" t="s">
        <v>815</v>
      </c>
      <c r="MIU301" s="27" t="s">
        <v>815</v>
      </c>
      <c r="MIV301" s="27" t="s">
        <v>815</v>
      </c>
      <c r="MIW301" s="27" t="s">
        <v>815</v>
      </c>
      <c r="MIX301" s="27" t="s">
        <v>815</v>
      </c>
      <c r="MIY301" s="27" t="s">
        <v>815</v>
      </c>
      <c r="MIZ301" s="27" t="s">
        <v>815</v>
      </c>
      <c r="MJA301" s="27" t="s">
        <v>815</v>
      </c>
      <c r="MJB301" s="27" t="s">
        <v>815</v>
      </c>
      <c r="MJC301" s="27" t="s">
        <v>815</v>
      </c>
      <c r="MJD301" s="27" t="s">
        <v>815</v>
      </c>
      <c r="MJE301" s="27" t="s">
        <v>815</v>
      </c>
      <c r="MJF301" s="27" t="s">
        <v>815</v>
      </c>
      <c r="MJG301" s="27" t="s">
        <v>815</v>
      </c>
      <c r="MJH301" s="27" t="s">
        <v>815</v>
      </c>
      <c r="MJI301" s="27" t="s">
        <v>815</v>
      </c>
      <c r="MJJ301" s="27" t="s">
        <v>815</v>
      </c>
      <c r="MJK301" s="27" t="s">
        <v>815</v>
      </c>
      <c r="MJL301" s="27" t="s">
        <v>815</v>
      </c>
      <c r="MJM301" s="27" t="s">
        <v>815</v>
      </c>
      <c r="MJN301" s="27" t="s">
        <v>815</v>
      </c>
      <c r="MJO301" s="27" t="s">
        <v>815</v>
      </c>
      <c r="MJP301" s="27" t="s">
        <v>815</v>
      </c>
      <c r="MJQ301" s="27" t="s">
        <v>815</v>
      </c>
      <c r="MJR301" s="27" t="s">
        <v>815</v>
      </c>
      <c r="MJS301" s="27" t="s">
        <v>815</v>
      </c>
      <c r="MJT301" s="27" t="s">
        <v>815</v>
      </c>
      <c r="MJU301" s="27" t="s">
        <v>815</v>
      </c>
      <c r="MJV301" s="27" t="s">
        <v>815</v>
      </c>
      <c r="MJW301" s="27" t="s">
        <v>815</v>
      </c>
      <c r="MJX301" s="27" t="s">
        <v>815</v>
      </c>
      <c r="MJY301" s="27" t="s">
        <v>815</v>
      </c>
      <c r="MJZ301" s="27" t="s">
        <v>815</v>
      </c>
      <c r="MKA301" s="27" t="s">
        <v>815</v>
      </c>
      <c r="MKB301" s="27" t="s">
        <v>815</v>
      </c>
      <c r="MKC301" s="27" t="s">
        <v>815</v>
      </c>
      <c r="MKD301" s="27" t="s">
        <v>815</v>
      </c>
      <c r="MKE301" s="27" t="s">
        <v>815</v>
      </c>
      <c r="MKF301" s="27" t="s">
        <v>815</v>
      </c>
      <c r="MKG301" s="27" t="s">
        <v>815</v>
      </c>
      <c r="MKH301" s="27" t="s">
        <v>815</v>
      </c>
      <c r="MKI301" s="27" t="s">
        <v>815</v>
      </c>
      <c r="MKJ301" s="27" t="s">
        <v>815</v>
      </c>
      <c r="MKK301" s="27" t="s">
        <v>815</v>
      </c>
      <c r="MKL301" s="27" t="s">
        <v>815</v>
      </c>
      <c r="MKM301" s="27" t="s">
        <v>815</v>
      </c>
      <c r="MKN301" s="27" t="s">
        <v>815</v>
      </c>
      <c r="MKO301" s="27" t="s">
        <v>815</v>
      </c>
      <c r="MKP301" s="27" t="s">
        <v>815</v>
      </c>
      <c r="MKQ301" s="27" t="s">
        <v>815</v>
      </c>
      <c r="MKR301" s="27" t="s">
        <v>815</v>
      </c>
      <c r="MKS301" s="27" t="s">
        <v>815</v>
      </c>
      <c r="MKT301" s="27" t="s">
        <v>815</v>
      </c>
      <c r="MKU301" s="27" t="s">
        <v>815</v>
      </c>
      <c r="MKV301" s="27" t="s">
        <v>815</v>
      </c>
      <c r="MKW301" s="27" t="s">
        <v>815</v>
      </c>
      <c r="MKX301" s="27" t="s">
        <v>815</v>
      </c>
      <c r="MKY301" s="27" t="s">
        <v>815</v>
      </c>
      <c r="MKZ301" s="27" t="s">
        <v>815</v>
      </c>
      <c r="MLA301" s="27" t="s">
        <v>815</v>
      </c>
      <c r="MLB301" s="27" t="s">
        <v>815</v>
      </c>
      <c r="MLC301" s="27" t="s">
        <v>815</v>
      </c>
      <c r="MLD301" s="27" t="s">
        <v>815</v>
      </c>
      <c r="MLE301" s="27" t="s">
        <v>815</v>
      </c>
      <c r="MLF301" s="27" t="s">
        <v>815</v>
      </c>
      <c r="MLG301" s="27" t="s">
        <v>815</v>
      </c>
      <c r="MLH301" s="27" t="s">
        <v>815</v>
      </c>
      <c r="MLI301" s="27" t="s">
        <v>815</v>
      </c>
      <c r="MLJ301" s="27" t="s">
        <v>815</v>
      </c>
      <c r="MLK301" s="27" t="s">
        <v>815</v>
      </c>
      <c r="MLL301" s="27" t="s">
        <v>815</v>
      </c>
      <c r="MLM301" s="27" t="s">
        <v>815</v>
      </c>
      <c r="MLN301" s="27" t="s">
        <v>815</v>
      </c>
      <c r="MLO301" s="27" t="s">
        <v>815</v>
      </c>
      <c r="MLP301" s="27" t="s">
        <v>815</v>
      </c>
      <c r="MLQ301" s="27" t="s">
        <v>815</v>
      </c>
      <c r="MLR301" s="27" t="s">
        <v>815</v>
      </c>
      <c r="MLS301" s="27" t="s">
        <v>815</v>
      </c>
      <c r="MLT301" s="27" t="s">
        <v>815</v>
      </c>
      <c r="MLU301" s="27" t="s">
        <v>815</v>
      </c>
      <c r="MLV301" s="27" t="s">
        <v>815</v>
      </c>
      <c r="MLW301" s="27" t="s">
        <v>815</v>
      </c>
      <c r="MLX301" s="27" t="s">
        <v>815</v>
      </c>
      <c r="MLY301" s="27" t="s">
        <v>815</v>
      </c>
      <c r="MLZ301" s="27" t="s">
        <v>815</v>
      </c>
      <c r="MMA301" s="27" t="s">
        <v>815</v>
      </c>
      <c r="MMB301" s="27" t="s">
        <v>815</v>
      </c>
      <c r="MMC301" s="27" t="s">
        <v>815</v>
      </c>
      <c r="MMD301" s="27" t="s">
        <v>815</v>
      </c>
      <c r="MME301" s="27" t="s">
        <v>815</v>
      </c>
      <c r="MMF301" s="27" t="s">
        <v>815</v>
      </c>
      <c r="MMG301" s="27" t="s">
        <v>815</v>
      </c>
      <c r="MMH301" s="27" t="s">
        <v>815</v>
      </c>
      <c r="MMI301" s="27" t="s">
        <v>815</v>
      </c>
      <c r="MMJ301" s="27" t="s">
        <v>815</v>
      </c>
      <c r="MMK301" s="27" t="s">
        <v>815</v>
      </c>
      <c r="MML301" s="27" t="s">
        <v>815</v>
      </c>
      <c r="MMM301" s="27" t="s">
        <v>815</v>
      </c>
      <c r="MMN301" s="27" t="s">
        <v>815</v>
      </c>
      <c r="MMO301" s="27" t="s">
        <v>815</v>
      </c>
      <c r="MMP301" s="27" t="s">
        <v>815</v>
      </c>
      <c r="MMQ301" s="27" t="s">
        <v>815</v>
      </c>
      <c r="MMR301" s="27" t="s">
        <v>815</v>
      </c>
      <c r="MMS301" s="27" t="s">
        <v>815</v>
      </c>
      <c r="MMT301" s="27" t="s">
        <v>815</v>
      </c>
      <c r="MMU301" s="27" t="s">
        <v>815</v>
      </c>
      <c r="MMV301" s="27" t="s">
        <v>815</v>
      </c>
      <c r="MMW301" s="27" t="s">
        <v>815</v>
      </c>
      <c r="MMX301" s="27" t="s">
        <v>815</v>
      </c>
      <c r="MMY301" s="27" t="s">
        <v>815</v>
      </c>
      <c r="MMZ301" s="27" t="s">
        <v>815</v>
      </c>
      <c r="MNA301" s="27" t="s">
        <v>815</v>
      </c>
      <c r="MNB301" s="27" t="s">
        <v>815</v>
      </c>
      <c r="MNC301" s="27" t="s">
        <v>815</v>
      </c>
      <c r="MND301" s="27" t="s">
        <v>815</v>
      </c>
      <c r="MNE301" s="27" t="s">
        <v>815</v>
      </c>
      <c r="MNF301" s="27" t="s">
        <v>815</v>
      </c>
      <c r="MNG301" s="27" t="s">
        <v>815</v>
      </c>
      <c r="MNH301" s="27" t="s">
        <v>815</v>
      </c>
      <c r="MNI301" s="27" t="s">
        <v>815</v>
      </c>
      <c r="MNJ301" s="27" t="s">
        <v>815</v>
      </c>
      <c r="MNK301" s="27" t="s">
        <v>815</v>
      </c>
      <c r="MNL301" s="27" t="s">
        <v>815</v>
      </c>
      <c r="MNM301" s="27" t="s">
        <v>815</v>
      </c>
      <c r="MNN301" s="27" t="s">
        <v>815</v>
      </c>
      <c r="MNO301" s="27" t="s">
        <v>815</v>
      </c>
      <c r="MNP301" s="27" t="s">
        <v>815</v>
      </c>
      <c r="MNQ301" s="27" t="s">
        <v>815</v>
      </c>
      <c r="MNR301" s="27" t="s">
        <v>815</v>
      </c>
      <c r="MNS301" s="27" t="s">
        <v>815</v>
      </c>
      <c r="MNT301" s="27" t="s">
        <v>815</v>
      </c>
      <c r="MNU301" s="27" t="s">
        <v>815</v>
      </c>
      <c r="MNV301" s="27" t="s">
        <v>815</v>
      </c>
      <c r="MNW301" s="27" t="s">
        <v>815</v>
      </c>
      <c r="MNX301" s="27" t="s">
        <v>815</v>
      </c>
      <c r="MNY301" s="27" t="s">
        <v>815</v>
      </c>
      <c r="MNZ301" s="27" t="s">
        <v>815</v>
      </c>
      <c r="MOA301" s="27" t="s">
        <v>815</v>
      </c>
      <c r="MOB301" s="27" t="s">
        <v>815</v>
      </c>
      <c r="MOC301" s="27" t="s">
        <v>815</v>
      </c>
      <c r="MOD301" s="27" t="s">
        <v>815</v>
      </c>
      <c r="MOE301" s="27" t="s">
        <v>815</v>
      </c>
      <c r="MOF301" s="27" t="s">
        <v>815</v>
      </c>
      <c r="MOG301" s="27" t="s">
        <v>815</v>
      </c>
      <c r="MOH301" s="27" t="s">
        <v>815</v>
      </c>
      <c r="MOI301" s="27" t="s">
        <v>815</v>
      </c>
      <c r="MOJ301" s="27" t="s">
        <v>815</v>
      </c>
      <c r="MOK301" s="27" t="s">
        <v>815</v>
      </c>
      <c r="MOL301" s="27" t="s">
        <v>815</v>
      </c>
      <c r="MOM301" s="27" t="s">
        <v>815</v>
      </c>
      <c r="MON301" s="27" t="s">
        <v>815</v>
      </c>
      <c r="MOO301" s="27" t="s">
        <v>815</v>
      </c>
      <c r="MOP301" s="27" t="s">
        <v>815</v>
      </c>
      <c r="MOQ301" s="27" t="s">
        <v>815</v>
      </c>
      <c r="MOR301" s="27" t="s">
        <v>815</v>
      </c>
      <c r="MOS301" s="27" t="s">
        <v>815</v>
      </c>
      <c r="MOT301" s="27" t="s">
        <v>815</v>
      </c>
      <c r="MOU301" s="27" t="s">
        <v>815</v>
      </c>
      <c r="MOV301" s="27" t="s">
        <v>815</v>
      </c>
      <c r="MOW301" s="27" t="s">
        <v>815</v>
      </c>
      <c r="MOX301" s="27" t="s">
        <v>815</v>
      </c>
      <c r="MOY301" s="27" t="s">
        <v>815</v>
      </c>
      <c r="MOZ301" s="27" t="s">
        <v>815</v>
      </c>
      <c r="MPA301" s="27" t="s">
        <v>815</v>
      </c>
      <c r="MPB301" s="27" t="s">
        <v>815</v>
      </c>
      <c r="MPC301" s="27" t="s">
        <v>815</v>
      </c>
      <c r="MPD301" s="27" t="s">
        <v>815</v>
      </c>
      <c r="MPE301" s="27" t="s">
        <v>815</v>
      </c>
      <c r="MPF301" s="27" t="s">
        <v>815</v>
      </c>
      <c r="MPG301" s="27" t="s">
        <v>815</v>
      </c>
      <c r="MPH301" s="27" t="s">
        <v>815</v>
      </c>
      <c r="MPI301" s="27" t="s">
        <v>815</v>
      </c>
      <c r="MPJ301" s="27" t="s">
        <v>815</v>
      </c>
      <c r="MPK301" s="27" t="s">
        <v>815</v>
      </c>
      <c r="MPL301" s="27" t="s">
        <v>815</v>
      </c>
      <c r="MPM301" s="27" t="s">
        <v>815</v>
      </c>
      <c r="MPN301" s="27" t="s">
        <v>815</v>
      </c>
      <c r="MPO301" s="27" t="s">
        <v>815</v>
      </c>
      <c r="MPP301" s="27" t="s">
        <v>815</v>
      </c>
      <c r="MPQ301" s="27" t="s">
        <v>815</v>
      </c>
      <c r="MPR301" s="27" t="s">
        <v>815</v>
      </c>
      <c r="MPS301" s="27" t="s">
        <v>815</v>
      </c>
      <c r="MPT301" s="27" t="s">
        <v>815</v>
      </c>
      <c r="MPU301" s="27" t="s">
        <v>815</v>
      </c>
      <c r="MPV301" s="27" t="s">
        <v>815</v>
      </c>
      <c r="MPW301" s="27" t="s">
        <v>815</v>
      </c>
      <c r="MPX301" s="27" t="s">
        <v>815</v>
      </c>
      <c r="MPY301" s="27" t="s">
        <v>815</v>
      </c>
      <c r="MPZ301" s="27" t="s">
        <v>815</v>
      </c>
      <c r="MQA301" s="27" t="s">
        <v>815</v>
      </c>
      <c r="MQB301" s="27" t="s">
        <v>815</v>
      </c>
      <c r="MQC301" s="27" t="s">
        <v>815</v>
      </c>
      <c r="MQD301" s="27" t="s">
        <v>815</v>
      </c>
      <c r="MQE301" s="27" t="s">
        <v>815</v>
      </c>
      <c r="MQF301" s="27" t="s">
        <v>815</v>
      </c>
      <c r="MQG301" s="27" t="s">
        <v>815</v>
      </c>
      <c r="MQH301" s="27" t="s">
        <v>815</v>
      </c>
      <c r="MQI301" s="27" t="s">
        <v>815</v>
      </c>
      <c r="MQJ301" s="27" t="s">
        <v>815</v>
      </c>
      <c r="MQK301" s="27" t="s">
        <v>815</v>
      </c>
      <c r="MQL301" s="27" t="s">
        <v>815</v>
      </c>
      <c r="MQM301" s="27" t="s">
        <v>815</v>
      </c>
      <c r="MQN301" s="27" t="s">
        <v>815</v>
      </c>
      <c r="MQO301" s="27" t="s">
        <v>815</v>
      </c>
      <c r="MQP301" s="27" t="s">
        <v>815</v>
      </c>
      <c r="MQQ301" s="27" t="s">
        <v>815</v>
      </c>
      <c r="MQR301" s="27" t="s">
        <v>815</v>
      </c>
      <c r="MQS301" s="27" t="s">
        <v>815</v>
      </c>
      <c r="MQT301" s="27" t="s">
        <v>815</v>
      </c>
      <c r="MQU301" s="27" t="s">
        <v>815</v>
      </c>
      <c r="MQV301" s="27" t="s">
        <v>815</v>
      </c>
      <c r="MQW301" s="27" t="s">
        <v>815</v>
      </c>
      <c r="MQX301" s="27" t="s">
        <v>815</v>
      </c>
      <c r="MQY301" s="27" t="s">
        <v>815</v>
      </c>
      <c r="MQZ301" s="27" t="s">
        <v>815</v>
      </c>
      <c r="MRA301" s="27" t="s">
        <v>815</v>
      </c>
      <c r="MRB301" s="27" t="s">
        <v>815</v>
      </c>
      <c r="MRC301" s="27" t="s">
        <v>815</v>
      </c>
      <c r="MRD301" s="27" t="s">
        <v>815</v>
      </c>
      <c r="MRE301" s="27" t="s">
        <v>815</v>
      </c>
      <c r="MRF301" s="27" t="s">
        <v>815</v>
      </c>
      <c r="MRG301" s="27" t="s">
        <v>815</v>
      </c>
      <c r="MRH301" s="27" t="s">
        <v>815</v>
      </c>
      <c r="MRI301" s="27" t="s">
        <v>815</v>
      </c>
      <c r="MRJ301" s="27" t="s">
        <v>815</v>
      </c>
      <c r="MRK301" s="27" t="s">
        <v>815</v>
      </c>
      <c r="MRL301" s="27" t="s">
        <v>815</v>
      </c>
      <c r="MRM301" s="27" t="s">
        <v>815</v>
      </c>
      <c r="MRN301" s="27" t="s">
        <v>815</v>
      </c>
      <c r="MRO301" s="27" t="s">
        <v>815</v>
      </c>
      <c r="MRP301" s="27" t="s">
        <v>815</v>
      </c>
      <c r="MRQ301" s="27" t="s">
        <v>815</v>
      </c>
      <c r="MRR301" s="27" t="s">
        <v>815</v>
      </c>
      <c r="MRS301" s="27" t="s">
        <v>815</v>
      </c>
      <c r="MRT301" s="27" t="s">
        <v>815</v>
      </c>
      <c r="MRU301" s="27" t="s">
        <v>815</v>
      </c>
      <c r="MRV301" s="27" t="s">
        <v>815</v>
      </c>
      <c r="MRW301" s="27" t="s">
        <v>815</v>
      </c>
      <c r="MRX301" s="27" t="s">
        <v>815</v>
      </c>
      <c r="MRY301" s="27" t="s">
        <v>815</v>
      </c>
      <c r="MRZ301" s="27" t="s">
        <v>815</v>
      </c>
      <c r="MSA301" s="27" t="s">
        <v>815</v>
      </c>
      <c r="MSB301" s="27" t="s">
        <v>815</v>
      </c>
      <c r="MSC301" s="27" t="s">
        <v>815</v>
      </c>
      <c r="MSD301" s="27" t="s">
        <v>815</v>
      </c>
      <c r="MSE301" s="27" t="s">
        <v>815</v>
      </c>
      <c r="MSF301" s="27" t="s">
        <v>815</v>
      </c>
      <c r="MSG301" s="27" t="s">
        <v>815</v>
      </c>
      <c r="MSH301" s="27" t="s">
        <v>815</v>
      </c>
      <c r="MSI301" s="27" t="s">
        <v>815</v>
      </c>
      <c r="MSJ301" s="27" t="s">
        <v>815</v>
      </c>
      <c r="MSK301" s="27" t="s">
        <v>815</v>
      </c>
      <c r="MSL301" s="27" t="s">
        <v>815</v>
      </c>
      <c r="MSM301" s="27" t="s">
        <v>815</v>
      </c>
      <c r="MSN301" s="27" t="s">
        <v>815</v>
      </c>
      <c r="MSO301" s="27" t="s">
        <v>815</v>
      </c>
      <c r="MSP301" s="27" t="s">
        <v>815</v>
      </c>
      <c r="MSQ301" s="27" t="s">
        <v>815</v>
      </c>
      <c r="MSR301" s="27" t="s">
        <v>815</v>
      </c>
      <c r="MSS301" s="27" t="s">
        <v>815</v>
      </c>
      <c r="MST301" s="27" t="s">
        <v>815</v>
      </c>
      <c r="MSU301" s="27" t="s">
        <v>815</v>
      </c>
      <c r="MSV301" s="27" t="s">
        <v>815</v>
      </c>
      <c r="MSW301" s="27" t="s">
        <v>815</v>
      </c>
      <c r="MSX301" s="27" t="s">
        <v>815</v>
      </c>
      <c r="MSY301" s="27" t="s">
        <v>815</v>
      </c>
      <c r="MSZ301" s="27" t="s">
        <v>815</v>
      </c>
      <c r="MTA301" s="27" t="s">
        <v>815</v>
      </c>
      <c r="MTB301" s="27" t="s">
        <v>815</v>
      </c>
      <c r="MTC301" s="27" t="s">
        <v>815</v>
      </c>
      <c r="MTD301" s="27" t="s">
        <v>815</v>
      </c>
      <c r="MTE301" s="27" t="s">
        <v>815</v>
      </c>
      <c r="MTF301" s="27" t="s">
        <v>815</v>
      </c>
      <c r="MTG301" s="27" t="s">
        <v>815</v>
      </c>
      <c r="MTH301" s="27" t="s">
        <v>815</v>
      </c>
      <c r="MTI301" s="27" t="s">
        <v>815</v>
      </c>
      <c r="MTJ301" s="27" t="s">
        <v>815</v>
      </c>
      <c r="MTK301" s="27" t="s">
        <v>815</v>
      </c>
      <c r="MTL301" s="27" t="s">
        <v>815</v>
      </c>
      <c r="MTM301" s="27" t="s">
        <v>815</v>
      </c>
      <c r="MTN301" s="27" t="s">
        <v>815</v>
      </c>
      <c r="MTO301" s="27" t="s">
        <v>815</v>
      </c>
      <c r="MTP301" s="27" t="s">
        <v>815</v>
      </c>
      <c r="MTQ301" s="27" t="s">
        <v>815</v>
      </c>
      <c r="MTR301" s="27" t="s">
        <v>815</v>
      </c>
      <c r="MTS301" s="27" t="s">
        <v>815</v>
      </c>
      <c r="MTT301" s="27" t="s">
        <v>815</v>
      </c>
      <c r="MTU301" s="27" t="s">
        <v>815</v>
      </c>
      <c r="MTV301" s="27" t="s">
        <v>815</v>
      </c>
      <c r="MTW301" s="27" t="s">
        <v>815</v>
      </c>
      <c r="MTX301" s="27" t="s">
        <v>815</v>
      </c>
      <c r="MTY301" s="27" t="s">
        <v>815</v>
      </c>
      <c r="MTZ301" s="27" t="s">
        <v>815</v>
      </c>
      <c r="MUA301" s="27" t="s">
        <v>815</v>
      </c>
      <c r="MUB301" s="27" t="s">
        <v>815</v>
      </c>
      <c r="MUC301" s="27" t="s">
        <v>815</v>
      </c>
      <c r="MUD301" s="27" t="s">
        <v>815</v>
      </c>
      <c r="MUE301" s="27" t="s">
        <v>815</v>
      </c>
      <c r="MUF301" s="27" t="s">
        <v>815</v>
      </c>
      <c r="MUG301" s="27" t="s">
        <v>815</v>
      </c>
      <c r="MUH301" s="27" t="s">
        <v>815</v>
      </c>
      <c r="MUI301" s="27" t="s">
        <v>815</v>
      </c>
      <c r="MUJ301" s="27" t="s">
        <v>815</v>
      </c>
      <c r="MUK301" s="27" t="s">
        <v>815</v>
      </c>
      <c r="MUL301" s="27" t="s">
        <v>815</v>
      </c>
      <c r="MUM301" s="27" t="s">
        <v>815</v>
      </c>
      <c r="MUN301" s="27" t="s">
        <v>815</v>
      </c>
      <c r="MUO301" s="27" t="s">
        <v>815</v>
      </c>
      <c r="MUP301" s="27" t="s">
        <v>815</v>
      </c>
      <c r="MUQ301" s="27" t="s">
        <v>815</v>
      </c>
      <c r="MUR301" s="27" t="s">
        <v>815</v>
      </c>
      <c r="MUS301" s="27" t="s">
        <v>815</v>
      </c>
      <c r="MUT301" s="27" t="s">
        <v>815</v>
      </c>
      <c r="MUU301" s="27" t="s">
        <v>815</v>
      </c>
      <c r="MUV301" s="27" t="s">
        <v>815</v>
      </c>
      <c r="MUW301" s="27" t="s">
        <v>815</v>
      </c>
      <c r="MUX301" s="27" t="s">
        <v>815</v>
      </c>
      <c r="MUY301" s="27" t="s">
        <v>815</v>
      </c>
      <c r="MUZ301" s="27" t="s">
        <v>815</v>
      </c>
      <c r="MVA301" s="27" t="s">
        <v>815</v>
      </c>
      <c r="MVB301" s="27" t="s">
        <v>815</v>
      </c>
      <c r="MVC301" s="27" t="s">
        <v>815</v>
      </c>
      <c r="MVD301" s="27" t="s">
        <v>815</v>
      </c>
      <c r="MVE301" s="27" t="s">
        <v>815</v>
      </c>
      <c r="MVF301" s="27" t="s">
        <v>815</v>
      </c>
      <c r="MVG301" s="27" t="s">
        <v>815</v>
      </c>
      <c r="MVH301" s="27" t="s">
        <v>815</v>
      </c>
      <c r="MVI301" s="27" t="s">
        <v>815</v>
      </c>
      <c r="MVJ301" s="27" t="s">
        <v>815</v>
      </c>
      <c r="MVK301" s="27" t="s">
        <v>815</v>
      </c>
      <c r="MVL301" s="27" t="s">
        <v>815</v>
      </c>
      <c r="MVM301" s="27" t="s">
        <v>815</v>
      </c>
      <c r="MVN301" s="27" t="s">
        <v>815</v>
      </c>
      <c r="MVO301" s="27" t="s">
        <v>815</v>
      </c>
      <c r="MVP301" s="27" t="s">
        <v>815</v>
      </c>
      <c r="MVQ301" s="27" t="s">
        <v>815</v>
      </c>
      <c r="MVR301" s="27" t="s">
        <v>815</v>
      </c>
      <c r="MVS301" s="27" t="s">
        <v>815</v>
      </c>
      <c r="MVT301" s="27" t="s">
        <v>815</v>
      </c>
      <c r="MVU301" s="27" t="s">
        <v>815</v>
      </c>
      <c r="MVV301" s="27" t="s">
        <v>815</v>
      </c>
      <c r="MVW301" s="27" t="s">
        <v>815</v>
      </c>
      <c r="MVX301" s="27" t="s">
        <v>815</v>
      </c>
      <c r="MVY301" s="27" t="s">
        <v>815</v>
      </c>
      <c r="MVZ301" s="27" t="s">
        <v>815</v>
      </c>
      <c r="MWA301" s="27" t="s">
        <v>815</v>
      </c>
      <c r="MWB301" s="27" t="s">
        <v>815</v>
      </c>
      <c r="MWC301" s="27" t="s">
        <v>815</v>
      </c>
      <c r="MWD301" s="27" t="s">
        <v>815</v>
      </c>
      <c r="MWE301" s="27" t="s">
        <v>815</v>
      </c>
      <c r="MWF301" s="27" t="s">
        <v>815</v>
      </c>
      <c r="MWG301" s="27" t="s">
        <v>815</v>
      </c>
      <c r="MWH301" s="27" t="s">
        <v>815</v>
      </c>
      <c r="MWI301" s="27" t="s">
        <v>815</v>
      </c>
      <c r="MWJ301" s="27" t="s">
        <v>815</v>
      </c>
      <c r="MWK301" s="27" t="s">
        <v>815</v>
      </c>
      <c r="MWL301" s="27" t="s">
        <v>815</v>
      </c>
      <c r="MWM301" s="27" t="s">
        <v>815</v>
      </c>
      <c r="MWN301" s="27" t="s">
        <v>815</v>
      </c>
      <c r="MWO301" s="27" t="s">
        <v>815</v>
      </c>
      <c r="MWP301" s="27" t="s">
        <v>815</v>
      </c>
      <c r="MWQ301" s="27" t="s">
        <v>815</v>
      </c>
      <c r="MWR301" s="27" t="s">
        <v>815</v>
      </c>
      <c r="MWS301" s="27" t="s">
        <v>815</v>
      </c>
      <c r="MWT301" s="27" t="s">
        <v>815</v>
      </c>
      <c r="MWU301" s="27" t="s">
        <v>815</v>
      </c>
      <c r="MWV301" s="27" t="s">
        <v>815</v>
      </c>
      <c r="MWW301" s="27" t="s">
        <v>815</v>
      </c>
      <c r="MWX301" s="27" t="s">
        <v>815</v>
      </c>
      <c r="MWY301" s="27" t="s">
        <v>815</v>
      </c>
      <c r="MWZ301" s="27" t="s">
        <v>815</v>
      </c>
      <c r="MXA301" s="27" t="s">
        <v>815</v>
      </c>
      <c r="MXB301" s="27" t="s">
        <v>815</v>
      </c>
      <c r="MXC301" s="27" t="s">
        <v>815</v>
      </c>
      <c r="MXD301" s="27" t="s">
        <v>815</v>
      </c>
      <c r="MXE301" s="27" t="s">
        <v>815</v>
      </c>
      <c r="MXF301" s="27" t="s">
        <v>815</v>
      </c>
      <c r="MXG301" s="27" t="s">
        <v>815</v>
      </c>
      <c r="MXH301" s="27" t="s">
        <v>815</v>
      </c>
      <c r="MXI301" s="27" t="s">
        <v>815</v>
      </c>
      <c r="MXJ301" s="27" t="s">
        <v>815</v>
      </c>
      <c r="MXK301" s="27" t="s">
        <v>815</v>
      </c>
      <c r="MXL301" s="27" t="s">
        <v>815</v>
      </c>
      <c r="MXM301" s="27" t="s">
        <v>815</v>
      </c>
      <c r="MXN301" s="27" t="s">
        <v>815</v>
      </c>
      <c r="MXO301" s="27" t="s">
        <v>815</v>
      </c>
      <c r="MXP301" s="27" t="s">
        <v>815</v>
      </c>
      <c r="MXQ301" s="27" t="s">
        <v>815</v>
      </c>
      <c r="MXR301" s="27" t="s">
        <v>815</v>
      </c>
      <c r="MXS301" s="27" t="s">
        <v>815</v>
      </c>
      <c r="MXT301" s="27" t="s">
        <v>815</v>
      </c>
      <c r="MXU301" s="27" t="s">
        <v>815</v>
      </c>
      <c r="MXV301" s="27" t="s">
        <v>815</v>
      </c>
      <c r="MXW301" s="27" t="s">
        <v>815</v>
      </c>
      <c r="MXX301" s="27" t="s">
        <v>815</v>
      </c>
      <c r="MXY301" s="27" t="s">
        <v>815</v>
      </c>
      <c r="MXZ301" s="27" t="s">
        <v>815</v>
      </c>
      <c r="MYA301" s="27" t="s">
        <v>815</v>
      </c>
      <c r="MYB301" s="27" t="s">
        <v>815</v>
      </c>
      <c r="MYC301" s="27" t="s">
        <v>815</v>
      </c>
      <c r="MYD301" s="27" t="s">
        <v>815</v>
      </c>
      <c r="MYE301" s="27" t="s">
        <v>815</v>
      </c>
      <c r="MYF301" s="27" t="s">
        <v>815</v>
      </c>
      <c r="MYG301" s="27" t="s">
        <v>815</v>
      </c>
      <c r="MYH301" s="27" t="s">
        <v>815</v>
      </c>
      <c r="MYI301" s="27" t="s">
        <v>815</v>
      </c>
      <c r="MYJ301" s="27" t="s">
        <v>815</v>
      </c>
      <c r="MYK301" s="27" t="s">
        <v>815</v>
      </c>
      <c r="MYL301" s="27" t="s">
        <v>815</v>
      </c>
      <c r="MYM301" s="27" t="s">
        <v>815</v>
      </c>
      <c r="MYN301" s="27" t="s">
        <v>815</v>
      </c>
      <c r="MYO301" s="27" t="s">
        <v>815</v>
      </c>
      <c r="MYP301" s="27" t="s">
        <v>815</v>
      </c>
      <c r="MYQ301" s="27" t="s">
        <v>815</v>
      </c>
      <c r="MYR301" s="27" t="s">
        <v>815</v>
      </c>
      <c r="MYS301" s="27" t="s">
        <v>815</v>
      </c>
      <c r="MYT301" s="27" t="s">
        <v>815</v>
      </c>
      <c r="MYU301" s="27" t="s">
        <v>815</v>
      </c>
      <c r="MYV301" s="27" t="s">
        <v>815</v>
      </c>
      <c r="MYW301" s="27" t="s">
        <v>815</v>
      </c>
      <c r="MYX301" s="27" t="s">
        <v>815</v>
      </c>
      <c r="MYY301" s="27" t="s">
        <v>815</v>
      </c>
      <c r="MYZ301" s="27" t="s">
        <v>815</v>
      </c>
      <c r="MZA301" s="27" t="s">
        <v>815</v>
      </c>
      <c r="MZB301" s="27" t="s">
        <v>815</v>
      </c>
      <c r="MZC301" s="27" t="s">
        <v>815</v>
      </c>
      <c r="MZD301" s="27" t="s">
        <v>815</v>
      </c>
      <c r="MZE301" s="27" t="s">
        <v>815</v>
      </c>
      <c r="MZF301" s="27" t="s">
        <v>815</v>
      </c>
      <c r="MZG301" s="27" t="s">
        <v>815</v>
      </c>
      <c r="MZH301" s="27" t="s">
        <v>815</v>
      </c>
      <c r="MZI301" s="27" t="s">
        <v>815</v>
      </c>
      <c r="MZJ301" s="27" t="s">
        <v>815</v>
      </c>
      <c r="MZK301" s="27" t="s">
        <v>815</v>
      </c>
      <c r="MZL301" s="27" t="s">
        <v>815</v>
      </c>
      <c r="MZM301" s="27" t="s">
        <v>815</v>
      </c>
      <c r="MZN301" s="27" t="s">
        <v>815</v>
      </c>
      <c r="MZO301" s="27" t="s">
        <v>815</v>
      </c>
      <c r="MZP301" s="27" t="s">
        <v>815</v>
      </c>
      <c r="MZQ301" s="27" t="s">
        <v>815</v>
      </c>
      <c r="MZR301" s="27" t="s">
        <v>815</v>
      </c>
      <c r="MZS301" s="27" t="s">
        <v>815</v>
      </c>
      <c r="MZT301" s="27" t="s">
        <v>815</v>
      </c>
      <c r="MZU301" s="27" t="s">
        <v>815</v>
      </c>
      <c r="MZV301" s="27" t="s">
        <v>815</v>
      </c>
      <c r="MZW301" s="27" t="s">
        <v>815</v>
      </c>
      <c r="MZX301" s="27" t="s">
        <v>815</v>
      </c>
      <c r="MZY301" s="27" t="s">
        <v>815</v>
      </c>
      <c r="MZZ301" s="27" t="s">
        <v>815</v>
      </c>
      <c r="NAA301" s="27" t="s">
        <v>815</v>
      </c>
      <c r="NAB301" s="27" t="s">
        <v>815</v>
      </c>
      <c r="NAC301" s="27" t="s">
        <v>815</v>
      </c>
      <c r="NAD301" s="27" t="s">
        <v>815</v>
      </c>
      <c r="NAE301" s="27" t="s">
        <v>815</v>
      </c>
      <c r="NAF301" s="27" t="s">
        <v>815</v>
      </c>
      <c r="NAG301" s="27" t="s">
        <v>815</v>
      </c>
      <c r="NAH301" s="27" t="s">
        <v>815</v>
      </c>
      <c r="NAI301" s="27" t="s">
        <v>815</v>
      </c>
      <c r="NAJ301" s="27" t="s">
        <v>815</v>
      </c>
      <c r="NAK301" s="27" t="s">
        <v>815</v>
      </c>
      <c r="NAL301" s="27" t="s">
        <v>815</v>
      </c>
      <c r="NAM301" s="27" t="s">
        <v>815</v>
      </c>
      <c r="NAN301" s="27" t="s">
        <v>815</v>
      </c>
      <c r="NAO301" s="27" t="s">
        <v>815</v>
      </c>
      <c r="NAP301" s="27" t="s">
        <v>815</v>
      </c>
      <c r="NAQ301" s="27" t="s">
        <v>815</v>
      </c>
      <c r="NAR301" s="27" t="s">
        <v>815</v>
      </c>
      <c r="NAS301" s="27" t="s">
        <v>815</v>
      </c>
      <c r="NAT301" s="27" t="s">
        <v>815</v>
      </c>
      <c r="NAU301" s="27" t="s">
        <v>815</v>
      </c>
      <c r="NAV301" s="27" t="s">
        <v>815</v>
      </c>
      <c r="NAW301" s="27" t="s">
        <v>815</v>
      </c>
      <c r="NAX301" s="27" t="s">
        <v>815</v>
      </c>
      <c r="NAY301" s="27" t="s">
        <v>815</v>
      </c>
      <c r="NAZ301" s="27" t="s">
        <v>815</v>
      </c>
      <c r="NBA301" s="27" t="s">
        <v>815</v>
      </c>
      <c r="NBB301" s="27" t="s">
        <v>815</v>
      </c>
      <c r="NBC301" s="27" t="s">
        <v>815</v>
      </c>
      <c r="NBD301" s="27" t="s">
        <v>815</v>
      </c>
      <c r="NBE301" s="27" t="s">
        <v>815</v>
      </c>
      <c r="NBF301" s="27" t="s">
        <v>815</v>
      </c>
      <c r="NBG301" s="27" t="s">
        <v>815</v>
      </c>
      <c r="NBH301" s="27" t="s">
        <v>815</v>
      </c>
      <c r="NBI301" s="27" t="s">
        <v>815</v>
      </c>
      <c r="NBJ301" s="27" t="s">
        <v>815</v>
      </c>
      <c r="NBK301" s="27" t="s">
        <v>815</v>
      </c>
      <c r="NBL301" s="27" t="s">
        <v>815</v>
      </c>
      <c r="NBM301" s="27" t="s">
        <v>815</v>
      </c>
      <c r="NBN301" s="27" t="s">
        <v>815</v>
      </c>
      <c r="NBO301" s="27" t="s">
        <v>815</v>
      </c>
      <c r="NBP301" s="27" t="s">
        <v>815</v>
      </c>
      <c r="NBQ301" s="27" t="s">
        <v>815</v>
      </c>
      <c r="NBR301" s="27" t="s">
        <v>815</v>
      </c>
      <c r="NBS301" s="27" t="s">
        <v>815</v>
      </c>
      <c r="NBT301" s="27" t="s">
        <v>815</v>
      </c>
      <c r="NBU301" s="27" t="s">
        <v>815</v>
      </c>
      <c r="NBV301" s="27" t="s">
        <v>815</v>
      </c>
      <c r="NBW301" s="27" t="s">
        <v>815</v>
      </c>
      <c r="NBX301" s="27" t="s">
        <v>815</v>
      </c>
      <c r="NBY301" s="27" t="s">
        <v>815</v>
      </c>
      <c r="NBZ301" s="27" t="s">
        <v>815</v>
      </c>
      <c r="NCA301" s="27" t="s">
        <v>815</v>
      </c>
      <c r="NCB301" s="27" t="s">
        <v>815</v>
      </c>
      <c r="NCC301" s="27" t="s">
        <v>815</v>
      </c>
      <c r="NCD301" s="27" t="s">
        <v>815</v>
      </c>
      <c r="NCE301" s="27" t="s">
        <v>815</v>
      </c>
      <c r="NCF301" s="27" t="s">
        <v>815</v>
      </c>
      <c r="NCG301" s="27" t="s">
        <v>815</v>
      </c>
      <c r="NCH301" s="27" t="s">
        <v>815</v>
      </c>
      <c r="NCI301" s="27" t="s">
        <v>815</v>
      </c>
      <c r="NCJ301" s="27" t="s">
        <v>815</v>
      </c>
      <c r="NCK301" s="27" t="s">
        <v>815</v>
      </c>
      <c r="NCL301" s="27" t="s">
        <v>815</v>
      </c>
      <c r="NCM301" s="27" t="s">
        <v>815</v>
      </c>
      <c r="NCN301" s="27" t="s">
        <v>815</v>
      </c>
      <c r="NCO301" s="27" t="s">
        <v>815</v>
      </c>
      <c r="NCP301" s="27" t="s">
        <v>815</v>
      </c>
      <c r="NCQ301" s="27" t="s">
        <v>815</v>
      </c>
      <c r="NCR301" s="27" t="s">
        <v>815</v>
      </c>
      <c r="NCS301" s="27" t="s">
        <v>815</v>
      </c>
      <c r="NCT301" s="27" t="s">
        <v>815</v>
      </c>
      <c r="NCU301" s="27" t="s">
        <v>815</v>
      </c>
      <c r="NCV301" s="27" t="s">
        <v>815</v>
      </c>
      <c r="NCW301" s="27" t="s">
        <v>815</v>
      </c>
      <c r="NCX301" s="27" t="s">
        <v>815</v>
      </c>
      <c r="NCY301" s="27" t="s">
        <v>815</v>
      </c>
      <c r="NCZ301" s="27" t="s">
        <v>815</v>
      </c>
      <c r="NDA301" s="27" t="s">
        <v>815</v>
      </c>
      <c r="NDB301" s="27" t="s">
        <v>815</v>
      </c>
      <c r="NDC301" s="27" t="s">
        <v>815</v>
      </c>
      <c r="NDD301" s="27" t="s">
        <v>815</v>
      </c>
      <c r="NDE301" s="27" t="s">
        <v>815</v>
      </c>
      <c r="NDF301" s="27" t="s">
        <v>815</v>
      </c>
      <c r="NDG301" s="27" t="s">
        <v>815</v>
      </c>
      <c r="NDH301" s="27" t="s">
        <v>815</v>
      </c>
      <c r="NDI301" s="27" t="s">
        <v>815</v>
      </c>
      <c r="NDJ301" s="27" t="s">
        <v>815</v>
      </c>
      <c r="NDK301" s="27" t="s">
        <v>815</v>
      </c>
      <c r="NDL301" s="27" t="s">
        <v>815</v>
      </c>
      <c r="NDM301" s="27" t="s">
        <v>815</v>
      </c>
      <c r="NDN301" s="27" t="s">
        <v>815</v>
      </c>
      <c r="NDO301" s="27" t="s">
        <v>815</v>
      </c>
      <c r="NDP301" s="27" t="s">
        <v>815</v>
      </c>
      <c r="NDQ301" s="27" t="s">
        <v>815</v>
      </c>
      <c r="NDR301" s="27" t="s">
        <v>815</v>
      </c>
      <c r="NDS301" s="27" t="s">
        <v>815</v>
      </c>
      <c r="NDT301" s="27" t="s">
        <v>815</v>
      </c>
      <c r="NDU301" s="27" t="s">
        <v>815</v>
      </c>
      <c r="NDV301" s="27" t="s">
        <v>815</v>
      </c>
      <c r="NDW301" s="27" t="s">
        <v>815</v>
      </c>
      <c r="NDX301" s="27" t="s">
        <v>815</v>
      </c>
      <c r="NDY301" s="27" t="s">
        <v>815</v>
      </c>
      <c r="NDZ301" s="27" t="s">
        <v>815</v>
      </c>
      <c r="NEA301" s="27" t="s">
        <v>815</v>
      </c>
      <c r="NEB301" s="27" t="s">
        <v>815</v>
      </c>
      <c r="NEC301" s="27" t="s">
        <v>815</v>
      </c>
      <c r="NED301" s="27" t="s">
        <v>815</v>
      </c>
      <c r="NEE301" s="27" t="s">
        <v>815</v>
      </c>
      <c r="NEF301" s="27" t="s">
        <v>815</v>
      </c>
      <c r="NEG301" s="27" t="s">
        <v>815</v>
      </c>
      <c r="NEH301" s="27" t="s">
        <v>815</v>
      </c>
      <c r="NEI301" s="27" t="s">
        <v>815</v>
      </c>
      <c r="NEJ301" s="27" t="s">
        <v>815</v>
      </c>
      <c r="NEK301" s="27" t="s">
        <v>815</v>
      </c>
      <c r="NEL301" s="27" t="s">
        <v>815</v>
      </c>
      <c r="NEM301" s="27" t="s">
        <v>815</v>
      </c>
      <c r="NEN301" s="27" t="s">
        <v>815</v>
      </c>
      <c r="NEO301" s="27" t="s">
        <v>815</v>
      </c>
      <c r="NEP301" s="27" t="s">
        <v>815</v>
      </c>
      <c r="NEQ301" s="27" t="s">
        <v>815</v>
      </c>
      <c r="NER301" s="27" t="s">
        <v>815</v>
      </c>
      <c r="NES301" s="27" t="s">
        <v>815</v>
      </c>
      <c r="NET301" s="27" t="s">
        <v>815</v>
      </c>
      <c r="NEU301" s="27" t="s">
        <v>815</v>
      </c>
      <c r="NEV301" s="27" t="s">
        <v>815</v>
      </c>
      <c r="NEW301" s="27" t="s">
        <v>815</v>
      </c>
      <c r="NEX301" s="27" t="s">
        <v>815</v>
      </c>
      <c r="NEY301" s="27" t="s">
        <v>815</v>
      </c>
      <c r="NEZ301" s="27" t="s">
        <v>815</v>
      </c>
      <c r="NFA301" s="27" t="s">
        <v>815</v>
      </c>
      <c r="NFB301" s="27" t="s">
        <v>815</v>
      </c>
      <c r="NFC301" s="27" t="s">
        <v>815</v>
      </c>
      <c r="NFD301" s="27" t="s">
        <v>815</v>
      </c>
      <c r="NFE301" s="27" t="s">
        <v>815</v>
      </c>
      <c r="NFF301" s="27" t="s">
        <v>815</v>
      </c>
      <c r="NFG301" s="27" t="s">
        <v>815</v>
      </c>
      <c r="NFH301" s="27" t="s">
        <v>815</v>
      </c>
      <c r="NFI301" s="27" t="s">
        <v>815</v>
      </c>
      <c r="NFJ301" s="27" t="s">
        <v>815</v>
      </c>
      <c r="NFK301" s="27" t="s">
        <v>815</v>
      </c>
      <c r="NFL301" s="27" t="s">
        <v>815</v>
      </c>
      <c r="NFM301" s="27" t="s">
        <v>815</v>
      </c>
      <c r="NFN301" s="27" t="s">
        <v>815</v>
      </c>
      <c r="NFO301" s="27" t="s">
        <v>815</v>
      </c>
      <c r="NFP301" s="27" t="s">
        <v>815</v>
      </c>
      <c r="NFQ301" s="27" t="s">
        <v>815</v>
      </c>
      <c r="NFR301" s="27" t="s">
        <v>815</v>
      </c>
      <c r="NFS301" s="27" t="s">
        <v>815</v>
      </c>
      <c r="NFT301" s="27" t="s">
        <v>815</v>
      </c>
      <c r="NFU301" s="27" t="s">
        <v>815</v>
      </c>
      <c r="NFV301" s="27" t="s">
        <v>815</v>
      </c>
      <c r="NFW301" s="27" t="s">
        <v>815</v>
      </c>
      <c r="NFX301" s="27" t="s">
        <v>815</v>
      </c>
      <c r="NFY301" s="27" t="s">
        <v>815</v>
      </c>
      <c r="NFZ301" s="27" t="s">
        <v>815</v>
      </c>
      <c r="NGA301" s="27" t="s">
        <v>815</v>
      </c>
      <c r="NGB301" s="27" t="s">
        <v>815</v>
      </c>
      <c r="NGC301" s="27" t="s">
        <v>815</v>
      </c>
      <c r="NGD301" s="27" t="s">
        <v>815</v>
      </c>
      <c r="NGE301" s="27" t="s">
        <v>815</v>
      </c>
      <c r="NGF301" s="27" t="s">
        <v>815</v>
      </c>
      <c r="NGG301" s="27" t="s">
        <v>815</v>
      </c>
      <c r="NGH301" s="27" t="s">
        <v>815</v>
      </c>
      <c r="NGI301" s="27" t="s">
        <v>815</v>
      </c>
      <c r="NGJ301" s="27" t="s">
        <v>815</v>
      </c>
      <c r="NGK301" s="27" t="s">
        <v>815</v>
      </c>
      <c r="NGL301" s="27" t="s">
        <v>815</v>
      </c>
      <c r="NGM301" s="27" t="s">
        <v>815</v>
      </c>
      <c r="NGN301" s="27" t="s">
        <v>815</v>
      </c>
      <c r="NGO301" s="27" t="s">
        <v>815</v>
      </c>
      <c r="NGP301" s="27" t="s">
        <v>815</v>
      </c>
      <c r="NGQ301" s="27" t="s">
        <v>815</v>
      </c>
      <c r="NGR301" s="27" t="s">
        <v>815</v>
      </c>
      <c r="NGS301" s="27" t="s">
        <v>815</v>
      </c>
      <c r="NGT301" s="27" t="s">
        <v>815</v>
      </c>
      <c r="NGU301" s="27" t="s">
        <v>815</v>
      </c>
      <c r="NGV301" s="27" t="s">
        <v>815</v>
      </c>
      <c r="NGW301" s="27" t="s">
        <v>815</v>
      </c>
      <c r="NGX301" s="27" t="s">
        <v>815</v>
      </c>
      <c r="NGY301" s="27" t="s">
        <v>815</v>
      </c>
      <c r="NGZ301" s="27" t="s">
        <v>815</v>
      </c>
      <c r="NHA301" s="27" t="s">
        <v>815</v>
      </c>
      <c r="NHB301" s="27" t="s">
        <v>815</v>
      </c>
      <c r="NHC301" s="27" t="s">
        <v>815</v>
      </c>
      <c r="NHD301" s="27" t="s">
        <v>815</v>
      </c>
      <c r="NHE301" s="27" t="s">
        <v>815</v>
      </c>
      <c r="NHF301" s="27" t="s">
        <v>815</v>
      </c>
      <c r="NHG301" s="27" t="s">
        <v>815</v>
      </c>
      <c r="NHH301" s="27" t="s">
        <v>815</v>
      </c>
      <c r="NHI301" s="27" t="s">
        <v>815</v>
      </c>
      <c r="NHJ301" s="27" t="s">
        <v>815</v>
      </c>
      <c r="NHK301" s="27" t="s">
        <v>815</v>
      </c>
      <c r="NHL301" s="27" t="s">
        <v>815</v>
      </c>
      <c r="NHM301" s="27" t="s">
        <v>815</v>
      </c>
      <c r="NHN301" s="27" t="s">
        <v>815</v>
      </c>
      <c r="NHO301" s="27" t="s">
        <v>815</v>
      </c>
      <c r="NHP301" s="27" t="s">
        <v>815</v>
      </c>
      <c r="NHQ301" s="27" t="s">
        <v>815</v>
      </c>
      <c r="NHR301" s="27" t="s">
        <v>815</v>
      </c>
      <c r="NHS301" s="27" t="s">
        <v>815</v>
      </c>
      <c r="NHT301" s="27" t="s">
        <v>815</v>
      </c>
      <c r="NHU301" s="27" t="s">
        <v>815</v>
      </c>
      <c r="NHV301" s="27" t="s">
        <v>815</v>
      </c>
      <c r="NHW301" s="27" t="s">
        <v>815</v>
      </c>
      <c r="NHX301" s="27" t="s">
        <v>815</v>
      </c>
      <c r="NHY301" s="27" t="s">
        <v>815</v>
      </c>
      <c r="NHZ301" s="27" t="s">
        <v>815</v>
      </c>
      <c r="NIA301" s="27" t="s">
        <v>815</v>
      </c>
      <c r="NIB301" s="27" t="s">
        <v>815</v>
      </c>
      <c r="NIC301" s="27" t="s">
        <v>815</v>
      </c>
      <c r="NID301" s="27" t="s">
        <v>815</v>
      </c>
      <c r="NIE301" s="27" t="s">
        <v>815</v>
      </c>
      <c r="NIF301" s="27" t="s">
        <v>815</v>
      </c>
      <c r="NIG301" s="27" t="s">
        <v>815</v>
      </c>
      <c r="NIH301" s="27" t="s">
        <v>815</v>
      </c>
      <c r="NII301" s="27" t="s">
        <v>815</v>
      </c>
      <c r="NIJ301" s="27" t="s">
        <v>815</v>
      </c>
      <c r="NIK301" s="27" t="s">
        <v>815</v>
      </c>
      <c r="NIL301" s="27" t="s">
        <v>815</v>
      </c>
      <c r="NIM301" s="27" t="s">
        <v>815</v>
      </c>
      <c r="NIN301" s="27" t="s">
        <v>815</v>
      </c>
      <c r="NIO301" s="27" t="s">
        <v>815</v>
      </c>
      <c r="NIP301" s="27" t="s">
        <v>815</v>
      </c>
      <c r="NIQ301" s="27" t="s">
        <v>815</v>
      </c>
      <c r="NIR301" s="27" t="s">
        <v>815</v>
      </c>
      <c r="NIS301" s="27" t="s">
        <v>815</v>
      </c>
      <c r="NIT301" s="27" t="s">
        <v>815</v>
      </c>
      <c r="NIU301" s="27" t="s">
        <v>815</v>
      </c>
      <c r="NIV301" s="27" t="s">
        <v>815</v>
      </c>
      <c r="NIW301" s="27" t="s">
        <v>815</v>
      </c>
      <c r="NIX301" s="27" t="s">
        <v>815</v>
      </c>
      <c r="NIY301" s="27" t="s">
        <v>815</v>
      </c>
      <c r="NIZ301" s="27" t="s">
        <v>815</v>
      </c>
      <c r="NJA301" s="27" t="s">
        <v>815</v>
      </c>
      <c r="NJB301" s="27" t="s">
        <v>815</v>
      </c>
      <c r="NJC301" s="27" t="s">
        <v>815</v>
      </c>
      <c r="NJD301" s="27" t="s">
        <v>815</v>
      </c>
      <c r="NJE301" s="27" t="s">
        <v>815</v>
      </c>
      <c r="NJF301" s="27" t="s">
        <v>815</v>
      </c>
      <c r="NJG301" s="27" t="s">
        <v>815</v>
      </c>
      <c r="NJH301" s="27" t="s">
        <v>815</v>
      </c>
      <c r="NJI301" s="27" t="s">
        <v>815</v>
      </c>
      <c r="NJJ301" s="27" t="s">
        <v>815</v>
      </c>
      <c r="NJK301" s="27" t="s">
        <v>815</v>
      </c>
      <c r="NJL301" s="27" t="s">
        <v>815</v>
      </c>
      <c r="NJM301" s="27" t="s">
        <v>815</v>
      </c>
      <c r="NJN301" s="27" t="s">
        <v>815</v>
      </c>
      <c r="NJO301" s="27" t="s">
        <v>815</v>
      </c>
      <c r="NJP301" s="27" t="s">
        <v>815</v>
      </c>
      <c r="NJQ301" s="27" t="s">
        <v>815</v>
      </c>
      <c r="NJR301" s="27" t="s">
        <v>815</v>
      </c>
      <c r="NJS301" s="27" t="s">
        <v>815</v>
      </c>
      <c r="NJT301" s="27" t="s">
        <v>815</v>
      </c>
      <c r="NJU301" s="27" t="s">
        <v>815</v>
      </c>
      <c r="NJV301" s="27" t="s">
        <v>815</v>
      </c>
      <c r="NJW301" s="27" t="s">
        <v>815</v>
      </c>
      <c r="NJX301" s="27" t="s">
        <v>815</v>
      </c>
      <c r="NJY301" s="27" t="s">
        <v>815</v>
      </c>
      <c r="NJZ301" s="27" t="s">
        <v>815</v>
      </c>
      <c r="NKA301" s="27" t="s">
        <v>815</v>
      </c>
      <c r="NKB301" s="27" t="s">
        <v>815</v>
      </c>
      <c r="NKC301" s="27" t="s">
        <v>815</v>
      </c>
      <c r="NKD301" s="27" t="s">
        <v>815</v>
      </c>
      <c r="NKE301" s="27" t="s">
        <v>815</v>
      </c>
      <c r="NKF301" s="27" t="s">
        <v>815</v>
      </c>
      <c r="NKG301" s="27" t="s">
        <v>815</v>
      </c>
      <c r="NKH301" s="27" t="s">
        <v>815</v>
      </c>
      <c r="NKI301" s="27" t="s">
        <v>815</v>
      </c>
      <c r="NKJ301" s="27" t="s">
        <v>815</v>
      </c>
      <c r="NKK301" s="27" t="s">
        <v>815</v>
      </c>
      <c r="NKL301" s="27" t="s">
        <v>815</v>
      </c>
      <c r="NKM301" s="27" t="s">
        <v>815</v>
      </c>
      <c r="NKN301" s="27" t="s">
        <v>815</v>
      </c>
      <c r="NKO301" s="27" t="s">
        <v>815</v>
      </c>
      <c r="NKP301" s="27" t="s">
        <v>815</v>
      </c>
      <c r="NKQ301" s="27" t="s">
        <v>815</v>
      </c>
      <c r="NKR301" s="27" t="s">
        <v>815</v>
      </c>
      <c r="NKS301" s="27" t="s">
        <v>815</v>
      </c>
      <c r="NKT301" s="27" t="s">
        <v>815</v>
      </c>
      <c r="NKU301" s="27" t="s">
        <v>815</v>
      </c>
      <c r="NKV301" s="27" t="s">
        <v>815</v>
      </c>
      <c r="NKW301" s="27" t="s">
        <v>815</v>
      </c>
      <c r="NKX301" s="27" t="s">
        <v>815</v>
      </c>
      <c r="NKY301" s="27" t="s">
        <v>815</v>
      </c>
      <c r="NKZ301" s="27" t="s">
        <v>815</v>
      </c>
      <c r="NLA301" s="27" t="s">
        <v>815</v>
      </c>
      <c r="NLB301" s="27" t="s">
        <v>815</v>
      </c>
      <c r="NLC301" s="27" t="s">
        <v>815</v>
      </c>
      <c r="NLD301" s="27" t="s">
        <v>815</v>
      </c>
      <c r="NLE301" s="27" t="s">
        <v>815</v>
      </c>
      <c r="NLF301" s="27" t="s">
        <v>815</v>
      </c>
      <c r="NLG301" s="27" t="s">
        <v>815</v>
      </c>
      <c r="NLH301" s="27" t="s">
        <v>815</v>
      </c>
      <c r="NLI301" s="27" t="s">
        <v>815</v>
      </c>
      <c r="NLJ301" s="27" t="s">
        <v>815</v>
      </c>
      <c r="NLK301" s="27" t="s">
        <v>815</v>
      </c>
      <c r="NLL301" s="27" t="s">
        <v>815</v>
      </c>
      <c r="NLM301" s="27" t="s">
        <v>815</v>
      </c>
      <c r="NLN301" s="27" t="s">
        <v>815</v>
      </c>
      <c r="NLO301" s="27" t="s">
        <v>815</v>
      </c>
      <c r="NLP301" s="27" t="s">
        <v>815</v>
      </c>
      <c r="NLQ301" s="27" t="s">
        <v>815</v>
      </c>
      <c r="NLR301" s="27" t="s">
        <v>815</v>
      </c>
      <c r="NLS301" s="27" t="s">
        <v>815</v>
      </c>
      <c r="NLT301" s="27" t="s">
        <v>815</v>
      </c>
      <c r="NLU301" s="27" t="s">
        <v>815</v>
      </c>
      <c r="NLV301" s="27" t="s">
        <v>815</v>
      </c>
      <c r="NLW301" s="27" t="s">
        <v>815</v>
      </c>
      <c r="NLX301" s="27" t="s">
        <v>815</v>
      </c>
      <c r="NLY301" s="27" t="s">
        <v>815</v>
      </c>
      <c r="NLZ301" s="27" t="s">
        <v>815</v>
      </c>
      <c r="NMA301" s="27" t="s">
        <v>815</v>
      </c>
      <c r="NMB301" s="27" t="s">
        <v>815</v>
      </c>
      <c r="NMC301" s="27" t="s">
        <v>815</v>
      </c>
      <c r="NMD301" s="27" t="s">
        <v>815</v>
      </c>
      <c r="NME301" s="27" t="s">
        <v>815</v>
      </c>
      <c r="NMF301" s="27" t="s">
        <v>815</v>
      </c>
      <c r="NMG301" s="27" t="s">
        <v>815</v>
      </c>
      <c r="NMH301" s="27" t="s">
        <v>815</v>
      </c>
      <c r="NMI301" s="27" t="s">
        <v>815</v>
      </c>
      <c r="NMJ301" s="27" t="s">
        <v>815</v>
      </c>
      <c r="NMK301" s="27" t="s">
        <v>815</v>
      </c>
      <c r="NML301" s="27" t="s">
        <v>815</v>
      </c>
      <c r="NMM301" s="27" t="s">
        <v>815</v>
      </c>
      <c r="NMN301" s="27" t="s">
        <v>815</v>
      </c>
      <c r="NMO301" s="27" t="s">
        <v>815</v>
      </c>
      <c r="NMP301" s="27" t="s">
        <v>815</v>
      </c>
      <c r="NMQ301" s="27" t="s">
        <v>815</v>
      </c>
      <c r="NMR301" s="27" t="s">
        <v>815</v>
      </c>
      <c r="NMS301" s="27" t="s">
        <v>815</v>
      </c>
      <c r="NMT301" s="27" t="s">
        <v>815</v>
      </c>
      <c r="NMU301" s="27" t="s">
        <v>815</v>
      </c>
      <c r="NMV301" s="27" t="s">
        <v>815</v>
      </c>
      <c r="NMW301" s="27" t="s">
        <v>815</v>
      </c>
      <c r="NMX301" s="27" t="s">
        <v>815</v>
      </c>
      <c r="NMY301" s="27" t="s">
        <v>815</v>
      </c>
      <c r="NMZ301" s="27" t="s">
        <v>815</v>
      </c>
      <c r="NNA301" s="27" t="s">
        <v>815</v>
      </c>
      <c r="NNB301" s="27" t="s">
        <v>815</v>
      </c>
      <c r="NNC301" s="27" t="s">
        <v>815</v>
      </c>
      <c r="NND301" s="27" t="s">
        <v>815</v>
      </c>
      <c r="NNE301" s="27" t="s">
        <v>815</v>
      </c>
      <c r="NNF301" s="27" t="s">
        <v>815</v>
      </c>
      <c r="NNG301" s="27" t="s">
        <v>815</v>
      </c>
      <c r="NNH301" s="27" t="s">
        <v>815</v>
      </c>
      <c r="NNI301" s="27" t="s">
        <v>815</v>
      </c>
      <c r="NNJ301" s="27" t="s">
        <v>815</v>
      </c>
      <c r="NNK301" s="27" t="s">
        <v>815</v>
      </c>
      <c r="NNL301" s="27" t="s">
        <v>815</v>
      </c>
      <c r="NNM301" s="27" t="s">
        <v>815</v>
      </c>
      <c r="NNN301" s="27" t="s">
        <v>815</v>
      </c>
      <c r="NNO301" s="27" t="s">
        <v>815</v>
      </c>
      <c r="NNP301" s="27" t="s">
        <v>815</v>
      </c>
      <c r="NNQ301" s="27" t="s">
        <v>815</v>
      </c>
      <c r="NNR301" s="27" t="s">
        <v>815</v>
      </c>
      <c r="NNS301" s="27" t="s">
        <v>815</v>
      </c>
      <c r="NNT301" s="27" t="s">
        <v>815</v>
      </c>
      <c r="NNU301" s="27" t="s">
        <v>815</v>
      </c>
      <c r="NNV301" s="27" t="s">
        <v>815</v>
      </c>
      <c r="NNW301" s="27" t="s">
        <v>815</v>
      </c>
      <c r="NNX301" s="27" t="s">
        <v>815</v>
      </c>
      <c r="NNY301" s="27" t="s">
        <v>815</v>
      </c>
      <c r="NNZ301" s="27" t="s">
        <v>815</v>
      </c>
      <c r="NOA301" s="27" t="s">
        <v>815</v>
      </c>
      <c r="NOB301" s="27" t="s">
        <v>815</v>
      </c>
      <c r="NOC301" s="27" t="s">
        <v>815</v>
      </c>
      <c r="NOD301" s="27" t="s">
        <v>815</v>
      </c>
      <c r="NOE301" s="27" t="s">
        <v>815</v>
      </c>
      <c r="NOF301" s="27" t="s">
        <v>815</v>
      </c>
      <c r="NOG301" s="27" t="s">
        <v>815</v>
      </c>
      <c r="NOH301" s="27" t="s">
        <v>815</v>
      </c>
      <c r="NOI301" s="27" t="s">
        <v>815</v>
      </c>
      <c r="NOJ301" s="27" t="s">
        <v>815</v>
      </c>
      <c r="NOK301" s="27" t="s">
        <v>815</v>
      </c>
      <c r="NOL301" s="27" t="s">
        <v>815</v>
      </c>
      <c r="NOM301" s="27" t="s">
        <v>815</v>
      </c>
      <c r="NON301" s="27" t="s">
        <v>815</v>
      </c>
      <c r="NOO301" s="27" t="s">
        <v>815</v>
      </c>
      <c r="NOP301" s="27" t="s">
        <v>815</v>
      </c>
      <c r="NOQ301" s="27" t="s">
        <v>815</v>
      </c>
      <c r="NOR301" s="27" t="s">
        <v>815</v>
      </c>
      <c r="NOS301" s="27" t="s">
        <v>815</v>
      </c>
      <c r="NOT301" s="27" t="s">
        <v>815</v>
      </c>
      <c r="NOU301" s="27" t="s">
        <v>815</v>
      </c>
      <c r="NOV301" s="27" t="s">
        <v>815</v>
      </c>
      <c r="NOW301" s="27" t="s">
        <v>815</v>
      </c>
      <c r="NOX301" s="27" t="s">
        <v>815</v>
      </c>
      <c r="NOY301" s="27" t="s">
        <v>815</v>
      </c>
      <c r="NOZ301" s="27" t="s">
        <v>815</v>
      </c>
      <c r="NPA301" s="27" t="s">
        <v>815</v>
      </c>
      <c r="NPB301" s="27" t="s">
        <v>815</v>
      </c>
      <c r="NPC301" s="27" t="s">
        <v>815</v>
      </c>
      <c r="NPD301" s="27" t="s">
        <v>815</v>
      </c>
      <c r="NPE301" s="27" t="s">
        <v>815</v>
      </c>
      <c r="NPF301" s="27" t="s">
        <v>815</v>
      </c>
      <c r="NPG301" s="27" t="s">
        <v>815</v>
      </c>
      <c r="NPH301" s="27" t="s">
        <v>815</v>
      </c>
      <c r="NPI301" s="27" t="s">
        <v>815</v>
      </c>
      <c r="NPJ301" s="27" t="s">
        <v>815</v>
      </c>
      <c r="NPK301" s="27" t="s">
        <v>815</v>
      </c>
      <c r="NPL301" s="27" t="s">
        <v>815</v>
      </c>
      <c r="NPM301" s="27" t="s">
        <v>815</v>
      </c>
      <c r="NPN301" s="27" t="s">
        <v>815</v>
      </c>
      <c r="NPO301" s="27" t="s">
        <v>815</v>
      </c>
      <c r="NPP301" s="27" t="s">
        <v>815</v>
      </c>
      <c r="NPQ301" s="27" t="s">
        <v>815</v>
      </c>
      <c r="NPR301" s="27" t="s">
        <v>815</v>
      </c>
      <c r="NPS301" s="27" t="s">
        <v>815</v>
      </c>
      <c r="NPT301" s="27" t="s">
        <v>815</v>
      </c>
      <c r="NPU301" s="27" t="s">
        <v>815</v>
      </c>
      <c r="NPV301" s="27" t="s">
        <v>815</v>
      </c>
      <c r="NPW301" s="27" t="s">
        <v>815</v>
      </c>
      <c r="NPX301" s="27" t="s">
        <v>815</v>
      </c>
      <c r="NPY301" s="27" t="s">
        <v>815</v>
      </c>
      <c r="NPZ301" s="27" t="s">
        <v>815</v>
      </c>
      <c r="NQA301" s="27" t="s">
        <v>815</v>
      </c>
      <c r="NQB301" s="27" t="s">
        <v>815</v>
      </c>
      <c r="NQC301" s="27" t="s">
        <v>815</v>
      </c>
      <c r="NQD301" s="27" t="s">
        <v>815</v>
      </c>
      <c r="NQE301" s="27" t="s">
        <v>815</v>
      </c>
      <c r="NQF301" s="27" t="s">
        <v>815</v>
      </c>
      <c r="NQG301" s="27" t="s">
        <v>815</v>
      </c>
      <c r="NQH301" s="27" t="s">
        <v>815</v>
      </c>
      <c r="NQI301" s="27" t="s">
        <v>815</v>
      </c>
      <c r="NQJ301" s="27" t="s">
        <v>815</v>
      </c>
      <c r="NQK301" s="27" t="s">
        <v>815</v>
      </c>
      <c r="NQL301" s="27" t="s">
        <v>815</v>
      </c>
      <c r="NQM301" s="27" t="s">
        <v>815</v>
      </c>
      <c r="NQN301" s="27" t="s">
        <v>815</v>
      </c>
      <c r="NQO301" s="27" t="s">
        <v>815</v>
      </c>
      <c r="NQP301" s="27" t="s">
        <v>815</v>
      </c>
      <c r="NQQ301" s="27" t="s">
        <v>815</v>
      </c>
      <c r="NQR301" s="27" t="s">
        <v>815</v>
      </c>
      <c r="NQS301" s="27" t="s">
        <v>815</v>
      </c>
      <c r="NQT301" s="27" t="s">
        <v>815</v>
      </c>
      <c r="NQU301" s="27" t="s">
        <v>815</v>
      </c>
      <c r="NQV301" s="27" t="s">
        <v>815</v>
      </c>
      <c r="NQW301" s="27" t="s">
        <v>815</v>
      </c>
      <c r="NQX301" s="27" t="s">
        <v>815</v>
      </c>
      <c r="NQY301" s="27" t="s">
        <v>815</v>
      </c>
      <c r="NQZ301" s="27" t="s">
        <v>815</v>
      </c>
      <c r="NRA301" s="27" t="s">
        <v>815</v>
      </c>
      <c r="NRB301" s="27" t="s">
        <v>815</v>
      </c>
      <c r="NRC301" s="27" t="s">
        <v>815</v>
      </c>
      <c r="NRD301" s="27" t="s">
        <v>815</v>
      </c>
      <c r="NRE301" s="27" t="s">
        <v>815</v>
      </c>
      <c r="NRF301" s="27" t="s">
        <v>815</v>
      </c>
      <c r="NRG301" s="27" t="s">
        <v>815</v>
      </c>
      <c r="NRH301" s="27" t="s">
        <v>815</v>
      </c>
      <c r="NRI301" s="27" t="s">
        <v>815</v>
      </c>
      <c r="NRJ301" s="27" t="s">
        <v>815</v>
      </c>
      <c r="NRK301" s="27" t="s">
        <v>815</v>
      </c>
      <c r="NRL301" s="27" t="s">
        <v>815</v>
      </c>
      <c r="NRM301" s="27" t="s">
        <v>815</v>
      </c>
      <c r="NRN301" s="27" t="s">
        <v>815</v>
      </c>
      <c r="NRO301" s="27" t="s">
        <v>815</v>
      </c>
      <c r="NRP301" s="27" t="s">
        <v>815</v>
      </c>
      <c r="NRQ301" s="27" t="s">
        <v>815</v>
      </c>
      <c r="NRR301" s="27" t="s">
        <v>815</v>
      </c>
      <c r="NRS301" s="27" t="s">
        <v>815</v>
      </c>
      <c r="NRT301" s="27" t="s">
        <v>815</v>
      </c>
      <c r="NRU301" s="27" t="s">
        <v>815</v>
      </c>
      <c r="NRV301" s="27" t="s">
        <v>815</v>
      </c>
      <c r="NRW301" s="27" t="s">
        <v>815</v>
      </c>
      <c r="NRX301" s="27" t="s">
        <v>815</v>
      </c>
      <c r="NRY301" s="27" t="s">
        <v>815</v>
      </c>
      <c r="NRZ301" s="27" t="s">
        <v>815</v>
      </c>
      <c r="NSA301" s="27" t="s">
        <v>815</v>
      </c>
      <c r="NSB301" s="27" t="s">
        <v>815</v>
      </c>
      <c r="NSC301" s="27" t="s">
        <v>815</v>
      </c>
      <c r="NSD301" s="27" t="s">
        <v>815</v>
      </c>
      <c r="NSE301" s="27" t="s">
        <v>815</v>
      </c>
      <c r="NSF301" s="27" t="s">
        <v>815</v>
      </c>
      <c r="NSG301" s="27" t="s">
        <v>815</v>
      </c>
      <c r="NSH301" s="27" t="s">
        <v>815</v>
      </c>
      <c r="NSI301" s="27" t="s">
        <v>815</v>
      </c>
      <c r="NSJ301" s="27" t="s">
        <v>815</v>
      </c>
      <c r="NSK301" s="27" t="s">
        <v>815</v>
      </c>
      <c r="NSL301" s="27" t="s">
        <v>815</v>
      </c>
      <c r="NSM301" s="27" t="s">
        <v>815</v>
      </c>
      <c r="NSN301" s="27" t="s">
        <v>815</v>
      </c>
      <c r="NSO301" s="27" t="s">
        <v>815</v>
      </c>
      <c r="NSP301" s="27" t="s">
        <v>815</v>
      </c>
      <c r="NSQ301" s="27" t="s">
        <v>815</v>
      </c>
      <c r="NSR301" s="27" t="s">
        <v>815</v>
      </c>
      <c r="NSS301" s="27" t="s">
        <v>815</v>
      </c>
      <c r="NST301" s="27" t="s">
        <v>815</v>
      </c>
      <c r="NSU301" s="27" t="s">
        <v>815</v>
      </c>
      <c r="NSV301" s="27" t="s">
        <v>815</v>
      </c>
      <c r="NSW301" s="27" t="s">
        <v>815</v>
      </c>
      <c r="NSX301" s="27" t="s">
        <v>815</v>
      </c>
      <c r="NSY301" s="27" t="s">
        <v>815</v>
      </c>
      <c r="NSZ301" s="27" t="s">
        <v>815</v>
      </c>
      <c r="NTA301" s="27" t="s">
        <v>815</v>
      </c>
      <c r="NTB301" s="27" t="s">
        <v>815</v>
      </c>
      <c r="NTC301" s="27" t="s">
        <v>815</v>
      </c>
      <c r="NTD301" s="27" t="s">
        <v>815</v>
      </c>
      <c r="NTE301" s="27" t="s">
        <v>815</v>
      </c>
      <c r="NTF301" s="27" t="s">
        <v>815</v>
      </c>
      <c r="NTG301" s="27" t="s">
        <v>815</v>
      </c>
      <c r="NTH301" s="27" t="s">
        <v>815</v>
      </c>
      <c r="NTI301" s="27" t="s">
        <v>815</v>
      </c>
      <c r="NTJ301" s="27" t="s">
        <v>815</v>
      </c>
      <c r="NTK301" s="27" t="s">
        <v>815</v>
      </c>
      <c r="NTL301" s="27" t="s">
        <v>815</v>
      </c>
      <c r="NTM301" s="27" t="s">
        <v>815</v>
      </c>
      <c r="NTN301" s="27" t="s">
        <v>815</v>
      </c>
      <c r="NTO301" s="27" t="s">
        <v>815</v>
      </c>
      <c r="NTP301" s="27" t="s">
        <v>815</v>
      </c>
      <c r="NTQ301" s="27" t="s">
        <v>815</v>
      </c>
      <c r="NTR301" s="27" t="s">
        <v>815</v>
      </c>
      <c r="NTS301" s="27" t="s">
        <v>815</v>
      </c>
      <c r="NTT301" s="27" t="s">
        <v>815</v>
      </c>
      <c r="NTU301" s="27" t="s">
        <v>815</v>
      </c>
      <c r="NTV301" s="27" t="s">
        <v>815</v>
      </c>
      <c r="NTW301" s="27" t="s">
        <v>815</v>
      </c>
      <c r="NTX301" s="27" t="s">
        <v>815</v>
      </c>
      <c r="NTY301" s="27" t="s">
        <v>815</v>
      </c>
      <c r="NTZ301" s="27" t="s">
        <v>815</v>
      </c>
      <c r="NUA301" s="27" t="s">
        <v>815</v>
      </c>
      <c r="NUB301" s="27" t="s">
        <v>815</v>
      </c>
      <c r="NUC301" s="27" t="s">
        <v>815</v>
      </c>
      <c r="NUD301" s="27" t="s">
        <v>815</v>
      </c>
      <c r="NUE301" s="27" t="s">
        <v>815</v>
      </c>
      <c r="NUF301" s="27" t="s">
        <v>815</v>
      </c>
      <c r="NUG301" s="27" t="s">
        <v>815</v>
      </c>
      <c r="NUH301" s="27" t="s">
        <v>815</v>
      </c>
      <c r="NUI301" s="27" t="s">
        <v>815</v>
      </c>
      <c r="NUJ301" s="27" t="s">
        <v>815</v>
      </c>
      <c r="NUK301" s="27" t="s">
        <v>815</v>
      </c>
      <c r="NUL301" s="27" t="s">
        <v>815</v>
      </c>
      <c r="NUM301" s="27" t="s">
        <v>815</v>
      </c>
      <c r="NUN301" s="27" t="s">
        <v>815</v>
      </c>
      <c r="NUO301" s="27" t="s">
        <v>815</v>
      </c>
      <c r="NUP301" s="27" t="s">
        <v>815</v>
      </c>
      <c r="NUQ301" s="27" t="s">
        <v>815</v>
      </c>
      <c r="NUR301" s="27" t="s">
        <v>815</v>
      </c>
      <c r="NUS301" s="27" t="s">
        <v>815</v>
      </c>
      <c r="NUT301" s="27" t="s">
        <v>815</v>
      </c>
      <c r="NUU301" s="27" t="s">
        <v>815</v>
      </c>
      <c r="NUV301" s="27" t="s">
        <v>815</v>
      </c>
      <c r="NUW301" s="27" t="s">
        <v>815</v>
      </c>
      <c r="NUX301" s="27" t="s">
        <v>815</v>
      </c>
      <c r="NUY301" s="27" t="s">
        <v>815</v>
      </c>
      <c r="NUZ301" s="27" t="s">
        <v>815</v>
      </c>
      <c r="NVA301" s="27" t="s">
        <v>815</v>
      </c>
      <c r="NVB301" s="27" t="s">
        <v>815</v>
      </c>
      <c r="NVC301" s="27" t="s">
        <v>815</v>
      </c>
      <c r="NVD301" s="27" t="s">
        <v>815</v>
      </c>
      <c r="NVE301" s="27" t="s">
        <v>815</v>
      </c>
      <c r="NVF301" s="27" t="s">
        <v>815</v>
      </c>
      <c r="NVG301" s="27" t="s">
        <v>815</v>
      </c>
      <c r="NVH301" s="27" t="s">
        <v>815</v>
      </c>
      <c r="NVI301" s="27" t="s">
        <v>815</v>
      </c>
      <c r="NVJ301" s="27" t="s">
        <v>815</v>
      </c>
      <c r="NVK301" s="27" t="s">
        <v>815</v>
      </c>
      <c r="NVL301" s="27" t="s">
        <v>815</v>
      </c>
      <c r="NVM301" s="27" t="s">
        <v>815</v>
      </c>
      <c r="NVN301" s="27" t="s">
        <v>815</v>
      </c>
      <c r="NVO301" s="27" t="s">
        <v>815</v>
      </c>
      <c r="NVP301" s="27" t="s">
        <v>815</v>
      </c>
      <c r="NVQ301" s="27" t="s">
        <v>815</v>
      </c>
      <c r="NVR301" s="27" t="s">
        <v>815</v>
      </c>
      <c r="NVS301" s="27" t="s">
        <v>815</v>
      </c>
      <c r="NVT301" s="27" t="s">
        <v>815</v>
      </c>
      <c r="NVU301" s="27" t="s">
        <v>815</v>
      </c>
      <c r="NVV301" s="27" t="s">
        <v>815</v>
      </c>
      <c r="NVW301" s="27" t="s">
        <v>815</v>
      </c>
      <c r="NVX301" s="27" t="s">
        <v>815</v>
      </c>
      <c r="NVY301" s="27" t="s">
        <v>815</v>
      </c>
      <c r="NVZ301" s="27" t="s">
        <v>815</v>
      </c>
      <c r="NWA301" s="27" t="s">
        <v>815</v>
      </c>
      <c r="NWB301" s="27" t="s">
        <v>815</v>
      </c>
      <c r="NWC301" s="27" t="s">
        <v>815</v>
      </c>
      <c r="NWD301" s="27" t="s">
        <v>815</v>
      </c>
      <c r="NWE301" s="27" t="s">
        <v>815</v>
      </c>
      <c r="NWF301" s="27" t="s">
        <v>815</v>
      </c>
      <c r="NWG301" s="27" t="s">
        <v>815</v>
      </c>
      <c r="NWH301" s="27" t="s">
        <v>815</v>
      </c>
      <c r="NWI301" s="27" t="s">
        <v>815</v>
      </c>
      <c r="NWJ301" s="27" t="s">
        <v>815</v>
      </c>
      <c r="NWK301" s="27" t="s">
        <v>815</v>
      </c>
      <c r="NWL301" s="27" t="s">
        <v>815</v>
      </c>
      <c r="NWM301" s="27" t="s">
        <v>815</v>
      </c>
      <c r="NWN301" s="27" t="s">
        <v>815</v>
      </c>
      <c r="NWO301" s="27" t="s">
        <v>815</v>
      </c>
      <c r="NWP301" s="27" t="s">
        <v>815</v>
      </c>
      <c r="NWQ301" s="27" t="s">
        <v>815</v>
      </c>
      <c r="NWR301" s="27" t="s">
        <v>815</v>
      </c>
      <c r="NWS301" s="27" t="s">
        <v>815</v>
      </c>
      <c r="NWT301" s="27" t="s">
        <v>815</v>
      </c>
      <c r="NWU301" s="27" t="s">
        <v>815</v>
      </c>
      <c r="NWV301" s="27" t="s">
        <v>815</v>
      </c>
      <c r="NWW301" s="27" t="s">
        <v>815</v>
      </c>
      <c r="NWX301" s="27" t="s">
        <v>815</v>
      </c>
      <c r="NWY301" s="27" t="s">
        <v>815</v>
      </c>
      <c r="NWZ301" s="27" t="s">
        <v>815</v>
      </c>
      <c r="NXA301" s="27" t="s">
        <v>815</v>
      </c>
      <c r="NXB301" s="27" t="s">
        <v>815</v>
      </c>
      <c r="NXC301" s="27" t="s">
        <v>815</v>
      </c>
      <c r="NXD301" s="27" t="s">
        <v>815</v>
      </c>
      <c r="NXE301" s="27" t="s">
        <v>815</v>
      </c>
      <c r="NXF301" s="27" t="s">
        <v>815</v>
      </c>
      <c r="NXG301" s="27" t="s">
        <v>815</v>
      </c>
      <c r="NXH301" s="27" t="s">
        <v>815</v>
      </c>
      <c r="NXI301" s="27" t="s">
        <v>815</v>
      </c>
      <c r="NXJ301" s="27" t="s">
        <v>815</v>
      </c>
      <c r="NXK301" s="27" t="s">
        <v>815</v>
      </c>
      <c r="NXL301" s="27" t="s">
        <v>815</v>
      </c>
      <c r="NXM301" s="27" t="s">
        <v>815</v>
      </c>
      <c r="NXN301" s="27" t="s">
        <v>815</v>
      </c>
      <c r="NXO301" s="27" t="s">
        <v>815</v>
      </c>
      <c r="NXP301" s="27" t="s">
        <v>815</v>
      </c>
      <c r="NXQ301" s="27" t="s">
        <v>815</v>
      </c>
      <c r="NXR301" s="27" t="s">
        <v>815</v>
      </c>
      <c r="NXS301" s="27" t="s">
        <v>815</v>
      </c>
      <c r="NXT301" s="27" t="s">
        <v>815</v>
      </c>
      <c r="NXU301" s="27" t="s">
        <v>815</v>
      </c>
      <c r="NXV301" s="27" t="s">
        <v>815</v>
      </c>
      <c r="NXW301" s="27" t="s">
        <v>815</v>
      </c>
      <c r="NXX301" s="27" t="s">
        <v>815</v>
      </c>
      <c r="NXY301" s="27" t="s">
        <v>815</v>
      </c>
      <c r="NXZ301" s="27" t="s">
        <v>815</v>
      </c>
      <c r="NYA301" s="27" t="s">
        <v>815</v>
      </c>
      <c r="NYB301" s="27" t="s">
        <v>815</v>
      </c>
      <c r="NYC301" s="27" t="s">
        <v>815</v>
      </c>
      <c r="NYD301" s="27" t="s">
        <v>815</v>
      </c>
      <c r="NYE301" s="27" t="s">
        <v>815</v>
      </c>
      <c r="NYF301" s="27" t="s">
        <v>815</v>
      </c>
      <c r="NYG301" s="27" t="s">
        <v>815</v>
      </c>
      <c r="NYH301" s="27" t="s">
        <v>815</v>
      </c>
      <c r="NYI301" s="27" t="s">
        <v>815</v>
      </c>
      <c r="NYJ301" s="27" t="s">
        <v>815</v>
      </c>
      <c r="NYK301" s="27" t="s">
        <v>815</v>
      </c>
      <c r="NYL301" s="27" t="s">
        <v>815</v>
      </c>
      <c r="NYM301" s="27" t="s">
        <v>815</v>
      </c>
      <c r="NYN301" s="27" t="s">
        <v>815</v>
      </c>
      <c r="NYO301" s="27" t="s">
        <v>815</v>
      </c>
      <c r="NYP301" s="27" t="s">
        <v>815</v>
      </c>
      <c r="NYQ301" s="27" t="s">
        <v>815</v>
      </c>
      <c r="NYR301" s="27" t="s">
        <v>815</v>
      </c>
      <c r="NYS301" s="27" t="s">
        <v>815</v>
      </c>
      <c r="NYT301" s="27" t="s">
        <v>815</v>
      </c>
      <c r="NYU301" s="27" t="s">
        <v>815</v>
      </c>
      <c r="NYV301" s="27" t="s">
        <v>815</v>
      </c>
      <c r="NYW301" s="27" t="s">
        <v>815</v>
      </c>
      <c r="NYX301" s="27" t="s">
        <v>815</v>
      </c>
      <c r="NYY301" s="27" t="s">
        <v>815</v>
      </c>
      <c r="NYZ301" s="27" t="s">
        <v>815</v>
      </c>
      <c r="NZA301" s="27" t="s">
        <v>815</v>
      </c>
      <c r="NZB301" s="27" t="s">
        <v>815</v>
      </c>
      <c r="NZC301" s="27" t="s">
        <v>815</v>
      </c>
      <c r="NZD301" s="27" t="s">
        <v>815</v>
      </c>
      <c r="NZE301" s="27" t="s">
        <v>815</v>
      </c>
      <c r="NZF301" s="27" t="s">
        <v>815</v>
      </c>
      <c r="NZG301" s="27" t="s">
        <v>815</v>
      </c>
      <c r="NZH301" s="27" t="s">
        <v>815</v>
      </c>
      <c r="NZI301" s="27" t="s">
        <v>815</v>
      </c>
      <c r="NZJ301" s="27" t="s">
        <v>815</v>
      </c>
      <c r="NZK301" s="27" t="s">
        <v>815</v>
      </c>
      <c r="NZL301" s="27" t="s">
        <v>815</v>
      </c>
      <c r="NZM301" s="27" t="s">
        <v>815</v>
      </c>
      <c r="NZN301" s="27" t="s">
        <v>815</v>
      </c>
      <c r="NZO301" s="27" t="s">
        <v>815</v>
      </c>
      <c r="NZP301" s="27" t="s">
        <v>815</v>
      </c>
      <c r="NZQ301" s="27" t="s">
        <v>815</v>
      </c>
      <c r="NZR301" s="27" t="s">
        <v>815</v>
      </c>
      <c r="NZS301" s="27" t="s">
        <v>815</v>
      </c>
      <c r="NZT301" s="27" t="s">
        <v>815</v>
      </c>
      <c r="NZU301" s="27" t="s">
        <v>815</v>
      </c>
      <c r="NZV301" s="27" t="s">
        <v>815</v>
      </c>
      <c r="NZW301" s="27" t="s">
        <v>815</v>
      </c>
      <c r="NZX301" s="27" t="s">
        <v>815</v>
      </c>
      <c r="NZY301" s="27" t="s">
        <v>815</v>
      </c>
      <c r="NZZ301" s="27" t="s">
        <v>815</v>
      </c>
      <c r="OAA301" s="27" t="s">
        <v>815</v>
      </c>
      <c r="OAB301" s="27" t="s">
        <v>815</v>
      </c>
      <c r="OAC301" s="27" t="s">
        <v>815</v>
      </c>
      <c r="OAD301" s="27" t="s">
        <v>815</v>
      </c>
      <c r="OAE301" s="27" t="s">
        <v>815</v>
      </c>
      <c r="OAF301" s="27" t="s">
        <v>815</v>
      </c>
      <c r="OAG301" s="27" t="s">
        <v>815</v>
      </c>
      <c r="OAH301" s="27" t="s">
        <v>815</v>
      </c>
      <c r="OAI301" s="27" t="s">
        <v>815</v>
      </c>
      <c r="OAJ301" s="27" t="s">
        <v>815</v>
      </c>
      <c r="OAK301" s="27" t="s">
        <v>815</v>
      </c>
      <c r="OAL301" s="27" t="s">
        <v>815</v>
      </c>
      <c r="OAM301" s="27" t="s">
        <v>815</v>
      </c>
      <c r="OAN301" s="27" t="s">
        <v>815</v>
      </c>
      <c r="OAO301" s="27" t="s">
        <v>815</v>
      </c>
      <c r="OAP301" s="27" t="s">
        <v>815</v>
      </c>
      <c r="OAQ301" s="27" t="s">
        <v>815</v>
      </c>
      <c r="OAR301" s="27" t="s">
        <v>815</v>
      </c>
      <c r="OAS301" s="27" t="s">
        <v>815</v>
      </c>
      <c r="OAT301" s="27" t="s">
        <v>815</v>
      </c>
      <c r="OAU301" s="27" t="s">
        <v>815</v>
      </c>
      <c r="OAV301" s="27" t="s">
        <v>815</v>
      </c>
      <c r="OAW301" s="27" t="s">
        <v>815</v>
      </c>
      <c r="OAX301" s="27" t="s">
        <v>815</v>
      </c>
      <c r="OAY301" s="27" t="s">
        <v>815</v>
      </c>
      <c r="OAZ301" s="27" t="s">
        <v>815</v>
      </c>
      <c r="OBA301" s="27" t="s">
        <v>815</v>
      </c>
      <c r="OBB301" s="27" t="s">
        <v>815</v>
      </c>
      <c r="OBC301" s="27" t="s">
        <v>815</v>
      </c>
      <c r="OBD301" s="27" t="s">
        <v>815</v>
      </c>
      <c r="OBE301" s="27" t="s">
        <v>815</v>
      </c>
      <c r="OBF301" s="27" t="s">
        <v>815</v>
      </c>
      <c r="OBG301" s="27" t="s">
        <v>815</v>
      </c>
      <c r="OBH301" s="27" t="s">
        <v>815</v>
      </c>
      <c r="OBI301" s="27" t="s">
        <v>815</v>
      </c>
      <c r="OBJ301" s="27" t="s">
        <v>815</v>
      </c>
      <c r="OBK301" s="27" t="s">
        <v>815</v>
      </c>
      <c r="OBL301" s="27" t="s">
        <v>815</v>
      </c>
      <c r="OBM301" s="27" t="s">
        <v>815</v>
      </c>
      <c r="OBN301" s="27" t="s">
        <v>815</v>
      </c>
      <c r="OBO301" s="27" t="s">
        <v>815</v>
      </c>
      <c r="OBP301" s="27" t="s">
        <v>815</v>
      </c>
      <c r="OBQ301" s="27" t="s">
        <v>815</v>
      </c>
      <c r="OBR301" s="27" t="s">
        <v>815</v>
      </c>
      <c r="OBS301" s="27" t="s">
        <v>815</v>
      </c>
      <c r="OBT301" s="27" t="s">
        <v>815</v>
      </c>
      <c r="OBU301" s="27" t="s">
        <v>815</v>
      </c>
      <c r="OBV301" s="27" t="s">
        <v>815</v>
      </c>
      <c r="OBW301" s="27" t="s">
        <v>815</v>
      </c>
      <c r="OBX301" s="27" t="s">
        <v>815</v>
      </c>
      <c r="OBY301" s="27" t="s">
        <v>815</v>
      </c>
      <c r="OBZ301" s="27" t="s">
        <v>815</v>
      </c>
      <c r="OCA301" s="27" t="s">
        <v>815</v>
      </c>
      <c r="OCB301" s="27" t="s">
        <v>815</v>
      </c>
      <c r="OCC301" s="27" t="s">
        <v>815</v>
      </c>
      <c r="OCD301" s="27" t="s">
        <v>815</v>
      </c>
      <c r="OCE301" s="27" t="s">
        <v>815</v>
      </c>
      <c r="OCF301" s="27" t="s">
        <v>815</v>
      </c>
      <c r="OCG301" s="27" t="s">
        <v>815</v>
      </c>
      <c r="OCH301" s="27" t="s">
        <v>815</v>
      </c>
      <c r="OCI301" s="27" t="s">
        <v>815</v>
      </c>
      <c r="OCJ301" s="27" t="s">
        <v>815</v>
      </c>
      <c r="OCK301" s="27" t="s">
        <v>815</v>
      </c>
      <c r="OCL301" s="27" t="s">
        <v>815</v>
      </c>
      <c r="OCM301" s="27" t="s">
        <v>815</v>
      </c>
      <c r="OCN301" s="27" t="s">
        <v>815</v>
      </c>
      <c r="OCO301" s="27" t="s">
        <v>815</v>
      </c>
      <c r="OCP301" s="27" t="s">
        <v>815</v>
      </c>
      <c r="OCQ301" s="27" t="s">
        <v>815</v>
      </c>
      <c r="OCR301" s="27" t="s">
        <v>815</v>
      </c>
      <c r="OCS301" s="27" t="s">
        <v>815</v>
      </c>
      <c r="OCT301" s="27" t="s">
        <v>815</v>
      </c>
      <c r="OCU301" s="27" t="s">
        <v>815</v>
      </c>
      <c r="OCV301" s="27" t="s">
        <v>815</v>
      </c>
      <c r="OCW301" s="27" t="s">
        <v>815</v>
      </c>
      <c r="OCX301" s="27" t="s">
        <v>815</v>
      </c>
      <c r="OCY301" s="27" t="s">
        <v>815</v>
      </c>
      <c r="OCZ301" s="27" t="s">
        <v>815</v>
      </c>
      <c r="ODA301" s="27" t="s">
        <v>815</v>
      </c>
      <c r="ODB301" s="27" t="s">
        <v>815</v>
      </c>
      <c r="ODC301" s="27" t="s">
        <v>815</v>
      </c>
      <c r="ODD301" s="27" t="s">
        <v>815</v>
      </c>
      <c r="ODE301" s="27" t="s">
        <v>815</v>
      </c>
      <c r="ODF301" s="27" t="s">
        <v>815</v>
      </c>
      <c r="ODG301" s="27" t="s">
        <v>815</v>
      </c>
      <c r="ODH301" s="27" t="s">
        <v>815</v>
      </c>
      <c r="ODI301" s="27" t="s">
        <v>815</v>
      </c>
      <c r="ODJ301" s="27" t="s">
        <v>815</v>
      </c>
      <c r="ODK301" s="27" t="s">
        <v>815</v>
      </c>
      <c r="ODL301" s="27" t="s">
        <v>815</v>
      </c>
      <c r="ODM301" s="27" t="s">
        <v>815</v>
      </c>
      <c r="ODN301" s="27" t="s">
        <v>815</v>
      </c>
      <c r="ODO301" s="27" t="s">
        <v>815</v>
      </c>
      <c r="ODP301" s="27" t="s">
        <v>815</v>
      </c>
      <c r="ODQ301" s="27" t="s">
        <v>815</v>
      </c>
      <c r="ODR301" s="27" t="s">
        <v>815</v>
      </c>
      <c r="ODS301" s="27" t="s">
        <v>815</v>
      </c>
      <c r="ODT301" s="27" t="s">
        <v>815</v>
      </c>
      <c r="ODU301" s="27" t="s">
        <v>815</v>
      </c>
      <c r="ODV301" s="27" t="s">
        <v>815</v>
      </c>
      <c r="ODW301" s="27" t="s">
        <v>815</v>
      </c>
      <c r="ODX301" s="27" t="s">
        <v>815</v>
      </c>
      <c r="ODY301" s="27" t="s">
        <v>815</v>
      </c>
      <c r="ODZ301" s="27" t="s">
        <v>815</v>
      </c>
      <c r="OEA301" s="27" t="s">
        <v>815</v>
      </c>
      <c r="OEB301" s="27" t="s">
        <v>815</v>
      </c>
      <c r="OEC301" s="27" t="s">
        <v>815</v>
      </c>
      <c r="OED301" s="27" t="s">
        <v>815</v>
      </c>
      <c r="OEE301" s="27" t="s">
        <v>815</v>
      </c>
      <c r="OEF301" s="27" t="s">
        <v>815</v>
      </c>
      <c r="OEG301" s="27" t="s">
        <v>815</v>
      </c>
      <c r="OEH301" s="27" t="s">
        <v>815</v>
      </c>
      <c r="OEI301" s="27" t="s">
        <v>815</v>
      </c>
      <c r="OEJ301" s="27" t="s">
        <v>815</v>
      </c>
      <c r="OEK301" s="27" t="s">
        <v>815</v>
      </c>
      <c r="OEL301" s="27" t="s">
        <v>815</v>
      </c>
      <c r="OEM301" s="27" t="s">
        <v>815</v>
      </c>
      <c r="OEN301" s="27" t="s">
        <v>815</v>
      </c>
      <c r="OEO301" s="27" t="s">
        <v>815</v>
      </c>
      <c r="OEP301" s="27" t="s">
        <v>815</v>
      </c>
      <c r="OEQ301" s="27" t="s">
        <v>815</v>
      </c>
      <c r="OER301" s="27" t="s">
        <v>815</v>
      </c>
      <c r="OES301" s="27" t="s">
        <v>815</v>
      </c>
      <c r="OET301" s="27" t="s">
        <v>815</v>
      </c>
      <c r="OEU301" s="27" t="s">
        <v>815</v>
      </c>
      <c r="OEV301" s="27" t="s">
        <v>815</v>
      </c>
      <c r="OEW301" s="27" t="s">
        <v>815</v>
      </c>
      <c r="OEX301" s="27" t="s">
        <v>815</v>
      </c>
      <c r="OEY301" s="27" t="s">
        <v>815</v>
      </c>
      <c r="OEZ301" s="27" t="s">
        <v>815</v>
      </c>
      <c r="OFA301" s="27" t="s">
        <v>815</v>
      </c>
      <c r="OFB301" s="27" t="s">
        <v>815</v>
      </c>
      <c r="OFC301" s="27" t="s">
        <v>815</v>
      </c>
      <c r="OFD301" s="27" t="s">
        <v>815</v>
      </c>
      <c r="OFE301" s="27" t="s">
        <v>815</v>
      </c>
      <c r="OFF301" s="27" t="s">
        <v>815</v>
      </c>
      <c r="OFG301" s="27" t="s">
        <v>815</v>
      </c>
      <c r="OFH301" s="27" t="s">
        <v>815</v>
      </c>
      <c r="OFI301" s="27" t="s">
        <v>815</v>
      </c>
      <c r="OFJ301" s="27" t="s">
        <v>815</v>
      </c>
      <c r="OFK301" s="27" t="s">
        <v>815</v>
      </c>
      <c r="OFL301" s="27" t="s">
        <v>815</v>
      </c>
      <c r="OFM301" s="27" t="s">
        <v>815</v>
      </c>
      <c r="OFN301" s="27" t="s">
        <v>815</v>
      </c>
      <c r="OFO301" s="27" t="s">
        <v>815</v>
      </c>
      <c r="OFP301" s="27" t="s">
        <v>815</v>
      </c>
      <c r="OFQ301" s="27" t="s">
        <v>815</v>
      </c>
      <c r="OFR301" s="27" t="s">
        <v>815</v>
      </c>
      <c r="OFS301" s="27" t="s">
        <v>815</v>
      </c>
      <c r="OFT301" s="27" t="s">
        <v>815</v>
      </c>
      <c r="OFU301" s="27" t="s">
        <v>815</v>
      </c>
      <c r="OFV301" s="27" t="s">
        <v>815</v>
      </c>
      <c r="OFW301" s="27" t="s">
        <v>815</v>
      </c>
      <c r="OFX301" s="27" t="s">
        <v>815</v>
      </c>
      <c r="OFY301" s="27" t="s">
        <v>815</v>
      </c>
      <c r="OFZ301" s="27" t="s">
        <v>815</v>
      </c>
      <c r="OGA301" s="27" t="s">
        <v>815</v>
      </c>
      <c r="OGB301" s="27" t="s">
        <v>815</v>
      </c>
      <c r="OGC301" s="27" t="s">
        <v>815</v>
      </c>
      <c r="OGD301" s="27" t="s">
        <v>815</v>
      </c>
      <c r="OGE301" s="27" t="s">
        <v>815</v>
      </c>
      <c r="OGF301" s="27" t="s">
        <v>815</v>
      </c>
      <c r="OGG301" s="27" t="s">
        <v>815</v>
      </c>
      <c r="OGH301" s="27" t="s">
        <v>815</v>
      </c>
      <c r="OGI301" s="27" t="s">
        <v>815</v>
      </c>
      <c r="OGJ301" s="27" t="s">
        <v>815</v>
      </c>
      <c r="OGK301" s="27" t="s">
        <v>815</v>
      </c>
      <c r="OGL301" s="27" t="s">
        <v>815</v>
      </c>
      <c r="OGM301" s="27" t="s">
        <v>815</v>
      </c>
      <c r="OGN301" s="27" t="s">
        <v>815</v>
      </c>
      <c r="OGO301" s="27" t="s">
        <v>815</v>
      </c>
      <c r="OGP301" s="27" t="s">
        <v>815</v>
      </c>
      <c r="OGQ301" s="27" t="s">
        <v>815</v>
      </c>
      <c r="OGR301" s="27" t="s">
        <v>815</v>
      </c>
      <c r="OGS301" s="27" t="s">
        <v>815</v>
      </c>
      <c r="OGT301" s="27" t="s">
        <v>815</v>
      </c>
      <c r="OGU301" s="27" t="s">
        <v>815</v>
      </c>
      <c r="OGV301" s="27" t="s">
        <v>815</v>
      </c>
      <c r="OGW301" s="27" t="s">
        <v>815</v>
      </c>
      <c r="OGX301" s="27" t="s">
        <v>815</v>
      </c>
      <c r="OGY301" s="27" t="s">
        <v>815</v>
      </c>
      <c r="OGZ301" s="27" t="s">
        <v>815</v>
      </c>
      <c r="OHA301" s="27" t="s">
        <v>815</v>
      </c>
      <c r="OHB301" s="27" t="s">
        <v>815</v>
      </c>
      <c r="OHC301" s="27" t="s">
        <v>815</v>
      </c>
      <c r="OHD301" s="27" t="s">
        <v>815</v>
      </c>
      <c r="OHE301" s="27" t="s">
        <v>815</v>
      </c>
      <c r="OHF301" s="27" t="s">
        <v>815</v>
      </c>
      <c r="OHG301" s="27" t="s">
        <v>815</v>
      </c>
      <c r="OHH301" s="27" t="s">
        <v>815</v>
      </c>
      <c r="OHI301" s="27" t="s">
        <v>815</v>
      </c>
      <c r="OHJ301" s="27" t="s">
        <v>815</v>
      </c>
      <c r="OHK301" s="27" t="s">
        <v>815</v>
      </c>
      <c r="OHL301" s="27" t="s">
        <v>815</v>
      </c>
      <c r="OHM301" s="27" t="s">
        <v>815</v>
      </c>
      <c r="OHN301" s="27" t="s">
        <v>815</v>
      </c>
      <c r="OHO301" s="27" t="s">
        <v>815</v>
      </c>
      <c r="OHP301" s="27" t="s">
        <v>815</v>
      </c>
      <c r="OHQ301" s="27" t="s">
        <v>815</v>
      </c>
      <c r="OHR301" s="27" t="s">
        <v>815</v>
      </c>
      <c r="OHS301" s="27" t="s">
        <v>815</v>
      </c>
      <c r="OHT301" s="27" t="s">
        <v>815</v>
      </c>
      <c r="OHU301" s="27" t="s">
        <v>815</v>
      </c>
      <c r="OHV301" s="27" t="s">
        <v>815</v>
      </c>
      <c r="OHW301" s="27" t="s">
        <v>815</v>
      </c>
      <c r="OHX301" s="27" t="s">
        <v>815</v>
      </c>
      <c r="OHY301" s="27" t="s">
        <v>815</v>
      </c>
      <c r="OHZ301" s="27" t="s">
        <v>815</v>
      </c>
      <c r="OIA301" s="27" t="s">
        <v>815</v>
      </c>
      <c r="OIB301" s="27" t="s">
        <v>815</v>
      </c>
      <c r="OIC301" s="27" t="s">
        <v>815</v>
      </c>
      <c r="OID301" s="27" t="s">
        <v>815</v>
      </c>
      <c r="OIE301" s="27" t="s">
        <v>815</v>
      </c>
      <c r="OIF301" s="27" t="s">
        <v>815</v>
      </c>
      <c r="OIG301" s="27" t="s">
        <v>815</v>
      </c>
      <c r="OIH301" s="27" t="s">
        <v>815</v>
      </c>
      <c r="OII301" s="27" t="s">
        <v>815</v>
      </c>
      <c r="OIJ301" s="27" t="s">
        <v>815</v>
      </c>
      <c r="OIK301" s="27" t="s">
        <v>815</v>
      </c>
      <c r="OIL301" s="27" t="s">
        <v>815</v>
      </c>
      <c r="OIM301" s="27" t="s">
        <v>815</v>
      </c>
      <c r="OIN301" s="27" t="s">
        <v>815</v>
      </c>
      <c r="OIO301" s="27" t="s">
        <v>815</v>
      </c>
      <c r="OIP301" s="27" t="s">
        <v>815</v>
      </c>
      <c r="OIQ301" s="27" t="s">
        <v>815</v>
      </c>
      <c r="OIR301" s="27" t="s">
        <v>815</v>
      </c>
      <c r="OIS301" s="27" t="s">
        <v>815</v>
      </c>
      <c r="OIT301" s="27" t="s">
        <v>815</v>
      </c>
      <c r="OIU301" s="27" t="s">
        <v>815</v>
      </c>
      <c r="OIV301" s="27" t="s">
        <v>815</v>
      </c>
      <c r="OIW301" s="27" t="s">
        <v>815</v>
      </c>
      <c r="OIX301" s="27" t="s">
        <v>815</v>
      </c>
      <c r="OIY301" s="27" t="s">
        <v>815</v>
      </c>
      <c r="OIZ301" s="27" t="s">
        <v>815</v>
      </c>
      <c r="OJA301" s="27" t="s">
        <v>815</v>
      </c>
      <c r="OJB301" s="27" t="s">
        <v>815</v>
      </c>
      <c r="OJC301" s="27" t="s">
        <v>815</v>
      </c>
      <c r="OJD301" s="27" t="s">
        <v>815</v>
      </c>
      <c r="OJE301" s="27" t="s">
        <v>815</v>
      </c>
      <c r="OJF301" s="27" t="s">
        <v>815</v>
      </c>
      <c r="OJG301" s="27" t="s">
        <v>815</v>
      </c>
      <c r="OJH301" s="27" t="s">
        <v>815</v>
      </c>
      <c r="OJI301" s="27" t="s">
        <v>815</v>
      </c>
      <c r="OJJ301" s="27" t="s">
        <v>815</v>
      </c>
      <c r="OJK301" s="27" t="s">
        <v>815</v>
      </c>
      <c r="OJL301" s="27" t="s">
        <v>815</v>
      </c>
      <c r="OJM301" s="27" t="s">
        <v>815</v>
      </c>
      <c r="OJN301" s="27" t="s">
        <v>815</v>
      </c>
      <c r="OJO301" s="27" t="s">
        <v>815</v>
      </c>
      <c r="OJP301" s="27" t="s">
        <v>815</v>
      </c>
      <c r="OJQ301" s="27" t="s">
        <v>815</v>
      </c>
      <c r="OJR301" s="27" t="s">
        <v>815</v>
      </c>
      <c r="OJS301" s="27" t="s">
        <v>815</v>
      </c>
      <c r="OJT301" s="27" t="s">
        <v>815</v>
      </c>
      <c r="OJU301" s="27" t="s">
        <v>815</v>
      </c>
      <c r="OJV301" s="27" t="s">
        <v>815</v>
      </c>
      <c r="OJW301" s="27" t="s">
        <v>815</v>
      </c>
      <c r="OJX301" s="27" t="s">
        <v>815</v>
      </c>
      <c r="OJY301" s="27" t="s">
        <v>815</v>
      </c>
      <c r="OJZ301" s="27" t="s">
        <v>815</v>
      </c>
      <c r="OKA301" s="27" t="s">
        <v>815</v>
      </c>
      <c r="OKB301" s="27" t="s">
        <v>815</v>
      </c>
      <c r="OKC301" s="27" t="s">
        <v>815</v>
      </c>
      <c r="OKD301" s="27" t="s">
        <v>815</v>
      </c>
      <c r="OKE301" s="27" t="s">
        <v>815</v>
      </c>
      <c r="OKF301" s="27" t="s">
        <v>815</v>
      </c>
      <c r="OKG301" s="27" t="s">
        <v>815</v>
      </c>
      <c r="OKH301" s="27" t="s">
        <v>815</v>
      </c>
      <c r="OKI301" s="27" t="s">
        <v>815</v>
      </c>
      <c r="OKJ301" s="27" t="s">
        <v>815</v>
      </c>
      <c r="OKK301" s="27" t="s">
        <v>815</v>
      </c>
      <c r="OKL301" s="27" t="s">
        <v>815</v>
      </c>
      <c r="OKM301" s="27" t="s">
        <v>815</v>
      </c>
      <c r="OKN301" s="27" t="s">
        <v>815</v>
      </c>
      <c r="OKO301" s="27" t="s">
        <v>815</v>
      </c>
      <c r="OKP301" s="27" t="s">
        <v>815</v>
      </c>
      <c r="OKQ301" s="27" t="s">
        <v>815</v>
      </c>
      <c r="OKR301" s="27" t="s">
        <v>815</v>
      </c>
      <c r="OKS301" s="27" t="s">
        <v>815</v>
      </c>
      <c r="OKT301" s="27" t="s">
        <v>815</v>
      </c>
      <c r="OKU301" s="27" t="s">
        <v>815</v>
      </c>
      <c r="OKV301" s="27" t="s">
        <v>815</v>
      </c>
      <c r="OKW301" s="27" t="s">
        <v>815</v>
      </c>
      <c r="OKX301" s="27" t="s">
        <v>815</v>
      </c>
      <c r="OKY301" s="27" t="s">
        <v>815</v>
      </c>
      <c r="OKZ301" s="27" t="s">
        <v>815</v>
      </c>
      <c r="OLA301" s="27" t="s">
        <v>815</v>
      </c>
      <c r="OLB301" s="27" t="s">
        <v>815</v>
      </c>
      <c r="OLC301" s="27" t="s">
        <v>815</v>
      </c>
      <c r="OLD301" s="27" t="s">
        <v>815</v>
      </c>
      <c r="OLE301" s="27" t="s">
        <v>815</v>
      </c>
      <c r="OLF301" s="27" t="s">
        <v>815</v>
      </c>
      <c r="OLG301" s="27" t="s">
        <v>815</v>
      </c>
      <c r="OLH301" s="27" t="s">
        <v>815</v>
      </c>
      <c r="OLI301" s="27" t="s">
        <v>815</v>
      </c>
      <c r="OLJ301" s="27" t="s">
        <v>815</v>
      </c>
      <c r="OLK301" s="27" t="s">
        <v>815</v>
      </c>
      <c r="OLL301" s="27" t="s">
        <v>815</v>
      </c>
      <c r="OLM301" s="27" t="s">
        <v>815</v>
      </c>
      <c r="OLN301" s="27" t="s">
        <v>815</v>
      </c>
      <c r="OLO301" s="27" t="s">
        <v>815</v>
      </c>
      <c r="OLP301" s="27" t="s">
        <v>815</v>
      </c>
      <c r="OLQ301" s="27" t="s">
        <v>815</v>
      </c>
      <c r="OLR301" s="27" t="s">
        <v>815</v>
      </c>
      <c r="OLS301" s="27" t="s">
        <v>815</v>
      </c>
      <c r="OLT301" s="27" t="s">
        <v>815</v>
      </c>
      <c r="OLU301" s="27" t="s">
        <v>815</v>
      </c>
      <c r="OLV301" s="27" t="s">
        <v>815</v>
      </c>
      <c r="OLW301" s="27" t="s">
        <v>815</v>
      </c>
      <c r="OLX301" s="27" t="s">
        <v>815</v>
      </c>
      <c r="OLY301" s="27" t="s">
        <v>815</v>
      </c>
      <c r="OLZ301" s="27" t="s">
        <v>815</v>
      </c>
      <c r="OMA301" s="27" t="s">
        <v>815</v>
      </c>
      <c r="OMB301" s="27" t="s">
        <v>815</v>
      </c>
      <c r="OMC301" s="27" t="s">
        <v>815</v>
      </c>
      <c r="OMD301" s="27" t="s">
        <v>815</v>
      </c>
      <c r="OME301" s="27" t="s">
        <v>815</v>
      </c>
      <c r="OMF301" s="27" t="s">
        <v>815</v>
      </c>
      <c r="OMG301" s="27" t="s">
        <v>815</v>
      </c>
      <c r="OMH301" s="27" t="s">
        <v>815</v>
      </c>
      <c r="OMI301" s="27" t="s">
        <v>815</v>
      </c>
      <c r="OMJ301" s="27" t="s">
        <v>815</v>
      </c>
      <c r="OMK301" s="27" t="s">
        <v>815</v>
      </c>
      <c r="OML301" s="27" t="s">
        <v>815</v>
      </c>
      <c r="OMM301" s="27" t="s">
        <v>815</v>
      </c>
      <c r="OMN301" s="27" t="s">
        <v>815</v>
      </c>
      <c r="OMO301" s="27" t="s">
        <v>815</v>
      </c>
      <c r="OMP301" s="27" t="s">
        <v>815</v>
      </c>
      <c r="OMQ301" s="27" t="s">
        <v>815</v>
      </c>
      <c r="OMR301" s="27" t="s">
        <v>815</v>
      </c>
      <c r="OMS301" s="27" t="s">
        <v>815</v>
      </c>
      <c r="OMT301" s="27" t="s">
        <v>815</v>
      </c>
      <c r="OMU301" s="27" t="s">
        <v>815</v>
      </c>
      <c r="OMV301" s="27" t="s">
        <v>815</v>
      </c>
      <c r="OMW301" s="27" t="s">
        <v>815</v>
      </c>
      <c r="OMX301" s="27" t="s">
        <v>815</v>
      </c>
      <c r="OMY301" s="27" t="s">
        <v>815</v>
      </c>
      <c r="OMZ301" s="27" t="s">
        <v>815</v>
      </c>
      <c r="ONA301" s="27" t="s">
        <v>815</v>
      </c>
      <c r="ONB301" s="27" t="s">
        <v>815</v>
      </c>
      <c r="ONC301" s="27" t="s">
        <v>815</v>
      </c>
      <c r="OND301" s="27" t="s">
        <v>815</v>
      </c>
      <c r="ONE301" s="27" t="s">
        <v>815</v>
      </c>
      <c r="ONF301" s="27" t="s">
        <v>815</v>
      </c>
      <c r="ONG301" s="27" t="s">
        <v>815</v>
      </c>
      <c r="ONH301" s="27" t="s">
        <v>815</v>
      </c>
      <c r="ONI301" s="27" t="s">
        <v>815</v>
      </c>
      <c r="ONJ301" s="27" t="s">
        <v>815</v>
      </c>
      <c r="ONK301" s="27" t="s">
        <v>815</v>
      </c>
      <c r="ONL301" s="27" t="s">
        <v>815</v>
      </c>
      <c r="ONM301" s="27" t="s">
        <v>815</v>
      </c>
      <c r="ONN301" s="27" t="s">
        <v>815</v>
      </c>
      <c r="ONO301" s="27" t="s">
        <v>815</v>
      </c>
      <c r="ONP301" s="27" t="s">
        <v>815</v>
      </c>
      <c r="ONQ301" s="27" t="s">
        <v>815</v>
      </c>
      <c r="ONR301" s="27" t="s">
        <v>815</v>
      </c>
      <c r="ONS301" s="27" t="s">
        <v>815</v>
      </c>
      <c r="ONT301" s="27" t="s">
        <v>815</v>
      </c>
      <c r="ONU301" s="27" t="s">
        <v>815</v>
      </c>
      <c r="ONV301" s="27" t="s">
        <v>815</v>
      </c>
      <c r="ONW301" s="27" t="s">
        <v>815</v>
      </c>
      <c r="ONX301" s="27" t="s">
        <v>815</v>
      </c>
      <c r="ONY301" s="27" t="s">
        <v>815</v>
      </c>
      <c r="ONZ301" s="27" t="s">
        <v>815</v>
      </c>
      <c r="OOA301" s="27" t="s">
        <v>815</v>
      </c>
      <c r="OOB301" s="27" t="s">
        <v>815</v>
      </c>
      <c r="OOC301" s="27" t="s">
        <v>815</v>
      </c>
      <c r="OOD301" s="27" t="s">
        <v>815</v>
      </c>
      <c r="OOE301" s="27" t="s">
        <v>815</v>
      </c>
      <c r="OOF301" s="27" t="s">
        <v>815</v>
      </c>
      <c r="OOG301" s="27" t="s">
        <v>815</v>
      </c>
      <c r="OOH301" s="27" t="s">
        <v>815</v>
      </c>
      <c r="OOI301" s="27" t="s">
        <v>815</v>
      </c>
      <c r="OOJ301" s="27" t="s">
        <v>815</v>
      </c>
      <c r="OOK301" s="27" t="s">
        <v>815</v>
      </c>
      <c r="OOL301" s="27" t="s">
        <v>815</v>
      </c>
      <c r="OOM301" s="27" t="s">
        <v>815</v>
      </c>
      <c r="OON301" s="27" t="s">
        <v>815</v>
      </c>
      <c r="OOO301" s="27" t="s">
        <v>815</v>
      </c>
      <c r="OOP301" s="27" t="s">
        <v>815</v>
      </c>
      <c r="OOQ301" s="27" t="s">
        <v>815</v>
      </c>
      <c r="OOR301" s="27" t="s">
        <v>815</v>
      </c>
      <c r="OOS301" s="27" t="s">
        <v>815</v>
      </c>
      <c r="OOT301" s="27" t="s">
        <v>815</v>
      </c>
      <c r="OOU301" s="27" t="s">
        <v>815</v>
      </c>
      <c r="OOV301" s="27" t="s">
        <v>815</v>
      </c>
      <c r="OOW301" s="27" t="s">
        <v>815</v>
      </c>
      <c r="OOX301" s="27" t="s">
        <v>815</v>
      </c>
      <c r="OOY301" s="27" t="s">
        <v>815</v>
      </c>
      <c r="OOZ301" s="27" t="s">
        <v>815</v>
      </c>
      <c r="OPA301" s="27" t="s">
        <v>815</v>
      </c>
      <c r="OPB301" s="27" t="s">
        <v>815</v>
      </c>
      <c r="OPC301" s="27" t="s">
        <v>815</v>
      </c>
      <c r="OPD301" s="27" t="s">
        <v>815</v>
      </c>
      <c r="OPE301" s="27" t="s">
        <v>815</v>
      </c>
      <c r="OPF301" s="27" t="s">
        <v>815</v>
      </c>
      <c r="OPG301" s="27" t="s">
        <v>815</v>
      </c>
      <c r="OPH301" s="27" t="s">
        <v>815</v>
      </c>
      <c r="OPI301" s="27" t="s">
        <v>815</v>
      </c>
      <c r="OPJ301" s="27" t="s">
        <v>815</v>
      </c>
      <c r="OPK301" s="27" t="s">
        <v>815</v>
      </c>
      <c r="OPL301" s="27" t="s">
        <v>815</v>
      </c>
      <c r="OPM301" s="27" t="s">
        <v>815</v>
      </c>
      <c r="OPN301" s="27" t="s">
        <v>815</v>
      </c>
      <c r="OPO301" s="27" t="s">
        <v>815</v>
      </c>
      <c r="OPP301" s="27" t="s">
        <v>815</v>
      </c>
      <c r="OPQ301" s="27" t="s">
        <v>815</v>
      </c>
      <c r="OPR301" s="27" t="s">
        <v>815</v>
      </c>
      <c r="OPS301" s="27" t="s">
        <v>815</v>
      </c>
      <c r="OPT301" s="27" t="s">
        <v>815</v>
      </c>
      <c r="OPU301" s="27" t="s">
        <v>815</v>
      </c>
      <c r="OPV301" s="27" t="s">
        <v>815</v>
      </c>
      <c r="OPW301" s="27" t="s">
        <v>815</v>
      </c>
      <c r="OPX301" s="27" t="s">
        <v>815</v>
      </c>
      <c r="OPY301" s="27" t="s">
        <v>815</v>
      </c>
      <c r="OPZ301" s="27" t="s">
        <v>815</v>
      </c>
      <c r="OQA301" s="27" t="s">
        <v>815</v>
      </c>
      <c r="OQB301" s="27" t="s">
        <v>815</v>
      </c>
      <c r="OQC301" s="27" t="s">
        <v>815</v>
      </c>
      <c r="OQD301" s="27" t="s">
        <v>815</v>
      </c>
      <c r="OQE301" s="27" t="s">
        <v>815</v>
      </c>
      <c r="OQF301" s="27" t="s">
        <v>815</v>
      </c>
      <c r="OQG301" s="27" t="s">
        <v>815</v>
      </c>
      <c r="OQH301" s="27" t="s">
        <v>815</v>
      </c>
      <c r="OQI301" s="27" t="s">
        <v>815</v>
      </c>
      <c r="OQJ301" s="27" t="s">
        <v>815</v>
      </c>
      <c r="OQK301" s="27" t="s">
        <v>815</v>
      </c>
      <c r="OQL301" s="27" t="s">
        <v>815</v>
      </c>
      <c r="OQM301" s="27" t="s">
        <v>815</v>
      </c>
      <c r="OQN301" s="27" t="s">
        <v>815</v>
      </c>
      <c r="OQO301" s="27" t="s">
        <v>815</v>
      </c>
      <c r="OQP301" s="27" t="s">
        <v>815</v>
      </c>
      <c r="OQQ301" s="27" t="s">
        <v>815</v>
      </c>
      <c r="OQR301" s="27" t="s">
        <v>815</v>
      </c>
      <c r="OQS301" s="27" t="s">
        <v>815</v>
      </c>
      <c r="OQT301" s="27" t="s">
        <v>815</v>
      </c>
      <c r="OQU301" s="27" t="s">
        <v>815</v>
      </c>
      <c r="OQV301" s="27" t="s">
        <v>815</v>
      </c>
      <c r="OQW301" s="27" t="s">
        <v>815</v>
      </c>
      <c r="OQX301" s="27" t="s">
        <v>815</v>
      </c>
      <c r="OQY301" s="27" t="s">
        <v>815</v>
      </c>
      <c r="OQZ301" s="27" t="s">
        <v>815</v>
      </c>
      <c r="ORA301" s="27" t="s">
        <v>815</v>
      </c>
      <c r="ORB301" s="27" t="s">
        <v>815</v>
      </c>
      <c r="ORC301" s="27" t="s">
        <v>815</v>
      </c>
      <c r="ORD301" s="27" t="s">
        <v>815</v>
      </c>
      <c r="ORE301" s="27" t="s">
        <v>815</v>
      </c>
      <c r="ORF301" s="27" t="s">
        <v>815</v>
      </c>
      <c r="ORG301" s="27" t="s">
        <v>815</v>
      </c>
      <c r="ORH301" s="27" t="s">
        <v>815</v>
      </c>
      <c r="ORI301" s="27" t="s">
        <v>815</v>
      </c>
      <c r="ORJ301" s="27" t="s">
        <v>815</v>
      </c>
      <c r="ORK301" s="27" t="s">
        <v>815</v>
      </c>
      <c r="ORL301" s="27" t="s">
        <v>815</v>
      </c>
      <c r="ORM301" s="27" t="s">
        <v>815</v>
      </c>
      <c r="ORN301" s="27" t="s">
        <v>815</v>
      </c>
      <c r="ORO301" s="27" t="s">
        <v>815</v>
      </c>
      <c r="ORP301" s="27" t="s">
        <v>815</v>
      </c>
      <c r="ORQ301" s="27" t="s">
        <v>815</v>
      </c>
      <c r="ORR301" s="27" t="s">
        <v>815</v>
      </c>
      <c r="ORS301" s="27" t="s">
        <v>815</v>
      </c>
      <c r="ORT301" s="27" t="s">
        <v>815</v>
      </c>
      <c r="ORU301" s="27" t="s">
        <v>815</v>
      </c>
      <c r="ORV301" s="27" t="s">
        <v>815</v>
      </c>
      <c r="ORW301" s="27" t="s">
        <v>815</v>
      </c>
      <c r="ORX301" s="27" t="s">
        <v>815</v>
      </c>
      <c r="ORY301" s="27" t="s">
        <v>815</v>
      </c>
      <c r="ORZ301" s="27" t="s">
        <v>815</v>
      </c>
      <c r="OSA301" s="27" t="s">
        <v>815</v>
      </c>
      <c r="OSB301" s="27" t="s">
        <v>815</v>
      </c>
      <c r="OSC301" s="27" t="s">
        <v>815</v>
      </c>
      <c r="OSD301" s="27" t="s">
        <v>815</v>
      </c>
      <c r="OSE301" s="27" t="s">
        <v>815</v>
      </c>
      <c r="OSF301" s="27" t="s">
        <v>815</v>
      </c>
      <c r="OSG301" s="27" t="s">
        <v>815</v>
      </c>
      <c r="OSH301" s="27" t="s">
        <v>815</v>
      </c>
      <c r="OSI301" s="27" t="s">
        <v>815</v>
      </c>
      <c r="OSJ301" s="27" t="s">
        <v>815</v>
      </c>
      <c r="OSK301" s="27" t="s">
        <v>815</v>
      </c>
      <c r="OSL301" s="27" t="s">
        <v>815</v>
      </c>
      <c r="OSM301" s="27" t="s">
        <v>815</v>
      </c>
      <c r="OSN301" s="27" t="s">
        <v>815</v>
      </c>
      <c r="OSO301" s="27" t="s">
        <v>815</v>
      </c>
      <c r="OSP301" s="27" t="s">
        <v>815</v>
      </c>
      <c r="OSQ301" s="27" t="s">
        <v>815</v>
      </c>
      <c r="OSR301" s="27" t="s">
        <v>815</v>
      </c>
      <c r="OSS301" s="27" t="s">
        <v>815</v>
      </c>
      <c r="OST301" s="27" t="s">
        <v>815</v>
      </c>
      <c r="OSU301" s="27" t="s">
        <v>815</v>
      </c>
      <c r="OSV301" s="27" t="s">
        <v>815</v>
      </c>
      <c r="OSW301" s="27" t="s">
        <v>815</v>
      </c>
      <c r="OSX301" s="27" t="s">
        <v>815</v>
      </c>
      <c r="OSY301" s="27" t="s">
        <v>815</v>
      </c>
      <c r="OSZ301" s="27" t="s">
        <v>815</v>
      </c>
      <c r="OTA301" s="27" t="s">
        <v>815</v>
      </c>
      <c r="OTB301" s="27" t="s">
        <v>815</v>
      </c>
      <c r="OTC301" s="27" t="s">
        <v>815</v>
      </c>
      <c r="OTD301" s="27" t="s">
        <v>815</v>
      </c>
      <c r="OTE301" s="27" t="s">
        <v>815</v>
      </c>
      <c r="OTF301" s="27" t="s">
        <v>815</v>
      </c>
      <c r="OTG301" s="27" t="s">
        <v>815</v>
      </c>
      <c r="OTH301" s="27" t="s">
        <v>815</v>
      </c>
      <c r="OTI301" s="27" t="s">
        <v>815</v>
      </c>
      <c r="OTJ301" s="27" t="s">
        <v>815</v>
      </c>
      <c r="OTK301" s="27" t="s">
        <v>815</v>
      </c>
      <c r="OTL301" s="27" t="s">
        <v>815</v>
      </c>
      <c r="OTM301" s="27" t="s">
        <v>815</v>
      </c>
      <c r="OTN301" s="27" t="s">
        <v>815</v>
      </c>
      <c r="OTO301" s="27" t="s">
        <v>815</v>
      </c>
      <c r="OTP301" s="27" t="s">
        <v>815</v>
      </c>
      <c r="OTQ301" s="27" t="s">
        <v>815</v>
      </c>
      <c r="OTR301" s="27" t="s">
        <v>815</v>
      </c>
      <c r="OTS301" s="27" t="s">
        <v>815</v>
      </c>
      <c r="OTT301" s="27" t="s">
        <v>815</v>
      </c>
      <c r="OTU301" s="27" t="s">
        <v>815</v>
      </c>
      <c r="OTV301" s="27" t="s">
        <v>815</v>
      </c>
      <c r="OTW301" s="27" t="s">
        <v>815</v>
      </c>
      <c r="OTX301" s="27" t="s">
        <v>815</v>
      </c>
      <c r="OTY301" s="27" t="s">
        <v>815</v>
      </c>
      <c r="OTZ301" s="27" t="s">
        <v>815</v>
      </c>
      <c r="OUA301" s="27" t="s">
        <v>815</v>
      </c>
      <c r="OUB301" s="27" t="s">
        <v>815</v>
      </c>
      <c r="OUC301" s="27" t="s">
        <v>815</v>
      </c>
      <c r="OUD301" s="27" t="s">
        <v>815</v>
      </c>
      <c r="OUE301" s="27" t="s">
        <v>815</v>
      </c>
      <c r="OUF301" s="27" t="s">
        <v>815</v>
      </c>
      <c r="OUG301" s="27" t="s">
        <v>815</v>
      </c>
      <c r="OUH301" s="27" t="s">
        <v>815</v>
      </c>
      <c r="OUI301" s="27" t="s">
        <v>815</v>
      </c>
      <c r="OUJ301" s="27" t="s">
        <v>815</v>
      </c>
      <c r="OUK301" s="27" t="s">
        <v>815</v>
      </c>
      <c r="OUL301" s="27" t="s">
        <v>815</v>
      </c>
      <c r="OUM301" s="27" t="s">
        <v>815</v>
      </c>
      <c r="OUN301" s="27" t="s">
        <v>815</v>
      </c>
      <c r="OUO301" s="27" t="s">
        <v>815</v>
      </c>
      <c r="OUP301" s="27" t="s">
        <v>815</v>
      </c>
      <c r="OUQ301" s="27" t="s">
        <v>815</v>
      </c>
      <c r="OUR301" s="27" t="s">
        <v>815</v>
      </c>
      <c r="OUS301" s="27" t="s">
        <v>815</v>
      </c>
      <c r="OUT301" s="27" t="s">
        <v>815</v>
      </c>
      <c r="OUU301" s="27" t="s">
        <v>815</v>
      </c>
      <c r="OUV301" s="27" t="s">
        <v>815</v>
      </c>
      <c r="OUW301" s="27" t="s">
        <v>815</v>
      </c>
      <c r="OUX301" s="27" t="s">
        <v>815</v>
      </c>
      <c r="OUY301" s="27" t="s">
        <v>815</v>
      </c>
      <c r="OUZ301" s="27" t="s">
        <v>815</v>
      </c>
      <c r="OVA301" s="27" t="s">
        <v>815</v>
      </c>
      <c r="OVB301" s="27" t="s">
        <v>815</v>
      </c>
      <c r="OVC301" s="27" t="s">
        <v>815</v>
      </c>
      <c r="OVD301" s="27" t="s">
        <v>815</v>
      </c>
      <c r="OVE301" s="27" t="s">
        <v>815</v>
      </c>
      <c r="OVF301" s="27" t="s">
        <v>815</v>
      </c>
      <c r="OVG301" s="27" t="s">
        <v>815</v>
      </c>
      <c r="OVH301" s="27" t="s">
        <v>815</v>
      </c>
      <c r="OVI301" s="27" t="s">
        <v>815</v>
      </c>
      <c r="OVJ301" s="27" t="s">
        <v>815</v>
      </c>
      <c r="OVK301" s="27" t="s">
        <v>815</v>
      </c>
      <c r="OVL301" s="27" t="s">
        <v>815</v>
      </c>
      <c r="OVM301" s="27" t="s">
        <v>815</v>
      </c>
      <c r="OVN301" s="27" t="s">
        <v>815</v>
      </c>
      <c r="OVO301" s="27" t="s">
        <v>815</v>
      </c>
      <c r="OVP301" s="27" t="s">
        <v>815</v>
      </c>
      <c r="OVQ301" s="27" t="s">
        <v>815</v>
      </c>
      <c r="OVR301" s="27" t="s">
        <v>815</v>
      </c>
      <c r="OVS301" s="27" t="s">
        <v>815</v>
      </c>
      <c r="OVT301" s="27" t="s">
        <v>815</v>
      </c>
      <c r="OVU301" s="27" t="s">
        <v>815</v>
      </c>
      <c r="OVV301" s="27" t="s">
        <v>815</v>
      </c>
      <c r="OVW301" s="27" t="s">
        <v>815</v>
      </c>
      <c r="OVX301" s="27" t="s">
        <v>815</v>
      </c>
      <c r="OVY301" s="27" t="s">
        <v>815</v>
      </c>
      <c r="OVZ301" s="27" t="s">
        <v>815</v>
      </c>
      <c r="OWA301" s="27" t="s">
        <v>815</v>
      </c>
      <c r="OWB301" s="27" t="s">
        <v>815</v>
      </c>
      <c r="OWC301" s="27" t="s">
        <v>815</v>
      </c>
      <c r="OWD301" s="27" t="s">
        <v>815</v>
      </c>
      <c r="OWE301" s="27" t="s">
        <v>815</v>
      </c>
      <c r="OWF301" s="27" t="s">
        <v>815</v>
      </c>
      <c r="OWG301" s="27" t="s">
        <v>815</v>
      </c>
      <c r="OWH301" s="27" t="s">
        <v>815</v>
      </c>
      <c r="OWI301" s="27" t="s">
        <v>815</v>
      </c>
      <c r="OWJ301" s="27" t="s">
        <v>815</v>
      </c>
      <c r="OWK301" s="27" t="s">
        <v>815</v>
      </c>
      <c r="OWL301" s="27" t="s">
        <v>815</v>
      </c>
      <c r="OWM301" s="27" t="s">
        <v>815</v>
      </c>
      <c r="OWN301" s="27" t="s">
        <v>815</v>
      </c>
      <c r="OWO301" s="27" t="s">
        <v>815</v>
      </c>
      <c r="OWP301" s="27" t="s">
        <v>815</v>
      </c>
      <c r="OWQ301" s="27" t="s">
        <v>815</v>
      </c>
      <c r="OWR301" s="27" t="s">
        <v>815</v>
      </c>
      <c r="OWS301" s="27" t="s">
        <v>815</v>
      </c>
      <c r="OWT301" s="27" t="s">
        <v>815</v>
      </c>
      <c r="OWU301" s="27" t="s">
        <v>815</v>
      </c>
      <c r="OWV301" s="27" t="s">
        <v>815</v>
      </c>
      <c r="OWW301" s="27" t="s">
        <v>815</v>
      </c>
      <c r="OWX301" s="27" t="s">
        <v>815</v>
      </c>
      <c r="OWY301" s="27" t="s">
        <v>815</v>
      </c>
      <c r="OWZ301" s="27" t="s">
        <v>815</v>
      </c>
      <c r="OXA301" s="27" t="s">
        <v>815</v>
      </c>
      <c r="OXB301" s="27" t="s">
        <v>815</v>
      </c>
      <c r="OXC301" s="27" t="s">
        <v>815</v>
      </c>
      <c r="OXD301" s="27" t="s">
        <v>815</v>
      </c>
      <c r="OXE301" s="27" t="s">
        <v>815</v>
      </c>
      <c r="OXF301" s="27" t="s">
        <v>815</v>
      </c>
      <c r="OXG301" s="27" t="s">
        <v>815</v>
      </c>
      <c r="OXH301" s="27" t="s">
        <v>815</v>
      </c>
      <c r="OXI301" s="27" t="s">
        <v>815</v>
      </c>
      <c r="OXJ301" s="27" t="s">
        <v>815</v>
      </c>
      <c r="OXK301" s="27" t="s">
        <v>815</v>
      </c>
      <c r="OXL301" s="27" t="s">
        <v>815</v>
      </c>
      <c r="OXM301" s="27" t="s">
        <v>815</v>
      </c>
      <c r="OXN301" s="27" t="s">
        <v>815</v>
      </c>
      <c r="OXO301" s="27" t="s">
        <v>815</v>
      </c>
      <c r="OXP301" s="27" t="s">
        <v>815</v>
      </c>
      <c r="OXQ301" s="27" t="s">
        <v>815</v>
      </c>
      <c r="OXR301" s="27" t="s">
        <v>815</v>
      </c>
      <c r="OXS301" s="27" t="s">
        <v>815</v>
      </c>
      <c r="OXT301" s="27" t="s">
        <v>815</v>
      </c>
      <c r="OXU301" s="27" t="s">
        <v>815</v>
      </c>
      <c r="OXV301" s="27" t="s">
        <v>815</v>
      </c>
      <c r="OXW301" s="27" t="s">
        <v>815</v>
      </c>
      <c r="OXX301" s="27" t="s">
        <v>815</v>
      </c>
      <c r="OXY301" s="27" t="s">
        <v>815</v>
      </c>
      <c r="OXZ301" s="27" t="s">
        <v>815</v>
      </c>
      <c r="OYA301" s="27" t="s">
        <v>815</v>
      </c>
      <c r="OYB301" s="27" t="s">
        <v>815</v>
      </c>
      <c r="OYC301" s="27" t="s">
        <v>815</v>
      </c>
      <c r="OYD301" s="27" t="s">
        <v>815</v>
      </c>
      <c r="OYE301" s="27" t="s">
        <v>815</v>
      </c>
      <c r="OYF301" s="27" t="s">
        <v>815</v>
      </c>
      <c r="OYG301" s="27" t="s">
        <v>815</v>
      </c>
      <c r="OYH301" s="27" t="s">
        <v>815</v>
      </c>
      <c r="OYI301" s="27" t="s">
        <v>815</v>
      </c>
      <c r="OYJ301" s="27" t="s">
        <v>815</v>
      </c>
      <c r="OYK301" s="27" t="s">
        <v>815</v>
      </c>
      <c r="OYL301" s="27" t="s">
        <v>815</v>
      </c>
      <c r="OYM301" s="27" t="s">
        <v>815</v>
      </c>
      <c r="OYN301" s="27" t="s">
        <v>815</v>
      </c>
      <c r="OYO301" s="27" t="s">
        <v>815</v>
      </c>
      <c r="OYP301" s="27" t="s">
        <v>815</v>
      </c>
      <c r="OYQ301" s="27" t="s">
        <v>815</v>
      </c>
      <c r="OYR301" s="27" t="s">
        <v>815</v>
      </c>
      <c r="OYS301" s="27" t="s">
        <v>815</v>
      </c>
      <c r="OYT301" s="27" t="s">
        <v>815</v>
      </c>
      <c r="OYU301" s="27" t="s">
        <v>815</v>
      </c>
      <c r="OYV301" s="27" t="s">
        <v>815</v>
      </c>
      <c r="OYW301" s="27" t="s">
        <v>815</v>
      </c>
      <c r="OYX301" s="27" t="s">
        <v>815</v>
      </c>
      <c r="OYY301" s="27" t="s">
        <v>815</v>
      </c>
      <c r="OYZ301" s="27" t="s">
        <v>815</v>
      </c>
      <c r="OZA301" s="27" t="s">
        <v>815</v>
      </c>
      <c r="OZB301" s="27" t="s">
        <v>815</v>
      </c>
      <c r="OZC301" s="27" t="s">
        <v>815</v>
      </c>
      <c r="OZD301" s="27" t="s">
        <v>815</v>
      </c>
      <c r="OZE301" s="27" t="s">
        <v>815</v>
      </c>
      <c r="OZF301" s="27" t="s">
        <v>815</v>
      </c>
      <c r="OZG301" s="27" t="s">
        <v>815</v>
      </c>
      <c r="OZH301" s="27" t="s">
        <v>815</v>
      </c>
      <c r="OZI301" s="27" t="s">
        <v>815</v>
      </c>
      <c r="OZJ301" s="27" t="s">
        <v>815</v>
      </c>
      <c r="OZK301" s="27" t="s">
        <v>815</v>
      </c>
      <c r="OZL301" s="27" t="s">
        <v>815</v>
      </c>
      <c r="OZM301" s="27" t="s">
        <v>815</v>
      </c>
      <c r="OZN301" s="27" t="s">
        <v>815</v>
      </c>
      <c r="OZO301" s="27" t="s">
        <v>815</v>
      </c>
      <c r="OZP301" s="27" t="s">
        <v>815</v>
      </c>
      <c r="OZQ301" s="27" t="s">
        <v>815</v>
      </c>
      <c r="OZR301" s="27" t="s">
        <v>815</v>
      </c>
      <c r="OZS301" s="27" t="s">
        <v>815</v>
      </c>
      <c r="OZT301" s="27" t="s">
        <v>815</v>
      </c>
      <c r="OZU301" s="27" t="s">
        <v>815</v>
      </c>
      <c r="OZV301" s="27" t="s">
        <v>815</v>
      </c>
      <c r="OZW301" s="27" t="s">
        <v>815</v>
      </c>
      <c r="OZX301" s="27" t="s">
        <v>815</v>
      </c>
      <c r="OZY301" s="27" t="s">
        <v>815</v>
      </c>
      <c r="OZZ301" s="27" t="s">
        <v>815</v>
      </c>
      <c r="PAA301" s="27" t="s">
        <v>815</v>
      </c>
      <c r="PAB301" s="27" t="s">
        <v>815</v>
      </c>
      <c r="PAC301" s="27" t="s">
        <v>815</v>
      </c>
      <c r="PAD301" s="27" t="s">
        <v>815</v>
      </c>
      <c r="PAE301" s="27" t="s">
        <v>815</v>
      </c>
      <c r="PAF301" s="27" t="s">
        <v>815</v>
      </c>
      <c r="PAG301" s="27" t="s">
        <v>815</v>
      </c>
      <c r="PAH301" s="27" t="s">
        <v>815</v>
      </c>
      <c r="PAI301" s="27" t="s">
        <v>815</v>
      </c>
      <c r="PAJ301" s="27" t="s">
        <v>815</v>
      </c>
      <c r="PAK301" s="27" t="s">
        <v>815</v>
      </c>
      <c r="PAL301" s="27" t="s">
        <v>815</v>
      </c>
      <c r="PAM301" s="27" t="s">
        <v>815</v>
      </c>
      <c r="PAN301" s="27" t="s">
        <v>815</v>
      </c>
      <c r="PAO301" s="27" t="s">
        <v>815</v>
      </c>
      <c r="PAP301" s="27" t="s">
        <v>815</v>
      </c>
      <c r="PAQ301" s="27" t="s">
        <v>815</v>
      </c>
      <c r="PAR301" s="27" t="s">
        <v>815</v>
      </c>
      <c r="PAS301" s="27" t="s">
        <v>815</v>
      </c>
      <c r="PAT301" s="27" t="s">
        <v>815</v>
      </c>
      <c r="PAU301" s="27" t="s">
        <v>815</v>
      </c>
      <c r="PAV301" s="27" t="s">
        <v>815</v>
      </c>
      <c r="PAW301" s="27" t="s">
        <v>815</v>
      </c>
      <c r="PAX301" s="27" t="s">
        <v>815</v>
      </c>
      <c r="PAY301" s="27" t="s">
        <v>815</v>
      </c>
      <c r="PAZ301" s="27" t="s">
        <v>815</v>
      </c>
      <c r="PBA301" s="27" t="s">
        <v>815</v>
      </c>
      <c r="PBB301" s="27" t="s">
        <v>815</v>
      </c>
      <c r="PBC301" s="27" t="s">
        <v>815</v>
      </c>
      <c r="PBD301" s="27" t="s">
        <v>815</v>
      </c>
      <c r="PBE301" s="27" t="s">
        <v>815</v>
      </c>
      <c r="PBF301" s="27" t="s">
        <v>815</v>
      </c>
      <c r="PBG301" s="27" t="s">
        <v>815</v>
      </c>
      <c r="PBH301" s="27" t="s">
        <v>815</v>
      </c>
      <c r="PBI301" s="27" t="s">
        <v>815</v>
      </c>
      <c r="PBJ301" s="27" t="s">
        <v>815</v>
      </c>
      <c r="PBK301" s="27" t="s">
        <v>815</v>
      </c>
      <c r="PBL301" s="27" t="s">
        <v>815</v>
      </c>
      <c r="PBM301" s="27" t="s">
        <v>815</v>
      </c>
      <c r="PBN301" s="27" t="s">
        <v>815</v>
      </c>
      <c r="PBO301" s="27" t="s">
        <v>815</v>
      </c>
      <c r="PBP301" s="27" t="s">
        <v>815</v>
      </c>
      <c r="PBQ301" s="27" t="s">
        <v>815</v>
      </c>
      <c r="PBR301" s="27" t="s">
        <v>815</v>
      </c>
      <c r="PBS301" s="27" t="s">
        <v>815</v>
      </c>
      <c r="PBT301" s="27" t="s">
        <v>815</v>
      </c>
      <c r="PBU301" s="27" t="s">
        <v>815</v>
      </c>
      <c r="PBV301" s="27" t="s">
        <v>815</v>
      </c>
      <c r="PBW301" s="27" t="s">
        <v>815</v>
      </c>
      <c r="PBX301" s="27" t="s">
        <v>815</v>
      </c>
      <c r="PBY301" s="27" t="s">
        <v>815</v>
      </c>
      <c r="PBZ301" s="27" t="s">
        <v>815</v>
      </c>
      <c r="PCA301" s="27" t="s">
        <v>815</v>
      </c>
      <c r="PCB301" s="27" t="s">
        <v>815</v>
      </c>
      <c r="PCC301" s="27" t="s">
        <v>815</v>
      </c>
      <c r="PCD301" s="27" t="s">
        <v>815</v>
      </c>
      <c r="PCE301" s="27" t="s">
        <v>815</v>
      </c>
      <c r="PCF301" s="27" t="s">
        <v>815</v>
      </c>
      <c r="PCG301" s="27" t="s">
        <v>815</v>
      </c>
      <c r="PCH301" s="27" t="s">
        <v>815</v>
      </c>
      <c r="PCI301" s="27" t="s">
        <v>815</v>
      </c>
      <c r="PCJ301" s="27" t="s">
        <v>815</v>
      </c>
      <c r="PCK301" s="27" t="s">
        <v>815</v>
      </c>
      <c r="PCL301" s="27" t="s">
        <v>815</v>
      </c>
      <c r="PCM301" s="27" t="s">
        <v>815</v>
      </c>
      <c r="PCN301" s="27" t="s">
        <v>815</v>
      </c>
      <c r="PCO301" s="27" t="s">
        <v>815</v>
      </c>
      <c r="PCP301" s="27" t="s">
        <v>815</v>
      </c>
      <c r="PCQ301" s="27" t="s">
        <v>815</v>
      </c>
      <c r="PCR301" s="27" t="s">
        <v>815</v>
      </c>
      <c r="PCS301" s="27" t="s">
        <v>815</v>
      </c>
      <c r="PCT301" s="27" t="s">
        <v>815</v>
      </c>
      <c r="PCU301" s="27" t="s">
        <v>815</v>
      </c>
      <c r="PCV301" s="27" t="s">
        <v>815</v>
      </c>
      <c r="PCW301" s="27" t="s">
        <v>815</v>
      </c>
      <c r="PCX301" s="27" t="s">
        <v>815</v>
      </c>
      <c r="PCY301" s="27" t="s">
        <v>815</v>
      </c>
      <c r="PCZ301" s="27" t="s">
        <v>815</v>
      </c>
      <c r="PDA301" s="27" t="s">
        <v>815</v>
      </c>
      <c r="PDB301" s="27" t="s">
        <v>815</v>
      </c>
      <c r="PDC301" s="27" t="s">
        <v>815</v>
      </c>
      <c r="PDD301" s="27" t="s">
        <v>815</v>
      </c>
      <c r="PDE301" s="27" t="s">
        <v>815</v>
      </c>
      <c r="PDF301" s="27" t="s">
        <v>815</v>
      </c>
      <c r="PDG301" s="27" t="s">
        <v>815</v>
      </c>
      <c r="PDH301" s="27" t="s">
        <v>815</v>
      </c>
      <c r="PDI301" s="27" t="s">
        <v>815</v>
      </c>
      <c r="PDJ301" s="27" t="s">
        <v>815</v>
      </c>
      <c r="PDK301" s="27" t="s">
        <v>815</v>
      </c>
      <c r="PDL301" s="27" t="s">
        <v>815</v>
      </c>
      <c r="PDM301" s="27" t="s">
        <v>815</v>
      </c>
      <c r="PDN301" s="27" t="s">
        <v>815</v>
      </c>
      <c r="PDO301" s="27" t="s">
        <v>815</v>
      </c>
      <c r="PDP301" s="27" t="s">
        <v>815</v>
      </c>
      <c r="PDQ301" s="27" t="s">
        <v>815</v>
      </c>
      <c r="PDR301" s="27" t="s">
        <v>815</v>
      </c>
      <c r="PDS301" s="27" t="s">
        <v>815</v>
      </c>
      <c r="PDT301" s="27" t="s">
        <v>815</v>
      </c>
      <c r="PDU301" s="27" t="s">
        <v>815</v>
      </c>
      <c r="PDV301" s="27" t="s">
        <v>815</v>
      </c>
      <c r="PDW301" s="27" t="s">
        <v>815</v>
      </c>
      <c r="PDX301" s="27" t="s">
        <v>815</v>
      </c>
      <c r="PDY301" s="27" t="s">
        <v>815</v>
      </c>
      <c r="PDZ301" s="27" t="s">
        <v>815</v>
      </c>
      <c r="PEA301" s="27" t="s">
        <v>815</v>
      </c>
      <c r="PEB301" s="27" t="s">
        <v>815</v>
      </c>
      <c r="PEC301" s="27" t="s">
        <v>815</v>
      </c>
      <c r="PED301" s="27" t="s">
        <v>815</v>
      </c>
      <c r="PEE301" s="27" t="s">
        <v>815</v>
      </c>
      <c r="PEF301" s="27" t="s">
        <v>815</v>
      </c>
      <c r="PEG301" s="27" t="s">
        <v>815</v>
      </c>
      <c r="PEH301" s="27" t="s">
        <v>815</v>
      </c>
      <c r="PEI301" s="27" t="s">
        <v>815</v>
      </c>
      <c r="PEJ301" s="27" t="s">
        <v>815</v>
      </c>
      <c r="PEK301" s="27" t="s">
        <v>815</v>
      </c>
      <c r="PEL301" s="27" t="s">
        <v>815</v>
      </c>
      <c r="PEM301" s="27" t="s">
        <v>815</v>
      </c>
      <c r="PEN301" s="27" t="s">
        <v>815</v>
      </c>
      <c r="PEO301" s="27" t="s">
        <v>815</v>
      </c>
      <c r="PEP301" s="27" t="s">
        <v>815</v>
      </c>
      <c r="PEQ301" s="27" t="s">
        <v>815</v>
      </c>
      <c r="PER301" s="27" t="s">
        <v>815</v>
      </c>
      <c r="PES301" s="27" t="s">
        <v>815</v>
      </c>
      <c r="PET301" s="27" t="s">
        <v>815</v>
      </c>
      <c r="PEU301" s="27" t="s">
        <v>815</v>
      </c>
      <c r="PEV301" s="27" t="s">
        <v>815</v>
      </c>
      <c r="PEW301" s="27" t="s">
        <v>815</v>
      </c>
      <c r="PEX301" s="27" t="s">
        <v>815</v>
      </c>
      <c r="PEY301" s="27" t="s">
        <v>815</v>
      </c>
      <c r="PEZ301" s="27" t="s">
        <v>815</v>
      </c>
      <c r="PFA301" s="27" t="s">
        <v>815</v>
      </c>
      <c r="PFB301" s="27" t="s">
        <v>815</v>
      </c>
      <c r="PFC301" s="27" t="s">
        <v>815</v>
      </c>
      <c r="PFD301" s="27" t="s">
        <v>815</v>
      </c>
      <c r="PFE301" s="27" t="s">
        <v>815</v>
      </c>
      <c r="PFF301" s="27" t="s">
        <v>815</v>
      </c>
      <c r="PFG301" s="27" t="s">
        <v>815</v>
      </c>
      <c r="PFH301" s="27" t="s">
        <v>815</v>
      </c>
      <c r="PFI301" s="27" t="s">
        <v>815</v>
      </c>
      <c r="PFJ301" s="27" t="s">
        <v>815</v>
      </c>
      <c r="PFK301" s="27" t="s">
        <v>815</v>
      </c>
      <c r="PFL301" s="27" t="s">
        <v>815</v>
      </c>
      <c r="PFM301" s="27" t="s">
        <v>815</v>
      </c>
      <c r="PFN301" s="27" t="s">
        <v>815</v>
      </c>
      <c r="PFO301" s="27" t="s">
        <v>815</v>
      </c>
      <c r="PFP301" s="27" t="s">
        <v>815</v>
      </c>
      <c r="PFQ301" s="27" t="s">
        <v>815</v>
      </c>
      <c r="PFR301" s="27" t="s">
        <v>815</v>
      </c>
      <c r="PFS301" s="27" t="s">
        <v>815</v>
      </c>
      <c r="PFT301" s="27" t="s">
        <v>815</v>
      </c>
      <c r="PFU301" s="27" t="s">
        <v>815</v>
      </c>
      <c r="PFV301" s="27" t="s">
        <v>815</v>
      </c>
      <c r="PFW301" s="27" t="s">
        <v>815</v>
      </c>
      <c r="PFX301" s="27" t="s">
        <v>815</v>
      </c>
      <c r="PFY301" s="27" t="s">
        <v>815</v>
      </c>
      <c r="PFZ301" s="27" t="s">
        <v>815</v>
      </c>
      <c r="PGA301" s="27" t="s">
        <v>815</v>
      </c>
      <c r="PGB301" s="27" t="s">
        <v>815</v>
      </c>
      <c r="PGC301" s="27" t="s">
        <v>815</v>
      </c>
      <c r="PGD301" s="27" t="s">
        <v>815</v>
      </c>
      <c r="PGE301" s="27" t="s">
        <v>815</v>
      </c>
      <c r="PGF301" s="27" t="s">
        <v>815</v>
      </c>
      <c r="PGG301" s="27" t="s">
        <v>815</v>
      </c>
      <c r="PGH301" s="27" t="s">
        <v>815</v>
      </c>
      <c r="PGI301" s="27" t="s">
        <v>815</v>
      </c>
      <c r="PGJ301" s="27" t="s">
        <v>815</v>
      </c>
      <c r="PGK301" s="27" t="s">
        <v>815</v>
      </c>
      <c r="PGL301" s="27" t="s">
        <v>815</v>
      </c>
      <c r="PGM301" s="27" t="s">
        <v>815</v>
      </c>
      <c r="PGN301" s="27" t="s">
        <v>815</v>
      </c>
      <c r="PGO301" s="27" t="s">
        <v>815</v>
      </c>
      <c r="PGP301" s="27" t="s">
        <v>815</v>
      </c>
      <c r="PGQ301" s="27" t="s">
        <v>815</v>
      </c>
      <c r="PGR301" s="27" t="s">
        <v>815</v>
      </c>
      <c r="PGS301" s="27" t="s">
        <v>815</v>
      </c>
      <c r="PGT301" s="27" t="s">
        <v>815</v>
      </c>
      <c r="PGU301" s="27" t="s">
        <v>815</v>
      </c>
      <c r="PGV301" s="27" t="s">
        <v>815</v>
      </c>
      <c r="PGW301" s="27" t="s">
        <v>815</v>
      </c>
      <c r="PGX301" s="27" t="s">
        <v>815</v>
      </c>
      <c r="PGY301" s="27" t="s">
        <v>815</v>
      </c>
      <c r="PGZ301" s="27" t="s">
        <v>815</v>
      </c>
      <c r="PHA301" s="27" t="s">
        <v>815</v>
      </c>
      <c r="PHB301" s="27" t="s">
        <v>815</v>
      </c>
      <c r="PHC301" s="27" t="s">
        <v>815</v>
      </c>
      <c r="PHD301" s="27" t="s">
        <v>815</v>
      </c>
      <c r="PHE301" s="27" t="s">
        <v>815</v>
      </c>
      <c r="PHF301" s="27" t="s">
        <v>815</v>
      </c>
      <c r="PHG301" s="27" t="s">
        <v>815</v>
      </c>
      <c r="PHH301" s="27" t="s">
        <v>815</v>
      </c>
      <c r="PHI301" s="27" t="s">
        <v>815</v>
      </c>
      <c r="PHJ301" s="27" t="s">
        <v>815</v>
      </c>
      <c r="PHK301" s="27" t="s">
        <v>815</v>
      </c>
      <c r="PHL301" s="27" t="s">
        <v>815</v>
      </c>
      <c r="PHM301" s="27" t="s">
        <v>815</v>
      </c>
      <c r="PHN301" s="27" t="s">
        <v>815</v>
      </c>
      <c r="PHO301" s="27" t="s">
        <v>815</v>
      </c>
      <c r="PHP301" s="27" t="s">
        <v>815</v>
      </c>
      <c r="PHQ301" s="27" t="s">
        <v>815</v>
      </c>
      <c r="PHR301" s="27" t="s">
        <v>815</v>
      </c>
      <c r="PHS301" s="27" t="s">
        <v>815</v>
      </c>
      <c r="PHT301" s="27" t="s">
        <v>815</v>
      </c>
      <c r="PHU301" s="27" t="s">
        <v>815</v>
      </c>
      <c r="PHV301" s="27" t="s">
        <v>815</v>
      </c>
      <c r="PHW301" s="27" t="s">
        <v>815</v>
      </c>
      <c r="PHX301" s="27" t="s">
        <v>815</v>
      </c>
      <c r="PHY301" s="27" t="s">
        <v>815</v>
      </c>
      <c r="PHZ301" s="27" t="s">
        <v>815</v>
      </c>
      <c r="PIA301" s="27" t="s">
        <v>815</v>
      </c>
      <c r="PIB301" s="27" t="s">
        <v>815</v>
      </c>
      <c r="PIC301" s="27" t="s">
        <v>815</v>
      </c>
      <c r="PID301" s="27" t="s">
        <v>815</v>
      </c>
      <c r="PIE301" s="27" t="s">
        <v>815</v>
      </c>
      <c r="PIF301" s="27" t="s">
        <v>815</v>
      </c>
      <c r="PIG301" s="27" t="s">
        <v>815</v>
      </c>
      <c r="PIH301" s="27" t="s">
        <v>815</v>
      </c>
      <c r="PII301" s="27" t="s">
        <v>815</v>
      </c>
      <c r="PIJ301" s="27" t="s">
        <v>815</v>
      </c>
      <c r="PIK301" s="27" t="s">
        <v>815</v>
      </c>
      <c r="PIL301" s="27" t="s">
        <v>815</v>
      </c>
      <c r="PIM301" s="27" t="s">
        <v>815</v>
      </c>
      <c r="PIN301" s="27" t="s">
        <v>815</v>
      </c>
      <c r="PIO301" s="27" t="s">
        <v>815</v>
      </c>
      <c r="PIP301" s="27" t="s">
        <v>815</v>
      </c>
      <c r="PIQ301" s="27" t="s">
        <v>815</v>
      </c>
      <c r="PIR301" s="27" t="s">
        <v>815</v>
      </c>
      <c r="PIS301" s="27" t="s">
        <v>815</v>
      </c>
      <c r="PIT301" s="27" t="s">
        <v>815</v>
      </c>
      <c r="PIU301" s="27" t="s">
        <v>815</v>
      </c>
      <c r="PIV301" s="27" t="s">
        <v>815</v>
      </c>
      <c r="PIW301" s="27" t="s">
        <v>815</v>
      </c>
      <c r="PIX301" s="27" t="s">
        <v>815</v>
      </c>
      <c r="PIY301" s="27" t="s">
        <v>815</v>
      </c>
      <c r="PIZ301" s="27" t="s">
        <v>815</v>
      </c>
      <c r="PJA301" s="27" t="s">
        <v>815</v>
      </c>
      <c r="PJB301" s="27" t="s">
        <v>815</v>
      </c>
      <c r="PJC301" s="27" t="s">
        <v>815</v>
      </c>
      <c r="PJD301" s="27" t="s">
        <v>815</v>
      </c>
      <c r="PJE301" s="27" t="s">
        <v>815</v>
      </c>
      <c r="PJF301" s="27" t="s">
        <v>815</v>
      </c>
      <c r="PJG301" s="27" t="s">
        <v>815</v>
      </c>
      <c r="PJH301" s="27" t="s">
        <v>815</v>
      </c>
      <c r="PJI301" s="27" t="s">
        <v>815</v>
      </c>
      <c r="PJJ301" s="27" t="s">
        <v>815</v>
      </c>
      <c r="PJK301" s="27" t="s">
        <v>815</v>
      </c>
      <c r="PJL301" s="27" t="s">
        <v>815</v>
      </c>
      <c r="PJM301" s="27" t="s">
        <v>815</v>
      </c>
      <c r="PJN301" s="27" t="s">
        <v>815</v>
      </c>
      <c r="PJO301" s="27" t="s">
        <v>815</v>
      </c>
      <c r="PJP301" s="27" t="s">
        <v>815</v>
      </c>
      <c r="PJQ301" s="27" t="s">
        <v>815</v>
      </c>
      <c r="PJR301" s="27" t="s">
        <v>815</v>
      </c>
      <c r="PJS301" s="27" t="s">
        <v>815</v>
      </c>
      <c r="PJT301" s="27" t="s">
        <v>815</v>
      </c>
      <c r="PJU301" s="27" t="s">
        <v>815</v>
      </c>
      <c r="PJV301" s="27" t="s">
        <v>815</v>
      </c>
      <c r="PJW301" s="27" t="s">
        <v>815</v>
      </c>
      <c r="PJX301" s="27" t="s">
        <v>815</v>
      </c>
      <c r="PJY301" s="27" t="s">
        <v>815</v>
      </c>
      <c r="PJZ301" s="27" t="s">
        <v>815</v>
      </c>
      <c r="PKA301" s="27" t="s">
        <v>815</v>
      </c>
      <c r="PKB301" s="27" t="s">
        <v>815</v>
      </c>
      <c r="PKC301" s="27" t="s">
        <v>815</v>
      </c>
      <c r="PKD301" s="27" t="s">
        <v>815</v>
      </c>
      <c r="PKE301" s="27" t="s">
        <v>815</v>
      </c>
      <c r="PKF301" s="27" t="s">
        <v>815</v>
      </c>
      <c r="PKG301" s="27" t="s">
        <v>815</v>
      </c>
      <c r="PKH301" s="27" t="s">
        <v>815</v>
      </c>
      <c r="PKI301" s="27" t="s">
        <v>815</v>
      </c>
      <c r="PKJ301" s="27" t="s">
        <v>815</v>
      </c>
      <c r="PKK301" s="27" t="s">
        <v>815</v>
      </c>
      <c r="PKL301" s="27" t="s">
        <v>815</v>
      </c>
      <c r="PKM301" s="27" t="s">
        <v>815</v>
      </c>
      <c r="PKN301" s="27" t="s">
        <v>815</v>
      </c>
      <c r="PKO301" s="27" t="s">
        <v>815</v>
      </c>
      <c r="PKP301" s="27" t="s">
        <v>815</v>
      </c>
      <c r="PKQ301" s="27" t="s">
        <v>815</v>
      </c>
      <c r="PKR301" s="27" t="s">
        <v>815</v>
      </c>
      <c r="PKS301" s="27" t="s">
        <v>815</v>
      </c>
      <c r="PKT301" s="27" t="s">
        <v>815</v>
      </c>
      <c r="PKU301" s="27" t="s">
        <v>815</v>
      </c>
      <c r="PKV301" s="27" t="s">
        <v>815</v>
      </c>
      <c r="PKW301" s="27" t="s">
        <v>815</v>
      </c>
      <c r="PKX301" s="27" t="s">
        <v>815</v>
      </c>
      <c r="PKY301" s="27" t="s">
        <v>815</v>
      </c>
      <c r="PKZ301" s="27" t="s">
        <v>815</v>
      </c>
      <c r="PLA301" s="27" t="s">
        <v>815</v>
      </c>
      <c r="PLB301" s="27" t="s">
        <v>815</v>
      </c>
      <c r="PLC301" s="27" t="s">
        <v>815</v>
      </c>
      <c r="PLD301" s="27" t="s">
        <v>815</v>
      </c>
      <c r="PLE301" s="27" t="s">
        <v>815</v>
      </c>
      <c r="PLF301" s="27" t="s">
        <v>815</v>
      </c>
      <c r="PLG301" s="27" t="s">
        <v>815</v>
      </c>
      <c r="PLH301" s="27" t="s">
        <v>815</v>
      </c>
      <c r="PLI301" s="27" t="s">
        <v>815</v>
      </c>
      <c r="PLJ301" s="27" t="s">
        <v>815</v>
      </c>
      <c r="PLK301" s="27" t="s">
        <v>815</v>
      </c>
      <c r="PLL301" s="27" t="s">
        <v>815</v>
      </c>
      <c r="PLM301" s="27" t="s">
        <v>815</v>
      </c>
      <c r="PLN301" s="27" t="s">
        <v>815</v>
      </c>
      <c r="PLO301" s="27" t="s">
        <v>815</v>
      </c>
      <c r="PLP301" s="27" t="s">
        <v>815</v>
      </c>
      <c r="PLQ301" s="27" t="s">
        <v>815</v>
      </c>
      <c r="PLR301" s="27" t="s">
        <v>815</v>
      </c>
      <c r="PLS301" s="27" t="s">
        <v>815</v>
      </c>
      <c r="PLT301" s="27" t="s">
        <v>815</v>
      </c>
      <c r="PLU301" s="27" t="s">
        <v>815</v>
      </c>
      <c r="PLV301" s="27" t="s">
        <v>815</v>
      </c>
      <c r="PLW301" s="27" t="s">
        <v>815</v>
      </c>
      <c r="PLX301" s="27" t="s">
        <v>815</v>
      </c>
      <c r="PLY301" s="27" t="s">
        <v>815</v>
      </c>
      <c r="PLZ301" s="27" t="s">
        <v>815</v>
      </c>
      <c r="PMA301" s="27" t="s">
        <v>815</v>
      </c>
      <c r="PMB301" s="27" t="s">
        <v>815</v>
      </c>
      <c r="PMC301" s="27" t="s">
        <v>815</v>
      </c>
      <c r="PMD301" s="27" t="s">
        <v>815</v>
      </c>
      <c r="PME301" s="27" t="s">
        <v>815</v>
      </c>
      <c r="PMF301" s="27" t="s">
        <v>815</v>
      </c>
      <c r="PMG301" s="27" t="s">
        <v>815</v>
      </c>
      <c r="PMH301" s="27" t="s">
        <v>815</v>
      </c>
      <c r="PMI301" s="27" t="s">
        <v>815</v>
      </c>
      <c r="PMJ301" s="27" t="s">
        <v>815</v>
      </c>
      <c r="PMK301" s="27" t="s">
        <v>815</v>
      </c>
      <c r="PML301" s="27" t="s">
        <v>815</v>
      </c>
      <c r="PMM301" s="27" t="s">
        <v>815</v>
      </c>
      <c r="PMN301" s="27" t="s">
        <v>815</v>
      </c>
      <c r="PMO301" s="27" t="s">
        <v>815</v>
      </c>
      <c r="PMP301" s="27" t="s">
        <v>815</v>
      </c>
      <c r="PMQ301" s="27" t="s">
        <v>815</v>
      </c>
      <c r="PMR301" s="27" t="s">
        <v>815</v>
      </c>
      <c r="PMS301" s="27" t="s">
        <v>815</v>
      </c>
      <c r="PMT301" s="27" t="s">
        <v>815</v>
      </c>
      <c r="PMU301" s="27" t="s">
        <v>815</v>
      </c>
      <c r="PMV301" s="27" t="s">
        <v>815</v>
      </c>
      <c r="PMW301" s="27" t="s">
        <v>815</v>
      </c>
      <c r="PMX301" s="27" t="s">
        <v>815</v>
      </c>
      <c r="PMY301" s="27" t="s">
        <v>815</v>
      </c>
      <c r="PMZ301" s="27" t="s">
        <v>815</v>
      </c>
      <c r="PNA301" s="27" t="s">
        <v>815</v>
      </c>
      <c r="PNB301" s="27" t="s">
        <v>815</v>
      </c>
      <c r="PNC301" s="27" t="s">
        <v>815</v>
      </c>
      <c r="PND301" s="27" t="s">
        <v>815</v>
      </c>
      <c r="PNE301" s="27" t="s">
        <v>815</v>
      </c>
      <c r="PNF301" s="27" t="s">
        <v>815</v>
      </c>
      <c r="PNG301" s="27" t="s">
        <v>815</v>
      </c>
      <c r="PNH301" s="27" t="s">
        <v>815</v>
      </c>
      <c r="PNI301" s="27" t="s">
        <v>815</v>
      </c>
      <c r="PNJ301" s="27" t="s">
        <v>815</v>
      </c>
      <c r="PNK301" s="27" t="s">
        <v>815</v>
      </c>
      <c r="PNL301" s="27" t="s">
        <v>815</v>
      </c>
      <c r="PNM301" s="27" t="s">
        <v>815</v>
      </c>
      <c r="PNN301" s="27" t="s">
        <v>815</v>
      </c>
      <c r="PNO301" s="27" t="s">
        <v>815</v>
      </c>
      <c r="PNP301" s="27" t="s">
        <v>815</v>
      </c>
      <c r="PNQ301" s="27" t="s">
        <v>815</v>
      </c>
      <c r="PNR301" s="27" t="s">
        <v>815</v>
      </c>
      <c r="PNS301" s="27" t="s">
        <v>815</v>
      </c>
      <c r="PNT301" s="27" t="s">
        <v>815</v>
      </c>
      <c r="PNU301" s="27" t="s">
        <v>815</v>
      </c>
      <c r="PNV301" s="27" t="s">
        <v>815</v>
      </c>
      <c r="PNW301" s="27" t="s">
        <v>815</v>
      </c>
      <c r="PNX301" s="27" t="s">
        <v>815</v>
      </c>
      <c r="PNY301" s="27" t="s">
        <v>815</v>
      </c>
      <c r="PNZ301" s="27" t="s">
        <v>815</v>
      </c>
      <c r="POA301" s="27" t="s">
        <v>815</v>
      </c>
      <c r="POB301" s="27" t="s">
        <v>815</v>
      </c>
      <c r="POC301" s="27" t="s">
        <v>815</v>
      </c>
      <c r="POD301" s="27" t="s">
        <v>815</v>
      </c>
      <c r="POE301" s="27" t="s">
        <v>815</v>
      </c>
      <c r="POF301" s="27" t="s">
        <v>815</v>
      </c>
      <c r="POG301" s="27" t="s">
        <v>815</v>
      </c>
      <c r="POH301" s="27" t="s">
        <v>815</v>
      </c>
      <c r="POI301" s="27" t="s">
        <v>815</v>
      </c>
      <c r="POJ301" s="27" t="s">
        <v>815</v>
      </c>
      <c r="POK301" s="27" t="s">
        <v>815</v>
      </c>
      <c r="POL301" s="27" t="s">
        <v>815</v>
      </c>
      <c r="POM301" s="27" t="s">
        <v>815</v>
      </c>
      <c r="PON301" s="27" t="s">
        <v>815</v>
      </c>
      <c r="POO301" s="27" t="s">
        <v>815</v>
      </c>
      <c r="POP301" s="27" t="s">
        <v>815</v>
      </c>
      <c r="POQ301" s="27" t="s">
        <v>815</v>
      </c>
      <c r="POR301" s="27" t="s">
        <v>815</v>
      </c>
      <c r="POS301" s="27" t="s">
        <v>815</v>
      </c>
      <c r="POT301" s="27" t="s">
        <v>815</v>
      </c>
      <c r="POU301" s="27" t="s">
        <v>815</v>
      </c>
      <c r="POV301" s="27" t="s">
        <v>815</v>
      </c>
      <c r="POW301" s="27" t="s">
        <v>815</v>
      </c>
      <c r="POX301" s="27" t="s">
        <v>815</v>
      </c>
      <c r="POY301" s="27" t="s">
        <v>815</v>
      </c>
      <c r="POZ301" s="27" t="s">
        <v>815</v>
      </c>
      <c r="PPA301" s="27" t="s">
        <v>815</v>
      </c>
      <c r="PPB301" s="27" t="s">
        <v>815</v>
      </c>
      <c r="PPC301" s="27" t="s">
        <v>815</v>
      </c>
      <c r="PPD301" s="27" t="s">
        <v>815</v>
      </c>
      <c r="PPE301" s="27" t="s">
        <v>815</v>
      </c>
      <c r="PPF301" s="27" t="s">
        <v>815</v>
      </c>
      <c r="PPG301" s="27" t="s">
        <v>815</v>
      </c>
      <c r="PPH301" s="27" t="s">
        <v>815</v>
      </c>
      <c r="PPI301" s="27" t="s">
        <v>815</v>
      </c>
      <c r="PPJ301" s="27" t="s">
        <v>815</v>
      </c>
      <c r="PPK301" s="27" t="s">
        <v>815</v>
      </c>
      <c r="PPL301" s="27" t="s">
        <v>815</v>
      </c>
      <c r="PPM301" s="27" t="s">
        <v>815</v>
      </c>
      <c r="PPN301" s="27" t="s">
        <v>815</v>
      </c>
      <c r="PPO301" s="27" t="s">
        <v>815</v>
      </c>
      <c r="PPP301" s="27" t="s">
        <v>815</v>
      </c>
      <c r="PPQ301" s="27" t="s">
        <v>815</v>
      </c>
      <c r="PPR301" s="27" t="s">
        <v>815</v>
      </c>
      <c r="PPS301" s="27" t="s">
        <v>815</v>
      </c>
      <c r="PPT301" s="27" t="s">
        <v>815</v>
      </c>
      <c r="PPU301" s="27" t="s">
        <v>815</v>
      </c>
      <c r="PPV301" s="27" t="s">
        <v>815</v>
      </c>
      <c r="PPW301" s="27" t="s">
        <v>815</v>
      </c>
      <c r="PPX301" s="27" t="s">
        <v>815</v>
      </c>
      <c r="PPY301" s="27" t="s">
        <v>815</v>
      </c>
      <c r="PPZ301" s="27" t="s">
        <v>815</v>
      </c>
      <c r="PQA301" s="27" t="s">
        <v>815</v>
      </c>
      <c r="PQB301" s="27" t="s">
        <v>815</v>
      </c>
      <c r="PQC301" s="27" t="s">
        <v>815</v>
      </c>
      <c r="PQD301" s="27" t="s">
        <v>815</v>
      </c>
      <c r="PQE301" s="27" t="s">
        <v>815</v>
      </c>
      <c r="PQF301" s="27" t="s">
        <v>815</v>
      </c>
      <c r="PQG301" s="27" t="s">
        <v>815</v>
      </c>
      <c r="PQH301" s="27" t="s">
        <v>815</v>
      </c>
      <c r="PQI301" s="27" t="s">
        <v>815</v>
      </c>
      <c r="PQJ301" s="27" t="s">
        <v>815</v>
      </c>
      <c r="PQK301" s="27" t="s">
        <v>815</v>
      </c>
      <c r="PQL301" s="27" t="s">
        <v>815</v>
      </c>
      <c r="PQM301" s="27" t="s">
        <v>815</v>
      </c>
      <c r="PQN301" s="27" t="s">
        <v>815</v>
      </c>
      <c r="PQO301" s="27" t="s">
        <v>815</v>
      </c>
      <c r="PQP301" s="27" t="s">
        <v>815</v>
      </c>
      <c r="PQQ301" s="27" t="s">
        <v>815</v>
      </c>
      <c r="PQR301" s="27" t="s">
        <v>815</v>
      </c>
      <c r="PQS301" s="27" t="s">
        <v>815</v>
      </c>
      <c r="PQT301" s="27" t="s">
        <v>815</v>
      </c>
      <c r="PQU301" s="27" t="s">
        <v>815</v>
      </c>
      <c r="PQV301" s="27" t="s">
        <v>815</v>
      </c>
      <c r="PQW301" s="27" t="s">
        <v>815</v>
      </c>
      <c r="PQX301" s="27" t="s">
        <v>815</v>
      </c>
      <c r="PQY301" s="27" t="s">
        <v>815</v>
      </c>
      <c r="PQZ301" s="27" t="s">
        <v>815</v>
      </c>
      <c r="PRA301" s="27" t="s">
        <v>815</v>
      </c>
      <c r="PRB301" s="27" t="s">
        <v>815</v>
      </c>
      <c r="PRC301" s="27" t="s">
        <v>815</v>
      </c>
      <c r="PRD301" s="27" t="s">
        <v>815</v>
      </c>
      <c r="PRE301" s="27" t="s">
        <v>815</v>
      </c>
      <c r="PRF301" s="27" t="s">
        <v>815</v>
      </c>
      <c r="PRG301" s="27" t="s">
        <v>815</v>
      </c>
      <c r="PRH301" s="27" t="s">
        <v>815</v>
      </c>
      <c r="PRI301" s="27" t="s">
        <v>815</v>
      </c>
      <c r="PRJ301" s="27" t="s">
        <v>815</v>
      </c>
      <c r="PRK301" s="27" t="s">
        <v>815</v>
      </c>
      <c r="PRL301" s="27" t="s">
        <v>815</v>
      </c>
      <c r="PRM301" s="27" t="s">
        <v>815</v>
      </c>
      <c r="PRN301" s="27" t="s">
        <v>815</v>
      </c>
      <c r="PRO301" s="27" t="s">
        <v>815</v>
      </c>
      <c r="PRP301" s="27" t="s">
        <v>815</v>
      </c>
      <c r="PRQ301" s="27" t="s">
        <v>815</v>
      </c>
      <c r="PRR301" s="27" t="s">
        <v>815</v>
      </c>
      <c r="PRS301" s="27" t="s">
        <v>815</v>
      </c>
      <c r="PRT301" s="27" t="s">
        <v>815</v>
      </c>
      <c r="PRU301" s="27" t="s">
        <v>815</v>
      </c>
      <c r="PRV301" s="27" t="s">
        <v>815</v>
      </c>
      <c r="PRW301" s="27" t="s">
        <v>815</v>
      </c>
      <c r="PRX301" s="27" t="s">
        <v>815</v>
      </c>
      <c r="PRY301" s="27" t="s">
        <v>815</v>
      </c>
      <c r="PRZ301" s="27" t="s">
        <v>815</v>
      </c>
      <c r="PSA301" s="27" t="s">
        <v>815</v>
      </c>
      <c r="PSB301" s="27" t="s">
        <v>815</v>
      </c>
      <c r="PSC301" s="27" t="s">
        <v>815</v>
      </c>
      <c r="PSD301" s="27" t="s">
        <v>815</v>
      </c>
      <c r="PSE301" s="27" t="s">
        <v>815</v>
      </c>
      <c r="PSF301" s="27" t="s">
        <v>815</v>
      </c>
      <c r="PSG301" s="27" t="s">
        <v>815</v>
      </c>
      <c r="PSH301" s="27" t="s">
        <v>815</v>
      </c>
      <c r="PSI301" s="27" t="s">
        <v>815</v>
      </c>
      <c r="PSJ301" s="27" t="s">
        <v>815</v>
      </c>
      <c r="PSK301" s="27" t="s">
        <v>815</v>
      </c>
      <c r="PSL301" s="27" t="s">
        <v>815</v>
      </c>
      <c r="PSM301" s="27" t="s">
        <v>815</v>
      </c>
      <c r="PSN301" s="27" t="s">
        <v>815</v>
      </c>
      <c r="PSO301" s="27" t="s">
        <v>815</v>
      </c>
      <c r="PSP301" s="27" t="s">
        <v>815</v>
      </c>
      <c r="PSQ301" s="27" t="s">
        <v>815</v>
      </c>
      <c r="PSR301" s="27" t="s">
        <v>815</v>
      </c>
      <c r="PSS301" s="27" t="s">
        <v>815</v>
      </c>
      <c r="PST301" s="27" t="s">
        <v>815</v>
      </c>
      <c r="PSU301" s="27" t="s">
        <v>815</v>
      </c>
      <c r="PSV301" s="27" t="s">
        <v>815</v>
      </c>
      <c r="PSW301" s="27" t="s">
        <v>815</v>
      </c>
      <c r="PSX301" s="27" t="s">
        <v>815</v>
      </c>
      <c r="PSY301" s="27" t="s">
        <v>815</v>
      </c>
      <c r="PSZ301" s="27" t="s">
        <v>815</v>
      </c>
      <c r="PTA301" s="27" t="s">
        <v>815</v>
      </c>
      <c r="PTB301" s="27" t="s">
        <v>815</v>
      </c>
      <c r="PTC301" s="27" t="s">
        <v>815</v>
      </c>
      <c r="PTD301" s="27" t="s">
        <v>815</v>
      </c>
      <c r="PTE301" s="27" t="s">
        <v>815</v>
      </c>
      <c r="PTF301" s="27" t="s">
        <v>815</v>
      </c>
      <c r="PTG301" s="27" t="s">
        <v>815</v>
      </c>
      <c r="PTH301" s="27" t="s">
        <v>815</v>
      </c>
      <c r="PTI301" s="27" t="s">
        <v>815</v>
      </c>
      <c r="PTJ301" s="27" t="s">
        <v>815</v>
      </c>
      <c r="PTK301" s="27" t="s">
        <v>815</v>
      </c>
      <c r="PTL301" s="27" t="s">
        <v>815</v>
      </c>
      <c r="PTM301" s="27" t="s">
        <v>815</v>
      </c>
      <c r="PTN301" s="27" t="s">
        <v>815</v>
      </c>
      <c r="PTO301" s="27" t="s">
        <v>815</v>
      </c>
      <c r="PTP301" s="27" t="s">
        <v>815</v>
      </c>
      <c r="PTQ301" s="27" t="s">
        <v>815</v>
      </c>
      <c r="PTR301" s="27" t="s">
        <v>815</v>
      </c>
      <c r="PTS301" s="27" t="s">
        <v>815</v>
      </c>
      <c r="PTT301" s="27" t="s">
        <v>815</v>
      </c>
      <c r="PTU301" s="27" t="s">
        <v>815</v>
      </c>
      <c r="PTV301" s="27" t="s">
        <v>815</v>
      </c>
      <c r="PTW301" s="27" t="s">
        <v>815</v>
      </c>
      <c r="PTX301" s="27" t="s">
        <v>815</v>
      </c>
      <c r="PTY301" s="27" t="s">
        <v>815</v>
      </c>
      <c r="PTZ301" s="27" t="s">
        <v>815</v>
      </c>
      <c r="PUA301" s="27" t="s">
        <v>815</v>
      </c>
      <c r="PUB301" s="27" t="s">
        <v>815</v>
      </c>
      <c r="PUC301" s="27" t="s">
        <v>815</v>
      </c>
      <c r="PUD301" s="27" t="s">
        <v>815</v>
      </c>
      <c r="PUE301" s="27" t="s">
        <v>815</v>
      </c>
      <c r="PUF301" s="27" t="s">
        <v>815</v>
      </c>
      <c r="PUG301" s="27" t="s">
        <v>815</v>
      </c>
      <c r="PUH301" s="27" t="s">
        <v>815</v>
      </c>
      <c r="PUI301" s="27" t="s">
        <v>815</v>
      </c>
      <c r="PUJ301" s="27" t="s">
        <v>815</v>
      </c>
      <c r="PUK301" s="27" t="s">
        <v>815</v>
      </c>
      <c r="PUL301" s="27" t="s">
        <v>815</v>
      </c>
      <c r="PUM301" s="27" t="s">
        <v>815</v>
      </c>
      <c r="PUN301" s="27" t="s">
        <v>815</v>
      </c>
      <c r="PUO301" s="27" t="s">
        <v>815</v>
      </c>
      <c r="PUP301" s="27" t="s">
        <v>815</v>
      </c>
      <c r="PUQ301" s="27" t="s">
        <v>815</v>
      </c>
      <c r="PUR301" s="27" t="s">
        <v>815</v>
      </c>
      <c r="PUS301" s="27" t="s">
        <v>815</v>
      </c>
      <c r="PUT301" s="27" t="s">
        <v>815</v>
      </c>
      <c r="PUU301" s="27" t="s">
        <v>815</v>
      </c>
      <c r="PUV301" s="27" t="s">
        <v>815</v>
      </c>
      <c r="PUW301" s="27" t="s">
        <v>815</v>
      </c>
      <c r="PUX301" s="27" t="s">
        <v>815</v>
      </c>
      <c r="PUY301" s="27" t="s">
        <v>815</v>
      </c>
      <c r="PUZ301" s="27" t="s">
        <v>815</v>
      </c>
      <c r="PVA301" s="27" t="s">
        <v>815</v>
      </c>
      <c r="PVB301" s="27" t="s">
        <v>815</v>
      </c>
      <c r="PVC301" s="27" t="s">
        <v>815</v>
      </c>
      <c r="PVD301" s="27" t="s">
        <v>815</v>
      </c>
      <c r="PVE301" s="27" t="s">
        <v>815</v>
      </c>
      <c r="PVF301" s="27" t="s">
        <v>815</v>
      </c>
      <c r="PVG301" s="27" t="s">
        <v>815</v>
      </c>
      <c r="PVH301" s="27" t="s">
        <v>815</v>
      </c>
      <c r="PVI301" s="27" t="s">
        <v>815</v>
      </c>
      <c r="PVJ301" s="27" t="s">
        <v>815</v>
      </c>
      <c r="PVK301" s="27" t="s">
        <v>815</v>
      </c>
      <c r="PVL301" s="27" t="s">
        <v>815</v>
      </c>
      <c r="PVM301" s="27" t="s">
        <v>815</v>
      </c>
      <c r="PVN301" s="27" t="s">
        <v>815</v>
      </c>
      <c r="PVO301" s="27" t="s">
        <v>815</v>
      </c>
      <c r="PVP301" s="27" t="s">
        <v>815</v>
      </c>
      <c r="PVQ301" s="27" t="s">
        <v>815</v>
      </c>
      <c r="PVR301" s="27" t="s">
        <v>815</v>
      </c>
      <c r="PVS301" s="27" t="s">
        <v>815</v>
      </c>
      <c r="PVT301" s="27" t="s">
        <v>815</v>
      </c>
      <c r="PVU301" s="27" t="s">
        <v>815</v>
      </c>
      <c r="PVV301" s="27" t="s">
        <v>815</v>
      </c>
      <c r="PVW301" s="27" t="s">
        <v>815</v>
      </c>
      <c r="PVX301" s="27" t="s">
        <v>815</v>
      </c>
      <c r="PVY301" s="27" t="s">
        <v>815</v>
      </c>
      <c r="PVZ301" s="27" t="s">
        <v>815</v>
      </c>
      <c r="PWA301" s="27" t="s">
        <v>815</v>
      </c>
      <c r="PWB301" s="27" t="s">
        <v>815</v>
      </c>
      <c r="PWC301" s="27" t="s">
        <v>815</v>
      </c>
      <c r="PWD301" s="27" t="s">
        <v>815</v>
      </c>
      <c r="PWE301" s="27" t="s">
        <v>815</v>
      </c>
      <c r="PWF301" s="27" t="s">
        <v>815</v>
      </c>
      <c r="PWG301" s="27" t="s">
        <v>815</v>
      </c>
      <c r="PWH301" s="27" t="s">
        <v>815</v>
      </c>
      <c r="PWI301" s="27" t="s">
        <v>815</v>
      </c>
      <c r="PWJ301" s="27" t="s">
        <v>815</v>
      </c>
      <c r="PWK301" s="27" t="s">
        <v>815</v>
      </c>
      <c r="PWL301" s="27" t="s">
        <v>815</v>
      </c>
      <c r="PWM301" s="27" t="s">
        <v>815</v>
      </c>
      <c r="PWN301" s="27" t="s">
        <v>815</v>
      </c>
      <c r="PWO301" s="27" t="s">
        <v>815</v>
      </c>
      <c r="PWP301" s="27" t="s">
        <v>815</v>
      </c>
      <c r="PWQ301" s="27" t="s">
        <v>815</v>
      </c>
      <c r="PWR301" s="27" t="s">
        <v>815</v>
      </c>
      <c r="PWS301" s="27" t="s">
        <v>815</v>
      </c>
      <c r="PWT301" s="27" t="s">
        <v>815</v>
      </c>
      <c r="PWU301" s="27" t="s">
        <v>815</v>
      </c>
      <c r="PWV301" s="27" t="s">
        <v>815</v>
      </c>
      <c r="PWW301" s="27" t="s">
        <v>815</v>
      </c>
      <c r="PWX301" s="27" t="s">
        <v>815</v>
      </c>
      <c r="PWY301" s="27" t="s">
        <v>815</v>
      </c>
      <c r="PWZ301" s="27" t="s">
        <v>815</v>
      </c>
      <c r="PXA301" s="27" t="s">
        <v>815</v>
      </c>
      <c r="PXB301" s="27" t="s">
        <v>815</v>
      </c>
      <c r="PXC301" s="27" t="s">
        <v>815</v>
      </c>
      <c r="PXD301" s="27" t="s">
        <v>815</v>
      </c>
      <c r="PXE301" s="27" t="s">
        <v>815</v>
      </c>
      <c r="PXF301" s="27" t="s">
        <v>815</v>
      </c>
      <c r="PXG301" s="27" t="s">
        <v>815</v>
      </c>
      <c r="PXH301" s="27" t="s">
        <v>815</v>
      </c>
      <c r="PXI301" s="27" t="s">
        <v>815</v>
      </c>
      <c r="PXJ301" s="27" t="s">
        <v>815</v>
      </c>
      <c r="PXK301" s="27" t="s">
        <v>815</v>
      </c>
      <c r="PXL301" s="27" t="s">
        <v>815</v>
      </c>
      <c r="PXM301" s="27" t="s">
        <v>815</v>
      </c>
      <c r="PXN301" s="27" t="s">
        <v>815</v>
      </c>
      <c r="PXO301" s="27" t="s">
        <v>815</v>
      </c>
      <c r="PXP301" s="27" t="s">
        <v>815</v>
      </c>
      <c r="PXQ301" s="27" t="s">
        <v>815</v>
      </c>
      <c r="PXR301" s="27" t="s">
        <v>815</v>
      </c>
      <c r="PXS301" s="27" t="s">
        <v>815</v>
      </c>
      <c r="PXT301" s="27" t="s">
        <v>815</v>
      </c>
      <c r="PXU301" s="27" t="s">
        <v>815</v>
      </c>
      <c r="PXV301" s="27" t="s">
        <v>815</v>
      </c>
      <c r="PXW301" s="27" t="s">
        <v>815</v>
      </c>
      <c r="PXX301" s="27" t="s">
        <v>815</v>
      </c>
      <c r="PXY301" s="27" t="s">
        <v>815</v>
      </c>
      <c r="PXZ301" s="27" t="s">
        <v>815</v>
      </c>
      <c r="PYA301" s="27" t="s">
        <v>815</v>
      </c>
      <c r="PYB301" s="27" t="s">
        <v>815</v>
      </c>
      <c r="PYC301" s="27" t="s">
        <v>815</v>
      </c>
      <c r="PYD301" s="27" t="s">
        <v>815</v>
      </c>
      <c r="PYE301" s="27" t="s">
        <v>815</v>
      </c>
      <c r="PYF301" s="27" t="s">
        <v>815</v>
      </c>
      <c r="PYG301" s="27" t="s">
        <v>815</v>
      </c>
      <c r="PYH301" s="27" t="s">
        <v>815</v>
      </c>
      <c r="PYI301" s="27" t="s">
        <v>815</v>
      </c>
      <c r="PYJ301" s="27" t="s">
        <v>815</v>
      </c>
      <c r="PYK301" s="27" t="s">
        <v>815</v>
      </c>
      <c r="PYL301" s="27" t="s">
        <v>815</v>
      </c>
      <c r="PYM301" s="27" t="s">
        <v>815</v>
      </c>
      <c r="PYN301" s="27" t="s">
        <v>815</v>
      </c>
      <c r="PYO301" s="27" t="s">
        <v>815</v>
      </c>
      <c r="PYP301" s="27" t="s">
        <v>815</v>
      </c>
      <c r="PYQ301" s="27" t="s">
        <v>815</v>
      </c>
      <c r="PYR301" s="27" t="s">
        <v>815</v>
      </c>
      <c r="PYS301" s="27" t="s">
        <v>815</v>
      </c>
      <c r="PYT301" s="27" t="s">
        <v>815</v>
      </c>
      <c r="PYU301" s="27" t="s">
        <v>815</v>
      </c>
      <c r="PYV301" s="27" t="s">
        <v>815</v>
      </c>
      <c r="PYW301" s="27" t="s">
        <v>815</v>
      </c>
      <c r="PYX301" s="27" t="s">
        <v>815</v>
      </c>
      <c r="PYY301" s="27" t="s">
        <v>815</v>
      </c>
      <c r="PYZ301" s="27" t="s">
        <v>815</v>
      </c>
      <c r="PZA301" s="27" t="s">
        <v>815</v>
      </c>
      <c r="PZB301" s="27" t="s">
        <v>815</v>
      </c>
      <c r="PZC301" s="27" t="s">
        <v>815</v>
      </c>
      <c r="PZD301" s="27" t="s">
        <v>815</v>
      </c>
      <c r="PZE301" s="27" t="s">
        <v>815</v>
      </c>
      <c r="PZF301" s="27" t="s">
        <v>815</v>
      </c>
      <c r="PZG301" s="27" t="s">
        <v>815</v>
      </c>
      <c r="PZH301" s="27" t="s">
        <v>815</v>
      </c>
      <c r="PZI301" s="27" t="s">
        <v>815</v>
      </c>
      <c r="PZJ301" s="27" t="s">
        <v>815</v>
      </c>
      <c r="PZK301" s="27" t="s">
        <v>815</v>
      </c>
      <c r="PZL301" s="27" t="s">
        <v>815</v>
      </c>
      <c r="PZM301" s="27" t="s">
        <v>815</v>
      </c>
      <c r="PZN301" s="27" t="s">
        <v>815</v>
      </c>
      <c r="PZO301" s="27" t="s">
        <v>815</v>
      </c>
      <c r="PZP301" s="27" t="s">
        <v>815</v>
      </c>
      <c r="PZQ301" s="27" t="s">
        <v>815</v>
      </c>
      <c r="PZR301" s="27" t="s">
        <v>815</v>
      </c>
      <c r="PZS301" s="27" t="s">
        <v>815</v>
      </c>
      <c r="PZT301" s="27" t="s">
        <v>815</v>
      </c>
      <c r="PZU301" s="27" t="s">
        <v>815</v>
      </c>
      <c r="PZV301" s="27" t="s">
        <v>815</v>
      </c>
      <c r="PZW301" s="27" t="s">
        <v>815</v>
      </c>
      <c r="PZX301" s="27" t="s">
        <v>815</v>
      </c>
      <c r="PZY301" s="27" t="s">
        <v>815</v>
      </c>
      <c r="PZZ301" s="27" t="s">
        <v>815</v>
      </c>
      <c r="QAA301" s="27" t="s">
        <v>815</v>
      </c>
      <c r="QAB301" s="27" t="s">
        <v>815</v>
      </c>
      <c r="QAC301" s="27" t="s">
        <v>815</v>
      </c>
      <c r="QAD301" s="27" t="s">
        <v>815</v>
      </c>
      <c r="QAE301" s="27" t="s">
        <v>815</v>
      </c>
      <c r="QAF301" s="27" t="s">
        <v>815</v>
      </c>
      <c r="QAG301" s="27" t="s">
        <v>815</v>
      </c>
      <c r="QAH301" s="27" t="s">
        <v>815</v>
      </c>
      <c r="QAI301" s="27" t="s">
        <v>815</v>
      </c>
      <c r="QAJ301" s="27" t="s">
        <v>815</v>
      </c>
      <c r="QAK301" s="27" t="s">
        <v>815</v>
      </c>
      <c r="QAL301" s="27" t="s">
        <v>815</v>
      </c>
      <c r="QAM301" s="27" t="s">
        <v>815</v>
      </c>
      <c r="QAN301" s="27" t="s">
        <v>815</v>
      </c>
      <c r="QAO301" s="27" t="s">
        <v>815</v>
      </c>
      <c r="QAP301" s="27" t="s">
        <v>815</v>
      </c>
      <c r="QAQ301" s="27" t="s">
        <v>815</v>
      </c>
      <c r="QAR301" s="27" t="s">
        <v>815</v>
      </c>
      <c r="QAS301" s="27" t="s">
        <v>815</v>
      </c>
      <c r="QAT301" s="27" t="s">
        <v>815</v>
      </c>
      <c r="QAU301" s="27" t="s">
        <v>815</v>
      </c>
      <c r="QAV301" s="27" t="s">
        <v>815</v>
      </c>
      <c r="QAW301" s="27" t="s">
        <v>815</v>
      </c>
      <c r="QAX301" s="27" t="s">
        <v>815</v>
      </c>
      <c r="QAY301" s="27" t="s">
        <v>815</v>
      </c>
      <c r="QAZ301" s="27" t="s">
        <v>815</v>
      </c>
      <c r="QBA301" s="27" t="s">
        <v>815</v>
      </c>
      <c r="QBB301" s="27" t="s">
        <v>815</v>
      </c>
      <c r="QBC301" s="27" t="s">
        <v>815</v>
      </c>
      <c r="QBD301" s="27" t="s">
        <v>815</v>
      </c>
      <c r="QBE301" s="27" t="s">
        <v>815</v>
      </c>
      <c r="QBF301" s="27" t="s">
        <v>815</v>
      </c>
      <c r="QBG301" s="27" t="s">
        <v>815</v>
      </c>
      <c r="QBH301" s="27" t="s">
        <v>815</v>
      </c>
      <c r="QBI301" s="27" t="s">
        <v>815</v>
      </c>
      <c r="QBJ301" s="27" t="s">
        <v>815</v>
      </c>
      <c r="QBK301" s="27" t="s">
        <v>815</v>
      </c>
      <c r="QBL301" s="27" t="s">
        <v>815</v>
      </c>
      <c r="QBM301" s="27" t="s">
        <v>815</v>
      </c>
      <c r="QBN301" s="27" t="s">
        <v>815</v>
      </c>
      <c r="QBO301" s="27" t="s">
        <v>815</v>
      </c>
      <c r="QBP301" s="27" t="s">
        <v>815</v>
      </c>
      <c r="QBQ301" s="27" t="s">
        <v>815</v>
      </c>
      <c r="QBR301" s="27" t="s">
        <v>815</v>
      </c>
      <c r="QBS301" s="27" t="s">
        <v>815</v>
      </c>
      <c r="QBT301" s="27" t="s">
        <v>815</v>
      </c>
      <c r="QBU301" s="27" t="s">
        <v>815</v>
      </c>
      <c r="QBV301" s="27" t="s">
        <v>815</v>
      </c>
      <c r="QBW301" s="27" t="s">
        <v>815</v>
      </c>
      <c r="QBX301" s="27" t="s">
        <v>815</v>
      </c>
      <c r="QBY301" s="27" t="s">
        <v>815</v>
      </c>
      <c r="QBZ301" s="27" t="s">
        <v>815</v>
      </c>
      <c r="QCA301" s="27" t="s">
        <v>815</v>
      </c>
      <c r="QCB301" s="27" t="s">
        <v>815</v>
      </c>
      <c r="QCC301" s="27" t="s">
        <v>815</v>
      </c>
      <c r="QCD301" s="27" t="s">
        <v>815</v>
      </c>
      <c r="QCE301" s="27" t="s">
        <v>815</v>
      </c>
      <c r="QCF301" s="27" t="s">
        <v>815</v>
      </c>
      <c r="QCG301" s="27" t="s">
        <v>815</v>
      </c>
      <c r="QCH301" s="27" t="s">
        <v>815</v>
      </c>
      <c r="QCI301" s="27" t="s">
        <v>815</v>
      </c>
      <c r="QCJ301" s="27" t="s">
        <v>815</v>
      </c>
      <c r="QCK301" s="27" t="s">
        <v>815</v>
      </c>
      <c r="QCL301" s="27" t="s">
        <v>815</v>
      </c>
      <c r="QCM301" s="27" t="s">
        <v>815</v>
      </c>
      <c r="QCN301" s="27" t="s">
        <v>815</v>
      </c>
      <c r="QCO301" s="27" t="s">
        <v>815</v>
      </c>
      <c r="QCP301" s="27" t="s">
        <v>815</v>
      </c>
      <c r="QCQ301" s="27" t="s">
        <v>815</v>
      </c>
      <c r="QCR301" s="27" t="s">
        <v>815</v>
      </c>
      <c r="QCS301" s="27" t="s">
        <v>815</v>
      </c>
      <c r="QCT301" s="27" t="s">
        <v>815</v>
      </c>
      <c r="QCU301" s="27" t="s">
        <v>815</v>
      </c>
      <c r="QCV301" s="27" t="s">
        <v>815</v>
      </c>
      <c r="QCW301" s="27" t="s">
        <v>815</v>
      </c>
      <c r="QCX301" s="27" t="s">
        <v>815</v>
      </c>
      <c r="QCY301" s="27" t="s">
        <v>815</v>
      </c>
      <c r="QCZ301" s="27" t="s">
        <v>815</v>
      </c>
      <c r="QDA301" s="27" t="s">
        <v>815</v>
      </c>
      <c r="QDB301" s="27" t="s">
        <v>815</v>
      </c>
      <c r="QDC301" s="27" t="s">
        <v>815</v>
      </c>
      <c r="QDD301" s="27" t="s">
        <v>815</v>
      </c>
      <c r="QDE301" s="27" t="s">
        <v>815</v>
      </c>
      <c r="QDF301" s="27" t="s">
        <v>815</v>
      </c>
      <c r="QDG301" s="27" t="s">
        <v>815</v>
      </c>
      <c r="QDH301" s="27" t="s">
        <v>815</v>
      </c>
      <c r="QDI301" s="27" t="s">
        <v>815</v>
      </c>
      <c r="QDJ301" s="27" t="s">
        <v>815</v>
      </c>
      <c r="QDK301" s="27" t="s">
        <v>815</v>
      </c>
      <c r="QDL301" s="27" t="s">
        <v>815</v>
      </c>
      <c r="QDM301" s="27" t="s">
        <v>815</v>
      </c>
      <c r="QDN301" s="27" t="s">
        <v>815</v>
      </c>
      <c r="QDO301" s="27" t="s">
        <v>815</v>
      </c>
      <c r="QDP301" s="27" t="s">
        <v>815</v>
      </c>
      <c r="QDQ301" s="27" t="s">
        <v>815</v>
      </c>
      <c r="QDR301" s="27" t="s">
        <v>815</v>
      </c>
      <c r="QDS301" s="27" t="s">
        <v>815</v>
      </c>
      <c r="QDT301" s="27" t="s">
        <v>815</v>
      </c>
      <c r="QDU301" s="27" t="s">
        <v>815</v>
      </c>
      <c r="QDV301" s="27" t="s">
        <v>815</v>
      </c>
      <c r="QDW301" s="27" t="s">
        <v>815</v>
      </c>
      <c r="QDX301" s="27" t="s">
        <v>815</v>
      </c>
      <c r="QDY301" s="27" t="s">
        <v>815</v>
      </c>
      <c r="QDZ301" s="27" t="s">
        <v>815</v>
      </c>
      <c r="QEA301" s="27" t="s">
        <v>815</v>
      </c>
      <c r="QEB301" s="27" t="s">
        <v>815</v>
      </c>
      <c r="QEC301" s="27" t="s">
        <v>815</v>
      </c>
      <c r="QED301" s="27" t="s">
        <v>815</v>
      </c>
      <c r="QEE301" s="27" t="s">
        <v>815</v>
      </c>
      <c r="QEF301" s="27" t="s">
        <v>815</v>
      </c>
      <c r="QEG301" s="27" t="s">
        <v>815</v>
      </c>
      <c r="QEH301" s="27" t="s">
        <v>815</v>
      </c>
      <c r="QEI301" s="27" t="s">
        <v>815</v>
      </c>
      <c r="QEJ301" s="27" t="s">
        <v>815</v>
      </c>
      <c r="QEK301" s="27" t="s">
        <v>815</v>
      </c>
      <c r="QEL301" s="27" t="s">
        <v>815</v>
      </c>
      <c r="QEM301" s="27" t="s">
        <v>815</v>
      </c>
      <c r="QEN301" s="27" t="s">
        <v>815</v>
      </c>
      <c r="QEO301" s="27" t="s">
        <v>815</v>
      </c>
      <c r="QEP301" s="27" t="s">
        <v>815</v>
      </c>
      <c r="QEQ301" s="27" t="s">
        <v>815</v>
      </c>
      <c r="QER301" s="27" t="s">
        <v>815</v>
      </c>
      <c r="QES301" s="27" t="s">
        <v>815</v>
      </c>
      <c r="QET301" s="27" t="s">
        <v>815</v>
      </c>
      <c r="QEU301" s="27" t="s">
        <v>815</v>
      </c>
      <c r="QEV301" s="27" t="s">
        <v>815</v>
      </c>
      <c r="QEW301" s="27" t="s">
        <v>815</v>
      </c>
      <c r="QEX301" s="27" t="s">
        <v>815</v>
      </c>
      <c r="QEY301" s="27" t="s">
        <v>815</v>
      </c>
      <c r="QEZ301" s="27" t="s">
        <v>815</v>
      </c>
      <c r="QFA301" s="27" t="s">
        <v>815</v>
      </c>
      <c r="QFB301" s="27" t="s">
        <v>815</v>
      </c>
      <c r="QFC301" s="27" t="s">
        <v>815</v>
      </c>
      <c r="QFD301" s="27" t="s">
        <v>815</v>
      </c>
      <c r="QFE301" s="27" t="s">
        <v>815</v>
      </c>
      <c r="QFF301" s="27" t="s">
        <v>815</v>
      </c>
      <c r="QFG301" s="27" t="s">
        <v>815</v>
      </c>
      <c r="QFH301" s="27" t="s">
        <v>815</v>
      </c>
      <c r="QFI301" s="27" t="s">
        <v>815</v>
      </c>
      <c r="QFJ301" s="27" t="s">
        <v>815</v>
      </c>
      <c r="QFK301" s="27" t="s">
        <v>815</v>
      </c>
      <c r="QFL301" s="27" t="s">
        <v>815</v>
      </c>
      <c r="QFM301" s="27" t="s">
        <v>815</v>
      </c>
      <c r="QFN301" s="27" t="s">
        <v>815</v>
      </c>
      <c r="QFO301" s="27" t="s">
        <v>815</v>
      </c>
      <c r="QFP301" s="27" t="s">
        <v>815</v>
      </c>
      <c r="QFQ301" s="27" t="s">
        <v>815</v>
      </c>
      <c r="QFR301" s="27" t="s">
        <v>815</v>
      </c>
      <c r="QFS301" s="27" t="s">
        <v>815</v>
      </c>
      <c r="QFT301" s="27" t="s">
        <v>815</v>
      </c>
      <c r="QFU301" s="27" t="s">
        <v>815</v>
      </c>
      <c r="QFV301" s="27" t="s">
        <v>815</v>
      </c>
      <c r="QFW301" s="27" t="s">
        <v>815</v>
      </c>
      <c r="QFX301" s="27" t="s">
        <v>815</v>
      </c>
      <c r="QFY301" s="27" t="s">
        <v>815</v>
      </c>
      <c r="QFZ301" s="27" t="s">
        <v>815</v>
      </c>
      <c r="QGA301" s="27" t="s">
        <v>815</v>
      </c>
      <c r="QGB301" s="27" t="s">
        <v>815</v>
      </c>
      <c r="QGC301" s="27" t="s">
        <v>815</v>
      </c>
      <c r="QGD301" s="27" t="s">
        <v>815</v>
      </c>
      <c r="QGE301" s="27" t="s">
        <v>815</v>
      </c>
      <c r="QGF301" s="27" t="s">
        <v>815</v>
      </c>
      <c r="QGG301" s="27" t="s">
        <v>815</v>
      </c>
      <c r="QGH301" s="27" t="s">
        <v>815</v>
      </c>
      <c r="QGI301" s="27" t="s">
        <v>815</v>
      </c>
      <c r="QGJ301" s="27" t="s">
        <v>815</v>
      </c>
      <c r="QGK301" s="27" t="s">
        <v>815</v>
      </c>
      <c r="QGL301" s="27" t="s">
        <v>815</v>
      </c>
      <c r="QGM301" s="27" t="s">
        <v>815</v>
      </c>
      <c r="QGN301" s="27" t="s">
        <v>815</v>
      </c>
      <c r="QGO301" s="27" t="s">
        <v>815</v>
      </c>
      <c r="QGP301" s="27" t="s">
        <v>815</v>
      </c>
      <c r="QGQ301" s="27" t="s">
        <v>815</v>
      </c>
      <c r="QGR301" s="27" t="s">
        <v>815</v>
      </c>
      <c r="QGS301" s="27" t="s">
        <v>815</v>
      </c>
      <c r="QGT301" s="27" t="s">
        <v>815</v>
      </c>
      <c r="QGU301" s="27" t="s">
        <v>815</v>
      </c>
      <c r="QGV301" s="27" t="s">
        <v>815</v>
      </c>
      <c r="QGW301" s="27" t="s">
        <v>815</v>
      </c>
      <c r="QGX301" s="27" t="s">
        <v>815</v>
      </c>
      <c r="QGY301" s="27" t="s">
        <v>815</v>
      </c>
      <c r="QGZ301" s="27" t="s">
        <v>815</v>
      </c>
      <c r="QHA301" s="27" t="s">
        <v>815</v>
      </c>
      <c r="QHB301" s="27" t="s">
        <v>815</v>
      </c>
      <c r="QHC301" s="27" t="s">
        <v>815</v>
      </c>
      <c r="QHD301" s="27" t="s">
        <v>815</v>
      </c>
      <c r="QHE301" s="27" t="s">
        <v>815</v>
      </c>
      <c r="QHF301" s="27" t="s">
        <v>815</v>
      </c>
      <c r="QHG301" s="27" t="s">
        <v>815</v>
      </c>
      <c r="QHH301" s="27" t="s">
        <v>815</v>
      </c>
      <c r="QHI301" s="27" t="s">
        <v>815</v>
      </c>
      <c r="QHJ301" s="27" t="s">
        <v>815</v>
      </c>
      <c r="QHK301" s="27" t="s">
        <v>815</v>
      </c>
      <c r="QHL301" s="27" t="s">
        <v>815</v>
      </c>
      <c r="QHM301" s="27" t="s">
        <v>815</v>
      </c>
      <c r="QHN301" s="27" t="s">
        <v>815</v>
      </c>
      <c r="QHO301" s="27" t="s">
        <v>815</v>
      </c>
      <c r="QHP301" s="27" t="s">
        <v>815</v>
      </c>
      <c r="QHQ301" s="27" t="s">
        <v>815</v>
      </c>
      <c r="QHR301" s="27" t="s">
        <v>815</v>
      </c>
      <c r="QHS301" s="27" t="s">
        <v>815</v>
      </c>
      <c r="QHT301" s="27" t="s">
        <v>815</v>
      </c>
      <c r="QHU301" s="27" t="s">
        <v>815</v>
      </c>
      <c r="QHV301" s="27" t="s">
        <v>815</v>
      </c>
      <c r="QHW301" s="27" t="s">
        <v>815</v>
      </c>
      <c r="QHX301" s="27" t="s">
        <v>815</v>
      </c>
      <c r="QHY301" s="27" t="s">
        <v>815</v>
      </c>
      <c r="QHZ301" s="27" t="s">
        <v>815</v>
      </c>
      <c r="QIA301" s="27" t="s">
        <v>815</v>
      </c>
      <c r="QIB301" s="27" t="s">
        <v>815</v>
      </c>
      <c r="QIC301" s="27" t="s">
        <v>815</v>
      </c>
      <c r="QID301" s="27" t="s">
        <v>815</v>
      </c>
      <c r="QIE301" s="27" t="s">
        <v>815</v>
      </c>
      <c r="QIF301" s="27" t="s">
        <v>815</v>
      </c>
      <c r="QIG301" s="27" t="s">
        <v>815</v>
      </c>
      <c r="QIH301" s="27" t="s">
        <v>815</v>
      </c>
      <c r="QII301" s="27" t="s">
        <v>815</v>
      </c>
      <c r="QIJ301" s="27" t="s">
        <v>815</v>
      </c>
      <c r="QIK301" s="27" t="s">
        <v>815</v>
      </c>
      <c r="QIL301" s="27" t="s">
        <v>815</v>
      </c>
      <c r="QIM301" s="27" t="s">
        <v>815</v>
      </c>
      <c r="QIN301" s="27" t="s">
        <v>815</v>
      </c>
      <c r="QIO301" s="27" t="s">
        <v>815</v>
      </c>
      <c r="QIP301" s="27" t="s">
        <v>815</v>
      </c>
      <c r="QIQ301" s="27" t="s">
        <v>815</v>
      </c>
      <c r="QIR301" s="27" t="s">
        <v>815</v>
      </c>
      <c r="QIS301" s="27" t="s">
        <v>815</v>
      </c>
      <c r="QIT301" s="27" t="s">
        <v>815</v>
      </c>
      <c r="QIU301" s="27" t="s">
        <v>815</v>
      </c>
      <c r="QIV301" s="27" t="s">
        <v>815</v>
      </c>
      <c r="QIW301" s="27" t="s">
        <v>815</v>
      </c>
      <c r="QIX301" s="27" t="s">
        <v>815</v>
      </c>
      <c r="QIY301" s="27" t="s">
        <v>815</v>
      </c>
      <c r="QIZ301" s="27" t="s">
        <v>815</v>
      </c>
      <c r="QJA301" s="27" t="s">
        <v>815</v>
      </c>
      <c r="QJB301" s="27" t="s">
        <v>815</v>
      </c>
      <c r="QJC301" s="27" t="s">
        <v>815</v>
      </c>
      <c r="QJD301" s="27" t="s">
        <v>815</v>
      </c>
      <c r="QJE301" s="27" t="s">
        <v>815</v>
      </c>
      <c r="QJF301" s="27" t="s">
        <v>815</v>
      </c>
      <c r="QJG301" s="27" t="s">
        <v>815</v>
      </c>
      <c r="QJH301" s="27" t="s">
        <v>815</v>
      </c>
      <c r="QJI301" s="27" t="s">
        <v>815</v>
      </c>
      <c r="QJJ301" s="27" t="s">
        <v>815</v>
      </c>
      <c r="QJK301" s="27" t="s">
        <v>815</v>
      </c>
      <c r="QJL301" s="27" t="s">
        <v>815</v>
      </c>
      <c r="QJM301" s="27" t="s">
        <v>815</v>
      </c>
      <c r="QJN301" s="27" t="s">
        <v>815</v>
      </c>
      <c r="QJO301" s="27" t="s">
        <v>815</v>
      </c>
      <c r="QJP301" s="27" t="s">
        <v>815</v>
      </c>
      <c r="QJQ301" s="27" t="s">
        <v>815</v>
      </c>
      <c r="QJR301" s="27" t="s">
        <v>815</v>
      </c>
      <c r="QJS301" s="27" t="s">
        <v>815</v>
      </c>
      <c r="QJT301" s="27" t="s">
        <v>815</v>
      </c>
      <c r="QJU301" s="27" t="s">
        <v>815</v>
      </c>
      <c r="QJV301" s="27" t="s">
        <v>815</v>
      </c>
      <c r="QJW301" s="27" t="s">
        <v>815</v>
      </c>
      <c r="QJX301" s="27" t="s">
        <v>815</v>
      </c>
      <c r="QJY301" s="27" t="s">
        <v>815</v>
      </c>
      <c r="QJZ301" s="27" t="s">
        <v>815</v>
      </c>
      <c r="QKA301" s="27" t="s">
        <v>815</v>
      </c>
      <c r="QKB301" s="27" t="s">
        <v>815</v>
      </c>
      <c r="QKC301" s="27" t="s">
        <v>815</v>
      </c>
      <c r="QKD301" s="27" t="s">
        <v>815</v>
      </c>
      <c r="QKE301" s="27" t="s">
        <v>815</v>
      </c>
      <c r="QKF301" s="27" t="s">
        <v>815</v>
      </c>
      <c r="QKG301" s="27" t="s">
        <v>815</v>
      </c>
      <c r="QKH301" s="27" t="s">
        <v>815</v>
      </c>
      <c r="QKI301" s="27" t="s">
        <v>815</v>
      </c>
      <c r="QKJ301" s="27" t="s">
        <v>815</v>
      </c>
      <c r="QKK301" s="27" t="s">
        <v>815</v>
      </c>
      <c r="QKL301" s="27" t="s">
        <v>815</v>
      </c>
      <c r="QKM301" s="27" t="s">
        <v>815</v>
      </c>
      <c r="QKN301" s="27" t="s">
        <v>815</v>
      </c>
      <c r="QKO301" s="27" t="s">
        <v>815</v>
      </c>
      <c r="QKP301" s="27" t="s">
        <v>815</v>
      </c>
      <c r="QKQ301" s="27" t="s">
        <v>815</v>
      </c>
      <c r="QKR301" s="27" t="s">
        <v>815</v>
      </c>
      <c r="QKS301" s="27" t="s">
        <v>815</v>
      </c>
      <c r="QKT301" s="27" t="s">
        <v>815</v>
      </c>
      <c r="QKU301" s="27" t="s">
        <v>815</v>
      </c>
      <c r="QKV301" s="27" t="s">
        <v>815</v>
      </c>
      <c r="QKW301" s="27" t="s">
        <v>815</v>
      </c>
      <c r="QKX301" s="27" t="s">
        <v>815</v>
      </c>
      <c r="QKY301" s="27" t="s">
        <v>815</v>
      </c>
      <c r="QKZ301" s="27" t="s">
        <v>815</v>
      </c>
      <c r="QLA301" s="27" t="s">
        <v>815</v>
      </c>
      <c r="QLB301" s="27" t="s">
        <v>815</v>
      </c>
      <c r="QLC301" s="27" t="s">
        <v>815</v>
      </c>
      <c r="QLD301" s="27" t="s">
        <v>815</v>
      </c>
      <c r="QLE301" s="27" t="s">
        <v>815</v>
      </c>
      <c r="QLF301" s="27" t="s">
        <v>815</v>
      </c>
      <c r="QLG301" s="27" t="s">
        <v>815</v>
      </c>
      <c r="QLH301" s="27" t="s">
        <v>815</v>
      </c>
      <c r="QLI301" s="27" t="s">
        <v>815</v>
      </c>
      <c r="QLJ301" s="27" t="s">
        <v>815</v>
      </c>
      <c r="QLK301" s="27" t="s">
        <v>815</v>
      </c>
      <c r="QLL301" s="27" t="s">
        <v>815</v>
      </c>
      <c r="QLM301" s="27" t="s">
        <v>815</v>
      </c>
      <c r="QLN301" s="27" t="s">
        <v>815</v>
      </c>
      <c r="QLO301" s="27" t="s">
        <v>815</v>
      </c>
      <c r="QLP301" s="27" t="s">
        <v>815</v>
      </c>
      <c r="QLQ301" s="27" t="s">
        <v>815</v>
      </c>
      <c r="QLR301" s="27" t="s">
        <v>815</v>
      </c>
      <c r="QLS301" s="27" t="s">
        <v>815</v>
      </c>
      <c r="QLT301" s="27" t="s">
        <v>815</v>
      </c>
      <c r="QLU301" s="27" t="s">
        <v>815</v>
      </c>
      <c r="QLV301" s="27" t="s">
        <v>815</v>
      </c>
      <c r="QLW301" s="27" t="s">
        <v>815</v>
      </c>
      <c r="QLX301" s="27" t="s">
        <v>815</v>
      </c>
      <c r="QLY301" s="27" t="s">
        <v>815</v>
      </c>
      <c r="QLZ301" s="27" t="s">
        <v>815</v>
      </c>
      <c r="QMA301" s="27" t="s">
        <v>815</v>
      </c>
      <c r="QMB301" s="27" t="s">
        <v>815</v>
      </c>
      <c r="QMC301" s="27" t="s">
        <v>815</v>
      </c>
      <c r="QMD301" s="27" t="s">
        <v>815</v>
      </c>
      <c r="QME301" s="27" t="s">
        <v>815</v>
      </c>
      <c r="QMF301" s="27" t="s">
        <v>815</v>
      </c>
      <c r="QMG301" s="27" t="s">
        <v>815</v>
      </c>
      <c r="QMH301" s="27" t="s">
        <v>815</v>
      </c>
      <c r="QMI301" s="27" t="s">
        <v>815</v>
      </c>
      <c r="QMJ301" s="27" t="s">
        <v>815</v>
      </c>
      <c r="QMK301" s="27" t="s">
        <v>815</v>
      </c>
      <c r="QML301" s="27" t="s">
        <v>815</v>
      </c>
      <c r="QMM301" s="27" t="s">
        <v>815</v>
      </c>
      <c r="QMN301" s="27" t="s">
        <v>815</v>
      </c>
      <c r="QMO301" s="27" t="s">
        <v>815</v>
      </c>
      <c r="QMP301" s="27" t="s">
        <v>815</v>
      </c>
      <c r="QMQ301" s="27" t="s">
        <v>815</v>
      </c>
      <c r="QMR301" s="27" t="s">
        <v>815</v>
      </c>
      <c r="QMS301" s="27" t="s">
        <v>815</v>
      </c>
      <c r="QMT301" s="27" t="s">
        <v>815</v>
      </c>
      <c r="QMU301" s="27" t="s">
        <v>815</v>
      </c>
      <c r="QMV301" s="27" t="s">
        <v>815</v>
      </c>
      <c r="QMW301" s="27" t="s">
        <v>815</v>
      </c>
      <c r="QMX301" s="27" t="s">
        <v>815</v>
      </c>
      <c r="QMY301" s="27" t="s">
        <v>815</v>
      </c>
      <c r="QMZ301" s="27" t="s">
        <v>815</v>
      </c>
      <c r="QNA301" s="27" t="s">
        <v>815</v>
      </c>
      <c r="QNB301" s="27" t="s">
        <v>815</v>
      </c>
      <c r="QNC301" s="27" t="s">
        <v>815</v>
      </c>
      <c r="QND301" s="27" t="s">
        <v>815</v>
      </c>
      <c r="QNE301" s="27" t="s">
        <v>815</v>
      </c>
      <c r="QNF301" s="27" t="s">
        <v>815</v>
      </c>
      <c r="QNG301" s="27" t="s">
        <v>815</v>
      </c>
      <c r="QNH301" s="27" t="s">
        <v>815</v>
      </c>
      <c r="QNI301" s="27" t="s">
        <v>815</v>
      </c>
      <c r="QNJ301" s="27" t="s">
        <v>815</v>
      </c>
      <c r="QNK301" s="27" t="s">
        <v>815</v>
      </c>
      <c r="QNL301" s="27" t="s">
        <v>815</v>
      </c>
      <c r="QNM301" s="27" t="s">
        <v>815</v>
      </c>
      <c r="QNN301" s="27" t="s">
        <v>815</v>
      </c>
      <c r="QNO301" s="27" t="s">
        <v>815</v>
      </c>
      <c r="QNP301" s="27" t="s">
        <v>815</v>
      </c>
      <c r="QNQ301" s="27" t="s">
        <v>815</v>
      </c>
      <c r="QNR301" s="27" t="s">
        <v>815</v>
      </c>
      <c r="QNS301" s="27" t="s">
        <v>815</v>
      </c>
      <c r="QNT301" s="27" t="s">
        <v>815</v>
      </c>
      <c r="QNU301" s="27" t="s">
        <v>815</v>
      </c>
      <c r="QNV301" s="27" t="s">
        <v>815</v>
      </c>
      <c r="QNW301" s="27" t="s">
        <v>815</v>
      </c>
      <c r="QNX301" s="27" t="s">
        <v>815</v>
      </c>
      <c r="QNY301" s="27" t="s">
        <v>815</v>
      </c>
      <c r="QNZ301" s="27" t="s">
        <v>815</v>
      </c>
      <c r="QOA301" s="27" t="s">
        <v>815</v>
      </c>
      <c r="QOB301" s="27" t="s">
        <v>815</v>
      </c>
      <c r="QOC301" s="27" t="s">
        <v>815</v>
      </c>
      <c r="QOD301" s="27" t="s">
        <v>815</v>
      </c>
      <c r="QOE301" s="27" t="s">
        <v>815</v>
      </c>
      <c r="QOF301" s="27" t="s">
        <v>815</v>
      </c>
      <c r="QOG301" s="27" t="s">
        <v>815</v>
      </c>
      <c r="QOH301" s="27" t="s">
        <v>815</v>
      </c>
      <c r="QOI301" s="27" t="s">
        <v>815</v>
      </c>
      <c r="QOJ301" s="27" t="s">
        <v>815</v>
      </c>
      <c r="QOK301" s="27" t="s">
        <v>815</v>
      </c>
      <c r="QOL301" s="27" t="s">
        <v>815</v>
      </c>
      <c r="QOM301" s="27" t="s">
        <v>815</v>
      </c>
      <c r="QON301" s="27" t="s">
        <v>815</v>
      </c>
      <c r="QOO301" s="27" t="s">
        <v>815</v>
      </c>
      <c r="QOP301" s="27" t="s">
        <v>815</v>
      </c>
      <c r="QOQ301" s="27" t="s">
        <v>815</v>
      </c>
      <c r="QOR301" s="27" t="s">
        <v>815</v>
      </c>
      <c r="QOS301" s="27" t="s">
        <v>815</v>
      </c>
      <c r="QOT301" s="27" t="s">
        <v>815</v>
      </c>
      <c r="QOU301" s="27" t="s">
        <v>815</v>
      </c>
      <c r="QOV301" s="27" t="s">
        <v>815</v>
      </c>
      <c r="QOW301" s="27" t="s">
        <v>815</v>
      </c>
      <c r="QOX301" s="27" t="s">
        <v>815</v>
      </c>
      <c r="QOY301" s="27" t="s">
        <v>815</v>
      </c>
      <c r="QOZ301" s="27" t="s">
        <v>815</v>
      </c>
      <c r="QPA301" s="27" t="s">
        <v>815</v>
      </c>
      <c r="QPB301" s="27" t="s">
        <v>815</v>
      </c>
      <c r="QPC301" s="27" t="s">
        <v>815</v>
      </c>
      <c r="QPD301" s="27" t="s">
        <v>815</v>
      </c>
      <c r="QPE301" s="27" t="s">
        <v>815</v>
      </c>
      <c r="QPF301" s="27" t="s">
        <v>815</v>
      </c>
      <c r="QPG301" s="27" t="s">
        <v>815</v>
      </c>
      <c r="QPH301" s="27" t="s">
        <v>815</v>
      </c>
      <c r="QPI301" s="27" t="s">
        <v>815</v>
      </c>
      <c r="QPJ301" s="27" t="s">
        <v>815</v>
      </c>
      <c r="QPK301" s="27" t="s">
        <v>815</v>
      </c>
      <c r="QPL301" s="27" t="s">
        <v>815</v>
      </c>
      <c r="QPM301" s="27" t="s">
        <v>815</v>
      </c>
      <c r="QPN301" s="27" t="s">
        <v>815</v>
      </c>
      <c r="QPO301" s="27" t="s">
        <v>815</v>
      </c>
      <c r="QPP301" s="27" t="s">
        <v>815</v>
      </c>
      <c r="QPQ301" s="27" t="s">
        <v>815</v>
      </c>
      <c r="QPR301" s="27" t="s">
        <v>815</v>
      </c>
      <c r="QPS301" s="27" t="s">
        <v>815</v>
      </c>
      <c r="QPT301" s="27" t="s">
        <v>815</v>
      </c>
      <c r="QPU301" s="27" t="s">
        <v>815</v>
      </c>
      <c r="QPV301" s="27" t="s">
        <v>815</v>
      </c>
      <c r="QPW301" s="27" t="s">
        <v>815</v>
      </c>
      <c r="QPX301" s="27" t="s">
        <v>815</v>
      </c>
      <c r="QPY301" s="27" t="s">
        <v>815</v>
      </c>
      <c r="QPZ301" s="27" t="s">
        <v>815</v>
      </c>
      <c r="QQA301" s="27" t="s">
        <v>815</v>
      </c>
      <c r="QQB301" s="27" t="s">
        <v>815</v>
      </c>
      <c r="QQC301" s="27" t="s">
        <v>815</v>
      </c>
      <c r="QQD301" s="27" t="s">
        <v>815</v>
      </c>
      <c r="QQE301" s="27" t="s">
        <v>815</v>
      </c>
      <c r="QQF301" s="27" t="s">
        <v>815</v>
      </c>
      <c r="QQG301" s="27" t="s">
        <v>815</v>
      </c>
      <c r="QQH301" s="27" t="s">
        <v>815</v>
      </c>
      <c r="QQI301" s="27" t="s">
        <v>815</v>
      </c>
      <c r="QQJ301" s="27" t="s">
        <v>815</v>
      </c>
      <c r="QQK301" s="27" t="s">
        <v>815</v>
      </c>
      <c r="QQL301" s="27" t="s">
        <v>815</v>
      </c>
      <c r="QQM301" s="27" t="s">
        <v>815</v>
      </c>
      <c r="QQN301" s="27" t="s">
        <v>815</v>
      </c>
      <c r="QQO301" s="27" t="s">
        <v>815</v>
      </c>
      <c r="QQP301" s="27" t="s">
        <v>815</v>
      </c>
      <c r="QQQ301" s="27" t="s">
        <v>815</v>
      </c>
      <c r="QQR301" s="27" t="s">
        <v>815</v>
      </c>
      <c r="QQS301" s="27" t="s">
        <v>815</v>
      </c>
      <c r="QQT301" s="27" t="s">
        <v>815</v>
      </c>
      <c r="QQU301" s="27" t="s">
        <v>815</v>
      </c>
      <c r="QQV301" s="27" t="s">
        <v>815</v>
      </c>
      <c r="QQW301" s="27" t="s">
        <v>815</v>
      </c>
      <c r="QQX301" s="27" t="s">
        <v>815</v>
      </c>
      <c r="QQY301" s="27" t="s">
        <v>815</v>
      </c>
      <c r="QQZ301" s="27" t="s">
        <v>815</v>
      </c>
      <c r="QRA301" s="27" t="s">
        <v>815</v>
      </c>
      <c r="QRB301" s="27" t="s">
        <v>815</v>
      </c>
      <c r="QRC301" s="27" t="s">
        <v>815</v>
      </c>
      <c r="QRD301" s="27" t="s">
        <v>815</v>
      </c>
      <c r="QRE301" s="27" t="s">
        <v>815</v>
      </c>
      <c r="QRF301" s="27" t="s">
        <v>815</v>
      </c>
      <c r="QRG301" s="27" t="s">
        <v>815</v>
      </c>
      <c r="QRH301" s="27" t="s">
        <v>815</v>
      </c>
      <c r="QRI301" s="27" t="s">
        <v>815</v>
      </c>
      <c r="QRJ301" s="27" t="s">
        <v>815</v>
      </c>
      <c r="QRK301" s="27" t="s">
        <v>815</v>
      </c>
      <c r="QRL301" s="27" t="s">
        <v>815</v>
      </c>
      <c r="QRM301" s="27" t="s">
        <v>815</v>
      </c>
      <c r="QRN301" s="27" t="s">
        <v>815</v>
      </c>
      <c r="QRO301" s="27" t="s">
        <v>815</v>
      </c>
      <c r="QRP301" s="27" t="s">
        <v>815</v>
      </c>
      <c r="QRQ301" s="27" t="s">
        <v>815</v>
      </c>
      <c r="QRR301" s="27" t="s">
        <v>815</v>
      </c>
      <c r="QRS301" s="27" t="s">
        <v>815</v>
      </c>
      <c r="QRT301" s="27" t="s">
        <v>815</v>
      </c>
      <c r="QRU301" s="27" t="s">
        <v>815</v>
      </c>
      <c r="QRV301" s="27" t="s">
        <v>815</v>
      </c>
      <c r="QRW301" s="27" t="s">
        <v>815</v>
      </c>
      <c r="QRX301" s="27" t="s">
        <v>815</v>
      </c>
      <c r="QRY301" s="27" t="s">
        <v>815</v>
      </c>
      <c r="QRZ301" s="27" t="s">
        <v>815</v>
      </c>
      <c r="QSA301" s="27" t="s">
        <v>815</v>
      </c>
      <c r="QSB301" s="27" t="s">
        <v>815</v>
      </c>
      <c r="QSC301" s="27" t="s">
        <v>815</v>
      </c>
      <c r="QSD301" s="27" t="s">
        <v>815</v>
      </c>
      <c r="QSE301" s="27" t="s">
        <v>815</v>
      </c>
      <c r="QSF301" s="27" t="s">
        <v>815</v>
      </c>
      <c r="QSG301" s="27" t="s">
        <v>815</v>
      </c>
      <c r="QSH301" s="27" t="s">
        <v>815</v>
      </c>
      <c r="QSI301" s="27" t="s">
        <v>815</v>
      </c>
      <c r="QSJ301" s="27" t="s">
        <v>815</v>
      </c>
      <c r="QSK301" s="27" t="s">
        <v>815</v>
      </c>
      <c r="QSL301" s="27" t="s">
        <v>815</v>
      </c>
      <c r="QSM301" s="27" t="s">
        <v>815</v>
      </c>
      <c r="QSN301" s="27" t="s">
        <v>815</v>
      </c>
      <c r="QSO301" s="27" t="s">
        <v>815</v>
      </c>
      <c r="QSP301" s="27" t="s">
        <v>815</v>
      </c>
      <c r="QSQ301" s="27" t="s">
        <v>815</v>
      </c>
      <c r="QSR301" s="27" t="s">
        <v>815</v>
      </c>
      <c r="QSS301" s="27" t="s">
        <v>815</v>
      </c>
      <c r="QST301" s="27" t="s">
        <v>815</v>
      </c>
      <c r="QSU301" s="27" t="s">
        <v>815</v>
      </c>
      <c r="QSV301" s="27" t="s">
        <v>815</v>
      </c>
      <c r="QSW301" s="27" t="s">
        <v>815</v>
      </c>
      <c r="QSX301" s="27" t="s">
        <v>815</v>
      </c>
      <c r="QSY301" s="27" t="s">
        <v>815</v>
      </c>
      <c r="QSZ301" s="27" t="s">
        <v>815</v>
      </c>
      <c r="QTA301" s="27" t="s">
        <v>815</v>
      </c>
      <c r="QTB301" s="27" t="s">
        <v>815</v>
      </c>
      <c r="QTC301" s="27" t="s">
        <v>815</v>
      </c>
      <c r="QTD301" s="27" t="s">
        <v>815</v>
      </c>
      <c r="QTE301" s="27" t="s">
        <v>815</v>
      </c>
      <c r="QTF301" s="27" t="s">
        <v>815</v>
      </c>
      <c r="QTG301" s="27" t="s">
        <v>815</v>
      </c>
      <c r="QTH301" s="27" t="s">
        <v>815</v>
      </c>
      <c r="QTI301" s="27" t="s">
        <v>815</v>
      </c>
      <c r="QTJ301" s="27" t="s">
        <v>815</v>
      </c>
      <c r="QTK301" s="27" t="s">
        <v>815</v>
      </c>
      <c r="QTL301" s="27" t="s">
        <v>815</v>
      </c>
      <c r="QTM301" s="27" t="s">
        <v>815</v>
      </c>
      <c r="QTN301" s="27" t="s">
        <v>815</v>
      </c>
      <c r="QTO301" s="27" t="s">
        <v>815</v>
      </c>
      <c r="QTP301" s="27" t="s">
        <v>815</v>
      </c>
      <c r="QTQ301" s="27" t="s">
        <v>815</v>
      </c>
      <c r="QTR301" s="27" t="s">
        <v>815</v>
      </c>
      <c r="QTS301" s="27" t="s">
        <v>815</v>
      </c>
      <c r="QTT301" s="27" t="s">
        <v>815</v>
      </c>
      <c r="QTU301" s="27" t="s">
        <v>815</v>
      </c>
      <c r="QTV301" s="27" t="s">
        <v>815</v>
      </c>
      <c r="QTW301" s="27" t="s">
        <v>815</v>
      </c>
      <c r="QTX301" s="27" t="s">
        <v>815</v>
      </c>
      <c r="QTY301" s="27" t="s">
        <v>815</v>
      </c>
      <c r="QTZ301" s="27" t="s">
        <v>815</v>
      </c>
      <c r="QUA301" s="27" t="s">
        <v>815</v>
      </c>
      <c r="QUB301" s="27" t="s">
        <v>815</v>
      </c>
      <c r="QUC301" s="27" t="s">
        <v>815</v>
      </c>
      <c r="QUD301" s="27" t="s">
        <v>815</v>
      </c>
      <c r="QUE301" s="27" t="s">
        <v>815</v>
      </c>
      <c r="QUF301" s="27" t="s">
        <v>815</v>
      </c>
      <c r="QUG301" s="27" t="s">
        <v>815</v>
      </c>
      <c r="QUH301" s="27" t="s">
        <v>815</v>
      </c>
      <c r="QUI301" s="27" t="s">
        <v>815</v>
      </c>
      <c r="QUJ301" s="27" t="s">
        <v>815</v>
      </c>
      <c r="QUK301" s="27" t="s">
        <v>815</v>
      </c>
      <c r="QUL301" s="27" t="s">
        <v>815</v>
      </c>
      <c r="QUM301" s="27" t="s">
        <v>815</v>
      </c>
      <c r="QUN301" s="27" t="s">
        <v>815</v>
      </c>
      <c r="QUO301" s="27" t="s">
        <v>815</v>
      </c>
      <c r="QUP301" s="27" t="s">
        <v>815</v>
      </c>
      <c r="QUQ301" s="27" t="s">
        <v>815</v>
      </c>
      <c r="QUR301" s="27" t="s">
        <v>815</v>
      </c>
      <c r="QUS301" s="27" t="s">
        <v>815</v>
      </c>
      <c r="QUT301" s="27" t="s">
        <v>815</v>
      </c>
      <c r="QUU301" s="27" t="s">
        <v>815</v>
      </c>
      <c r="QUV301" s="27" t="s">
        <v>815</v>
      </c>
      <c r="QUW301" s="27" t="s">
        <v>815</v>
      </c>
      <c r="QUX301" s="27" t="s">
        <v>815</v>
      </c>
      <c r="QUY301" s="27" t="s">
        <v>815</v>
      </c>
      <c r="QUZ301" s="27" t="s">
        <v>815</v>
      </c>
      <c r="QVA301" s="27" t="s">
        <v>815</v>
      </c>
      <c r="QVB301" s="27" t="s">
        <v>815</v>
      </c>
      <c r="QVC301" s="27" t="s">
        <v>815</v>
      </c>
      <c r="QVD301" s="27" t="s">
        <v>815</v>
      </c>
      <c r="QVE301" s="27" t="s">
        <v>815</v>
      </c>
      <c r="QVF301" s="27" t="s">
        <v>815</v>
      </c>
      <c r="QVG301" s="27" t="s">
        <v>815</v>
      </c>
      <c r="QVH301" s="27" t="s">
        <v>815</v>
      </c>
      <c r="QVI301" s="27" t="s">
        <v>815</v>
      </c>
      <c r="QVJ301" s="27" t="s">
        <v>815</v>
      </c>
      <c r="QVK301" s="27" t="s">
        <v>815</v>
      </c>
      <c r="QVL301" s="27" t="s">
        <v>815</v>
      </c>
      <c r="QVM301" s="27" t="s">
        <v>815</v>
      </c>
      <c r="QVN301" s="27" t="s">
        <v>815</v>
      </c>
      <c r="QVO301" s="27" t="s">
        <v>815</v>
      </c>
      <c r="QVP301" s="27" t="s">
        <v>815</v>
      </c>
      <c r="QVQ301" s="27" t="s">
        <v>815</v>
      </c>
      <c r="QVR301" s="27" t="s">
        <v>815</v>
      </c>
      <c r="QVS301" s="27" t="s">
        <v>815</v>
      </c>
      <c r="QVT301" s="27" t="s">
        <v>815</v>
      </c>
      <c r="QVU301" s="27" t="s">
        <v>815</v>
      </c>
      <c r="QVV301" s="27" t="s">
        <v>815</v>
      </c>
      <c r="QVW301" s="27" t="s">
        <v>815</v>
      </c>
      <c r="QVX301" s="27" t="s">
        <v>815</v>
      </c>
      <c r="QVY301" s="27" t="s">
        <v>815</v>
      </c>
      <c r="QVZ301" s="27" t="s">
        <v>815</v>
      </c>
      <c r="QWA301" s="27" t="s">
        <v>815</v>
      </c>
      <c r="QWB301" s="27" t="s">
        <v>815</v>
      </c>
      <c r="QWC301" s="27" t="s">
        <v>815</v>
      </c>
      <c r="QWD301" s="27" t="s">
        <v>815</v>
      </c>
      <c r="QWE301" s="27" t="s">
        <v>815</v>
      </c>
      <c r="QWF301" s="27" t="s">
        <v>815</v>
      </c>
      <c r="QWG301" s="27" t="s">
        <v>815</v>
      </c>
      <c r="QWH301" s="27" t="s">
        <v>815</v>
      </c>
      <c r="QWI301" s="27" t="s">
        <v>815</v>
      </c>
      <c r="QWJ301" s="27" t="s">
        <v>815</v>
      </c>
      <c r="QWK301" s="27" t="s">
        <v>815</v>
      </c>
      <c r="QWL301" s="27" t="s">
        <v>815</v>
      </c>
      <c r="QWM301" s="27" t="s">
        <v>815</v>
      </c>
      <c r="QWN301" s="27" t="s">
        <v>815</v>
      </c>
      <c r="QWO301" s="27" t="s">
        <v>815</v>
      </c>
      <c r="QWP301" s="27" t="s">
        <v>815</v>
      </c>
      <c r="QWQ301" s="27" t="s">
        <v>815</v>
      </c>
      <c r="QWR301" s="27" t="s">
        <v>815</v>
      </c>
      <c r="QWS301" s="27" t="s">
        <v>815</v>
      </c>
      <c r="QWT301" s="27" t="s">
        <v>815</v>
      </c>
      <c r="QWU301" s="27" t="s">
        <v>815</v>
      </c>
      <c r="QWV301" s="27" t="s">
        <v>815</v>
      </c>
      <c r="QWW301" s="27" t="s">
        <v>815</v>
      </c>
      <c r="QWX301" s="27" t="s">
        <v>815</v>
      </c>
      <c r="QWY301" s="27" t="s">
        <v>815</v>
      </c>
      <c r="QWZ301" s="27" t="s">
        <v>815</v>
      </c>
      <c r="QXA301" s="27" t="s">
        <v>815</v>
      </c>
      <c r="QXB301" s="27" t="s">
        <v>815</v>
      </c>
      <c r="QXC301" s="27" t="s">
        <v>815</v>
      </c>
      <c r="QXD301" s="27" t="s">
        <v>815</v>
      </c>
      <c r="QXE301" s="27" t="s">
        <v>815</v>
      </c>
      <c r="QXF301" s="27" t="s">
        <v>815</v>
      </c>
      <c r="QXG301" s="27" t="s">
        <v>815</v>
      </c>
      <c r="QXH301" s="27" t="s">
        <v>815</v>
      </c>
      <c r="QXI301" s="27" t="s">
        <v>815</v>
      </c>
      <c r="QXJ301" s="27" t="s">
        <v>815</v>
      </c>
      <c r="QXK301" s="27" t="s">
        <v>815</v>
      </c>
      <c r="QXL301" s="27" t="s">
        <v>815</v>
      </c>
      <c r="QXM301" s="27" t="s">
        <v>815</v>
      </c>
      <c r="QXN301" s="27" t="s">
        <v>815</v>
      </c>
      <c r="QXO301" s="27" t="s">
        <v>815</v>
      </c>
      <c r="QXP301" s="27" t="s">
        <v>815</v>
      </c>
      <c r="QXQ301" s="27" t="s">
        <v>815</v>
      </c>
      <c r="QXR301" s="27" t="s">
        <v>815</v>
      </c>
      <c r="QXS301" s="27" t="s">
        <v>815</v>
      </c>
      <c r="QXT301" s="27" t="s">
        <v>815</v>
      </c>
      <c r="QXU301" s="27" t="s">
        <v>815</v>
      </c>
      <c r="QXV301" s="27" t="s">
        <v>815</v>
      </c>
      <c r="QXW301" s="27" t="s">
        <v>815</v>
      </c>
      <c r="QXX301" s="27" t="s">
        <v>815</v>
      </c>
      <c r="QXY301" s="27" t="s">
        <v>815</v>
      </c>
      <c r="QXZ301" s="27" t="s">
        <v>815</v>
      </c>
      <c r="QYA301" s="27" t="s">
        <v>815</v>
      </c>
      <c r="QYB301" s="27" t="s">
        <v>815</v>
      </c>
      <c r="QYC301" s="27" t="s">
        <v>815</v>
      </c>
      <c r="QYD301" s="27" t="s">
        <v>815</v>
      </c>
      <c r="QYE301" s="27" t="s">
        <v>815</v>
      </c>
      <c r="QYF301" s="27" t="s">
        <v>815</v>
      </c>
      <c r="QYG301" s="27" t="s">
        <v>815</v>
      </c>
      <c r="QYH301" s="27" t="s">
        <v>815</v>
      </c>
      <c r="QYI301" s="27" t="s">
        <v>815</v>
      </c>
      <c r="QYJ301" s="27" t="s">
        <v>815</v>
      </c>
      <c r="QYK301" s="27" t="s">
        <v>815</v>
      </c>
      <c r="QYL301" s="27" t="s">
        <v>815</v>
      </c>
      <c r="QYM301" s="27" t="s">
        <v>815</v>
      </c>
      <c r="QYN301" s="27" t="s">
        <v>815</v>
      </c>
      <c r="QYO301" s="27" t="s">
        <v>815</v>
      </c>
      <c r="QYP301" s="27" t="s">
        <v>815</v>
      </c>
      <c r="QYQ301" s="27" t="s">
        <v>815</v>
      </c>
      <c r="QYR301" s="27" t="s">
        <v>815</v>
      </c>
      <c r="QYS301" s="27" t="s">
        <v>815</v>
      </c>
      <c r="QYT301" s="27" t="s">
        <v>815</v>
      </c>
      <c r="QYU301" s="27" t="s">
        <v>815</v>
      </c>
      <c r="QYV301" s="27" t="s">
        <v>815</v>
      </c>
      <c r="QYW301" s="27" t="s">
        <v>815</v>
      </c>
      <c r="QYX301" s="27" t="s">
        <v>815</v>
      </c>
      <c r="QYY301" s="27" t="s">
        <v>815</v>
      </c>
      <c r="QYZ301" s="27" t="s">
        <v>815</v>
      </c>
      <c r="QZA301" s="27" t="s">
        <v>815</v>
      </c>
      <c r="QZB301" s="27" t="s">
        <v>815</v>
      </c>
      <c r="QZC301" s="27" t="s">
        <v>815</v>
      </c>
      <c r="QZD301" s="27" t="s">
        <v>815</v>
      </c>
      <c r="QZE301" s="27" t="s">
        <v>815</v>
      </c>
      <c r="QZF301" s="27" t="s">
        <v>815</v>
      </c>
      <c r="QZG301" s="27" t="s">
        <v>815</v>
      </c>
      <c r="QZH301" s="27" t="s">
        <v>815</v>
      </c>
      <c r="QZI301" s="27" t="s">
        <v>815</v>
      </c>
      <c r="QZJ301" s="27" t="s">
        <v>815</v>
      </c>
      <c r="QZK301" s="27" t="s">
        <v>815</v>
      </c>
      <c r="QZL301" s="27" t="s">
        <v>815</v>
      </c>
      <c r="QZM301" s="27" t="s">
        <v>815</v>
      </c>
      <c r="QZN301" s="27" t="s">
        <v>815</v>
      </c>
      <c r="QZO301" s="27" t="s">
        <v>815</v>
      </c>
      <c r="QZP301" s="27" t="s">
        <v>815</v>
      </c>
      <c r="QZQ301" s="27" t="s">
        <v>815</v>
      </c>
      <c r="QZR301" s="27" t="s">
        <v>815</v>
      </c>
      <c r="QZS301" s="27" t="s">
        <v>815</v>
      </c>
      <c r="QZT301" s="27" t="s">
        <v>815</v>
      </c>
      <c r="QZU301" s="27" t="s">
        <v>815</v>
      </c>
      <c r="QZV301" s="27" t="s">
        <v>815</v>
      </c>
      <c r="QZW301" s="27" t="s">
        <v>815</v>
      </c>
      <c r="QZX301" s="27" t="s">
        <v>815</v>
      </c>
      <c r="QZY301" s="27" t="s">
        <v>815</v>
      </c>
      <c r="QZZ301" s="27" t="s">
        <v>815</v>
      </c>
      <c r="RAA301" s="27" t="s">
        <v>815</v>
      </c>
      <c r="RAB301" s="27" t="s">
        <v>815</v>
      </c>
      <c r="RAC301" s="27" t="s">
        <v>815</v>
      </c>
      <c r="RAD301" s="27" t="s">
        <v>815</v>
      </c>
      <c r="RAE301" s="27" t="s">
        <v>815</v>
      </c>
      <c r="RAF301" s="27" t="s">
        <v>815</v>
      </c>
      <c r="RAG301" s="27" t="s">
        <v>815</v>
      </c>
      <c r="RAH301" s="27" t="s">
        <v>815</v>
      </c>
      <c r="RAI301" s="27" t="s">
        <v>815</v>
      </c>
      <c r="RAJ301" s="27" t="s">
        <v>815</v>
      </c>
      <c r="RAK301" s="27" t="s">
        <v>815</v>
      </c>
      <c r="RAL301" s="27" t="s">
        <v>815</v>
      </c>
      <c r="RAM301" s="27" t="s">
        <v>815</v>
      </c>
      <c r="RAN301" s="27" t="s">
        <v>815</v>
      </c>
      <c r="RAO301" s="27" t="s">
        <v>815</v>
      </c>
      <c r="RAP301" s="27" t="s">
        <v>815</v>
      </c>
      <c r="RAQ301" s="27" t="s">
        <v>815</v>
      </c>
      <c r="RAR301" s="27" t="s">
        <v>815</v>
      </c>
      <c r="RAS301" s="27" t="s">
        <v>815</v>
      </c>
      <c r="RAT301" s="27" t="s">
        <v>815</v>
      </c>
      <c r="RAU301" s="27" t="s">
        <v>815</v>
      </c>
      <c r="RAV301" s="27" t="s">
        <v>815</v>
      </c>
      <c r="RAW301" s="27" t="s">
        <v>815</v>
      </c>
      <c r="RAX301" s="27" t="s">
        <v>815</v>
      </c>
      <c r="RAY301" s="27" t="s">
        <v>815</v>
      </c>
      <c r="RAZ301" s="27" t="s">
        <v>815</v>
      </c>
      <c r="RBA301" s="27" t="s">
        <v>815</v>
      </c>
      <c r="RBB301" s="27" t="s">
        <v>815</v>
      </c>
      <c r="RBC301" s="27" t="s">
        <v>815</v>
      </c>
      <c r="RBD301" s="27" t="s">
        <v>815</v>
      </c>
      <c r="RBE301" s="27" t="s">
        <v>815</v>
      </c>
      <c r="RBF301" s="27" t="s">
        <v>815</v>
      </c>
      <c r="RBG301" s="27" t="s">
        <v>815</v>
      </c>
      <c r="RBH301" s="27" t="s">
        <v>815</v>
      </c>
      <c r="RBI301" s="27" t="s">
        <v>815</v>
      </c>
      <c r="RBJ301" s="27" t="s">
        <v>815</v>
      </c>
      <c r="RBK301" s="27" t="s">
        <v>815</v>
      </c>
      <c r="RBL301" s="27" t="s">
        <v>815</v>
      </c>
      <c r="RBM301" s="27" t="s">
        <v>815</v>
      </c>
      <c r="RBN301" s="27" t="s">
        <v>815</v>
      </c>
      <c r="RBO301" s="27" t="s">
        <v>815</v>
      </c>
      <c r="RBP301" s="27" t="s">
        <v>815</v>
      </c>
      <c r="RBQ301" s="27" t="s">
        <v>815</v>
      </c>
      <c r="RBR301" s="27" t="s">
        <v>815</v>
      </c>
      <c r="RBS301" s="27" t="s">
        <v>815</v>
      </c>
      <c r="RBT301" s="27" t="s">
        <v>815</v>
      </c>
      <c r="RBU301" s="27" t="s">
        <v>815</v>
      </c>
      <c r="RBV301" s="27" t="s">
        <v>815</v>
      </c>
      <c r="RBW301" s="27" t="s">
        <v>815</v>
      </c>
      <c r="RBX301" s="27" t="s">
        <v>815</v>
      </c>
      <c r="RBY301" s="27" t="s">
        <v>815</v>
      </c>
      <c r="RBZ301" s="27" t="s">
        <v>815</v>
      </c>
      <c r="RCA301" s="27" t="s">
        <v>815</v>
      </c>
      <c r="RCB301" s="27" t="s">
        <v>815</v>
      </c>
      <c r="RCC301" s="27" t="s">
        <v>815</v>
      </c>
      <c r="RCD301" s="27" t="s">
        <v>815</v>
      </c>
      <c r="RCE301" s="27" t="s">
        <v>815</v>
      </c>
      <c r="RCF301" s="27" t="s">
        <v>815</v>
      </c>
      <c r="RCG301" s="27" t="s">
        <v>815</v>
      </c>
      <c r="RCH301" s="27" t="s">
        <v>815</v>
      </c>
      <c r="RCI301" s="27" t="s">
        <v>815</v>
      </c>
      <c r="RCJ301" s="27" t="s">
        <v>815</v>
      </c>
      <c r="RCK301" s="27" t="s">
        <v>815</v>
      </c>
      <c r="RCL301" s="27" t="s">
        <v>815</v>
      </c>
      <c r="RCM301" s="27" t="s">
        <v>815</v>
      </c>
      <c r="RCN301" s="27" t="s">
        <v>815</v>
      </c>
      <c r="RCO301" s="27" t="s">
        <v>815</v>
      </c>
      <c r="RCP301" s="27" t="s">
        <v>815</v>
      </c>
      <c r="RCQ301" s="27" t="s">
        <v>815</v>
      </c>
      <c r="RCR301" s="27" t="s">
        <v>815</v>
      </c>
      <c r="RCS301" s="27" t="s">
        <v>815</v>
      </c>
      <c r="RCT301" s="27" t="s">
        <v>815</v>
      </c>
      <c r="RCU301" s="27" t="s">
        <v>815</v>
      </c>
      <c r="RCV301" s="27" t="s">
        <v>815</v>
      </c>
      <c r="RCW301" s="27" t="s">
        <v>815</v>
      </c>
      <c r="RCX301" s="27" t="s">
        <v>815</v>
      </c>
      <c r="RCY301" s="27" t="s">
        <v>815</v>
      </c>
      <c r="RCZ301" s="27" t="s">
        <v>815</v>
      </c>
      <c r="RDA301" s="27" t="s">
        <v>815</v>
      </c>
      <c r="RDB301" s="27" t="s">
        <v>815</v>
      </c>
      <c r="RDC301" s="27" t="s">
        <v>815</v>
      </c>
      <c r="RDD301" s="27" t="s">
        <v>815</v>
      </c>
      <c r="RDE301" s="27" t="s">
        <v>815</v>
      </c>
      <c r="RDF301" s="27" t="s">
        <v>815</v>
      </c>
      <c r="RDG301" s="27" t="s">
        <v>815</v>
      </c>
      <c r="RDH301" s="27" t="s">
        <v>815</v>
      </c>
      <c r="RDI301" s="27" t="s">
        <v>815</v>
      </c>
      <c r="RDJ301" s="27" t="s">
        <v>815</v>
      </c>
      <c r="RDK301" s="27" t="s">
        <v>815</v>
      </c>
      <c r="RDL301" s="27" t="s">
        <v>815</v>
      </c>
      <c r="RDM301" s="27" t="s">
        <v>815</v>
      </c>
      <c r="RDN301" s="27" t="s">
        <v>815</v>
      </c>
      <c r="RDO301" s="27" t="s">
        <v>815</v>
      </c>
      <c r="RDP301" s="27" t="s">
        <v>815</v>
      </c>
      <c r="RDQ301" s="27" t="s">
        <v>815</v>
      </c>
      <c r="RDR301" s="27" t="s">
        <v>815</v>
      </c>
      <c r="RDS301" s="27" t="s">
        <v>815</v>
      </c>
      <c r="RDT301" s="27" t="s">
        <v>815</v>
      </c>
      <c r="RDU301" s="27" t="s">
        <v>815</v>
      </c>
      <c r="RDV301" s="27" t="s">
        <v>815</v>
      </c>
      <c r="RDW301" s="27" t="s">
        <v>815</v>
      </c>
      <c r="RDX301" s="27" t="s">
        <v>815</v>
      </c>
      <c r="RDY301" s="27" t="s">
        <v>815</v>
      </c>
      <c r="RDZ301" s="27" t="s">
        <v>815</v>
      </c>
      <c r="REA301" s="27" t="s">
        <v>815</v>
      </c>
      <c r="REB301" s="27" t="s">
        <v>815</v>
      </c>
      <c r="REC301" s="27" t="s">
        <v>815</v>
      </c>
      <c r="RED301" s="27" t="s">
        <v>815</v>
      </c>
      <c r="REE301" s="27" t="s">
        <v>815</v>
      </c>
      <c r="REF301" s="27" t="s">
        <v>815</v>
      </c>
      <c r="REG301" s="27" t="s">
        <v>815</v>
      </c>
      <c r="REH301" s="27" t="s">
        <v>815</v>
      </c>
      <c r="REI301" s="27" t="s">
        <v>815</v>
      </c>
      <c r="REJ301" s="27" t="s">
        <v>815</v>
      </c>
      <c r="REK301" s="27" t="s">
        <v>815</v>
      </c>
      <c r="REL301" s="27" t="s">
        <v>815</v>
      </c>
      <c r="REM301" s="27" t="s">
        <v>815</v>
      </c>
      <c r="REN301" s="27" t="s">
        <v>815</v>
      </c>
      <c r="REO301" s="27" t="s">
        <v>815</v>
      </c>
      <c r="REP301" s="27" t="s">
        <v>815</v>
      </c>
      <c r="REQ301" s="27" t="s">
        <v>815</v>
      </c>
      <c r="RER301" s="27" t="s">
        <v>815</v>
      </c>
      <c r="RES301" s="27" t="s">
        <v>815</v>
      </c>
      <c r="RET301" s="27" t="s">
        <v>815</v>
      </c>
      <c r="REU301" s="27" t="s">
        <v>815</v>
      </c>
      <c r="REV301" s="27" t="s">
        <v>815</v>
      </c>
      <c r="REW301" s="27" t="s">
        <v>815</v>
      </c>
      <c r="REX301" s="27" t="s">
        <v>815</v>
      </c>
      <c r="REY301" s="27" t="s">
        <v>815</v>
      </c>
      <c r="REZ301" s="27" t="s">
        <v>815</v>
      </c>
      <c r="RFA301" s="27" t="s">
        <v>815</v>
      </c>
      <c r="RFB301" s="27" t="s">
        <v>815</v>
      </c>
      <c r="RFC301" s="27" t="s">
        <v>815</v>
      </c>
      <c r="RFD301" s="27" t="s">
        <v>815</v>
      </c>
      <c r="RFE301" s="27" t="s">
        <v>815</v>
      </c>
      <c r="RFF301" s="27" t="s">
        <v>815</v>
      </c>
      <c r="RFG301" s="27" t="s">
        <v>815</v>
      </c>
      <c r="RFH301" s="27" t="s">
        <v>815</v>
      </c>
      <c r="RFI301" s="27" t="s">
        <v>815</v>
      </c>
      <c r="RFJ301" s="27" t="s">
        <v>815</v>
      </c>
      <c r="RFK301" s="27" t="s">
        <v>815</v>
      </c>
      <c r="RFL301" s="27" t="s">
        <v>815</v>
      </c>
      <c r="RFM301" s="27" t="s">
        <v>815</v>
      </c>
      <c r="RFN301" s="27" t="s">
        <v>815</v>
      </c>
      <c r="RFO301" s="27" t="s">
        <v>815</v>
      </c>
      <c r="RFP301" s="27" t="s">
        <v>815</v>
      </c>
      <c r="RFQ301" s="27" t="s">
        <v>815</v>
      </c>
      <c r="RFR301" s="27" t="s">
        <v>815</v>
      </c>
      <c r="RFS301" s="27" t="s">
        <v>815</v>
      </c>
      <c r="RFT301" s="27" t="s">
        <v>815</v>
      </c>
      <c r="RFU301" s="27" t="s">
        <v>815</v>
      </c>
      <c r="RFV301" s="27" t="s">
        <v>815</v>
      </c>
      <c r="RFW301" s="27" t="s">
        <v>815</v>
      </c>
      <c r="RFX301" s="27" t="s">
        <v>815</v>
      </c>
      <c r="RFY301" s="27" t="s">
        <v>815</v>
      </c>
      <c r="RFZ301" s="27" t="s">
        <v>815</v>
      </c>
      <c r="RGA301" s="27" t="s">
        <v>815</v>
      </c>
      <c r="RGB301" s="27" t="s">
        <v>815</v>
      </c>
      <c r="RGC301" s="27" t="s">
        <v>815</v>
      </c>
      <c r="RGD301" s="27" t="s">
        <v>815</v>
      </c>
      <c r="RGE301" s="27" t="s">
        <v>815</v>
      </c>
      <c r="RGF301" s="27" t="s">
        <v>815</v>
      </c>
      <c r="RGG301" s="27" t="s">
        <v>815</v>
      </c>
      <c r="RGH301" s="27" t="s">
        <v>815</v>
      </c>
      <c r="RGI301" s="27" t="s">
        <v>815</v>
      </c>
      <c r="RGJ301" s="27" t="s">
        <v>815</v>
      </c>
      <c r="RGK301" s="27" t="s">
        <v>815</v>
      </c>
      <c r="RGL301" s="27" t="s">
        <v>815</v>
      </c>
      <c r="RGM301" s="27" t="s">
        <v>815</v>
      </c>
      <c r="RGN301" s="27" t="s">
        <v>815</v>
      </c>
      <c r="RGO301" s="27" t="s">
        <v>815</v>
      </c>
      <c r="RGP301" s="27" t="s">
        <v>815</v>
      </c>
      <c r="RGQ301" s="27" t="s">
        <v>815</v>
      </c>
      <c r="RGR301" s="27" t="s">
        <v>815</v>
      </c>
      <c r="RGS301" s="27" t="s">
        <v>815</v>
      </c>
      <c r="RGT301" s="27" t="s">
        <v>815</v>
      </c>
      <c r="RGU301" s="27" t="s">
        <v>815</v>
      </c>
      <c r="RGV301" s="27" t="s">
        <v>815</v>
      </c>
      <c r="RGW301" s="27" t="s">
        <v>815</v>
      </c>
      <c r="RGX301" s="27" t="s">
        <v>815</v>
      </c>
      <c r="RGY301" s="27" t="s">
        <v>815</v>
      </c>
      <c r="RGZ301" s="27" t="s">
        <v>815</v>
      </c>
      <c r="RHA301" s="27" t="s">
        <v>815</v>
      </c>
      <c r="RHB301" s="27" t="s">
        <v>815</v>
      </c>
      <c r="RHC301" s="27" t="s">
        <v>815</v>
      </c>
      <c r="RHD301" s="27" t="s">
        <v>815</v>
      </c>
      <c r="RHE301" s="27" t="s">
        <v>815</v>
      </c>
      <c r="RHF301" s="27" t="s">
        <v>815</v>
      </c>
      <c r="RHG301" s="27" t="s">
        <v>815</v>
      </c>
      <c r="RHH301" s="27" t="s">
        <v>815</v>
      </c>
      <c r="RHI301" s="27" t="s">
        <v>815</v>
      </c>
      <c r="RHJ301" s="27" t="s">
        <v>815</v>
      </c>
      <c r="RHK301" s="27" t="s">
        <v>815</v>
      </c>
      <c r="RHL301" s="27" t="s">
        <v>815</v>
      </c>
      <c r="RHM301" s="27" t="s">
        <v>815</v>
      </c>
      <c r="RHN301" s="27" t="s">
        <v>815</v>
      </c>
      <c r="RHO301" s="27" t="s">
        <v>815</v>
      </c>
      <c r="RHP301" s="27" t="s">
        <v>815</v>
      </c>
      <c r="RHQ301" s="27" t="s">
        <v>815</v>
      </c>
      <c r="RHR301" s="27" t="s">
        <v>815</v>
      </c>
      <c r="RHS301" s="27" t="s">
        <v>815</v>
      </c>
      <c r="RHT301" s="27" t="s">
        <v>815</v>
      </c>
      <c r="RHU301" s="27" t="s">
        <v>815</v>
      </c>
      <c r="RHV301" s="27" t="s">
        <v>815</v>
      </c>
      <c r="RHW301" s="27" t="s">
        <v>815</v>
      </c>
      <c r="RHX301" s="27" t="s">
        <v>815</v>
      </c>
      <c r="RHY301" s="27" t="s">
        <v>815</v>
      </c>
      <c r="RHZ301" s="27" t="s">
        <v>815</v>
      </c>
      <c r="RIA301" s="27" t="s">
        <v>815</v>
      </c>
      <c r="RIB301" s="27" t="s">
        <v>815</v>
      </c>
      <c r="RIC301" s="27" t="s">
        <v>815</v>
      </c>
      <c r="RID301" s="27" t="s">
        <v>815</v>
      </c>
      <c r="RIE301" s="27" t="s">
        <v>815</v>
      </c>
      <c r="RIF301" s="27" t="s">
        <v>815</v>
      </c>
      <c r="RIG301" s="27" t="s">
        <v>815</v>
      </c>
      <c r="RIH301" s="27" t="s">
        <v>815</v>
      </c>
      <c r="RII301" s="27" t="s">
        <v>815</v>
      </c>
      <c r="RIJ301" s="27" t="s">
        <v>815</v>
      </c>
      <c r="RIK301" s="27" t="s">
        <v>815</v>
      </c>
      <c r="RIL301" s="27" t="s">
        <v>815</v>
      </c>
      <c r="RIM301" s="27" t="s">
        <v>815</v>
      </c>
      <c r="RIN301" s="27" t="s">
        <v>815</v>
      </c>
      <c r="RIO301" s="27" t="s">
        <v>815</v>
      </c>
      <c r="RIP301" s="27" t="s">
        <v>815</v>
      </c>
      <c r="RIQ301" s="27" t="s">
        <v>815</v>
      </c>
      <c r="RIR301" s="27" t="s">
        <v>815</v>
      </c>
      <c r="RIS301" s="27" t="s">
        <v>815</v>
      </c>
      <c r="RIT301" s="27" t="s">
        <v>815</v>
      </c>
      <c r="RIU301" s="27" t="s">
        <v>815</v>
      </c>
      <c r="RIV301" s="27" t="s">
        <v>815</v>
      </c>
      <c r="RIW301" s="27" t="s">
        <v>815</v>
      </c>
      <c r="RIX301" s="27" t="s">
        <v>815</v>
      </c>
      <c r="RIY301" s="27" t="s">
        <v>815</v>
      </c>
      <c r="RIZ301" s="27" t="s">
        <v>815</v>
      </c>
      <c r="RJA301" s="27" t="s">
        <v>815</v>
      </c>
      <c r="RJB301" s="27" t="s">
        <v>815</v>
      </c>
      <c r="RJC301" s="27" t="s">
        <v>815</v>
      </c>
      <c r="RJD301" s="27" t="s">
        <v>815</v>
      </c>
      <c r="RJE301" s="27" t="s">
        <v>815</v>
      </c>
      <c r="RJF301" s="27" t="s">
        <v>815</v>
      </c>
      <c r="RJG301" s="27" t="s">
        <v>815</v>
      </c>
      <c r="RJH301" s="27" t="s">
        <v>815</v>
      </c>
      <c r="RJI301" s="27" t="s">
        <v>815</v>
      </c>
      <c r="RJJ301" s="27" t="s">
        <v>815</v>
      </c>
      <c r="RJK301" s="27" t="s">
        <v>815</v>
      </c>
      <c r="RJL301" s="27" t="s">
        <v>815</v>
      </c>
      <c r="RJM301" s="27" t="s">
        <v>815</v>
      </c>
      <c r="RJN301" s="27" t="s">
        <v>815</v>
      </c>
      <c r="RJO301" s="27" t="s">
        <v>815</v>
      </c>
      <c r="RJP301" s="27" t="s">
        <v>815</v>
      </c>
      <c r="RJQ301" s="27" t="s">
        <v>815</v>
      </c>
      <c r="RJR301" s="27" t="s">
        <v>815</v>
      </c>
      <c r="RJS301" s="27" t="s">
        <v>815</v>
      </c>
      <c r="RJT301" s="27" t="s">
        <v>815</v>
      </c>
      <c r="RJU301" s="27" t="s">
        <v>815</v>
      </c>
      <c r="RJV301" s="27" t="s">
        <v>815</v>
      </c>
      <c r="RJW301" s="27" t="s">
        <v>815</v>
      </c>
      <c r="RJX301" s="27" t="s">
        <v>815</v>
      </c>
      <c r="RJY301" s="27" t="s">
        <v>815</v>
      </c>
      <c r="RJZ301" s="27" t="s">
        <v>815</v>
      </c>
      <c r="RKA301" s="27" t="s">
        <v>815</v>
      </c>
      <c r="RKB301" s="27" t="s">
        <v>815</v>
      </c>
      <c r="RKC301" s="27" t="s">
        <v>815</v>
      </c>
      <c r="RKD301" s="27" t="s">
        <v>815</v>
      </c>
      <c r="RKE301" s="27" t="s">
        <v>815</v>
      </c>
      <c r="RKF301" s="27" t="s">
        <v>815</v>
      </c>
      <c r="RKG301" s="27" t="s">
        <v>815</v>
      </c>
      <c r="RKH301" s="27" t="s">
        <v>815</v>
      </c>
      <c r="RKI301" s="27" t="s">
        <v>815</v>
      </c>
      <c r="RKJ301" s="27" t="s">
        <v>815</v>
      </c>
      <c r="RKK301" s="27" t="s">
        <v>815</v>
      </c>
      <c r="RKL301" s="27" t="s">
        <v>815</v>
      </c>
      <c r="RKM301" s="27" t="s">
        <v>815</v>
      </c>
      <c r="RKN301" s="27" t="s">
        <v>815</v>
      </c>
      <c r="RKO301" s="27" t="s">
        <v>815</v>
      </c>
      <c r="RKP301" s="27" t="s">
        <v>815</v>
      </c>
      <c r="RKQ301" s="27" t="s">
        <v>815</v>
      </c>
      <c r="RKR301" s="27" t="s">
        <v>815</v>
      </c>
      <c r="RKS301" s="27" t="s">
        <v>815</v>
      </c>
      <c r="RKT301" s="27" t="s">
        <v>815</v>
      </c>
      <c r="RKU301" s="27" t="s">
        <v>815</v>
      </c>
      <c r="RKV301" s="27" t="s">
        <v>815</v>
      </c>
      <c r="RKW301" s="27" t="s">
        <v>815</v>
      </c>
      <c r="RKX301" s="27" t="s">
        <v>815</v>
      </c>
      <c r="RKY301" s="27" t="s">
        <v>815</v>
      </c>
      <c r="RKZ301" s="27" t="s">
        <v>815</v>
      </c>
      <c r="RLA301" s="27" t="s">
        <v>815</v>
      </c>
      <c r="RLB301" s="27" t="s">
        <v>815</v>
      </c>
      <c r="RLC301" s="27" t="s">
        <v>815</v>
      </c>
      <c r="RLD301" s="27" t="s">
        <v>815</v>
      </c>
      <c r="RLE301" s="27" t="s">
        <v>815</v>
      </c>
      <c r="RLF301" s="27" t="s">
        <v>815</v>
      </c>
      <c r="RLG301" s="27" t="s">
        <v>815</v>
      </c>
      <c r="RLH301" s="27" t="s">
        <v>815</v>
      </c>
      <c r="RLI301" s="27" t="s">
        <v>815</v>
      </c>
      <c r="RLJ301" s="27" t="s">
        <v>815</v>
      </c>
      <c r="RLK301" s="27" t="s">
        <v>815</v>
      </c>
      <c r="RLL301" s="27" t="s">
        <v>815</v>
      </c>
      <c r="RLM301" s="27" t="s">
        <v>815</v>
      </c>
      <c r="RLN301" s="27" t="s">
        <v>815</v>
      </c>
      <c r="RLO301" s="27" t="s">
        <v>815</v>
      </c>
      <c r="RLP301" s="27" t="s">
        <v>815</v>
      </c>
      <c r="RLQ301" s="27" t="s">
        <v>815</v>
      </c>
      <c r="RLR301" s="27" t="s">
        <v>815</v>
      </c>
      <c r="RLS301" s="27" t="s">
        <v>815</v>
      </c>
      <c r="RLT301" s="27" t="s">
        <v>815</v>
      </c>
      <c r="RLU301" s="27" t="s">
        <v>815</v>
      </c>
      <c r="RLV301" s="27" t="s">
        <v>815</v>
      </c>
      <c r="RLW301" s="27" t="s">
        <v>815</v>
      </c>
      <c r="RLX301" s="27" t="s">
        <v>815</v>
      </c>
      <c r="RLY301" s="27" t="s">
        <v>815</v>
      </c>
      <c r="RLZ301" s="27" t="s">
        <v>815</v>
      </c>
      <c r="RMA301" s="27" t="s">
        <v>815</v>
      </c>
      <c r="RMB301" s="27" t="s">
        <v>815</v>
      </c>
      <c r="RMC301" s="27" t="s">
        <v>815</v>
      </c>
      <c r="RMD301" s="27" t="s">
        <v>815</v>
      </c>
      <c r="RME301" s="27" t="s">
        <v>815</v>
      </c>
      <c r="RMF301" s="27" t="s">
        <v>815</v>
      </c>
      <c r="RMG301" s="27" t="s">
        <v>815</v>
      </c>
      <c r="RMH301" s="27" t="s">
        <v>815</v>
      </c>
      <c r="RMI301" s="27" t="s">
        <v>815</v>
      </c>
      <c r="RMJ301" s="27" t="s">
        <v>815</v>
      </c>
      <c r="RMK301" s="27" t="s">
        <v>815</v>
      </c>
      <c r="RML301" s="27" t="s">
        <v>815</v>
      </c>
      <c r="RMM301" s="27" t="s">
        <v>815</v>
      </c>
      <c r="RMN301" s="27" t="s">
        <v>815</v>
      </c>
      <c r="RMO301" s="27" t="s">
        <v>815</v>
      </c>
      <c r="RMP301" s="27" t="s">
        <v>815</v>
      </c>
      <c r="RMQ301" s="27" t="s">
        <v>815</v>
      </c>
      <c r="RMR301" s="27" t="s">
        <v>815</v>
      </c>
      <c r="RMS301" s="27" t="s">
        <v>815</v>
      </c>
      <c r="RMT301" s="27" t="s">
        <v>815</v>
      </c>
      <c r="RMU301" s="27" t="s">
        <v>815</v>
      </c>
      <c r="RMV301" s="27" t="s">
        <v>815</v>
      </c>
      <c r="RMW301" s="27" t="s">
        <v>815</v>
      </c>
      <c r="RMX301" s="27" t="s">
        <v>815</v>
      </c>
      <c r="RMY301" s="27" t="s">
        <v>815</v>
      </c>
      <c r="RMZ301" s="27" t="s">
        <v>815</v>
      </c>
      <c r="RNA301" s="27" t="s">
        <v>815</v>
      </c>
      <c r="RNB301" s="27" t="s">
        <v>815</v>
      </c>
      <c r="RNC301" s="27" t="s">
        <v>815</v>
      </c>
      <c r="RND301" s="27" t="s">
        <v>815</v>
      </c>
      <c r="RNE301" s="27" t="s">
        <v>815</v>
      </c>
      <c r="RNF301" s="27" t="s">
        <v>815</v>
      </c>
      <c r="RNG301" s="27" t="s">
        <v>815</v>
      </c>
      <c r="RNH301" s="27" t="s">
        <v>815</v>
      </c>
      <c r="RNI301" s="27" t="s">
        <v>815</v>
      </c>
      <c r="RNJ301" s="27" t="s">
        <v>815</v>
      </c>
      <c r="RNK301" s="27" t="s">
        <v>815</v>
      </c>
      <c r="RNL301" s="27" t="s">
        <v>815</v>
      </c>
      <c r="RNM301" s="27" t="s">
        <v>815</v>
      </c>
      <c r="RNN301" s="27" t="s">
        <v>815</v>
      </c>
      <c r="RNO301" s="27" t="s">
        <v>815</v>
      </c>
      <c r="RNP301" s="27" t="s">
        <v>815</v>
      </c>
      <c r="RNQ301" s="27" t="s">
        <v>815</v>
      </c>
      <c r="RNR301" s="27" t="s">
        <v>815</v>
      </c>
      <c r="RNS301" s="27" t="s">
        <v>815</v>
      </c>
      <c r="RNT301" s="27" t="s">
        <v>815</v>
      </c>
      <c r="RNU301" s="27" t="s">
        <v>815</v>
      </c>
      <c r="RNV301" s="27" t="s">
        <v>815</v>
      </c>
      <c r="RNW301" s="27" t="s">
        <v>815</v>
      </c>
      <c r="RNX301" s="27" t="s">
        <v>815</v>
      </c>
      <c r="RNY301" s="27" t="s">
        <v>815</v>
      </c>
      <c r="RNZ301" s="27" t="s">
        <v>815</v>
      </c>
      <c r="ROA301" s="27" t="s">
        <v>815</v>
      </c>
      <c r="ROB301" s="27" t="s">
        <v>815</v>
      </c>
      <c r="ROC301" s="27" t="s">
        <v>815</v>
      </c>
      <c r="ROD301" s="27" t="s">
        <v>815</v>
      </c>
      <c r="ROE301" s="27" t="s">
        <v>815</v>
      </c>
      <c r="ROF301" s="27" t="s">
        <v>815</v>
      </c>
      <c r="ROG301" s="27" t="s">
        <v>815</v>
      </c>
      <c r="ROH301" s="27" t="s">
        <v>815</v>
      </c>
      <c r="ROI301" s="27" t="s">
        <v>815</v>
      </c>
      <c r="ROJ301" s="27" t="s">
        <v>815</v>
      </c>
      <c r="ROK301" s="27" t="s">
        <v>815</v>
      </c>
      <c r="ROL301" s="27" t="s">
        <v>815</v>
      </c>
      <c r="ROM301" s="27" t="s">
        <v>815</v>
      </c>
      <c r="RON301" s="27" t="s">
        <v>815</v>
      </c>
      <c r="ROO301" s="27" t="s">
        <v>815</v>
      </c>
      <c r="ROP301" s="27" t="s">
        <v>815</v>
      </c>
      <c r="ROQ301" s="27" t="s">
        <v>815</v>
      </c>
      <c r="ROR301" s="27" t="s">
        <v>815</v>
      </c>
      <c r="ROS301" s="27" t="s">
        <v>815</v>
      </c>
      <c r="ROT301" s="27" t="s">
        <v>815</v>
      </c>
      <c r="ROU301" s="27" t="s">
        <v>815</v>
      </c>
      <c r="ROV301" s="27" t="s">
        <v>815</v>
      </c>
      <c r="ROW301" s="27" t="s">
        <v>815</v>
      </c>
      <c r="ROX301" s="27" t="s">
        <v>815</v>
      </c>
      <c r="ROY301" s="27" t="s">
        <v>815</v>
      </c>
      <c r="ROZ301" s="27" t="s">
        <v>815</v>
      </c>
      <c r="RPA301" s="27" t="s">
        <v>815</v>
      </c>
      <c r="RPB301" s="27" t="s">
        <v>815</v>
      </c>
      <c r="RPC301" s="27" t="s">
        <v>815</v>
      </c>
      <c r="RPD301" s="27" t="s">
        <v>815</v>
      </c>
      <c r="RPE301" s="27" t="s">
        <v>815</v>
      </c>
      <c r="RPF301" s="27" t="s">
        <v>815</v>
      </c>
      <c r="RPG301" s="27" t="s">
        <v>815</v>
      </c>
      <c r="RPH301" s="27" t="s">
        <v>815</v>
      </c>
      <c r="RPI301" s="27" t="s">
        <v>815</v>
      </c>
      <c r="RPJ301" s="27" t="s">
        <v>815</v>
      </c>
      <c r="RPK301" s="27" t="s">
        <v>815</v>
      </c>
      <c r="RPL301" s="27" t="s">
        <v>815</v>
      </c>
      <c r="RPM301" s="27" t="s">
        <v>815</v>
      </c>
      <c r="RPN301" s="27" t="s">
        <v>815</v>
      </c>
      <c r="RPO301" s="27" t="s">
        <v>815</v>
      </c>
      <c r="RPP301" s="27" t="s">
        <v>815</v>
      </c>
      <c r="RPQ301" s="27" t="s">
        <v>815</v>
      </c>
      <c r="RPR301" s="27" t="s">
        <v>815</v>
      </c>
      <c r="RPS301" s="27" t="s">
        <v>815</v>
      </c>
      <c r="RPT301" s="27" t="s">
        <v>815</v>
      </c>
      <c r="RPU301" s="27" t="s">
        <v>815</v>
      </c>
      <c r="RPV301" s="27" t="s">
        <v>815</v>
      </c>
      <c r="RPW301" s="27" t="s">
        <v>815</v>
      </c>
      <c r="RPX301" s="27" t="s">
        <v>815</v>
      </c>
      <c r="RPY301" s="27" t="s">
        <v>815</v>
      </c>
      <c r="RPZ301" s="27" t="s">
        <v>815</v>
      </c>
      <c r="RQA301" s="27" t="s">
        <v>815</v>
      </c>
      <c r="RQB301" s="27" t="s">
        <v>815</v>
      </c>
      <c r="RQC301" s="27" t="s">
        <v>815</v>
      </c>
      <c r="RQD301" s="27" t="s">
        <v>815</v>
      </c>
      <c r="RQE301" s="27" t="s">
        <v>815</v>
      </c>
      <c r="RQF301" s="27" t="s">
        <v>815</v>
      </c>
      <c r="RQG301" s="27" t="s">
        <v>815</v>
      </c>
      <c r="RQH301" s="27" t="s">
        <v>815</v>
      </c>
      <c r="RQI301" s="27" t="s">
        <v>815</v>
      </c>
      <c r="RQJ301" s="27" t="s">
        <v>815</v>
      </c>
      <c r="RQK301" s="27" t="s">
        <v>815</v>
      </c>
      <c r="RQL301" s="27" t="s">
        <v>815</v>
      </c>
      <c r="RQM301" s="27" t="s">
        <v>815</v>
      </c>
      <c r="RQN301" s="27" t="s">
        <v>815</v>
      </c>
      <c r="RQO301" s="27" t="s">
        <v>815</v>
      </c>
      <c r="RQP301" s="27" t="s">
        <v>815</v>
      </c>
      <c r="RQQ301" s="27" t="s">
        <v>815</v>
      </c>
      <c r="RQR301" s="27" t="s">
        <v>815</v>
      </c>
      <c r="RQS301" s="27" t="s">
        <v>815</v>
      </c>
      <c r="RQT301" s="27" t="s">
        <v>815</v>
      </c>
      <c r="RQU301" s="27" t="s">
        <v>815</v>
      </c>
      <c r="RQV301" s="27" t="s">
        <v>815</v>
      </c>
      <c r="RQW301" s="27" t="s">
        <v>815</v>
      </c>
      <c r="RQX301" s="27" t="s">
        <v>815</v>
      </c>
      <c r="RQY301" s="27" t="s">
        <v>815</v>
      </c>
      <c r="RQZ301" s="27" t="s">
        <v>815</v>
      </c>
      <c r="RRA301" s="27" t="s">
        <v>815</v>
      </c>
      <c r="RRB301" s="27" t="s">
        <v>815</v>
      </c>
      <c r="RRC301" s="27" t="s">
        <v>815</v>
      </c>
      <c r="RRD301" s="27" t="s">
        <v>815</v>
      </c>
      <c r="RRE301" s="27" t="s">
        <v>815</v>
      </c>
      <c r="RRF301" s="27" t="s">
        <v>815</v>
      </c>
      <c r="RRG301" s="27" t="s">
        <v>815</v>
      </c>
      <c r="RRH301" s="27" t="s">
        <v>815</v>
      </c>
      <c r="RRI301" s="27" t="s">
        <v>815</v>
      </c>
      <c r="RRJ301" s="27" t="s">
        <v>815</v>
      </c>
      <c r="RRK301" s="27" t="s">
        <v>815</v>
      </c>
      <c r="RRL301" s="27" t="s">
        <v>815</v>
      </c>
      <c r="RRM301" s="27" t="s">
        <v>815</v>
      </c>
      <c r="RRN301" s="27" t="s">
        <v>815</v>
      </c>
      <c r="RRO301" s="27" t="s">
        <v>815</v>
      </c>
      <c r="RRP301" s="27" t="s">
        <v>815</v>
      </c>
      <c r="RRQ301" s="27" t="s">
        <v>815</v>
      </c>
      <c r="RRR301" s="27" t="s">
        <v>815</v>
      </c>
      <c r="RRS301" s="27" t="s">
        <v>815</v>
      </c>
      <c r="RRT301" s="27" t="s">
        <v>815</v>
      </c>
      <c r="RRU301" s="27" t="s">
        <v>815</v>
      </c>
      <c r="RRV301" s="27" t="s">
        <v>815</v>
      </c>
      <c r="RRW301" s="27" t="s">
        <v>815</v>
      </c>
      <c r="RRX301" s="27" t="s">
        <v>815</v>
      </c>
      <c r="RRY301" s="27" t="s">
        <v>815</v>
      </c>
      <c r="RRZ301" s="27" t="s">
        <v>815</v>
      </c>
      <c r="RSA301" s="27" t="s">
        <v>815</v>
      </c>
      <c r="RSB301" s="27" t="s">
        <v>815</v>
      </c>
      <c r="RSC301" s="27" t="s">
        <v>815</v>
      </c>
      <c r="RSD301" s="27" t="s">
        <v>815</v>
      </c>
      <c r="RSE301" s="27" t="s">
        <v>815</v>
      </c>
      <c r="RSF301" s="27" t="s">
        <v>815</v>
      </c>
      <c r="RSG301" s="27" t="s">
        <v>815</v>
      </c>
      <c r="RSH301" s="27" t="s">
        <v>815</v>
      </c>
      <c r="RSI301" s="27" t="s">
        <v>815</v>
      </c>
      <c r="RSJ301" s="27" t="s">
        <v>815</v>
      </c>
      <c r="RSK301" s="27" t="s">
        <v>815</v>
      </c>
      <c r="RSL301" s="27" t="s">
        <v>815</v>
      </c>
      <c r="RSM301" s="27" t="s">
        <v>815</v>
      </c>
      <c r="RSN301" s="27" t="s">
        <v>815</v>
      </c>
      <c r="RSO301" s="27" t="s">
        <v>815</v>
      </c>
      <c r="RSP301" s="27" t="s">
        <v>815</v>
      </c>
      <c r="RSQ301" s="27" t="s">
        <v>815</v>
      </c>
      <c r="RSR301" s="27" t="s">
        <v>815</v>
      </c>
      <c r="RSS301" s="27" t="s">
        <v>815</v>
      </c>
      <c r="RST301" s="27" t="s">
        <v>815</v>
      </c>
      <c r="RSU301" s="27" t="s">
        <v>815</v>
      </c>
      <c r="RSV301" s="27" t="s">
        <v>815</v>
      </c>
      <c r="RSW301" s="27" t="s">
        <v>815</v>
      </c>
      <c r="RSX301" s="27" t="s">
        <v>815</v>
      </c>
      <c r="RSY301" s="27" t="s">
        <v>815</v>
      </c>
      <c r="RSZ301" s="27" t="s">
        <v>815</v>
      </c>
      <c r="RTA301" s="27" t="s">
        <v>815</v>
      </c>
      <c r="RTB301" s="27" t="s">
        <v>815</v>
      </c>
      <c r="RTC301" s="27" t="s">
        <v>815</v>
      </c>
      <c r="RTD301" s="27" t="s">
        <v>815</v>
      </c>
      <c r="RTE301" s="27" t="s">
        <v>815</v>
      </c>
      <c r="RTF301" s="27" t="s">
        <v>815</v>
      </c>
      <c r="RTG301" s="27" t="s">
        <v>815</v>
      </c>
      <c r="RTH301" s="27" t="s">
        <v>815</v>
      </c>
      <c r="RTI301" s="27" t="s">
        <v>815</v>
      </c>
      <c r="RTJ301" s="27" t="s">
        <v>815</v>
      </c>
      <c r="RTK301" s="27" t="s">
        <v>815</v>
      </c>
      <c r="RTL301" s="27" t="s">
        <v>815</v>
      </c>
      <c r="RTM301" s="27" t="s">
        <v>815</v>
      </c>
      <c r="RTN301" s="27" t="s">
        <v>815</v>
      </c>
      <c r="RTO301" s="27" t="s">
        <v>815</v>
      </c>
      <c r="RTP301" s="27" t="s">
        <v>815</v>
      </c>
      <c r="RTQ301" s="27" t="s">
        <v>815</v>
      </c>
      <c r="RTR301" s="27" t="s">
        <v>815</v>
      </c>
      <c r="RTS301" s="27" t="s">
        <v>815</v>
      </c>
      <c r="RTT301" s="27" t="s">
        <v>815</v>
      </c>
      <c r="RTU301" s="27" t="s">
        <v>815</v>
      </c>
      <c r="RTV301" s="27" t="s">
        <v>815</v>
      </c>
      <c r="RTW301" s="27" t="s">
        <v>815</v>
      </c>
      <c r="RTX301" s="27" t="s">
        <v>815</v>
      </c>
      <c r="RTY301" s="27" t="s">
        <v>815</v>
      </c>
      <c r="RTZ301" s="27" t="s">
        <v>815</v>
      </c>
      <c r="RUA301" s="27" t="s">
        <v>815</v>
      </c>
      <c r="RUB301" s="27" t="s">
        <v>815</v>
      </c>
      <c r="RUC301" s="27" t="s">
        <v>815</v>
      </c>
      <c r="RUD301" s="27" t="s">
        <v>815</v>
      </c>
      <c r="RUE301" s="27" t="s">
        <v>815</v>
      </c>
      <c r="RUF301" s="27" t="s">
        <v>815</v>
      </c>
      <c r="RUG301" s="27" t="s">
        <v>815</v>
      </c>
      <c r="RUH301" s="27" t="s">
        <v>815</v>
      </c>
      <c r="RUI301" s="27" t="s">
        <v>815</v>
      </c>
      <c r="RUJ301" s="27" t="s">
        <v>815</v>
      </c>
      <c r="RUK301" s="27" t="s">
        <v>815</v>
      </c>
      <c r="RUL301" s="27" t="s">
        <v>815</v>
      </c>
      <c r="RUM301" s="27" t="s">
        <v>815</v>
      </c>
      <c r="RUN301" s="27" t="s">
        <v>815</v>
      </c>
      <c r="RUO301" s="27" t="s">
        <v>815</v>
      </c>
      <c r="RUP301" s="27" t="s">
        <v>815</v>
      </c>
      <c r="RUQ301" s="27" t="s">
        <v>815</v>
      </c>
      <c r="RUR301" s="27" t="s">
        <v>815</v>
      </c>
      <c r="RUS301" s="27" t="s">
        <v>815</v>
      </c>
      <c r="RUT301" s="27" t="s">
        <v>815</v>
      </c>
      <c r="RUU301" s="27" t="s">
        <v>815</v>
      </c>
      <c r="RUV301" s="27" t="s">
        <v>815</v>
      </c>
      <c r="RUW301" s="27" t="s">
        <v>815</v>
      </c>
      <c r="RUX301" s="27" t="s">
        <v>815</v>
      </c>
      <c r="RUY301" s="27" t="s">
        <v>815</v>
      </c>
      <c r="RUZ301" s="27" t="s">
        <v>815</v>
      </c>
      <c r="RVA301" s="27" t="s">
        <v>815</v>
      </c>
      <c r="RVB301" s="27" t="s">
        <v>815</v>
      </c>
      <c r="RVC301" s="27" t="s">
        <v>815</v>
      </c>
      <c r="RVD301" s="27" t="s">
        <v>815</v>
      </c>
      <c r="RVE301" s="27" t="s">
        <v>815</v>
      </c>
      <c r="RVF301" s="27" t="s">
        <v>815</v>
      </c>
      <c r="RVG301" s="27" t="s">
        <v>815</v>
      </c>
      <c r="RVH301" s="27" t="s">
        <v>815</v>
      </c>
      <c r="RVI301" s="27" t="s">
        <v>815</v>
      </c>
      <c r="RVJ301" s="27" t="s">
        <v>815</v>
      </c>
      <c r="RVK301" s="27" t="s">
        <v>815</v>
      </c>
      <c r="RVL301" s="27" t="s">
        <v>815</v>
      </c>
      <c r="RVM301" s="27" t="s">
        <v>815</v>
      </c>
      <c r="RVN301" s="27" t="s">
        <v>815</v>
      </c>
      <c r="RVO301" s="27" t="s">
        <v>815</v>
      </c>
      <c r="RVP301" s="27" t="s">
        <v>815</v>
      </c>
      <c r="RVQ301" s="27" t="s">
        <v>815</v>
      </c>
      <c r="RVR301" s="27" t="s">
        <v>815</v>
      </c>
      <c r="RVS301" s="27" t="s">
        <v>815</v>
      </c>
      <c r="RVT301" s="27" t="s">
        <v>815</v>
      </c>
      <c r="RVU301" s="27" t="s">
        <v>815</v>
      </c>
      <c r="RVV301" s="27" t="s">
        <v>815</v>
      </c>
      <c r="RVW301" s="27" t="s">
        <v>815</v>
      </c>
      <c r="RVX301" s="27" t="s">
        <v>815</v>
      </c>
      <c r="RVY301" s="27" t="s">
        <v>815</v>
      </c>
      <c r="RVZ301" s="27" t="s">
        <v>815</v>
      </c>
      <c r="RWA301" s="27" t="s">
        <v>815</v>
      </c>
      <c r="RWB301" s="27" t="s">
        <v>815</v>
      </c>
      <c r="RWC301" s="27" t="s">
        <v>815</v>
      </c>
      <c r="RWD301" s="27" t="s">
        <v>815</v>
      </c>
      <c r="RWE301" s="27" t="s">
        <v>815</v>
      </c>
      <c r="RWF301" s="27" t="s">
        <v>815</v>
      </c>
      <c r="RWG301" s="27" t="s">
        <v>815</v>
      </c>
      <c r="RWH301" s="27" t="s">
        <v>815</v>
      </c>
      <c r="RWI301" s="27" t="s">
        <v>815</v>
      </c>
      <c r="RWJ301" s="27" t="s">
        <v>815</v>
      </c>
      <c r="RWK301" s="27" t="s">
        <v>815</v>
      </c>
      <c r="RWL301" s="27" t="s">
        <v>815</v>
      </c>
      <c r="RWM301" s="27" t="s">
        <v>815</v>
      </c>
      <c r="RWN301" s="27" t="s">
        <v>815</v>
      </c>
      <c r="RWO301" s="27" t="s">
        <v>815</v>
      </c>
      <c r="RWP301" s="27" t="s">
        <v>815</v>
      </c>
      <c r="RWQ301" s="27" t="s">
        <v>815</v>
      </c>
      <c r="RWR301" s="27" t="s">
        <v>815</v>
      </c>
      <c r="RWS301" s="27" t="s">
        <v>815</v>
      </c>
      <c r="RWT301" s="27" t="s">
        <v>815</v>
      </c>
      <c r="RWU301" s="27" t="s">
        <v>815</v>
      </c>
      <c r="RWV301" s="27" t="s">
        <v>815</v>
      </c>
      <c r="RWW301" s="27" t="s">
        <v>815</v>
      </c>
      <c r="RWX301" s="27" t="s">
        <v>815</v>
      </c>
      <c r="RWY301" s="27" t="s">
        <v>815</v>
      </c>
      <c r="RWZ301" s="27" t="s">
        <v>815</v>
      </c>
      <c r="RXA301" s="27" t="s">
        <v>815</v>
      </c>
      <c r="RXB301" s="27" t="s">
        <v>815</v>
      </c>
      <c r="RXC301" s="27" t="s">
        <v>815</v>
      </c>
      <c r="RXD301" s="27" t="s">
        <v>815</v>
      </c>
      <c r="RXE301" s="27" t="s">
        <v>815</v>
      </c>
      <c r="RXF301" s="27" t="s">
        <v>815</v>
      </c>
      <c r="RXG301" s="27" t="s">
        <v>815</v>
      </c>
      <c r="RXH301" s="27" t="s">
        <v>815</v>
      </c>
      <c r="RXI301" s="27" t="s">
        <v>815</v>
      </c>
      <c r="RXJ301" s="27" t="s">
        <v>815</v>
      </c>
      <c r="RXK301" s="27" t="s">
        <v>815</v>
      </c>
      <c r="RXL301" s="27" t="s">
        <v>815</v>
      </c>
      <c r="RXM301" s="27" t="s">
        <v>815</v>
      </c>
      <c r="RXN301" s="27" t="s">
        <v>815</v>
      </c>
      <c r="RXO301" s="27" t="s">
        <v>815</v>
      </c>
      <c r="RXP301" s="27" t="s">
        <v>815</v>
      </c>
      <c r="RXQ301" s="27" t="s">
        <v>815</v>
      </c>
      <c r="RXR301" s="27" t="s">
        <v>815</v>
      </c>
      <c r="RXS301" s="27" t="s">
        <v>815</v>
      </c>
      <c r="RXT301" s="27" t="s">
        <v>815</v>
      </c>
      <c r="RXU301" s="27" t="s">
        <v>815</v>
      </c>
      <c r="RXV301" s="27" t="s">
        <v>815</v>
      </c>
      <c r="RXW301" s="27" t="s">
        <v>815</v>
      </c>
      <c r="RXX301" s="27" t="s">
        <v>815</v>
      </c>
      <c r="RXY301" s="27" t="s">
        <v>815</v>
      </c>
      <c r="RXZ301" s="27" t="s">
        <v>815</v>
      </c>
      <c r="RYA301" s="27" t="s">
        <v>815</v>
      </c>
      <c r="RYB301" s="27" t="s">
        <v>815</v>
      </c>
      <c r="RYC301" s="27" t="s">
        <v>815</v>
      </c>
      <c r="RYD301" s="27" t="s">
        <v>815</v>
      </c>
      <c r="RYE301" s="27" t="s">
        <v>815</v>
      </c>
      <c r="RYF301" s="27" t="s">
        <v>815</v>
      </c>
      <c r="RYG301" s="27" t="s">
        <v>815</v>
      </c>
      <c r="RYH301" s="27" t="s">
        <v>815</v>
      </c>
      <c r="RYI301" s="27" t="s">
        <v>815</v>
      </c>
      <c r="RYJ301" s="27" t="s">
        <v>815</v>
      </c>
      <c r="RYK301" s="27" t="s">
        <v>815</v>
      </c>
      <c r="RYL301" s="27" t="s">
        <v>815</v>
      </c>
      <c r="RYM301" s="27" t="s">
        <v>815</v>
      </c>
      <c r="RYN301" s="27" t="s">
        <v>815</v>
      </c>
      <c r="RYO301" s="27" t="s">
        <v>815</v>
      </c>
      <c r="RYP301" s="27" t="s">
        <v>815</v>
      </c>
      <c r="RYQ301" s="27" t="s">
        <v>815</v>
      </c>
      <c r="RYR301" s="27" t="s">
        <v>815</v>
      </c>
      <c r="RYS301" s="27" t="s">
        <v>815</v>
      </c>
      <c r="RYT301" s="27" t="s">
        <v>815</v>
      </c>
      <c r="RYU301" s="27" t="s">
        <v>815</v>
      </c>
      <c r="RYV301" s="27" t="s">
        <v>815</v>
      </c>
      <c r="RYW301" s="27" t="s">
        <v>815</v>
      </c>
      <c r="RYX301" s="27" t="s">
        <v>815</v>
      </c>
      <c r="RYY301" s="27" t="s">
        <v>815</v>
      </c>
      <c r="RYZ301" s="27" t="s">
        <v>815</v>
      </c>
      <c r="RZA301" s="27" t="s">
        <v>815</v>
      </c>
      <c r="RZB301" s="27" t="s">
        <v>815</v>
      </c>
      <c r="RZC301" s="27" t="s">
        <v>815</v>
      </c>
      <c r="RZD301" s="27" t="s">
        <v>815</v>
      </c>
      <c r="RZE301" s="27" t="s">
        <v>815</v>
      </c>
      <c r="RZF301" s="27" t="s">
        <v>815</v>
      </c>
      <c r="RZG301" s="27" t="s">
        <v>815</v>
      </c>
      <c r="RZH301" s="27" t="s">
        <v>815</v>
      </c>
      <c r="RZI301" s="27" t="s">
        <v>815</v>
      </c>
      <c r="RZJ301" s="27" t="s">
        <v>815</v>
      </c>
      <c r="RZK301" s="27" t="s">
        <v>815</v>
      </c>
      <c r="RZL301" s="27" t="s">
        <v>815</v>
      </c>
      <c r="RZM301" s="27" t="s">
        <v>815</v>
      </c>
      <c r="RZN301" s="27" t="s">
        <v>815</v>
      </c>
      <c r="RZO301" s="27" t="s">
        <v>815</v>
      </c>
      <c r="RZP301" s="27" t="s">
        <v>815</v>
      </c>
      <c r="RZQ301" s="27" t="s">
        <v>815</v>
      </c>
      <c r="RZR301" s="27" t="s">
        <v>815</v>
      </c>
      <c r="RZS301" s="27" t="s">
        <v>815</v>
      </c>
      <c r="RZT301" s="27" t="s">
        <v>815</v>
      </c>
      <c r="RZU301" s="27" t="s">
        <v>815</v>
      </c>
      <c r="RZV301" s="27" t="s">
        <v>815</v>
      </c>
      <c r="RZW301" s="27" t="s">
        <v>815</v>
      </c>
      <c r="RZX301" s="27" t="s">
        <v>815</v>
      </c>
      <c r="RZY301" s="27" t="s">
        <v>815</v>
      </c>
      <c r="RZZ301" s="27" t="s">
        <v>815</v>
      </c>
      <c r="SAA301" s="27" t="s">
        <v>815</v>
      </c>
      <c r="SAB301" s="27" t="s">
        <v>815</v>
      </c>
      <c r="SAC301" s="27" t="s">
        <v>815</v>
      </c>
      <c r="SAD301" s="27" t="s">
        <v>815</v>
      </c>
      <c r="SAE301" s="27" t="s">
        <v>815</v>
      </c>
      <c r="SAF301" s="27" t="s">
        <v>815</v>
      </c>
      <c r="SAG301" s="27" t="s">
        <v>815</v>
      </c>
      <c r="SAH301" s="27" t="s">
        <v>815</v>
      </c>
      <c r="SAI301" s="27" t="s">
        <v>815</v>
      </c>
      <c r="SAJ301" s="27" t="s">
        <v>815</v>
      </c>
      <c r="SAK301" s="27" t="s">
        <v>815</v>
      </c>
      <c r="SAL301" s="27" t="s">
        <v>815</v>
      </c>
      <c r="SAM301" s="27" t="s">
        <v>815</v>
      </c>
      <c r="SAN301" s="27" t="s">
        <v>815</v>
      </c>
      <c r="SAO301" s="27" t="s">
        <v>815</v>
      </c>
      <c r="SAP301" s="27" t="s">
        <v>815</v>
      </c>
      <c r="SAQ301" s="27" t="s">
        <v>815</v>
      </c>
      <c r="SAR301" s="27" t="s">
        <v>815</v>
      </c>
      <c r="SAS301" s="27" t="s">
        <v>815</v>
      </c>
      <c r="SAT301" s="27" t="s">
        <v>815</v>
      </c>
      <c r="SAU301" s="27" t="s">
        <v>815</v>
      </c>
      <c r="SAV301" s="27" t="s">
        <v>815</v>
      </c>
      <c r="SAW301" s="27" t="s">
        <v>815</v>
      </c>
      <c r="SAX301" s="27" t="s">
        <v>815</v>
      </c>
      <c r="SAY301" s="27" t="s">
        <v>815</v>
      </c>
      <c r="SAZ301" s="27" t="s">
        <v>815</v>
      </c>
      <c r="SBA301" s="27" t="s">
        <v>815</v>
      </c>
      <c r="SBB301" s="27" t="s">
        <v>815</v>
      </c>
      <c r="SBC301" s="27" t="s">
        <v>815</v>
      </c>
      <c r="SBD301" s="27" t="s">
        <v>815</v>
      </c>
      <c r="SBE301" s="27" t="s">
        <v>815</v>
      </c>
      <c r="SBF301" s="27" t="s">
        <v>815</v>
      </c>
      <c r="SBG301" s="27" t="s">
        <v>815</v>
      </c>
      <c r="SBH301" s="27" t="s">
        <v>815</v>
      </c>
      <c r="SBI301" s="27" t="s">
        <v>815</v>
      </c>
      <c r="SBJ301" s="27" t="s">
        <v>815</v>
      </c>
      <c r="SBK301" s="27" t="s">
        <v>815</v>
      </c>
      <c r="SBL301" s="27" t="s">
        <v>815</v>
      </c>
      <c r="SBM301" s="27" t="s">
        <v>815</v>
      </c>
      <c r="SBN301" s="27" t="s">
        <v>815</v>
      </c>
      <c r="SBO301" s="27" t="s">
        <v>815</v>
      </c>
      <c r="SBP301" s="27" t="s">
        <v>815</v>
      </c>
      <c r="SBQ301" s="27" t="s">
        <v>815</v>
      </c>
      <c r="SBR301" s="27" t="s">
        <v>815</v>
      </c>
      <c r="SBS301" s="27" t="s">
        <v>815</v>
      </c>
      <c r="SBT301" s="27" t="s">
        <v>815</v>
      </c>
      <c r="SBU301" s="27" t="s">
        <v>815</v>
      </c>
      <c r="SBV301" s="27" t="s">
        <v>815</v>
      </c>
      <c r="SBW301" s="27" t="s">
        <v>815</v>
      </c>
      <c r="SBX301" s="27" t="s">
        <v>815</v>
      </c>
      <c r="SBY301" s="27" t="s">
        <v>815</v>
      </c>
      <c r="SBZ301" s="27" t="s">
        <v>815</v>
      </c>
      <c r="SCA301" s="27" t="s">
        <v>815</v>
      </c>
      <c r="SCB301" s="27" t="s">
        <v>815</v>
      </c>
      <c r="SCC301" s="27" t="s">
        <v>815</v>
      </c>
      <c r="SCD301" s="27" t="s">
        <v>815</v>
      </c>
      <c r="SCE301" s="27" t="s">
        <v>815</v>
      </c>
      <c r="SCF301" s="27" t="s">
        <v>815</v>
      </c>
      <c r="SCG301" s="27" t="s">
        <v>815</v>
      </c>
      <c r="SCH301" s="27" t="s">
        <v>815</v>
      </c>
      <c r="SCI301" s="27" t="s">
        <v>815</v>
      </c>
      <c r="SCJ301" s="27" t="s">
        <v>815</v>
      </c>
      <c r="SCK301" s="27" t="s">
        <v>815</v>
      </c>
      <c r="SCL301" s="27" t="s">
        <v>815</v>
      </c>
      <c r="SCM301" s="27" t="s">
        <v>815</v>
      </c>
      <c r="SCN301" s="27" t="s">
        <v>815</v>
      </c>
      <c r="SCO301" s="27" t="s">
        <v>815</v>
      </c>
      <c r="SCP301" s="27" t="s">
        <v>815</v>
      </c>
      <c r="SCQ301" s="27" t="s">
        <v>815</v>
      </c>
      <c r="SCR301" s="27" t="s">
        <v>815</v>
      </c>
      <c r="SCS301" s="27" t="s">
        <v>815</v>
      </c>
      <c r="SCT301" s="27" t="s">
        <v>815</v>
      </c>
      <c r="SCU301" s="27" t="s">
        <v>815</v>
      </c>
      <c r="SCV301" s="27" t="s">
        <v>815</v>
      </c>
      <c r="SCW301" s="27" t="s">
        <v>815</v>
      </c>
      <c r="SCX301" s="27" t="s">
        <v>815</v>
      </c>
      <c r="SCY301" s="27" t="s">
        <v>815</v>
      </c>
      <c r="SCZ301" s="27" t="s">
        <v>815</v>
      </c>
      <c r="SDA301" s="27" t="s">
        <v>815</v>
      </c>
      <c r="SDB301" s="27" t="s">
        <v>815</v>
      </c>
      <c r="SDC301" s="27" t="s">
        <v>815</v>
      </c>
      <c r="SDD301" s="27" t="s">
        <v>815</v>
      </c>
      <c r="SDE301" s="27" t="s">
        <v>815</v>
      </c>
      <c r="SDF301" s="27" t="s">
        <v>815</v>
      </c>
      <c r="SDG301" s="27" t="s">
        <v>815</v>
      </c>
      <c r="SDH301" s="27" t="s">
        <v>815</v>
      </c>
      <c r="SDI301" s="27" t="s">
        <v>815</v>
      </c>
      <c r="SDJ301" s="27" t="s">
        <v>815</v>
      </c>
      <c r="SDK301" s="27" t="s">
        <v>815</v>
      </c>
      <c r="SDL301" s="27" t="s">
        <v>815</v>
      </c>
      <c r="SDM301" s="27" t="s">
        <v>815</v>
      </c>
      <c r="SDN301" s="27" t="s">
        <v>815</v>
      </c>
      <c r="SDO301" s="27" t="s">
        <v>815</v>
      </c>
      <c r="SDP301" s="27" t="s">
        <v>815</v>
      </c>
      <c r="SDQ301" s="27" t="s">
        <v>815</v>
      </c>
      <c r="SDR301" s="27" t="s">
        <v>815</v>
      </c>
      <c r="SDS301" s="27" t="s">
        <v>815</v>
      </c>
      <c r="SDT301" s="27" t="s">
        <v>815</v>
      </c>
      <c r="SDU301" s="27" t="s">
        <v>815</v>
      </c>
      <c r="SDV301" s="27" t="s">
        <v>815</v>
      </c>
      <c r="SDW301" s="27" t="s">
        <v>815</v>
      </c>
      <c r="SDX301" s="27" t="s">
        <v>815</v>
      </c>
      <c r="SDY301" s="27" t="s">
        <v>815</v>
      </c>
      <c r="SDZ301" s="27" t="s">
        <v>815</v>
      </c>
      <c r="SEA301" s="27" t="s">
        <v>815</v>
      </c>
      <c r="SEB301" s="27" t="s">
        <v>815</v>
      </c>
      <c r="SEC301" s="27" t="s">
        <v>815</v>
      </c>
      <c r="SED301" s="27" t="s">
        <v>815</v>
      </c>
      <c r="SEE301" s="27" t="s">
        <v>815</v>
      </c>
      <c r="SEF301" s="27" t="s">
        <v>815</v>
      </c>
      <c r="SEG301" s="27" t="s">
        <v>815</v>
      </c>
      <c r="SEH301" s="27" t="s">
        <v>815</v>
      </c>
      <c r="SEI301" s="27" t="s">
        <v>815</v>
      </c>
      <c r="SEJ301" s="27" t="s">
        <v>815</v>
      </c>
      <c r="SEK301" s="27" t="s">
        <v>815</v>
      </c>
      <c r="SEL301" s="27" t="s">
        <v>815</v>
      </c>
      <c r="SEM301" s="27" t="s">
        <v>815</v>
      </c>
      <c r="SEN301" s="27" t="s">
        <v>815</v>
      </c>
      <c r="SEO301" s="27" t="s">
        <v>815</v>
      </c>
      <c r="SEP301" s="27" t="s">
        <v>815</v>
      </c>
      <c r="SEQ301" s="27" t="s">
        <v>815</v>
      </c>
      <c r="SER301" s="27" t="s">
        <v>815</v>
      </c>
      <c r="SES301" s="27" t="s">
        <v>815</v>
      </c>
      <c r="SET301" s="27" t="s">
        <v>815</v>
      </c>
      <c r="SEU301" s="27" t="s">
        <v>815</v>
      </c>
      <c r="SEV301" s="27" t="s">
        <v>815</v>
      </c>
      <c r="SEW301" s="27" t="s">
        <v>815</v>
      </c>
      <c r="SEX301" s="27" t="s">
        <v>815</v>
      </c>
      <c r="SEY301" s="27" t="s">
        <v>815</v>
      </c>
      <c r="SEZ301" s="27" t="s">
        <v>815</v>
      </c>
      <c r="SFA301" s="27" t="s">
        <v>815</v>
      </c>
      <c r="SFB301" s="27" t="s">
        <v>815</v>
      </c>
      <c r="SFC301" s="27" t="s">
        <v>815</v>
      </c>
      <c r="SFD301" s="27" t="s">
        <v>815</v>
      </c>
      <c r="SFE301" s="27" t="s">
        <v>815</v>
      </c>
      <c r="SFF301" s="27" t="s">
        <v>815</v>
      </c>
      <c r="SFG301" s="27" t="s">
        <v>815</v>
      </c>
      <c r="SFH301" s="27" t="s">
        <v>815</v>
      </c>
      <c r="SFI301" s="27" t="s">
        <v>815</v>
      </c>
      <c r="SFJ301" s="27" t="s">
        <v>815</v>
      </c>
      <c r="SFK301" s="27" t="s">
        <v>815</v>
      </c>
      <c r="SFL301" s="27" t="s">
        <v>815</v>
      </c>
      <c r="SFM301" s="27" t="s">
        <v>815</v>
      </c>
      <c r="SFN301" s="27" t="s">
        <v>815</v>
      </c>
      <c r="SFO301" s="27" t="s">
        <v>815</v>
      </c>
      <c r="SFP301" s="27" t="s">
        <v>815</v>
      </c>
      <c r="SFQ301" s="27" t="s">
        <v>815</v>
      </c>
      <c r="SFR301" s="27" t="s">
        <v>815</v>
      </c>
      <c r="SFS301" s="27" t="s">
        <v>815</v>
      </c>
      <c r="SFT301" s="27" t="s">
        <v>815</v>
      </c>
      <c r="SFU301" s="27" t="s">
        <v>815</v>
      </c>
      <c r="SFV301" s="27" t="s">
        <v>815</v>
      </c>
      <c r="SFW301" s="27" t="s">
        <v>815</v>
      </c>
      <c r="SFX301" s="27" t="s">
        <v>815</v>
      </c>
      <c r="SFY301" s="27" t="s">
        <v>815</v>
      </c>
      <c r="SFZ301" s="27" t="s">
        <v>815</v>
      </c>
      <c r="SGA301" s="27" t="s">
        <v>815</v>
      </c>
      <c r="SGB301" s="27" t="s">
        <v>815</v>
      </c>
      <c r="SGC301" s="27" t="s">
        <v>815</v>
      </c>
      <c r="SGD301" s="27" t="s">
        <v>815</v>
      </c>
      <c r="SGE301" s="27" t="s">
        <v>815</v>
      </c>
      <c r="SGF301" s="27" t="s">
        <v>815</v>
      </c>
      <c r="SGG301" s="27" t="s">
        <v>815</v>
      </c>
      <c r="SGH301" s="27" t="s">
        <v>815</v>
      </c>
      <c r="SGI301" s="27" t="s">
        <v>815</v>
      </c>
      <c r="SGJ301" s="27" t="s">
        <v>815</v>
      </c>
      <c r="SGK301" s="27" t="s">
        <v>815</v>
      </c>
      <c r="SGL301" s="27" t="s">
        <v>815</v>
      </c>
      <c r="SGM301" s="27" t="s">
        <v>815</v>
      </c>
      <c r="SGN301" s="27" t="s">
        <v>815</v>
      </c>
      <c r="SGO301" s="27" t="s">
        <v>815</v>
      </c>
      <c r="SGP301" s="27" t="s">
        <v>815</v>
      </c>
      <c r="SGQ301" s="27" t="s">
        <v>815</v>
      </c>
      <c r="SGR301" s="27" t="s">
        <v>815</v>
      </c>
      <c r="SGS301" s="27" t="s">
        <v>815</v>
      </c>
      <c r="SGT301" s="27" t="s">
        <v>815</v>
      </c>
      <c r="SGU301" s="27" t="s">
        <v>815</v>
      </c>
      <c r="SGV301" s="27" t="s">
        <v>815</v>
      </c>
      <c r="SGW301" s="27" t="s">
        <v>815</v>
      </c>
      <c r="SGX301" s="27" t="s">
        <v>815</v>
      </c>
      <c r="SGY301" s="27" t="s">
        <v>815</v>
      </c>
      <c r="SGZ301" s="27" t="s">
        <v>815</v>
      </c>
      <c r="SHA301" s="27" t="s">
        <v>815</v>
      </c>
      <c r="SHB301" s="27" t="s">
        <v>815</v>
      </c>
      <c r="SHC301" s="27" t="s">
        <v>815</v>
      </c>
      <c r="SHD301" s="27" t="s">
        <v>815</v>
      </c>
      <c r="SHE301" s="27" t="s">
        <v>815</v>
      </c>
      <c r="SHF301" s="27" t="s">
        <v>815</v>
      </c>
      <c r="SHG301" s="27" t="s">
        <v>815</v>
      </c>
      <c r="SHH301" s="27" t="s">
        <v>815</v>
      </c>
      <c r="SHI301" s="27" t="s">
        <v>815</v>
      </c>
      <c r="SHJ301" s="27" t="s">
        <v>815</v>
      </c>
      <c r="SHK301" s="27" t="s">
        <v>815</v>
      </c>
      <c r="SHL301" s="27" t="s">
        <v>815</v>
      </c>
      <c r="SHM301" s="27" t="s">
        <v>815</v>
      </c>
      <c r="SHN301" s="27" t="s">
        <v>815</v>
      </c>
      <c r="SHO301" s="27" t="s">
        <v>815</v>
      </c>
      <c r="SHP301" s="27" t="s">
        <v>815</v>
      </c>
      <c r="SHQ301" s="27" t="s">
        <v>815</v>
      </c>
      <c r="SHR301" s="27" t="s">
        <v>815</v>
      </c>
      <c r="SHS301" s="27" t="s">
        <v>815</v>
      </c>
      <c r="SHT301" s="27" t="s">
        <v>815</v>
      </c>
      <c r="SHU301" s="27" t="s">
        <v>815</v>
      </c>
      <c r="SHV301" s="27" t="s">
        <v>815</v>
      </c>
      <c r="SHW301" s="27" t="s">
        <v>815</v>
      </c>
      <c r="SHX301" s="27" t="s">
        <v>815</v>
      </c>
      <c r="SHY301" s="27" t="s">
        <v>815</v>
      </c>
      <c r="SHZ301" s="27" t="s">
        <v>815</v>
      </c>
      <c r="SIA301" s="27" t="s">
        <v>815</v>
      </c>
      <c r="SIB301" s="27" t="s">
        <v>815</v>
      </c>
      <c r="SIC301" s="27" t="s">
        <v>815</v>
      </c>
      <c r="SID301" s="27" t="s">
        <v>815</v>
      </c>
      <c r="SIE301" s="27" t="s">
        <v>815</v>
      </c>
      <c r="SIF301" s="27" t="s">
        <v>815</v>
      </c>
      <c r="SIG301" s="27" t="s">
        <v>815</v>
      </c>
      <c r="SIH301" s="27" t="s">
        <v>815</v>
      </c>
      <c r="SII301" s="27" t="s">
        <v>815</v>
      </c>
      <c r="SIJ301" s="27" t="s">
        <v>815</v>
      </c>
      <c r="SIK301" s="27" t="s">
        <v>815</v>
      </c>
      <c r="SIL301" s="27" t="s">
        <v>815</v>
      </c>
      <c r="SIM301" s="27" t="s">
        <v>815</v>
      </c>
      <c r="SIN301" s="27" t="s">
        <v>815</v>
      </c>
      <c r="SIO301" s="27" t="s">
        <v>815</v>
      </c>
      <c r="SIP301" s="27" t="s">
        <v>815</v>
      </c>
      <c r="SIQ301" s="27" t="s">
        <v>815</v>
      </c>
      <c r="SIR301" s="27" t="s">
        <v>815</v>
      </c>
      <c r="SIS301" s="27" t="s">
        <v>815</v>
      </c>
      <c r="SIT301" s="27" t="s">
        <v>815</v>
      </c>
      <c r="SIU301" s="27" t="s">
        <v>815</v>
      </c>
      <c r="SIV301" s="27" t="s">
        <v>815</v>
      </c>
      <c r="SIW301" s="27" t="s">
        <v>815</v>
      </c>
      <c r="SIX301" s="27" t="s">
        <v>815</v>
      </c>
      <c r="SIY301" s="27" t="s">
        <v>815</v>
      </c>
      <c r="SIZ301" s="27" t="s">
        <v>815</v>
      </c>
      <c r="SJA301" s="27" t="s">
        <v>815</v>
      </c>
      <c r="SJB301" s="27" t="s">
        <v>815</v>
      </c>
      <c r="SJC301" s="27" t="s">
        <v>815</v>
      </c>
      <c r="SJD301" s="27" t="s">
        <v>815</v>
      </c>
      <c r="SJE301" s="27" t="s">
        <v>815</v>
      </c>
      <c r="SJF301" s="27" t="s">
        <v>815</v>
      </c>
      <c r="SJG301" s="27" t="s">
        <v>815</v>
      </c>
      <c r="SJH301" s="27" t="s">
        <v>815</v>
      </c>
      <c r="SJI301" s="27" t="s">
        <v>815</v>
      </c>
      <c r="SJJ301" s="27" t="s">
        <v>815</v>
      </c>
      <c r="SJK301" s="27" t="s">
        <v>815</v>
      </c>
      <c r="SJL301" s="27" t="s">
        <v>815</v>
      </c>
      <c r="SJM301" s="27" t="s">
        <v>815</v>
      </c>
      <c r="SJN301" s="27" t="s">
        <v>815</v>
      </c>
      <c r="SJO301" s="27" t="s">
        <v>815</v>
      </c>
      <c r="SJP301" s="27" t="s">
        <v>815</v>
      </c>
      <c r="SJQ301" s="27" t="s">
        <v>815</v>
      </c>
      <c r="SJR301" s="27" t="s">
        <v>815</v>
      </c>
      <c r="SJS301" s="27" t="s">
        <v>815</v>
      </c>
      <c r="SJT301" s="27" t="s">
        <v>815</v>
      </c>
      <c r="SJU301" s="27" t="s">
        <v>815</v>
      </c>
      <c r="SJV301" s="27" t="s">
        <v>815</v>
      </c>
      <c r="SJW301" s="27" t="s">
        <v>815</v>
      </c>
      <c r="SJX301" s="27" t="s">
        <v>815</v>
      </c>
      <c r="SJY301" s="27" t="s">
        <v>815</v>
      </c>
      <c r="SJZ301" s="27" t="s">
        <v>815</v>
      </c>
      <c r="SKA301" s="27" t="s">
        <v>815</v>
      </c>
      <c r="SKB301" s="27" t="s">
        <v>815</v>
      </c>
      <c r="SKC301" s="27" t="s">
        <v>815</v>
      </c>
      <c r="SKD301" s="27" t="s">
        <v>815</v>
      </c>
      <c r="SKE301" s="27" t="s">
        <v>815</v>
      </c>
      <c r="SKF301" s="27" t="s">
        <v>815</v>
      </c>
      <c r="SKG301" s="27" t="s">
        <v>815</v>
      </c>
      <c r="SKH301" s="27" t="s">
        <v>815</v>
      </c>
      <c r="SKI301" s="27" t="s">
        <v>815</v>
      </c>
      <c r="SKJ301" s="27" t="s">
        <v>815</v>
      </c>
      <c r="SKK301" s="27" t="s">
        <v>815</v>
      </c>
      <c r="SKL301" s="27" t="s">
        <v>815</v>
      </c>
      <c r="SKM301" s="27" t="s">
        <v>815</v>
      </c>
      <c r="SKN301" s="27" t="s">
        <v>815</v>
      </c>
      <c r="SKO301" s="27" t="s">
        <v>815</v>
      </c>
      <c r="SKP301" s="27" t="s">
        <v>815</v>
      </c>
      <c r="SKQ301" s="27" t="s">
        <v>815</v>
      </c>
      <c r="SKR301" s="27" t="s">
        <v>815</v>
      </c>
      <c r="SKS301" s="27" t="s">
        <v>815</v>
      </c>
      <c r="SKT301" s="27" t="s">
        <v>815</v>
      </c>
      <c r="SKU301" s="27" t="s">
        <v>815</v>
      </c>
      <c r="SKV301" s="27" t="s">
        <v>815</v>
      </c>
      <c r="SKW301" s="27" t="s">
        <v>815</v>
      </c>
      <c r="SKX301" s="27" t="s">
        <v>815</v>
      </c>
      <c r="SKY301" s="27" t="s">
        <v>815</v>
      </c>
      <c r="SKZ301" s="27" t="s">
        <v>815</v>
      </c>
      <c r="SLA301" s="27" t="s">
        <v>815</v>
      </c>
      <c r="SLB301" s="27" t="s">
        <v>815</v>
      </c>
      <c r="SLC301" s="27" t="s">
        <v>815</v>
      </c>
      <c r="SLD301" s="27" t="s">
        <v>815</v>
      </c>
      <c r="SLE301" s="27" t="s">
        <v>815</v>
      </c>
      <c r="SLF301" s="27" t="s">
        <v>815</v>
      </c>
      <c r="SLG301" s="27" t="s">
        <v>815</v>
      </c>
      <c r="SLH301" s="27" t="s">
        <v>815</v>
      </c>
      <c r="SLI301" s="27" t="s">
        <v>815</v>
      </c>
      <c r="SLJ301" s="27" t="s">
        <v>815</v>
      </c>
      <c r="SLK301" s="27" t="s">
        <v>815</v>
      </c>
      <c r="SLL301" s="27" t="s">
        <v>815</v>
      </c>
      <c r="SLM301" s="27" t="s">
        <v>815</v>
      </c>
      <c r="SLN301" s="27" t="s">
        <v>815</v>
      </c>
      <c r="SLO301" s="27" t="s">
        <v>815</v>
      </c>
      <c r="SLP301" s="27" t="s">
        <v>815</v>
      </c>
      <c r="SLQ301" s="27" t="s">
        <v>815</v>
      </c>
      <c r="SLR301" s="27" t="s">
        <v>815</v>
      </c>
      <c r="SLS301" s="27" t="s">
        <v>815</v>
      </c>
      <c r="SLT301" s="27" t="s">
        <v>815</v>
      </c>
      <c r="SLU301" s="27" t="s">
        <v>815</v>
      </c>
      <c r="SLV301" s="27" t="s">
        <v>815</v>
      </c>
      <c r="SLW301" s="27" t="s">
        <v>815</v>
      </c>
      <c r="SLX301" s="27" t="s">
        <v>815</v>
      </c>
      <c r="SLY301" s="27" t="s">
        <v>815</v>
      </c>
      <c r="SLZ301" s="27" t="s">
        <v>815</v>
      </c>
      <c r="SMA301" s="27" t="s">
        <v>815</v>
      </c>
      <c r="SMB301" s="27" t="s">
        <v>815</v>
      </c>
      <c r="SMC301" s="27" t="s">
        <v>815</v>
      </c>
      <c r="SMD301" s="27" t="s">
        <v>815</v>
      </c>
      <c r="SME301" s="27" t="s">
        <v>815</v>
      </c>
      <c r="SMF301" s="27" t="s">
        <v>815</v>
      </c>
      <c r="SMG301" s="27" t="s">
        <v>815</v>
      </c>
      <c r="SMH301" s="27" t="s">
        <v>815</v>
      </c>
      <c r="SMI301" s="27" t="s">
        <v>815</v>
      </c>
      <c r="SMJ301" s="27" t="s">
        <v>815</v>
      </c>
      <c r="SMK301" s="27" t="s">
        <v>815</v>
      </c>
      <c r="SML301" s="27" t="s">
        <v>815</v>
      </c>
      <c r="SMM301" s="27" t="s">
        <v>815</v>
      </c>
      <c r="SMN301" s="27" t="s">
        <v>815</v>
      </c>
      <c r="SMO301" s="27" t="s">
        <v>815</v>
      </c>
      <c r="SMP301" s="27" t="s">
        <v>815</v>
      </c>
      <c r="SMQ301" s="27" t="s">
        <v>815</v>
      </c>
      <c r="SMR301" s="27" t="s">
        <v>815</v>
      </c>
      <c r="SMS301" s="27" t="s">
        <v>815</v>
      </c>
      <c r="SMT301" s="27" t="s">
        <v>815</v>
      </c>
      <c r="SMU301" s="27" t="s">
        <v>815</v>
      </c>
      <c r="SMV301" s="27" t="s">
        <v>815</v>
      </c>
      <c r="SMW301" s="27" t="s">
        <v>815</v>
      </c>
      <c r="SMX301" s="27" t="s">
        <v>815</v>
      </c>
      <c r="SMY301" s="27" t="s">
        <v>815</v>
      </c>
      <c r="SMZ301" s="27" t="s">
        <v>815</v>
      </c>
      <c r="SNA301" s="27" t="s">
        <v>815</v>
      </c>
      <c r="SNB301" s="27" t="s">
        <v>815</v>
      </c>
      <c r="SNC301" s="27" t="s">
        <v>815</v>
      </c>
      <c r="SND301" s="27" t="s">
        <v>815</v>
      </c>
      <c r="SNE301" s="27" t="s">
        <v>815</v>
      </c>
      <c r="SNF301" s="27" t="s">
        <v>815</v>
      </c>
      <c r="SNG301" s="27" t="s">
        <v>815</v>
      </c>
      <c r="SNH301" s="27" t="s">
        <v>815</v>
      </c>
      <c r="SNI301" s="27" t="s">
        <v>815</v>
      </c>
      <c r="SNJ301" s="27" t="s">
        <v>815</v>
      </c>
      <c r="SNK301" s="27" t="s">
        <v>815</v>
      </c>
      <c r="SNL301" s="27" t="s">
        <v>815</v>
      </c>
      <c r="SNM301" s="27" t="s">
        <v>815</v>
      </c>
      <c r="SNN301" s="27" t="s">
        <v>815</v>
      </c>
      <c r="SNO301" s="27" t="s">
        <v>815</v>
      </c>
      <c r="SNP301" s="27" t="s">
        <v>815</v>
      </c>
      <c r="SNQ301" s="27" t="s">
        <v>815</v>
      </c>
      <c r="SNR301" s="27" t="s">
        <v>815</v>
      </c>
      <c r="SNS301" s="27" t="s">
        <v>815</v>
      </c>
      <c r="SNT301" s="27" t="s">
        <v>815</v>
      </c>
      <c r="SNU301" s="27" t="s">
        <v>815</v>
      </c>
      <c r="SNV301" s="27" t="s">
        <v>815</v>
      </c>
      <c r="SNW301" s="27" t="s">
        <v>815</v>
      </c>
      <c r="SNX301" s="27" t="s">
        <v>815</v>
      </c>
      <c r="SNY301" s="27" t="s">
        <v>815</v>
      </c>
      <c r="SNZ301" s="27" t="s">
        <v>815</v>
      </c>
      <c r="SOA301" s="27" t="s">
        <v>815</v>
      </c>
      <c r="SOB301" s="27" t="s">
        <v>815</v>
      </c>
      <c r="SOC301" s="27" t="s">
        <v>815</v>
      </c>
      <c r="SOD301" s="27" t="s">
        <v>815</v>
      </c>
      <c r="SOE301" s="27" t="s">
        <v>815</v>
      </c>
      <c r="SOF301" s="27" t="s">
        <v>815</v>
      </c>
      <c r="SOG301" s="27" t="s">
        <v>815</v>
      </c>
      <c r="SOH301" s="27" t="s">
        <v>815</v>
      </c>
      <c r="SOI301" s="27" t="s">
        <v>815</v>
      </c>
      <c r="SOJ301" s="27" t="s">
        <v>815</v>
      </c>
      <c r="SOK301" s="27" t="s">
        <v>815</v>
      </c>
      <c r="SOL301" s="27" t="s">
        <v>815</v>
      </c>
      <c r="SOM301" s="27" t="s">
        <v>815</v>
      </c>
      <c r="SON301" s="27" t="s">
        <v>815</v>
      </c>
      <c r="SOO301" s="27" t="s">
        <v>815</v>
      </c>
      <c r="SOP301" s="27" t="s">
        <v>815</v>
      </c>
      <c r="SOQ301" s="27" t="s">
        <v>815</v>
      </c>
      <c r="SOR301" s="27" t="s">
        <v>815</v>
      </c>
      <c r="SOS301" s="27" t="s">
        <v>815</v>
      </c>
      <c r="SOT301" s="27" t="s">
        <v>815</v>
      </c>
      <c r="SOU301" s="27" t="s">
        <v>815</v>
      </c>
      <c r="SOV301" s="27" t="s">
        <v>815</v>
      </c>
      <c r="SOW301" s="27" t="s">
        <v>815</v>
      </c>
      <c r="SOX301" s="27" t="s">
        <v>815</v>
      </c>
      <c r="SOY301" s="27" t="s">
        <v>815</v>
      </c>
      <c r="SOZ301" s="27" t="s">
        <v>815</v>
      </c>
      <c r="SPA301" s="27" t="s">
        <v>815</v>
      </c>
      <c r="SPB301" s="27" t="s">
        <v>815</v>
      </c>
      <c r="SPC301" s="27" t="s">
        <v>815</v>
      </c>
      <c r="SPD301" s="27" t="s">
        <v>815</v>
      </c>
      <c r="SPE301" s="27" t="s">
        <v>815</v>
      </c>
      <c r="SPF301" s="27" t="s">
        <v>815</v>
      </c>
      <c r="SPG301" s="27" t="s">
        <v>815</v>
      </c>
      <c r="SPH301" s="27" t="s">
        <v>815</v>
      </c>
      <c r="SPI301" s="27" t="s">
        <v>815</v>
      </c>
      <c r="SPJ301" s="27" t="s">
        <v>815</v>
      </c>
      <c r="SPK301" s="27" t="s">
        <v>815</v>
      </c>
      <c r="SPL301" s="27" t="s">
        <v>815</v>
      </c>
      <c r="SPM301" s="27" t="s">
        <v>815</v>
      </c>
      <c r="SPN301" s="27" t="s">
        <v>815</v>
      </c>
      <c r="SPO301" s="27" t="s">
        <v>815</v>
      </c>
      <c r="SPP301" s="27" t="s">
        <v>815</v>
      </c>
      <c r="SPQ301" s="27" t="s">
        <v>815</v>
      </c>
      <c r="SPR301" s="27" t="s">
        <v>815</v>
      </c>
      <c r="SPS301" s="27" t="s">
        <v>815</v>
      </c>
      <c r="SPT301" s="27" t="s">
        <v>815</v>
      </c>
      <c r="SPU301" s="27" t="s">
        <v>815</v>
      </c>
      <c r="SPV301" s="27" t="s">
        <v>815</v>
      </c>
      <c r="SPW301" s="27" t="s">
        <v>815</v>
      </c>
      <c r="SPX301" s="27" t="s">
        <v>815</v>
      </c>
      <c r="SPY301" s="27" t="s">
        <v>815</v>
      </c>
      <c r="SPZ301" s="27" t="s">
        <v>815</v>
      </c>
      <c r="SQA301" s="27" t="s">
        <v>815</v>
      </c>
      <c r="SQB301" s="27" t="s">
        <v>815</v>
      </c>
      <c r="SQC301" s="27" t="s">
        <v>815</v>
      </c>
      <c r="SQD301" s="27" t="s">
        <v>815</v>
      </c>
      <c r="SQE301" s="27" t="s">
        <v>815</v>
      </c>
      <c r="SQF301" s="27" t="s">
        <v>815</v>
      </c>
      <c r="SQG301" s="27" t="s">
        <v>815</v>
      </c>
      <c r="SQH301" s="27" t="s">
        <v>815</v>
      </c>
      <c r="SQI301" s="27" t="s">
        <v>815</v>
      </c>
      <c r="SQJ301" s="27" t="s">
        <v>815</v>
      </c>
      <c r="SQK301" s="27" t="s">
        <v>815</v>
      </c>
      <c r="SQL301" s="27" t="s">
        <v>815</v>
      </c>
      <c r="SQM301" s="27" t="s">
        <v>815</v>
      </c>
      <c r="SQN301" s="27" t="s">
        <v>815</v>
      </c>
      <c r="SQO301" s="27" t="s">
        <v>815</v>
      </c>
      <c r="SQP301" s="27" t="s">
        <v>815</v>
      </c>
      <c r="SQQ301" s="27" t="s">
        <v>815</v>
      </c>
      <c r="SQR301" s="27" t="s">
        <v>815</v>
      </c>
      <c r="SQS301" s="27" t="s">
        <v>815</v>
      </c>
      <c r="SQT301" s="27" t="s">
        <v>815</v>
      </c>
      <c r="SQU301" s="27" t="s">
        <v>815</v>
      </c>
      <c r="SQV301" s="27" t="s">
        <v>815</v>
      </c>
      <c r="SQW301" s="27" t="s">
        <v>815</v>
      </c>
      <c r="SQX301" s="27" t="s">
        <v>815</v>
      </c>
      <c r="SQY301" s="27" t="s">
        <v>815</v>
      </c>
      <c r="SQZ301" s="27" t="s">
        <v>815</v>
      </c>
      <c r="SRA301" s="27" t="s">
        <v>815</v>
      </c>
      <c r="SRB301" s="27" t="s">
        <v>815</v>
      </c>
      <c r="SRC301" s="27" t="s">
        <v>815</v>
      </c>
      <c r="SRD301" s="27" t="s">
        <v>815</v>
      </c>
      <c r="SRE301" s="27" t="s">
        <v>815</v>
      </c>
      <c r="SRF301" s="27" t="s">
        <v>815</v>
      </c>
      <c r="SRG301" s="27" t="s">
        <v>815</v>
      </c>
      <c r="SRH301" s="27" t="s">
        <v>815</v>
      </c>
      <c r="SRI301" s="27" t="s">
        <v>815</v>
      </c>
      <c r="SRJ301" s="27" t="s">
        <v>815</v>
      </c>
      <c r="SRK301" s="27" t="s">
        <v>815</v>
      </c>
      <c r="SRL301" s="27" t="s">
        <v>815</v>
      </c>
      <c r="SRM301" s="27" t="s">
        <v>815</v>
      </c>
      <c r="SRN301" s="27" t="s">
        <v>815</v>
      </c>
      <c r="SRO301" s="27" t="s">
        <v>815</v>
      </c>
      <c r="SRP301" s="27" t="s">
        <v>815</v>
      </c>
      <c r="SRQ301" s="27" t="s">
        <v>815</v>
      </c>
      <c r="SRR301" s="27" t="s">
        <v>815</v>
      </c>
      <c r="SRS301" s="27" t="s">
        <v>815</v>
      </c>
      <c r="SRT301" s="27" t="s">
        <v>815</v>
      </c>
      <c r="SRU301" s="27" t="s">
        <v>815</v>
      </c>
      <c r="SRV301" s="27" t="s">
        <v>815</v>
      </c>
      <c r="SRW301" s="27" t="s">
        <v>815</v>
      </c>
      <c r="SRX301" s="27" t="s">
        <v>815</v>
      </c>
      <c r="SRY301" s="27" t="s">
        <v>815</v>
      </c>
      <c r="SRZ301" s="27" t="s">
        <v>815</v>
      </c>
      <c r="SSA301" s="27" t="s">
        <v>815</v>
      </c>
      <c r="SSB301" s="27" t="s">
        <v>815</v>
      </c>
      <c r="SSC301" s="27" t="s">
        <v>815</v>
      </c>
      <c r="SSD301" s="27" t="s">
        <v>815</v>
      </c>
      <c r="SSE301" s="27" t="s">
        <v>815</v>
      </c>
      <c r="SSF301" s="27" t="s">
        <v>815</v>
      </c>
      <c r="SSG301" s="27" t="s">
        <v>815</v>
      </c>
      <c r="SSH301" s="27" t="s">
        <v>815</v>
      </c>
      <c r="SSI301" s="27" t="s">
        <v>815</v>
      </c>
      <c r="SSJ301" s="27" t="s">
        <v>815</v>
      </c>
      <c r="SSK301" s="27" t="s">
        <v>815</v>
      </c>
      <c r="SSL301" s="27" t="s">
        <v>815</v>
      </c>
      <c r="SSM301" s="27" t="s">
        <v>815</v>
      </c>
      <c r="SSN301" s="27" t="s">
        <v>815</v>
      </c>
      <c r="SSO301" s="27" t="s">
        <v>815</v>
      </c>
      <c r="SSP301" s="27" t="s">
        <v>815</v>
      </c>
      <c r="SSQ301" s="27" t="s">
        <v>815</v>
      </c>
      <c r="SSR301" s="27" t="s">
        <v>815</v>
      </c>
      <c r="SSS301" s="27" t="s">
        <v>815</v>
      </c>
      <c r="SST301" s="27" t="s">
        <v>815</v>
      </c>
      <c r="SSU301" s="27" t="s">
        <v>815</v>
      </c>
      <c r="SSV301" s="27" t="s">
        <v>815</v>
      </c>
      <c r="SSW301" s="27" t="s">
        <v>815</v>
      </c>
      <c r="SSX301" s="27" t="s">
        <v>815</v>
      </c>
      <c r="SSY301" s="27" t="s">
        <v>815</v>
      </c>
      <c r="SSZ301" s="27" t="s">
        <v>815</v>
      </c>
      <c r="STA301" s="27" t="s">
        <v>815</v>
      </c>
      <c r="STB301" s="27" t="s">
        <v>815</v>
      </c>
      <c r="STC301" s="27" t="s">
        <v>815</v>
      </c>
      <c r="STD301" s="27" t="s">
        <v>815</v>
      </c>
      <c r="STE301" s="27" t="s">
        <v>815</v>
      </c>
      <c r="STF301" s="27" t="s">
        <v>815</v>
      </c>
      <c r="STG301" s="27" t="s">
        <v>815</v>
      </c>
      <c r="STH301" s="27" t="s">
        <v>815</v>
      </c>
      <c r="STI301" s="27" t="s">
        <v>815</v>
      </c>
      <c r="STJ301" s="27" t="s">
        <v>815</v>
      </c>
      <c r="STK301" s="27" t="s">
        <v>815</v>
      </c>
      <c r="STL301" s="27" t="s">
        <v>815</v>
      </c>
      <c r="STM301" s="27" t="s">
        <v>815</v>
      </c>
      <c r="STN301" s="27" t="s">
        <v>815</v>
      </c>
      <c r="STO301" s="27" t="s">
        <v>815</v>
      </c>
      <c r="STP301" s="27" t="s">
        <v>815</v>
      </c>
      <c r="STQ301" s="27" t="s">
        <v>815</v>
      </c>
      <c r="STR301" s="27" t="s">
        <v>815</v>
      </c>
      <c r="STS301" s="27" t="s">
        <v>815</v>
      </c>
      <c r="STT301" s="27" t="s">
        <v>815</v>
      </c>
      <c r="STU301" s="27" t="s">
        <v>815</v>
      </c>
      <c r="STV301" s="27" t="s">
        <v>815</v>
      </c>
      <c r="STW301" s="27" t="s">
        <v>815</v>
      </c>
      <c r="STX301" s="27" t="s">
        <v>815</v>
      </c>
      <c r="STY301" s="27" t="s">
        <v>815</v>
      </c>
      <c r="STZ301" s="27" t="s">
        <v>815</v>
      </c>
      <c r="SUA301" s="27" t="s">
        <v>815</v>
      </c>
      <c r="SUB301" s="27" t="s">
        <v>815</v>
      </c>
      <c r="SUC301" s="27" t="s">
        <v>815</v>
      </c>
      <c r="SUD301" s="27" t="s">
        <v>815</v>
      </c>
      <c r="SUE301" s="27" t="s">
        <v>815</v>
      </c>
      <c r="SUF301" s="27" t="s">
        <v>815</v>
      </c>
      <c r="SUG301" s="27" t="s">
        <v>815</v>
      </c>
      <c r="SUH301" s="27" t="s">
        <v>815</v>
      </c>
      <c r="SUI301" s="27" t="s">
        <v>815</v>
      </c>
      <c r="SUJ301" s="27" t="s">
        <v>815</v>
      </c>
      <c r="SUK301" s="27" t="s">
        <v>815</v>
      </c>
      <c r="SUL301" s="27" t="s">
        <v>815</v>
      </c>
      <c r="SUM301" s="27" t="s">
        <v>815</v>
      </c>
      <c r="SUN301" s="27" t="s">
        <v>815</v>
      </c>
      <c r="SUO301" s="27" t="s">
        <v>815</v>
      </c>
      <c r="SUP301" s="27" t="s">
        <v>815</v>
      </c>
      <c r="SUQ301" s="27" t="s">
        <v>815</v>
      </c>
      <c r="SUR301" s="27" t="s">
        <v>815</v>
      </c>
      <c r="SUS301" s="27" t="s">
        <v>815</v>
      </c>
      <c r="SUT301" s="27" t="s">
        <v>815</v>
      </c>
      <c r="SUU301" s="27" t="s">
        <v>815</v>
      </c>
      <c r="SUV301" s="27" t="s">
        <v>815</v>
      </c>
      <c r="SUW301" s="27" t="s">
        <v>815</v>
      </c>
      <c r="SUX301" s="27" t="s">
        <v>815</v>
      </c>
      <c r="SUY301" s="27" t="s">
        <v>815</v>
      </c>
      <c r="SUZ301" s="27" t="s">
        <v>815</v>
      </c>
      <c r="SVA301" s="27" t="s">
        <v>815</v>
      </c>
      <c r="SVB301" s="27" t="s">
        <v>815</v>
      </c>
      <c r="SVC301" s="27" t="s">
        <v>815</v>
      </c>
      <c r="SVD301" s="27" t="s">
        <v>815</v>
      </c>
      <c r="SVE301" s="27" t="s">
        <v>815</v>
      </c>
      <c r="SVF301" s="27" t="s">
        <v>815</v>
      </c>
      <c r="SVG301" s="27" t="s">
        <v>815</v>
      </c>
      <c r="SVH301" s="27" t="s">
        <v>815</v>
      </c>
      <c r="SVI301" s="27" t="s">
        <v>815</v>
      </c>
      <c r="SVJ301" s="27" t="s">
        <v>815</v>
      </c>
      <c r="SVK301" s="27" t="s">
        <v>815</v>
      </c>
      <c r="SVL301" s="27" t="s">
        <v>815</v>
      </c>
      <c r="SVM301" s="27" t="s">
        <v>815</v>
      </c>
      <c r="SVN301" s="27" t="s">
        <v>815</v>
      </c>
      <c r="SVO301" s="27" t="s">
        <v>815</v>
      </c>
      <c r="SVP301" s="27" t="s">
        <v>815</v>
      </c>
      <c r="SVQ301" s="27" t="s">
        <v>815</v>
      </c>
      <c r="SVR301" s="27" t="s">
        <v>815</v>
      </c>
      <c r="SVS301" s="27" t="s">
        <v>815</v>
      </c>
      <c r="SVT301" s="27" t="s">
        <v>815</v>
      </c>
      <c r="SVU301" s="27" t="s">
        <v>815</v>
      </c>
      <c r="SVV301" s="27" t="s">
        <v>815</v>
      </c>
      <c r="SVW301" s="27" t="s">
        <v>815</v>
      </c>
      <c r="SVX301" s="27" t="s">
        <v>815</v>
      </c>
      <c r="SVY301" s="27" t="s">
        <v>815</v>
      </c>
      <c r="SVZ301" s="27" t="s">
        <v>815</v>
      </c>
      <c r="SWA301" s="27" t="s">
        <v>815</v>
      </c>
      <c r="SWB301" s="27" t="s">
        <v>815</v>
      </c>
      <c r="SWC301" s="27" t="s">
        <v>815</v>
      </c>
      <c r="SWD301" s="27" t="s">
        <v>815</v>
      </c>
      <c r="SWE301" s="27" t="s">
        <v>815</v>
      </c>
      <c r="SWF301" s="27" t="s">
        <v>815</v>
      </c>
      <c r="SWG301" s="27" t="s">
        <v>815</v>
      </c>
      <c r="SWH301" s="27" t="s">
        <v>815</v>
      </c>
      <c r="SWI301" s="27" t="s">
        <v>815</v>
      </c>
      <c r="SWJ301" s="27" t="s">
        <v>815</v>
      </c>
      <c r="SWK301" s="27" t="s">
        <v>815</v>
      </c>
      <c r="SWL301" s="27" t="s">
        <v>815</v>
      </c>
      <c r="SWM301" s="27" t="s">
        <v>815</v>
      </c>
      <c r="SWN301" s="27" t="s">
        <v>815</v>
      </c>
      <c r="SWO301" s="27" t="s">
        <v>815</v>
      </c>
      <c r="SWP301" s="27" t="s">
        <v>815</v>
      </c>
      <c r="SWQ301" s="27" t="s">
        <v>815</v>
      </c>
      <c r="SWR301" s="27" t="s">
        <v>815</v>
      </c>
      <c r="SWS301" s="27" t="s">
        <v>815</v>
      </c>
      <c r="SWT301" s="27" t="s">
        <v>815</v>
      </c>
      <c r="SWU301" s="27" t="s">
        <v>815</v>
      </c>
      <c r="SWV301" s="27" t="s">
        <v>815</v>
      </c>
      <c r="SWW301" s="27" t="s">
        <v>815</v>
      </c>
      <c r="SWX301" s="27" t="s">
        <v>815</v>
      </c>
      <c r="SWY301" s="27" t="s">
        <v>815</v>
      </c>
      <c r="SWZ301" s="27" t="s">
        <v>815</v>
      </c>
      <c r="SXA301" s="27" t="s">
        <v>815</v>
      </c>
      <c r="SXB301" s="27" t="s">
        <v>815</v>
      </c>
      <c r="SXC301" s="27" t="s">
        <v>815</v>
      </c>
      <c r="SXD301" s="27" t="s">
        <v>815</v>
      </c>
      <c r="SXE301" s="27" t="s">
        <v>815</v>
      </c>
      <c r="SXF301" s="27" t="s">
        <v>815</v>
      </c>
      <c r="SXG301" s="27" t="s">
        <v>815</v>
      </c>
      <c r="SXH301" s="27" t="s">
        <v>815</v>
      </c>
      <c r="SXI301" s="27" t="s">
        <v>815</v>
      </c>
      <c r="SXJ301" s="27" t="s">
        <v>815</v>
      </c>
      <c r="SXK301" s="27" t="s">
        <v>815</v>
      </c>
      <c r="SXL301" s="27" t="s">
        <v>815</v>
      </c>
      <c r="SXM301" s="27" t="s">
        <v>815</v>
      </c>
      <c r="SXN301" s="27" t="s">
        <v>815</v>
      </c>
      <c r="SXO301" s="27" t="s">
        <v>815</v>
      </c>
      <c r="SXP301" s="27" t="s">
        <v>815</v>
      </c>
      <c r="SXQ301" s="27" t="s">
        <v>815</v>
      </c>
      <c r="SXR301" s="27" t="s">
        <v>815</v>
      </c>
      <c r="SXS301" s="27" t="s">
        <v>815</v>
      </c>
      <c r="SXT301" s="27" t="s">
        <v>815</v>
      </c>
      <c r="SXU301" s="27" t="s">
        <v>815</v>
      </c>
      <c r="SXV301" s="27" t="s">
        <v>815</v>
      </c>
      <c r="SXW301" s="27" t="s">
        <v>815</v>
      </c>
      <c r="SXX301" s="27" t="s">
        <v>815</v>
      </c>
      <c r="SXY301" s="27" t="s">
        <v>815</v>
      </c>
      <c r="SXZ301" s="27" t="s">
        <v>815</v>
      </c>
      <c r="SYA301" s="27" t="s">
        <v>815</v>
      </c>
      <c r="SYB301" s="27" t="s">
        <v>815</v>
      </c>
      <c r="SYC301" s="27" t="s">
        <v>815</v>
      </c>
      <c r="SYD301" s="27" t="s">
        <v>815</v>
      </c>
      <c r="SYE301" s="27" t="s">
        <v>815</v>
      </c>
      <c r="SYF301" s="27" t="s">
        <v>815</v>
      </c>
      <c r="SYG301" s="27" t="s">
        <v>815</v>
      </c>
      <c r="SYH301" s="27" t="s">
        <v>815</v>
      </c>
      <c r="SYI301" s="27" t="s">
        <v>815</v>
      </c>
      <c r="SYJ301" s="27" t="s">
        <v>815</v>
      </c>
      <c r="SYK301" s="27" t="s">
        <v>815</v>
      </c>
      <c r="SYL301" s="27" t="s">
        <v>815</v>
      </c>
      <c r="SYM301" s="27" t="s">
        <v>815</v>
      </c>
      <c r="SYN301" s="27" t="s">
        <v>815</v>
      </c>
      <c r="SYO301" s="27" t="s">
        <v>815</v>
      </c>
      <c r="SYP301" s="27" t="s">
        <v>815</v>
      </c>
      <c r="SYQ301" s="27" t="s">
        <v>815</v>
      </c>
      <c r="SYR301" s="27" t="s">
        <v>815</v>
      </c>
      <c r="SYS301" s="27" t="s">
        <v>815</v>
      </c>
      <c r="SYT301" s="27" t="s">
        <v>815</v>
      </c>
      <c r="SYU301" s="27" t="s">
        <v>815</v>
      </c>
      <c r="SYV301" s="27" t="s">
        <v>815</v>
      </c>
      <c r="SYW301" s="27" t="s">
        <v>815</v>
      </c>
      <c r="SYX301" s="27" t="s">
        <v>815</v>
      </c>
      <c r="SYY301" s="27" t="s">
        <v>815</v>
      </c>
      <c r="SYZ301" s="27" t="s">
        <v>815</v>
      </c>
      <c r="SZA301" s="27" t="s">
        <v>815</v>
      </c>
      <c r="SZB301" s="27" t="s">
        <v>815</v>
      </c>
      <c r="SZC301" s="27" t="s">
        <v>815</v>
      </c>
      <c r="SZD301" s="27" t="s">
        <v>815</v>
      </c>
      <c r="SZE301" s="27" t="s">
        <v>815</v>
      </c>
      <c r="SZF301" s="27" t="s">
        <v>815</v>
      </c>
      <c r="SZG301" s="27" t="s">
        <v>815</v>
      </c>
      <c r="SZH301" s="27" t="s">
        <v>815</v>
      </c>
      <c r="SZI301" s="27" t="s">
        <v>815</v>
      </c>
      <c r="SZJ301" s="27" t="s">
        <v>815</v>
      </c>
      <c r="SZK301" s="27" t="s">
        <v>815</v>
      </c>
      <c r="SZL301" s="27" t="s">
        <v>815</v>
      </c>
      <c r="SZM301" s="27" t="s">
        <v>815</v>
      </c>
      <c r="SZN301" s="27" t="s">
        <v>815</v>
      </c>
      <c r="SZO301" s="27" t="s">
        <v>815</v>
      </c>
      <c r="SZP301" s="27" t="s">
        <v>815</v>
      </c>
      <c r="SZQ301" s="27" t="s">
        <v>815</v>
      </c>
      <c r="SZR301" s="27" t="s">
        <v>815</v>
      </c>
      <c r="SZS301" s="27" t="s">
        <v>815</v>
      </c>
      <c r="SZT301" s="27" t="s">
        <v>815</v>
      </c>
      <c r="SZU301" s="27" t="s">
        <v>815</v>
      </c>
      <c r="SZV301" s="27" t="s">
        <v>815</v>
      </c>
      <c r="SZW301" s="27" t="s">
        <v>815</v>
      </c>
      <c r="SZX301" s="27" t="s">
        <v>815</v>
      </c>
      <c r="SZY301" s="27" t="s">
        <v>815</v>
      </c>
      <c r="SZZ301" s="27" t="s">
        <v>815</v>
      </c>
      <c r="TAA301" s="27" t="s">
        <v>815</v>
      </c>
      <c r="TAB301" s="27" t="s">
        <v>815</v>
      </c>
      <c r="TAC301" s="27" t="s">
        <v>815</v>
      </c>
      <c r="TAD301" s="27" t="s">
        <v>815</v>
      </c>
      <c r="TAE301" s="27" t="s">
        <v>815</v>
      </c>
      <c r="TAF301" s="27" t="s">
        <v>815</v>
      </c>
      <c r="TAG301" s="27" t="s">
        <v>815</v>
      </c>
      <c r="TAH301" s="27" t="s">
        <v>815</v>
      </c>
      <c r="TAI301" s="27" t="s">
        <v>815</v>
      </c>
      <c r="TAJ301" s="27" t="s">
        <v>815</v>
      </c>
      <c r="TAK301" s="27" t="s">
        <v>815</v>
      </c>
      <c r="TAL301" s="27" t="s">
        <v>815</v>
      </c>
      <c r="TAM301" s="27" t="s">
        <v>815</v>
      </c>
      <c r="TAN301" s="27" t="s">
        <v>815</v>
      </c>
      <c r="TAO301" s="27" t="s">
        <v>815</v>
      </c>
      <c r="TAP301" s="27" t="s">
        <v>815</v>
      </c>
      <c r="TAQ301" s="27" t="s">
        <v>815</v>
      </c>
      <c r="TAR301" s="27" t="s">
        <v>815</v>
      </c>
      <c r="TAS301" s="27" t="s">
        <v>815</v>
      </c>
      <c r="TAT301" s="27" t="s">
        <v>815</v>
      </c>
      <c r="TAU301" s="27" t="s">
        <v>815</v>
      </c>
      <c r="TAV301" s="27" t="s">
        <v>815</v>
      </c>
      <c r="TAW301" s="27" t="s">
        <v>815</v>
      </c>
      <c r="TAX301" s="27" t="s">
        <v>815</v>
      </c>
      <c r="TAY301" s="27" t="s">
        <v>815</v>
      </c>
      <c r="TAZ301" s="27" t="s">
        <v>815</v>
      </c>
      <c r="TBA301" s="27" t="s">
        <v>815</v>
      </c>
      <c r="TBB301" s="27" t="s">
        <v>815</v>
      </c>
      <c r="TBC301" s="27" t="s">
        <v>815</v>
      </c>
      <c r="TBD301" s="27" t="s">
        <v>815</v>
      </c>
      <c r="TBE301" s="27" t="s">
        <v>815</v>
      </c>
      <c r="TBF301" s="27" t="s">
        <v>815</v>
      </c>
      <c r="TBG301" s="27" t="s">
        <v>815</v>
      </c>
      <c r="TBH301" s="27" t="s">
        <v>815</v>
      </c>
      <c r="TBI301" s="27" t="s">
        <v>815</v>
      </c>
      <c r="TBJ301" s="27" t="s">
        <v>815</v>
      </c>
      <c r="TBK301" s="27" t="s">
        <v>815</v>
      </c>
      <c r="TBL301" s="27" t="s">
        <v>815</v>
      </c>
      <c r="TBM301" s="27" t="s">
        <v>815</v>
      </c>
      <c r="TBN301" s="27" t="s">
        <v>815</v>
      </c>
      <c r="TBO301" s="27" t="s">
        <v>815</v>
      </c>
      <c r="TBP301" s="27" t="s">
        <v>815</v>
      </c>
      <c r="TBQ301" s="27" t="s">
        <v>815</v>
      </c>
      <c r="TBR301" s="27" t="s">
        <v>815</v>
      </c>
      <c r="TBS301" s="27" t="s">
        <v>815</v>
      </c>
      <c r="TBT301" s="27" t="s">
        <v>815</v>
      </c>
      <c r="TBU301" s="27" t="s">
        <v>815</v>
      </c>
      <c r="TBV301" s="27" t="s">
        <v>815</v>
      </c>
      <c r="TBW301" s="27" t="s">
        <v>815</v>
      </c>
      <c r="TBX301" s="27" t="s">
        <v>815</v>
      </c>
      <c r="TBY301" s="27" t="s">
        <v>815</v>
      </c>
      <c r="TBZ301" s="27" t="s">
        <v>815</v>
      </c>
      <c r="TCA301" s="27" t="s">
        <v>815</v>
      </c>
      <c r="TCB301" s="27" t="s">
        <v>815</v>
      </c>
      <c r="TCC301" s="27" t="s">
        <v>815</v>
      </c>
      <c r="TCD301" s="27" t="s">
        <v>815</v>
      </c>
      <c r="TCE301" s="27" t="s">
        <v>815</v>
      </c>
      <c r="TCF301" s="27" t="s">
        <v>815</v>
      </c>
      <c r="TCG301" s="27" t="s">
        <v>815</v>
      </c>
      <c r="TCH301" s="27" t="s">
        <v>815</v>
      </c>
      <c r="TCI301" s="27" t="s">
        <v>815</v>
      </c>
      <c r="TCJ301" s="27" t="s">
        <v>815</v>
      </c>
      <c r="TCK301" s="27" t="s">
        <v>815</v>
      </c>
      <c r="TCL301" s="27" t="s">
        <v>815</v>
      </c>
      <c r="TCM301" s="27" t="s">
        <v>815</v>
      </c>
      <c r="TCN301" s="27" t="s">
        <v>815</v>
      </c>
      <c r="TCO301" s="27" t="s">
        <v>815</v>
      </c>
      <c r="TCP301" s="27" t="s">
        <v>815</v>
      </c>
      <c r="TCQ301" s="27" t="s">
        <v>815</v>
      </c>
      <c r="TCR301" s="27" t="s">
        <v>815</v>
      </c>
      <c r="TCS301" s="27" t="s">
        <v>815</v>
      </c>
      <c r="TCT301" s="27" t="s">
        <v>815</v>
      </c>
      <c r="TCU301" s="27" t="s">
        <v>815</v>
      </c>
      <c r="TCV301" s="27" t="s">
        <v>815</v>
      </c>
      <c r="TCW301" s="27" t="s">
        <v>815</v>
      </c>
      <c r="TCX301" s="27" t="s">
        <v>815</v>
      </c>
      <c r="TCY301" s="27" t="s">
        <v>815</v>
      </c>
      <c r="TCZ301" s="27" t="s">
        <v>815</v>
      </c>
      <c r="TDA301" s="27" t="s">
        <v>815</v>
      </c>
      <c r="TDB301" s="27" t="s">
        <v>815</v>
      </c>
      <c r="TDC301" s="27" t="s">
        <v>815</v>
      </c>
      <c r="TDD301" s="27" t="s">
        <v>815</v>
      </c>
      <c r="TDE301" s="27" t="s">
        <v>815</v>
      </c>
      <c r="TDF301" s="27" t="s">
        <v>815</v>
      </c>
      <c r="TDG301" s="27" t="s">
        <v>815</v>
      </c>
      <c r="TDH301" s="27" t="s">
        <v>815</v>
      </c>
      <c r="TDI301" s="27" t="s">
        <v>815</v>
      </c>
      <c r="TDJ301" s="27" t="s">
        <v>815</v>
      </c>
      <c r="TDK301" s="27" t="s">
        <v>815</v>
      </c>
      <c r="TDL301" s="27" t="s">
        <v>815</v>
      </c>
      <c r="TDM301" s="27" t="s">
        <v>815</v>
      </c>
      <c r="TDN301" s="27" t="s">
        <v>815</v>
      </c>
      <c r="TDO301" s="27" t="s">
        <v>815</v>
      </c>
      <c r="TDP301" s="27" t="s">
        <v>815</v>
      </c>
      <c r="TDQ301" s="27" t="s">
        <v>815</v>
      </c>
      <c r="TDR301" s="27" t="s">
        <v>815</v>
      </c>
      <c r="TDS301" s="27" t="s">
        <v>815</v>
      </c>
      <c r="TDT301" s="27" t="s">
        <v>815</v>
      </c>
      <c r="TDU301" s="27" t="s">
        <v>815</v>
      </c>
      <c r="TDV301" s="27" t="s">
        <v>815</v>
      </c>
      <c r="TDW301" s="27" t="s">
        <v>815</v>
      </c>
      <c r="TDX301" s="27" t="s">
        <v>815</v>
      </c>
      <c r="TDY301" s="27" t="s">
        <v>815</v>
      </c>
      <c r="TDZ301" s="27" t="s">
        <v>815</v>
      </c>
      <c r="TEA301" s="27" t="s">
        <v>815</v>
      </c>
      <c r="TEB301" s="27" t="s">
        <v>815</v>
      </c>
      <c r="TEC301" s="27" t="s">
        <v>815</v>
      </c>
      <c r="TED301" s="27" t="s">
        <v>815</v>
      </c>
      <c r="TEE301" s="27" t="s">
        <v>815</v>
      </c>
      <c r="TEF301" s="27" t="s">
        <v>815</v>
      </c>
      <c r="TEG301" s="27" t="s">
        <v>815</v>
      </c>
      <c r="TEH301" s="27" t="s">
        <v>815</v>
      </c>
      <c r="TEI301" s="27" t="s">
        <v>815</v>
      </c>
      <c r="TEJ301" s="27" t="s">
        <v>815</v>
      </c>
      <c r="TEK301" s="27" t="s">
        <v>815</v>
      </c>
      <c r="TEL301" s="27" t="s">
        <v>815</v>
      </c>
      <c r="TEM301" s="27" t="s">
        <v>815</v>
      </c>
      <c r="TEN301" s="27" t="s">
        <v>815</v>
      </c>
      <c r="TEO301" s="27" t="s">
        <v>815</v>
      </c>
      <c r="TEP301" s="27" t="s">
        <v>815</v>
      </c>
      <c r="TEQ301" s="27" t="s">
        <v>815</v>
      </c>
      <c r="TER301" s="27" t="s">
        <v>815</v>
      </c>
      <c r="TES301" s="27" t="s">
        <v>815</v>
      </c>
      <c r="TET301" s="27" t="s">
        <v>815</v>
      </c>
      <c r="TEU301" s="27" t="s">
        <v>815</v>
      </c>
      <c r="TEV301" s="27" t="s">
        <v>815</v>
      </c>
      <c r="TEW301" s="27" t="s">
        <v>815</v>
      </c>
      <c r="TEX301" s="27" t="s">
        <v>815</v>
      </c>
      <c r="TEY301" s="27" t="s">
        <v>815</v>
      </c>
      <c r="TEZ301" s="27" t="s">
        <v>815</v>
      </c>
      <c r="TFA301" s="27" t="s">
        <v>815</v>
      </c>
      <c r="TFB301" s="27" t="s">
        <v>815</v>
      </c>
      <c r="TFC301" s="27" t="s">
        <v>815</v>
      </c>
      <c r="TFD301" s="27" t="s">
        <v>815</v>
      </c>
      <c r="TFE301" s="27" t="s">
        <v>815</v>
      </c>
      <c r="TFF301" s="27" t="s">
        <v>815</v>
      </c>
      <c r="TFG301" s="27" t="s">
        <v>815</v>
      </c>
      <c r="TFH301" s="27" t="s">
        <v>815</v>
      </c>
      <c r="TFI301" s="27" t="s">
        <v>815</v>
      </c>
      <c r="TFJ301" s="27" t="s">
        <v>815</v>
      </c>
      <c r="TFK301" s="27" t="s">
        <v>815</v>
      </c>
      <c r="TFL301" s="27" t="s">
        <v>815</v>
      </c>
      <c r="TFM301" s="27" t="s">
        <v>815</v>
      </c>
      <c r="TFN301" s="27" t="s">
        <v>815</v>
      </c>
      <c r="TFO301" s="27" t="s">
        <v>815</v>
      </c>
      <c r="TFP301" s="27" t="s">
        <v>815</v>
      </c>
      <c r="TFQ301" s="27" t="s">
        <v>815</v>
      </c>
      <c r="TFR301" s="27" t="s">
        <v>815</v>
      </c>
      <c r="TFS301" s="27" t="s">
        <v>815</v>
      </c>
      <c r="TFT301" s="27" t="s">
        <v>815</v>
      </c>
      <c r="TFU301" s="27" t="s">
        <v>815</v>
      </c>
      <c r="TFV301" s="27" t="s">
        <v>815</v>
      </c>
      <c r="TFW301" s="27" t="s">
        <v>815</v>
      </c>
      <c r="TFX301" s="27" t="s">
        <v>815</v>
      </c>
      <c r="TFY301" s="27" t="s">
        <v>815</v>
      </c>
      <c r="TFZ301" s="27" t="s">
        <v>815</v>
      </c>
      <c r="TGA301" s="27" t="s">
        <v>815</v>
      </c>
      <c r="TGB301" s="27" t="s">
        <v>815</v>
      </c>
      <c r="TGC301" s="27" t="s">
        <v>815</v>
      </c>
      <c r="TGD301" s="27" t="s">
        <v>815</v>
      </c>
      <c r="TGE301" s="27" t="s">
        <v>815</v>
      </c>
      <c r="TGF301" s="27" t="s">
        <v>815</v>
      </c>
      <c r="TGG301" s="27" t="s">
        <v>815</v>
      </c>
      <c r="TGH301" s="27" t="s">
        <v>815</v>
      </c>
      <c r="TGI301" s="27" t="s">
        <v>815</v>
      </c>
      <c r="TGJ301" s="27" t="s">
        <v>815</v>
      </c>
      <c r="TGK301" s="27" t="s">
        <v>815</v>
      </c>
      <c r="TGL301" s="27" t="s">
        <v>815</v>
      </c>
      <c r="TGM301" s="27" t="s">
        <v>815</v>
      </c>
      <c r="TGN301" s="27" t="s">
        <v>815</v>
      </c>
      <c r="TGO301" s="27" t="s">
        <v>815</v>
      </c>
      <c r="TGP301" s="27" t="s">
        <v>815</v>
      </c>
      <c r="TGQ301" s="27" t="s">
        <v>815</v>
      </c>
      <c r="TGR301" s="27" t="s">
        <v>815</v>
      </c>
      <c r="TGS301" s="27" t="s">
        <v>815</v>
      </c>
      <c r="TGT301" s="27" t="s">
        <v>815</v>
      </c>
      <c r="TGU301" s="27" t="s">
        <v>815</v>
      </c>
      <c r="TGV301" s="27" t="s">
        <v>815</v>
      </c>
      <c r="TGW301" s="27" t="s">
        <v>815</v>
      </c>
      <c r="TGX301" s="27" t="s">
        <v>815</v>
      </c>
      <c r="TGY301" s="27" t="s">
        <v>815</v>
      </c>
      <c r="TGZ301" s="27" t="s">
        <v>815</v>
      </c>
      <c r="THA301" s="27" t="s">
        <v>815</v>
      </c>
      <c r="THB301" s="27" t="s">
        <v>815</v>
      </c>
      <c r="THC301" s="27" t="s">
        <v>815</v>
      </c>
      <c r="THD301" s="27" t="s">
        <v>815</v>
      </c>
      <c r="THE301" s="27" t="s">
        <v>815</v>
      </c>
      <c r="THF301" s="27" t="s">
        <v>815</v>
      </c>
      <c r="THG301" s="27" t="s">
        <v>815</v>
      </c>
      <c r="THH301" s="27" t="s">
        <v>815</v>
      </c>
      <c r="THI301" s="27" t="s">
        <v>815</v>
      </c>
      <c r="THJ301" s="27" t="s">
        <v>815</v>
      </c>
      <c r="THK301" s="27" t="s">
        <v>815</v>
      </c>
      <c r="THL301" s="27" t="s">
        <v>815</v>
      </c>
      <c r="THM301" s="27" t="s">
        <v>815</v>
      </c>
      <c r="THN301" s="27" t="s">
        <v>815</v>
      </c>
      <c r="THO301" s="27" t="s">
        <v>815</v>
      </c>
      <c r="THP301" s="27" t="s">
        <v>815</v>
      </c>
      <c r="THQ301" s="27" t="s">
        <v>815</v>
      </c>
      <c r="THR301" s="27" t="s">
        <v>815</v>
      </c>
      <c r="THS301" s="27" t="s">
        <v>815</v>
      </c>
      <c r="THT301" s="27" t="s">
        <v>815</v>
      </c>
      <c r="THU301" s="27" t="s">
        <v>815</v>
      </c>
      <c r="THV301" s="27" t="s">
        <v>815</v>
      </c>
      <c r="THW301" s="27" t="s">
        <v>815</v>
      </c>
      <c r="THX301" s="27" t="s">
        <v>815</v>
      </c>
      <c r="THY301" s="27" t="s">
        <v>815</v>
      </c>
      <c r="THZ301" s="27" t="s">
        <v>815</v>
      </c>
      <c r="TIA301" s="27" t="s">
        <v>815</v>
      </c>
      <c r="TIB301" s="27" t="s">
        <v>815</v>
      </c>
      <c r="TIC301" s="27" t="s">
        <v>815</v>
      </c>
      <c r="TID301" s="27" t="s">
        <v>815</v>
      </c>
      <c r="TIE301" s="27" t="s">
        <v>815</v>
      </c>
      <c r="TIF301" s="27" t="s">
        <v>815</v>
      </c>
      <c r="TIG301" s="27" t="s">
        <v>815</v>
      </c>
      <c r="TIH301" s="27" t="s">
        <v>815</v>
      </c>
      <c r="TII301" s="27" t="s">
        <v>815</v>
      </c>
      <c r="TIJ301" s="27" t="s">
        <v>815</v>
      </c>
      <c r="TIK301" s="27" t="s">
        <v>815</v>
      </c>
      <c r="TIL301" s="27" t="s">
        <v>815</v>
      </c>
      <c r="TIM301" s="27" t="s">
        <v>815</v>
      </c>
      <c r="TIN301" s="27" t="s">
        <v>815</v>
      </c>
      <c r="TIO301" s="27" t="s">
        <v>815</v>
      </c>
      <c r="TIP301" s="27" t="s">
        <v>815</v>
      </c>
      <c r="TIQ301" s="27" t="s">
        <v>815</v>
      </c>
      <c r="TIR301" s="27" t="s">
        <v>815</v>
      </c>
      <c r="TIS301" s="27" t="s">
        <v>815</v>
      </c>
      <c r="TIT301" s="27" t="s">
        <v>815</v>
      </c>
      <c r="TIU301" s="27" t="s">
        <v>815</v>
      </c>
      <c r="TIV301" s="27" t="s">
        <v>815</v>
      </c>
      <c r="TIW301" s="27" t="s">
        <v>815</v>
      </c>
      <c r="TIX301" s="27" t="s">
        <v>815</v>
      </c>
      <c r="TIY301" s="27" t="s">
        <v>815</v>
      </c>
      <c r="TIZ301" s="27" t="s">
        <v>815</v>
      </c>
      <c r="TJA301" s="27" t="s">
        <v>815</v>
      </c>
      <c r="TJB301" s="27" t="s">
        <v>815</v>
      </c>
      <c r="TJC301" s="27" t="s">
        <v>815</v>
      </c>
      <c r="TJD301" s="27" t="s">
        <v>815</v>
      </c>
      <c r="TJE301" s="27" t="s">
        <v>815</v>
      </c>
      <c r="TJF301" s="27" t="s">
        <v>815</v>
      </c>
      <c r="TJG301" s="27" t="s">
        <v>815</v>
      </c>
      <c r="TJH301" s="27" t="s">
        <v>815</v>
      </c>
      <c r="TJI301" s="27" t="s">
        <v>815</v>
      </c>
      <c r="TJJ301" s="27" t="s">
        <v>815</v>
      </c>
      <c r="TJK301" s="27" t="s">
        <v>815</v>
      </c>
      <c r="TJL301" s="27" t="s">
        <v>815</v>
      </c>
      <c r="TJM301" s="27" t="s">
        <v>815</v>
      </c>
      <c r="TJN301" s="27" t="s">
        <v>815</v>
      </c>
      <c r="TJO301" s="27" t="s">
        <v>815</v>
      </c>
      <c r="TJP301" s="27" t="s">
        <v>815</v>
      </c>
      <c r="TJQ301" s="27" t="s">
        <v>815</v>
      </c>
      <c r="TJR301" s="27" t="s">
        <v>815</v>
      </c>
      <c r="TJS301" s="27" t="s">
        <v>815</v>
      </c>
      <c r="TJT301" s="27" t="s">
        <v>815</v>
      </c>
      <c r="TJU301" s="27" t="s">
        <v>815</v>
      </c>
      <c r="TJV301" s="27" t="s">
        <v>815</v>
      </c>
      <c r="TJW301" s="27" t="s">
        <v>815</v>
      </c>
      <c r="TJX301" s="27" t="s">
        <v>815</v>
      </c>
      <c r="TJY301" s="27" t="s">
        <v>815</v>
      </c>
      <c r="TJZ301" s="27" t="s">
        <v>815</v>
      </c>
      <c r="TKA301" s="27" t="s">
        <v>815</v>
      </c>
      <c r="TKB301" s="27" t="s">
        <v>815</v>
      </c>
      <c r="TKC301" s="27" t="s">
        <v>815</v>
      </c>
      <c r="TKD301" s="27" t="s">
        <v>815</v>
      </c>
      <c r="TKE301" s="27" t="s">
        <v>815</v>
      </c>
      <c r="TKF301" s="27" t="s">
        <v>815</v>
      </c>
      <c r="TKG301" s="27" t="s">
        <v>815</v>
      </c>
      <c r="TKH301" s="27" t="s">
        <v>815</v>
      </c>
      <c r="TKI301" s="27" t="s">
        <v>815</v>
      </c>
      <c r="TKJ301" s="27" t="s">
        <v>815</v>
      </c>
      <c r="TKK301" s="27" t="s">
        <v>815</v>
      </c>
      <c r="TKL301" s="27" t="s">
        <v>815</v>
      </c>
      <c r="TKM301" s="27" t="s">
        <v>815</v>
      </c>
      <c r="TKN301" s="27" t="s">
        <v>815</v>
      </c>
      <c r="TKO301" s="27" t="s">
        <v>815</v>
      </c>
      <c r="TKP301" s="27" t="s">
        <v>815</v>
      </c>
      <c r="TKQ301" s="27" t="s">
        <v>815</v>
      </c>
      <c r="TKR301" s="27" t="s">
        <v>815</v>
      </c>
      <c r="TKS301" s="27" t="s">
        <v>815</v>
      </c>
      <c r="TKT301" s="27" t="s">
        <v>815</v>
      </c>
      <c r="TKU301" s="27" t="s">
        <v>815</v>
      </c>
      <c r="TKV301" s="27" t="s">
        <v>815</v>
      </c>
      <c r="TKW301" s="27" t="s">
        <v>815</v>
      </c>
      <c r="TKX301" s="27" t="s">
        <v>815</v>
      </c>
      <c r="TKY301" s="27" t="s">
        <v>815</v>
      </c>
      <c r="TKZ301" s="27" t="s">
        <v>815</v>
      </c>
      <c r="TLA301" s="27" t="s">
        <v>815</v>
      </c>
      <c r="TLB301" s="27" t="s">
        <v>815</v>
      </c>
      <c r="TLC301" s="27" t="s">
        <v>815</v>
      </c>
      <c r="TLD301" s="27" t="s">
        <v>815</v>
      </c>
      <c r="TLE301" s="27" t="s">
        <v>815</v>
      </c>
      <c r="TLF301" s="27" t="s">
        <v>815</v>
      </c>
      <c r="TLG301" s="27" t="s">
        <v>815</v>
      </c>
      <c r="TLH301" s="27" t="s">
        <v>815</v>
      </c>
      <c r="TLI301" s="27" t="s">
        <v>815</v>
      </c>
      <c r="TLJ301" s="27" t="s">
        <v>815</v>
      </c>
      <c r="TLK301" s="27" t="s">
        <v>815</v>
      </c>
      <c r="TLL301" s="27" t="s">
        <v>815</v>
      </c>
      <c r="TLM301" s="27" t="s">
        <v>815</v>
      </c>
      <c r="TLN301" s="27" t="s">
        <v>815</v>
      </c>
      <c r="TLO301" s="27" t="s">
        <v>815</v>
      </c>
      <c r="TLP301" s="27" t="s">
        <v>815</v>
      </c>
      <c r="TLQ301" s="27" t="s">
        <v>815</v>
      </c>
      <c r="TLR301" s="27" t="s">
        <v>815</v>
      </c>
      <c r="TLS301" s="27" t="s">
        <v>815</v>
      </c>
      <c r="TLT301" s="27" t="s">
        <v>815</v>
      </c>
      <c r="TLU301" s="27" t="s">
        <v>815</v>
      </c>
      <c r="TLV301" s="27" t="s">
        <v>815</v>
      </c>
      <c r="TLW301" s="27" t="s">
        <v>815</v>
      </c>
      <c r="TLX301" s="27" t="s">
        <v>815</v>
      </c>
      <c r="TLY301" s="27" t="s">
        <v>815</v>
      </c>
      <c r="TLZ301" s="27" t="s">
        <v>815</v>
      </c>
      <c r="TMA301" s="27" t="s">
        <v>815</v>
      </c>
      <c r="TMB301" s="27" t="s">
        <v>815</v>
      </c>
      <c r="TMC301" s="27" t="s">
        <v>815</v>
      </c>
      <c r="TMD301" s="27" t="s">
        <v>815</v>
      </c>
      <c r="TME301" s="27" t="s">
        <v>815</v>
      </c>
      <c r="TMF301" s="27" t="s">
        <v>815</v>
      </c>
      <c r="TMG301" s="27" t="s">
        <v>815</v>
      </c>
      <c r="TMH301" s="27" t="s">
        <v>815</v>
      </c>
      <c r="TMI301" s="27" t="s">
        <v>815</v>
      </c>
      <c r="TMJ301" s="27" t="s">
        <v>815</v>
      </c>
      <c r="TMK301" s="27" t="s">
        <v>815</v>
      </c>
      <c r="TML301" s="27" t="s">
        <v>815</v>
      </c>
      <c r="TMM301" s="27" t="s">
        <v>815</v>
      </c>
      <c r="TMN301" s="27" t="s">
        <v>815</v>
      </c>
      <c r="TMO301" s="27" t="s">
        <v>815</v>
      </c>
      <c r="TMP301" s="27" t="s">
        <v>815</v>
      </c>
      <c r="TMQ301" s="27" t="s">
        <v>815</v>
      </c>
      <c r="TMR301" s="27" t="s">
        <v>815</v>
      </c>
      <c r="TMS301" s="27" t="s">
        <v>815</v>
      </c>
      <c r="TMT301" s="27" t="s">
        <v>815</v>
      </c>
      <c r="TMU301" s="27" t="s">
        <v>815</v>
      </c>
      <c r="TMV301" s="27" t="s">
        <v>815</v>
      </c>
      <c r="TMW301" s="27" t="s">
        <v>815</v>
      </c>
      <c r="TMX301" s="27" t="s">
        <v>815</v>
      </c>
      <c r="TMY301" s="27" t="s">
        <v>815</v>
      </c>
      <c r="TMZ301" s="27" t="s">
        <v>815</v>
      </c>
      <c r="TNA301" s="27" t="s">
        <v>815</v>
      </c>
      <c r="TNB301" s="27" t="s">
        <v>815</v>
      </c>
      <c r="TNC301" s="27" t="s">
        <v>815</v>
      </c>
      <c r="TND301" s="27" t="s">
        <v>815</v>
      </c>
      <c r="TNE301" s="27" t="s">
        <v>815</v>
      </c>
      <c r="TNF301" s="27" t="s">
        <v>815</v>
      </c>
      <c r="TNG301" s="27" t="s">
        <v>815</v>
      </c>
      <c r="TNH301" s="27" t="s">
        <v>815</v>
      </c>
      <c r="TNI301" s="27" t="s">
        <v>815</v>
      </c>
      <c r="TNJ301" s="27" t="s">
        <v>815</v>
      </c>
      <c r="TNK301" s="27" t="s">
        <v>815</v>
      </c>
      <c r="TNL301" s="27" t="s">
        <v>815</v>
      </c>
      <c r="TNM301" s="27" t="s">
        <v>815</v>
      </c>
      <c r="TNN301" s="27" t="s">
        <v>815</v>
      </c>
      <c r="TNO301" s="27" t="s">
        <v>815</v>
      </c>
      <c r="TNP301" s="27" t="s">
        <v>815</v>
      </c>
      <c r="TNQ301" s="27" t="s">
        <v>815</v>
      </c>
      <c r="TNR301" s="27" t="s">
        <v>815</v>
      </c>
      <c r="TNS301" s="27" t="s">
        <v>815</v>
      </c>
      <c r="TNT301" s="27" t="s">
        <v>815</v>
      </c>
      <c r="TNU301" s="27" t="s">
        <v>815</v>
      </c>
      <c r="TNV301" s="27" t="s">
        <v>815</v>
      </c>
      <c r="TNW301" s="27" t="s">
        <v>815</v>
      </c>
      <c r="TNX301" s="27" t="s">
        <v>815</v>
      </c>
      <c r="TNY301" s="27" t="s">
        <v>815</v>
      </c>
      <c r="TNZ301" s="27" t="s">
        <v>815</v>
      </c>
      <c r="TOA301" s="27" t="s">
        <v>815</v>
      </c>
      <c r="TOB301" s="27" t="s">
        <v>815</v>
      </c>
      <c r="TOC301" s="27" t="s">
        <v>815</v>
      </c>
      <c r="TOD301" s="27" t="s">
        <v>815</v>
      </c>
      <c r="TOE301" s="27" t="s">
        <v>815</v>
      </c>
      <c r="TOF301" s="27" t="s">
        <v>815</v>
      </c>
      <c r="TOG301" s="27" t="s">
        <v>815</v>
      </c>
      <c r="TOH301" s="27" t="s">
        <v>815</v>
      </c>
      <c r="TOI301" s="27" t="s">
        <v>815</v>
      </c>
      <c r="TOJ301" s="27" t="s">
        <v>815</v>
      </c>
      <c r="TOK301" s="27" t="s">
        <v>815</v>
      </c>
      <c r="TOL301" s="27" t="s">
        <v>815</v>
      </c>
      <c r="TOM301" s="27" t="s">
        <v>815</v>
      </c>
      <c r="TON301" s="27" t="s">
        <v>815</v>
      </c>
      <c r="TOO301" s="27" t="s">
        <v>815</v>
      </c>
      <c r="TOP301" s="27" t="s">
        <v>815</v>
      </c>
      <c r="TOQ301" s="27" t="s">
        <v>815</v>
      </c>
      <c r="TOR301" s="27" t="s">
        <v>815</v>
      </c>
      <c r="TOS301" s="27" t="s">
        <v>815</v>
      </c>
      <c r="TOT301" s="27" t="s">
        <v>815</v>
      </c>
      <c r="TOU301" s="27" t="s">
        <v>815</v>
      </c>
      <c r="TOV301" s="27" t="s">
        <v>815</v>
      </c>
      <c r="TOW301" s="27" t="s">
        <v>815</v>
      </c>
      <c r="TOX301" s="27" t="s">
        <v>815</v>
      </c>
      <c r="TOY301" s="27" t="s">
        <v>815</v>
      </c>
      <c r="TOZ301" s="27" t="s">
        <v>815</v>
      </c>
      <c r="TPA301" s="27" t="s">
        <v>815</v>
      </c>
      <c r="TPB301" s="27" t="s">
        <v>815</v>
      </c>
      <c r="TPC301" s="27" t="s">
        <v>815</v>
      </c>
      <c r="TPD301" s="27" t="s">
        <v>815</v>
      </c>
      <c r="TPE301" s="27" t="s">
        <v>815</v>
      </c>
      <c r="TPF301" s="27" t="s">
        <v>815</v>
      </c>
      <c r="TPG301" s="27" t="s">
        <v>815</v>
      </c>
      <c r="TPH301" s="27" t="s">
        <v>815</v>
      </c>
      <c r="TPI301" s="27" t="s">
        <v>815</v>
      </c>
      <c r="TPJ301" s="27" t="s">
        <v>815</v>
      </c>
      <c r="TPK301" s="27" t="s">
        <v>815</v>
      </c>
      <c r="TPL301" s="27" t="s">
        <v>815</v>
      </c>
      <c r="TPM301" s="27" t="s">
        <v>815</v>
      </c>
      <c r="TPN301" s="27" t="s">
        <v>815</v>
      </c>
      <c r="TPO301" s="27" t="s">
        <v>815</v>
      </c>
      <c r="TPP301" s="27" t="s">
        <v>815</v>
      </c>
      <c r="TPQ301" s="27" t="s">
        <v>815</v>
      </c>
      <c r="TPR301" s="27" t="s">
        <v>815</v>
      </c>
      <c r="TPS301" s="27" t="s">
        <v>815</v>
      </c>
      <c r="TPT301" s="27" t="s">
        <v>815</v>
      </c>
      <c r="TPU301" s="27" t="s">
        <v>815</v>
      </c>
      <c r="TPV301" s="27" t="s">
        <v>815</v>
      </c>
      <c r="TPW301" s="27" t="s">
        <v>815</v>
      </c>
      <c r="TPX301" s="27" t="s">
        <v>815</v>
      </c>
      <c r="TPY301" s="27" t="s">
        <v>815</v>
      </c>
      <c r="TPZ301" s="27" t="s">
        <v>815</v>
      </c>
      <c r="TQA301" s="27" t="s">
        <v>815</v>
      </c>
      <c r="TQB301" s="27" t="s">
        <v>815</v>
      </c>
      <c r="TQC301" s="27" t="s">
        <v>815</v>
      </c>
      <c r="TQD301" s="27" t="s">
        <v>815</v>
      </c>
      <c r="TQE301" s="27" t="s">
        <v>815</v>
      </c>
      <c r="TQF301" s="27" t="s">
        <v>815</v>
      </c>
      <c r="TQG301" s="27" t="s">
        <v>815</v>
      </c>
      <c r="TQH301" s="27" t="s">
        <v>815</v>
      </c>
      <c r="TQI301" s="27" t="s">
        <v>815</v>
      </c>
      <c r="TQJ301" s="27" t="s">
        <v>815</v>
      </c>
      <c r="TQK301" s="27" t="s">
        <v>815</v>
      </c>
      <c r="TQL301" s="27" t="s">
        <v>815</v>
      </c>
      <c r="TQM301" s="27" t="s">
        <v>815</v>
      </c>
      <c r="TQN301" s="27" t="s">
        <v>815</v>
      </c>
      <c r="TQO301" s="27" t="s">
        <v>815</v>
      </c>
      <c r="TQP301" s="27" t="s">
        <v>815</v>
      </c>
      <c r="TQQ301" s="27" t="s">
        <v>815</v>
      </c>
      <c r="TQR301" s="27" t="s">
        <v>815</v>
      </c>
      <c r="TQS301" s="27" t="s">
        <v>815</v>
      </c>
      <c r="TQT301" s="27" t="s">
        <v>815</v>
      </c>
      <c r="TQU301" s="27" t="s">
        <v>815</v>
      </c>
      <c r="TQV301" s="27" t="s">
        <v>815</v>
      </c>
      <c r="TQW301" s="27" t="s">
        <v>815</v>
      </c>
      <c r="TQX301" s="27" t="s">
        <v>815</v>
      </c>
      <c r="TQY301" s="27" t="s">
        <v>815</v>
      </c>
      <c r="TQZ301" s="27" t="s">
        <v>815</v>
      </c>
      <c r="TRA301" s="27" t="s">
        <v>815</v>
      </c>
      <c r="TRB301" s="27" t="s">
        <v>815</v>
      </c>
      <c r="TRC301" s="27" t="s">
        <v>815</v>
      </c>
      <c r="TRD301" s="27" t="s">
        <v>815</v>
      </c>
      <c r="TRE301" s="27" t="s">
        <v>815</v>
      </c>
      <c r="TRF301" s="27" t="s">
        <v>815</v>
      </c>
      <c r="TRG301" s="27" t="s">
        <v>815</v>
      </c>
      <c r="TRH301" s="27" t="s">
        <v>815</v>
      </c>
      <c r="TRI301" s="27" t="s">
        <v>815</v>
      </c>
      <c r="TRJ301" s="27" t="s">
        <v>815</v>
      </c>
      <c r="TRK301" s="27" t="s">
        <v>815</v>
      </c>
      <c r="TRL301" s="27" t="s">
        <v>815</v>
      </c>
      <c r="TRM301" s="27" t="s">
        <v>815</v>
      </c>
      <c r="TRN301" s="27" t="s">
        <v>815</v>
      </c>
      <c r="TRO301" s="27" t="s">
        <v>815</v>
      </c>
      <c r="TRP301" s="27" t="s">
        <v>815</v>
      </c>
      <c r="TRQ301" s="27" t="s">
        <v>815</v>
      </c>
      <c r="TRR301" s="27" t="s">
        <v>815</v>
      </c>
      <c r="TRS301" s="27" t="s">
        <v>815</v>
      </c>
      <c r="TRT301" s="27" t="s">
        <v>815</v>
      </c>
      <c r="TRU301" s="27" t="s">
        <v>815</v>
      </c>
      <c r="TRV301" s="27" t="s">
        <v>815</v>
      </c>
      <c r="TRW301" s="27" t="s">
        <v>815</v>
      </c>
      <c r="TRX301" s="27" t="s">
        <v>815</v>
      </c>
      <c r="TRY301" s="27" t="s">
        <v>815</v>
      </c>
      <c r="TRZ301" s="27" t="s">
        <v>815</v>
      </c>
      <c r="TSA301" s="27" t="s">
        <v>815</v>
      </c>
      <c r="TSB301" s="27" t="s">
        <v>815</v>
      </c>
      <c r="TSC301" s="27" t="s">
        <v>815</v>
      </c>
      <c r="TSD301" s="27" t="s">
        <v>815</v>
      </c>
      <c r="TSE301" s="27" t="s">
        <v>815</v>
      </c>
      <c r="TSF301" s="27" t="s">
        <v>815</v>
      </c>
      <c r="TSG301" s="27" t="s">
        <v>815</v>
      </c>
      <c r="TSH301" s="27" t="s">
        <v>815</v>
      </c>
      <c r="TSI301" s="27" t="s">
        <v>815</v>
      </c>
      <c r="TSJ301" s="27" t="s">
        <v>815</v>
      </c>
      <c r="TSK301" s="27" t="s">
        <v>815</v>
      </c>
      <c r="TSL301" s="27" t="s">
        <v>815</v>
      </c>
      <c r="TSM301" s="27" t="s">
        <v>815</v>
      </c>
      <c r="TSN301" s="27" t="s">
        <v>815</v>
      </c>
      <c r="TSO301" s="27" t="s">
        <v>815</v>
      </c>
      <c r="TSP301" s="27" t="s">
        <v>815</v>
      </c>
      <c r="TSQ301" s="27" t="s">
        <v>815</v>
      </c>
      <c r="TSR301" s="27" t="s">
        <v>815</v>
      </c>
      <c r="TSS301" s="27" t="s">
        <v>815</v>
      </c>
      <c r="TST301" s="27" t="s">
        <v>815</v>
      </c>
      <c r="TSU301" s="27" t="s">
        <v>815</v>
      </c>
      <c r="TSV301" s="27" t="s">
        <v>815</v>
      </c>
      <c r="TSW301" s="27" t="s">
        <v>815</v>
      </c>
      <c r="TSX301" s="27" t="s">
        <v>815</v>
      </c>
      <c r="TSY301" s="27" t="s">
        <v>815</v>
      </c>
      <c r="TSZ301" s="27" t="s">
        <v>815</v>
      </c>
      <c r="TTA301" s="27" t="s">
        <v>815</v>
      </c>
      <c r="TTB301" s="27" t="s">
        <v>815</v>
      </c>
      <c r="TTC301" s="27" t="s">
        <v>815</v>
      </c>
      <c r="TTD301" s="27" t="s">
        <v>815</v>
      </c>
      <c r="TTE301" s="27" t="s">
        <v>815</v>
      </c>
      <c r="TTF301" s="27" t="s">
        <v>815</v>
      </c>
      <c r="TTG301" s="27" t="s">
        <v>815</v>
      </c>
      <c r="TTH301" s="27" t="s">
        <v>815</v>
      </c>
      <c r="TTI301" s="27" t="s">
        <v>815</v>
      </c>
      <c r="TTJ301" s="27" t="s">
        <v>815</v>
      </c>
      <c r="TTK301" s="27" t="s">
        <v>815</v>
      </c>
      <c r="TTL301" s="27" t="s">
        <v>815</v>
      </c>
      <c r="TTM301" s="27" t="s">
        <v>815</v>
      </c>
      <c r="TTN301" s="27" t="s">
        <v>815</v>
      </c>
      <c r="TTO301" s="27" t="s">
        <v>815</v>
      </c>
      <c r="TTP301" s="27" t="s">
        <v>815</v>
      </c>
      <c r="TTQ301" s="27" t="s">
        <v>815</v>
      </c>
      <c r="TTR301" s="27" t="s">
        <v>815</v>
      </c>
      <c r="TTS301" s="27" t="s">
        <v>815</v>
      </c>
      <c r="TTT301" s="27" t="s">
        <v>815</v>
      </c>
      <c r="TTU301" s="27" t="s">
        <v>815</v>
      </c>
      <c r="TTV301" s="27" t="s">
        <v>815</v>
      </c>
      <c r="TTW301" s="27" t="s">
        <v>815</v>
      </c>
      <c r="TTX301" s="27" t="s">
        <v>815</v>
      </c>
      <c r="TTY301" s="27" t="s">
        <v>815</v>
      </c>
      <c r="TTZ301" s="27" t="s">
        <v>815</v>
      </c>
      <c r="TUA301" s="27" t="s">
        <v>815</v>
      </c>
      <c r="TUB301" s="27" t="s">
        <v>815</v>
      </c>
      <c r="TUC301" s="27" t="s">
        <v>815</v>
      </c>
      <c r="TUD301" s="27" t="s">
        <v>815</v>
      </c>
      <c r="TUE301" s="27" t="s">
        <v>815</v>
      </c>
      <c r="TUF301" s="27" t="s">
        <v>815</v>
      </c>
      <c r="TUG301" s="27" t="s">
        <v>815</v>
      </c>
      <c r="TUH301" s="27" t="s">
        <v>815</v>
      </c>
      <c r="TUI301" s="27" t="s">
        <v>815</v>
      </c>
      <c r="TUJ301" s="27" t="s">
        <v>815</v>
      </c>
      <c r="TUK301" s="27" t="s">
        <v>815</v>
      </c>
      <c r="TUL301" s="27" t="s">
        <v>815</v>
      </c>
      <c r="TUM301" s="27" t="s">
        <v>815</v>
      </c>
      <c r="TUN301" s="27" t="s">
        <v>815</v>
      </c>
      <c r="TUO301" s="27" t="s">
        <v>815</v>
      </c>
      <c r="TUP301" s="27" t="s">
        <v>815</v>
      </c>
      <c r="TUQ301" s="27" t="s">
        <v>815</v>
      </c>
      <c r="TUR301" s="27" t="s">
        <v>815</v>
      </c>
      <c r="TUS301" s="27" t="s">
        <v>815</v>
      </c>
      <c r="TUT301" s="27" t="s">
        <v>815</v>
      </c>
      <c r="TUU301" s="27" t="s">
        <v>815</v>
      </c>
      <c r="TUV301" s="27" t="s">
        <v>815</v>
      </c>
      <c r="TUW301" s="27" t="s">
        <v>815</v>
      </c>
      <c r="TUX301" s="27" t="s">
        <v>815</v>
      </c>
      <c r="TUY301" s="27" t="s">
        <v>815</v>
      </c>
      <c r="TUZ301" s="27" t="s">
        <v>815</v>
      </c>
      <c r="TVA301" s="27" t="s">
        <v>815</v>
      </c>
      <c r="TVB301" s="27" t="s">
        <v>815</v>
      </c>
      <c r="TVC301" s="27" t="s">
        <v>815</v>
      </c>
      <c r="TVD301" s="27" t="s">
        <v>815</v>
      </c>
      <c r="TVE301" s="27" t="s">
        <v>815</v>
      </c>
      <c r="TVF301" s="27" t="s">
        <v>815</v>
      </c>
      <c r="TVG301" s="27" t="s">
        <v>815</v>
      </c>
      <c r="TVH301" s="27" t="s">
        <v>815</v>
      </c>
      <c r="TVI301" s="27" t="s">
        <v>815</v>
      </c>
      <c r="TVJ301" s="27" t="s">
        <v>815</v>
      </c>
      <c r="TVK301" s="27" t="s">
        <v>815</v>
      </c>
      <c r="TVL301" s="27" t="s">
        <v>815</v>
      </c>
      <c r="TVM301" s="27" t="s">
        <v>815</v>
      </c>
      <c r="TVN301" s="27" t="s">
        <v>815</v>
      </c>
      <c r="TVO301" s="27" t="s">
        <v>815</v>
      </c>
      <c r="TVP301" s="27" t="s">
        <v>815</v>
      </c>
      <c r="TVQ301" s="27" t="s">
        <v>815</v>
      </c>
      <c r="TVR301" s="27" t="s">
        <v>815</v>
      </c>
      <c r="TVS301" s="27" t="s">
        <v>815</v>
      </c>
      <c r="TVT301" s="27" t="s">
        <v>815</v>
      </c>
      <c r="TVU301" s="27" t="s">
        <v>815</v>
      </c>
      <c r="TVV301" s="27" t="s">
        <v>815</v>
      </c>
      <c r="TVW301" s="27" t="s">
        <v>815</v>
      </c>
      <c r="TVX301" s="27" t="s">
        <v>815</v>
      </c>
      <c r="TVY301" s="27" t="s">
        <v>815</v>
      </c>
      <c r="TVZ301" s="27" t="s">
        <v>815</v>
      </c>
      <c r="TWA301" s="27" t="s">
        <v>815</v>
      </c>
      <c r="TWB301" s="27" t="s">
        <v>815</v>
      </c>
      <c r="TWC301" s="27" t="s">
        <v>815</v>
      </c>
      <c r="TWD301" s="27" t="s">
        <v>815</v>
      </c>
      <c r="TWE301" s="27" t="s">
        <v>815</v>
      </c>
      <c r="TWF301" s="27" t="s">
        <v>815</v>
      </c>
      <c r="TWG301" s="27" t="s">
        <v>815</v>
      </c>
      <c r="TWH301" s="27" t="s">
        <v>815</v>
      </c>
      <c r="TWI301" s="27" t="s">
        <v>815</v>
      </c>
      <c r="TWJ301" s="27" t="s">
        <v>815</v>
      </c>
      <c r="TWK301" s="27" t="s">
        <v>815</v>
      </c>
      <c r="TWL301" s="27" t="s">
        <v>815</v>
      </c>
      <c r="TWM301" s="27" t="s">
        <v>815</v>
      </c>
      <c r="TWN301" s="27" t="s">
        <v>815</v>
      </c>
      <c r="TWO301" s="27" t="s">
        <v>815</v>
      </c>
      <c r="TWP301" s="27" t="s">
        <v>815</v>
      </c>
      <c r="TWQ301" s="27" t="s">
        <v>815</v>
      </c>
      <c r="TWR301" s="27" t="s">
        <v>815</v>
      </c>
      <c r="TWS301" s="27" t="s">
        <v>815</v>
      </c>
      <c r="TWT301" s="27" t="s">
        <v>815</v>
      </c>
      <c r="TWU301" s="27" t="s">
        <v>815</v>
      </c>
      <c r="TWV301" s="27" t="s">
        <v>815</v>
      </c>
      <c r="TWW301" s="27" t="s">
        <v>815</v>
      </c>
      <c r="TWX301" s="27" t="s">
        <v>815</v>
      </c>
      <c r="TWY301" s="27" t="s">
        <v>815</v>
      </c>
      <c r="TWZ301" s="27" t="s">
        <v>815</v>
      </c>
      <c r="TXA301" s="27" t="s">
        <v>815</v>
      </c>
      <c r="TXB301" s="27" t="s">
        <v>815</v>
      </c>
      <c r="TXC301" s="27" t="s">
        <v>815</v>
      </c>
      <c r="TXD301" s="27" t="s">
        <v>815</v>
      </c>
      <c r="TXE301" s="27" t="s">
        <v>815</v>
      </c>
      <c r="TXF301" s="27" t="s">
        <v>815</v>
      </c>
      <c r="TXG301" s="27" t="s">
        <v>815</v>
      </c>
      <c r="TXH301" s="27" t="s">
        <v>815</v>
      </c>
      <c r="TXI301" s="27" t="s">
        <v>815</v>
      </c>
      <c r="TXJ301" s="27" t="s">
        <v>815</v>
      </c>
      <c r="TXK301" s="27" t="s">
        <v>815</v>
      </c>
      <c r="TXL301" s="27" t="s">
        <v>815</v>
      </c>
      <c r="TXM301" s="27" t="s">
        <v>815</v>
      </c>
      <c r="TXN301" s="27" t="s">
        <v>815</v>
      </c>
      <c r="TXO301" s="27" t="s">
        <v>815</v>
      </c>
      <c r="TXP301" s="27" t="s">
        <v>815</v>
      </c>
      <c r="TXQ301" s="27" t="s">
        <v>815</v>
      </c>
      <c r="TXR301" s="27" t="s">
        <v>815</v>
      </c>
      <c r="TXS301" s="27" t="s">
        <v>815</v>
      </c>
      <c r="TXT301" s="27" t="s">
        <v>815</v>
      </c>
      <c r="TXU301" s="27" t="s">
        <v>815</v>
      </c>
      <c r="TXV301" s="27" t="s">
        <v>815</v>
      </c>
      <c r="TXW301" s="27" t="s">
        <v>815</v>
      </c>
      <c r="TXX301" s="27" t="s">
        <v>815</v>
      </c>
      <c r="TXY301" s="27" t="s">
        <v>815</v>
      </c>
      <c r="TXZ301" s="27" t="s">
        <v>815</v>
      </c>
      <c r="TYA301" s="27" t="s">
        <v>815</v>
      </c>
      <c r="TYB301" s="27" t="s">
        <v>815</v>
      </c>
      <c r="TYC301" s="27" t="s">
        <v>815</v>
      </c>
      <c r="TYD301" s="27" t="s">
        <v>815</v>
      </c>
      <c r="TYE301" s="27" t="s">
        <v>815</v>
      </c>
      <c r="TYF301" s="27" t="s">
        <v>815</v>
      </c>
      <c r="TYG301" s="27" t="s">
        <v>815</v>
      </c>
      <c r="TYH301" s="27" t="s">
        <v>815</v>
      </c>
      <c r="TYI301" s="27" t="s">
        <v>815</v>
      </c>
      <c r="TYJ301" s="27" t="s">
        <v>815</v>
      </c>
      <c r="TYK301" s="27" t="s">
        <v>815</v>
      </c>
      <c r="TYL301" s="27" t="s">
        <v>815</v>
      </c>
      <c r="TYM301" s="27" t="s">
        <v>815</v>
      </c>
      <c r="TYN301" s="27" t="s">
        <v>815</v>
      </c>
      <c r="TYO301" s="27" t="s">
        <v>815</v>
      </c>
      <c r="TYP301" s="27" t="s">
        <v>815</v>
      </c>
      <c r="TYQ301" s="27" t="s">
        <v>815</v>
      </c>
      <c r="TYR301" s="27" t="s">
        <v>815</v>
      </c>
      <c r="TYS301" s="27" t="s">
        <v>815</v>
      </c>
      <c r="TYT301" s="27" t="s">
        <v>815</v>
      </c>
      <c r="TYU301" s="27" t="s">
        <v>815</v>
      </c>
      <c r="TYV301" s="27" t="s">
        <v>815</v>
      </c>
      <c r="TYW301" s="27" t="s">
        <v>815</v>
      </c>
      <c r="TYX301" s="27" t="s">
        <v>815</v>
      </c>
      <c r="TYY301" s="27" t="s">
        <v>815</v>
      </c>
      <c r="TYZ301" s="27" t="s">
        <v>815</v>
      </c>
      <c r="TZA301" s="27" t="s">
        <v>815</v>
      </c>
      <c r="TZB301" s="27" t="s">
        <v>815</v>
      </c>
      <c r="TZC301" s="27" t="s">
        <v>815</v>
      </c>
      <c r="TZD301" s="27" t="s">
        <v>815</v>
      </c>
      <c r="TZE301" s="27" t="s">
        <v>815</v>
      </c>
      <c r="TZF301" s="27" t="s">
        <v>815</v>
      </c>
      <c r="TZG301" s="27" t="s">
        <v>815</v>
      </c>
      <c r="TZH301" s="27" t="s">
        <v>815</v>
      </c>
      <c r="TZI301" s="27" t="s">
        <v>815</v>
      </c>
      <c r="TZJ301" s="27" t="s">
        <v>815</v>
      </c>
      <c r="TZK301" s="27" t="s">
        <v>815</v>
      </c>
      <c r="TZL301" s="27" t="s">
        <v>815</v>
      </c>
      <c r="TZM301" s="27" t="s">
        <v>815</v>
      </c>
      <c r="TZN301" s="27" t="s">
        <v>815</v>
      </c>
      <c r="TZO301" s="27" t="s">
        <v>815</v>
      </c>
      <c r="TZP301" s="27" t="s">
        <v>815</v>
      </c>
      <c r="TZQ301" s="27" t="s">
        <v>815</v>
      </c>
      <c r="TZR301" s="27" t="s">
        <v>815</v>
      </c>
      <c r="TZS301" s="27" t="s">
        <v>815</v>
      </c>
      <c r="TZT301" s="27" t="s">
        <v>815</v>
      </c>
      <c r="TZU301" s="27" t="s">
        <v>815</v>
      </c>
      <c r="TZV301" s="27" t="s">
        <v>815</v>
      </c>
      <c r="TZW301" s="27" t="s">
        <v>815</v>
      </c>
      <c r="TZX301" s="27" t="s">
        <v>815</v>
      </c>
      <c r="TZY301" s="27" t="s">
        <v>815</v>
      </c>
      <c r="TZZ301" s="27" t="s">
        <v>815</v>
      </c>
      <c r="UAA301" s="27" t="s">
        <v>815</v>
      </c>
      <c r="UAB301" s="27" t="s">
        <v>815</v>
      </c>
      <c r="UAC301" s="27" t="s">
        <v>815</v>
      </c>
      <c r="UAD301" s="27" t="s">
        <v>815</v>
      </c>
      <c r="UAE301" s="27" t="s">
        <v>815</v>
      </c>
      <c r="UAF301" s="27" t="s">
        <v>815</v>
      </c>
      <c r="UAG301" s="27" t="s">
        <v>815</v>
      </c>
      <c r="UAH301" s="27" t="s">
        <v>815</v>
      </c>
      <c r="UAI301" s="27" t="s">
        <v>815</v>
      </c>
      <c r="UAJ301" s="27" t="s">
        <v>815</v>
      </c>
      <c r="UAK301" s="27" t="s">
        <v>815</v>
      </c>
      <c r="UAL301" s="27" t="s">
        <v>815</v>
      </c>
      <c r="UAM301" s="27" t="s">
        <v>815</v>
      </c>
      <c r="UAN301" s="27" t="s">
        <v>815</v>
      </c>
      <c r="UAO301" s="27" t="s">
        <v>815</v>
      </c>
      <c r="UAP301" s="27" t="s">
        <v>815</v>
      </c>
      <c r="UAQ301" s="27" t="s">
        <v>815</v>
      </c>
      <c r="UAR301" s="27" t="s">
        <v>815</v>
      </c>
      <c r="UAS301" s="27" t="s">
        <v>815</v>
      </c>
      <c r="UAT301" s="27" t="s">
        <v>815</v>
      </c>
      <c r="UAU301" s="27" t="s">
        <v>815</v>
      </c>
      <c r="UAV301" s="27" t="s">
        <v>815</v>
      </c>
      <c r="UAW301" s="27" t="s">
        <v>815</v>
      </c>
      <c r="UAX301" s="27" t="s">
        <v>815</v>
      </c>
      <c r="UAY301" s="27" t="s">
        <v>815</v>
      </c>
      <c r="UAZ301" s="27" t="s">
        <v>815</v>
      </c>
      <c r="UBA301" s="27" t="s">
        <v>815</v>
      </c>
      <c r="UBB301" s="27" t="s">
        <v>815</v>
      </c>
      <c r="UBC301" s="27" t="s">
        <v>815</v>
      </c>
      <c r="UBD301" s="27" t="s">
        <v>815</v>
      </c>
      <c r="UBE301" s="27" t="s">
        <v>815</v>
      </c>
      <c r="UBF301" s="27" t="s">
        <v>815</v>
      </c>
      <c r="UBG301" s="27" t="s">
        <v>815</v>
      </c>
      <c r="UBH301" s="27" t="s">
        <v>815</v>
      </c>
      <c r="UBI301" s="27" t="s">
        <v>815</v>
      </c>
      <c r="UBJ301" s="27" t="s">
        <v>815</v>
      </c>
      <c r="UBK301" s="27" t="s">
        <v>815</v>
      </c>
      <c r="UBL301" s="27" t="s">
        <v>815</v>
      </c>
      <c r="UBM301" s="27" t="s">
        <v>815</v>
      </c>
      <c r="UBN301" s="27" t="s">
        <v>815</v>
      </c>
      <c r="UBO301" s="27" t="s">
        <v>815</v>
      </c>
      <c r="UBP301" s="27" t="s">
        <v>815</v>
      </c>
      <c r="UBQ301" s="27" t="s">
        <v>815</v>
      </c>
      <c r="UBR301" s="27" t="s">
        <v>815</v>
      </c>
      <c r="UBS301" s="27" t="s">
        <v>815</v>
      </c>
      <c r="UBT301" s="27" t="s">
        <v>815</v>
      </c>
      <c r="UBU301" s="27" t="s">
        <v>815</v>
      </c>
      <c r="UBV301" s="27" t="s">
        <v>815</v>
      </c>
      <c r="UBW301" s="27" t="s">
        <v>815</v>
      </c>
      <c r="UBX301" s="27" t="s">
        <v>815</v>
      </c>
      <c r="UBY301" s="27" t="s">
        <v>815</v>
      </c>
      <c r="UBZ301" s="27" t="s">
        <v>815</v>
      </c>
      <c r="UCA301" s="27" t="s">
        <v>815</v>
      </c>
      <c r="UCB301" s="27" t="s">
        <v>815</v>
      </c>
      <c r="UCC301" s="27" t="s">
        <v>815</v>
      </c>
      <c r="UCD301" s="27" t="s">
        <v>815</v>
      </c>
      <c r="UCE301" s="27" t="s">
        <v>815</v>
      </c>
      <c r="UCF301" s="27" t="s">
        <v>815</v>
      </c>
      <c r="UCG301" s="27" t="s">
        <v>815</v>
      </c>
      <c r="UCH301" s="27" t="s">
        <v>815</v>
      </c>
      <c r="UCI301" s="27" t="s">
        <v>815</v>
      </c>
      <c r="UCJ301" s="27" t="s">
        <v>815</v>
      </c>
      <c r="UCK301" s="27" t="s">
        <v>815</v>
      </c>
      <c r="UCL301" s="27" t="s">
        <v>815</v>
      </c>
      <c r="UCM301" s="27" t="s">
        <v>815</v>
      </c>
      <c r="UCN301" s="27" t="s">
        <v>815</v>
      </c>
      <c r="UCO301" s="27" t="s">
        <v>815</v>
      </c>
      <c r="UCP301" s="27" t="s">
        <v>815</v>
      </c>
      <c r="UCQ301" s="27" t="s">
        <v>815</v>
      </c>
      <c r="UCR301" s="27" t="s">
        <v>815</v>
      </c>
      <c r="UCS301" s="27" t="s">
        <v>815</v>
      </c>
      <c r="UCT301" s="27" t="s">
        <v>815</v>
      </c>
      <c r="UCU301" s="27" t="s">
        <v>815</v>
      </c>
      <c r="UCV301" s="27" t="s">
        <v>815</v>
      </c>
      <c r="UCW301" s="27" t="s">
        <v>815</v>
      </c>
      <c r="UCX301" s="27" t="s">
        <v>815</v>
      </c>
      <c r="UCY301" s="27" t="s">
        <v>815</v>
      </c>
      <c r="UCZ301" s="27" t="s">
        <v>815</v>
      </c>
      <c r="UDA301" s="27" t="s">
        <v>815</v>
      </c>
      <c r="UDB301" s="27" t="s">
        <v>815</v>
      </c>
      <c r="UDC301" s="27" t="s">
        <v>815</v>
      </c>
      <c r="UDD301" s="27" t="s">
        <v>815</v>
      </c>
      <c r="UDE301" s="27" t="s">
        <v>815</v>
      </c>
      <c r="UDF301" s="27" t="s">
        <v>815</v>
      </c>
      <c r="UDG301" s="27" t="s">
        <v>815</v>
      </c>
      <c r="UDH301" s="27" t="s">
        <v>815</v>
      </c>
      <c r="UDI301" s="27" t="s">
        <v>815</v>
      </c>
      <c r="UDJ301" s="27" t="s">
        <v>815</v>
      </c>
      <c r="UDK301" s="27" t="s">
        <v>815</v>
      </c>
      <c r="UDL301" s="27" t="s">
        <v>815</v>
      </c>
      <c r="UDM301" s="27" t="s">
        <v>815</v>
      </c>
      <c r="UDN301" s="27" t="s">
        <v>815</v>
      </c>
      <c r="UDO301" s="27" t="s">
        <v>815</v>
      </c>
      <c r="UDP301" s="27" t="s">
        <v>815</v>
      </c>
      <c r="UDQ301" s="27" t="s">
        <v>815</v>
      </c>
      <c r="UDR301" s="27" t="s">
        <v>815</v>
      </c>
      <c r="UDS301" s="27" t="s">
        <v>815</v>
      </c>
      <c r="UDT301" s="27" t="s">
        <v>815</v>
      </c>
      <c r="UDU301" s="27" t="s">
        <v>815</v>
      </c>
      <c r="UDV301" s="27" t="s">
        <v>815</v>
      </c>
      <c r="UDW301" s="27" t="s">
        <v>815</v>
      </c>
      <c r="UDX301" s="27" t="s">
        <v>815</v>
      </c>
      <c r="UDY301" s="27" t="s">
        <v>815</v>
      </c>
      <c r="UDZ301" s="27" t="s">
        <v>815</v>
      </c>
      <c r="UEA301" s="27" t="s">
        <v>815</v>
      </c>
      <c r="UEB301" s="27" t="s">
        <v>815</v>
      </c>
      <c r="UEC301" s="27" t="s">
        <v>815</v>
      </c>
      <c r="UED301" s="27" t="s">
        <v>815</v>
      </c>
      <c r="UEE301" s="27" t="s">
        <v>815</v>
      </c>
      <c r="UEF301" s="27" t="s">
        <v>815</v>
      </c>
      <c r="UEG301" s="27" t="s">
        <v>815</v>
      </c>
      <c r="UEH301" s="27" t="s">
        <v>815</v>
      </c>
      <c r="UEI301" s="27" t="s">
        <v>815</v>
      </c>
      <c r="UEJ301" s="27" t="s">
        <v>815</v>
      </c>
      <c r="UEK301" s="27" t="s">
        <v>815</v>
      </c>
      <c r="UEL301" s="27" t="s">
        <v>815</v>
      </c>
      <c r="UEM301" s="27" t="s">
        <v>815</v>
      </c>
      <c r="UEN301" s="27" t="s">
        <v>815</v>
      </c>
      <c r="UEO301" s="27" t="s">
        <v>815</v>
      </c>
      <c r="UEP301" s="27" t="s">
        <v>815</v>
      </c>
      <c r="UEQ301" s="27" t="s">
        <v>815</v>
      </c>
      <c r="UER301" s="27" t="s">
        <v>815</v>
      </c>
      <c r="UES301" s="27" t="s">
        <v>815</v>
      </c>
      <c r="UET301" s="27" t="s">
        <v>815</v>
      </c>
      <c r="UEU301" s="27" t="s">
        <v>815</v>
      </c>
      <c r="UEV301" s="27" t="s">
        <v>815</v>
      </c>
      <c r="UEW301" s="27" t="s">
        <v>815</v>
      </c>
      <c r="UEX301" s="27" t="s">
        <v>815</v>
      </c>
      <c r="UEY301" s="27" t="s">
        <v>815</v>
      </c>
      <c r="UEZ301" s="27" t="s">
        <v>815</v>
      </c>
      <c r="UFA301" s="27" t="s">
        <v>815</v>
      </c>
      <c r="UFB301" s="27" t="s">
        <v>815</v>
      </c>
      <c r="UFC301" s="27" t="s">
        <v>815</v>
      </c>
      <c r="UFD301" s="27" t="s">
        <v>815</v>
      </c>
      <c r="UFE301" s="27" t="s">
        <v>815</v>
      </c>
      <c r="UFF301" s="27" t="s">
        <v>815</v>
      </c>
      <c r="UFG301" s="27" t="s">
        <v>815</v>
      </c>
      <c r="UFH301" s="27" t="s">
        <v>815</v>
      </c>
      <c r="UFI301" s="27" t="s">
        <v>815</v>
      </c>
      <c r="UFJ301" s="27" t="s">
        <v>815</v>
      </c>
      <c r="UFK301" s="27" t="s">
        <v>815</v>
      </c>
      <c r="UFL301" s="27" t="s">
        <v>815</v>
      </c>
      <c r="UFM301" s="27" t="s">
        <v>815</v>
      </c>
      <c r="UFN301" s="27" t="s">
        <v>815</v>
      </c>
      <c r="UFO301" s="27" t="s">
        <v>815</v>
      </c>
      <c r="UFP301" s="27" t="s">
        <v>815</v>
      </c>
      <c r="UFQ301" s="27" t="s">
        <v>815</v>
      </c>
      <c r="UFR301" s="27" t="s">
        <v>815</v>
      </c>
      <c r="UFS301" s="27" t="s">
        <v>815</v>
      </c>
      <c r="UFT301" s="27" t="s">
        <v>815</v>
      </c>
      <c r="UFU301" s="27" t="s">
        <v>815</v>
      </c>
      <c r="UFV301" s="27" t="s">
        <v>815</v>
      </c>
      <c r="UFW301" s="27" t="s">
        <v>815</v>
      </c>
      <c r="UFX301" s="27" t="s">
        <v>815</v>
      </c>
      <c r="UFY301" s="27" t="s">
        <v>815</v>
      </c>
      <c r="UFZ301" s="27" t="s">
        <v>815</v>
      </c>
      <c r="UGA301" s="27" t="s">
        <v>815</v>
      </c>
      <c r="UGB301" s="27" t="s">
        <v>815</v>
      </c>
      <c r="UGC301" s="27" t="s">
        <v>815</v>
      </c>
      <c r="UGD301" s="27" t="s">
        <v>815</v>
      </c>
      <c r="UGE301" s="27" t="s">
        <v>815</v>
      </c>
      <c r="UGF301" s="27" t="s">
        <v>815</v>
      </c>
      <c r="UGG301" s="27" t="s">
        <v>815</v>
      </c>
      <c r="UGH301" s="27" t="s">
        <v>815</v>
      </c>
      <c r="UGI301" s="27" t="s">
        <v>815</v>
      </c>
      <c r="UGJ301" s="27" t="s">
        <v>815</v>
      </c>
      <c r="UGK301" s="27" t="s">
        <v>815</v>
      </c>
      <c r="UGL301" s="27" t="s">
        <v>815</v>
      </c>
      <c r="UGM301" s="27" t="s">
        <v>815</v>
      </c>
      <c r="UGN301" s="27" t="s">
        <v>815</v>
      </c>
      <c r="UGO301" s="27" t="s">
        <v>815</v>
      </c>
      <c r="UGP301" s="27" t="s">
        <v>815</v>
      </c>
      <c r="UGQ301" s="27" t="s">
        <v>815</v>
      </c>
      <c r="UGR301" s="27" t="s">
        <v>815</v>
      </c>
      <c r="UGS301" s="27" t="s">
        <v>815</v>
      </c>
      <c r="UGT301" s="27" t="s">
        <v>815</v>
      </c>
      <c r="UGU301" s="27" t="s">
        <v>815</v>
      </c>
      <c r="UGV301" s="27" t="s">
        <v>815</v>
      </c>
      <c r="UGW301" s="27" t="s">
        <v>815</v>
      </c>
      <c r="UGX301" s="27" t="s">
        <v>815</v>
      </c>
      <c r="UGY301" s="27" t="s">
        <v>815</v>
      </c>
      <c r="UGZ301" s="27" t="s">
        <v>815</v>
      </c>
      <c r="UHA301" s="27" t="s">
        <v>815</v>
      </c>
      <c r="UHB301" s="27" t="s">
        <v>815</v>
      </c>
      <c r="UHC301" s="27" t="s">
        <v>815</v>
      </c>
      <c r="UHD301" s="27" t="s">
        <v>815</v>
      </c>
      <c r="UHE301" s="27" t="s">
        <v>815</v>
      </c>
      <c r="UHF301" s="27" t="s">
        <v>815</v>
      </c>
      <c r="UHG301" s="27" t="s">
        <v>815</v>
      </c>
      <c r="UHH301" s="27" t="s">
        <v>815</v>
      </c>
      <c r="UHI301" s="27" t="s">
        <v>815</v>
      </c>
      <c r="UHJ301" s="27" t="s">
        <v>815</v>
      </c>
      <c r="UHK301" s="27" t="s">
        <v>815</v>
      </c>
      <c r="UHL301" s="27" t="s">
        <v>815</v>
      </c>
      <c r="UHM301" s="27" t="s">
        <v>815</v>
      </c>
      <c r="UHN301" s="27" t="s">
        <v>815</v>
      </c>
      <c r="UHO301" s="27" t="s">
        <v>815</v>
      </c>
      <c r="UHP301" s="27" t="s">
        <v>815</v>
      </c>
      <c r="UHQ301" s="27" t="s">
        <v>815</v>
      </c>
      <c r="UHR301" s="27" t="s">
        <v>815</v>
      </c>
      <c r="UHS301" s="27" t="s">
        <v>815</v>
      </c>
      <c r="UHT301" s="27" t="s">
        <v>815</v>
      </c>
      <c r="UHU301" s="27" t="s">
        <v>815</v>
      </c>
      <c r="UHV301" s="27" t="s">
        <v>815</v>
      </c>
      <c r="UHW301" s="27" t="s">
        <v>815</v>
      </c>
      <c r="UHX301" s="27" t="s">
        <v>815</v>
      </c>
      <c r="UHY301" s="27" t="s">
        <v>815</v>
      </c>
      <c r="UHZ301" s="27" t="s">
        <v>815</v>
      </c>
      <c r="UIA301" s="27" t="s">
        <v>815</v>
      </c>
      <c r="UIB301" s="27" t="s">
        <v>815</v>
      </c>
      <c r="UIC301" s="27" t="s">
        <v>815</v>
      </c>
      <c r="UID301" s="27" t="s">
        <v>815</v>
      </c>
      <c r="UIE301" s="27" t="s">
        <v>815</v>
      </c>
      <c r="UIF301" s="27" t="s">
        <v>815</v>
      </c>
      <c r="UIG301" s="27" t="s">
        <v>815</v>
      </c>
      <c r="UIH301" s="27" t="s">
        <v>815</v>
      </c>
      <c r="UII301" s="27" t="s">
        <v>815</v>
      </c>
      <c r="UIJ301" s="27" t="s">
        <v>815</v>
      </c>
      <c r="UIK301" s="27" t="s">
        <v>815</v>
      </c>
      <c r="UIL301" s="27" t="s">
        <v>815</v>
      </c>
      <c r="UIM301" s="27" t="s">
        <v>815</v>
      </c>
      <c r="UIN301" s="27" t="s">
        <v>815</v>
      </c>
      <c r="UIO301" s="27" t="s">
        <v>815</v>
      </c>
      <c r="UIP301" s="27" t="s">
        <v>815</v>
      </c>
      <c r="UIQ301" s="27" t="s">
        <v>815</v>
      </c>
      <c r="UIR301" s="27" t="s">
        <v>815</v>
      </c>
      <c r="UIS301" s="27" t="s">
        <v>815</v>
      </c>
      <c r="UIT301" s="27" t="s">
        <v>815</v>
      </c>
      <c r="UIU301" s="27" t="s">
        <v>815</v>
      </c>
      <c r="UIV301" s="27" t="s">
        <v>815</v>
      </c>
      <c r="UIW301" s="27" t="s">
        <v>815</v>
      </c>
      <c r="UIX301" s="27" t="s">
        <v>815</v>
      </c>
      <c r="UIY301" s="27" t="s">
        <v>815</v>
      </c>
      <c r="UIZ301" s="27" t="s">
        <v>815</v>
      </c>
      <c r="UJA301" s="27" t="s">
        <v>815</v>
      </c>
      <c r="UJB301" s="27" t="s">
        <v>815</v>
      </c>
      <c r="UJC301" s="27" t="s">
        <v>815</v>
      </c>
      <c r="UJD301" s="27" t="s">
        <v>815</v>
      </c>
      <c r="UJE301" s="27" t="s">
        <v>815</v>
      </c>
      <c r="UJF301" s="27" t="s">
        <v>815</v>
      </c>
      <c r="UJG301" s="27" t="s">
        <v>815</v>
      </c>
      <c r="UJH301" s="27" t="s">
        <v>815</v>
      </c>
      <c r="UJI301" s="27" t="s">
        <v>815</v>
      </c>
      <c r="UJJ301" s="27" t="s">
        <v>815</v>
      </c>
      <c r="UJK301" s="27" t="s">
        <v>815</v>
      </c>
      <c r="UJL301" s="27" t="s">
        <v>815</v>
      </c>
      <c r="UJM301" s="27" t="s">
        <v>815</v>
      </c>
      <c r="UJN301" s="27" t="s">
        <v>815</v>
      </c>
      <c r="UJO301" s="27" t="s">
        <v>815</v>
      </c>
      <c r="UJP301" s="27" t="s">
        <v>815</v>
      </c>
      <c r="UJQ301" s="27" t="s">
        <v>815</v>
      </c>
      <c r="UJR301" s="27" t="s">
        <v>815</v>
      </c>
      <c r="UJS301" s="27" t="s">
        <v>815</v>
      </c>
      <c r="UJT301" s="27" t="s">
        <v>815</v>
      </c>
      <c r="UJU301" s="27" t="s">
        <v>815</v>
      </c>
      <c r="UJV301" s="27" t="s">
        <v>815</v>
      </c>
      <c r="UJW301" s="27" t="s">
        <v>815</v>
      </c>
      <c r="UJX301" s="27" t="s">
        <v>815</v>
      </c>
      <c r="UJY301" s="27" t="s">
        <v>815</v>
      </c>
      <c r="UJZ301" s="27" t="s">
        <v>815</v>
      </c>
      <c r="UKA301" s="27" t="s">
        <v>815</v>
      </c>
      <c r="UKB301" s="27" t="s">
        <v>815</v>
      </c>
      <c r="UKC301" s="27" t="s">
        <v>815</v>
      </c>
      <c r="UKD301" s="27" t="s">
        <v>815</v>
      </c>
      <c r="UKE301" s="27" t="s">
        <v>815</v>
      </c>
      <c r="UKF301" s="27" t="s">
        <v>815</v>
      </c>
      <c r="UKG301" s="27" t="s">
        <v>815</v>
      </c>
      <c r="UKH301" s="27" t="s">
        <v>815</v>
      </c>
      <c r="UKI301" s="27" t="s">
        <v>815</v>
      </c>
      <c r="UKJ301" s="27" t="s">
        <v>815</v>
      </c>
      <c r="UKK301" s="27" t="s">
        <v>815</v>
      </c>
      <c r="UKL301" s="27" t="s">
        <v>815</v>
      </c>
      <c r="UKM301" s="27" t="s">
        <v>815</v>
      </c>
      <c r="UKN301" s="27" t="s">
        <v>815</v>
      </c>
      <c r="UKO301" s="27" t="s">
        <v>815</v>
      </c>
      <c r="UKP301" s="27" t="s">
        <v>815</v>
      </c>
      <c r="UKQ301" s="27" t="s">
        <v>815</v>
      </c>
      <c r="UKR301" s="27" t="s">
        <v>815</v>
      </c>
      <c r="UKS301" s="27" t="s">
        <v>815</v>
      </c>
      <c r="UKT301" s="27" t="s">
        <v>815</v>
      </c>
      <c r="UKU301" s="27" t="s">
        <v>815</v>
      </c>
      <c r="UKV301" s="27" t="s">
        <v>815</v>
      </c>
      <c r="UKW301" s="27" t="s">
        <v>815</v>
      </c>
      <c r="UKX301" s="27" t="s">
        <v>815</v>
      </c>
      <c r="UKY301" s="27" t="s">
        <v>815</v>
      </c>
      <c r="UKZ301" s="27" t="s">
        <v>815</v>
      </c>
      <c r="ULA301" s="27" t="s">
        <v>815</v>
      </c>
      <c r="ULB301" s="27" t="s">
        <v>815</v>
      </c>
      <c r="ULC301" s="27" t="s">
        <v>815</v>
      </c>
      <c r="ULD301" s="27" t="s">
        <v>815</v>
      </c>
      <c r="ULE301" s="27" t="s">
        <v>815</v>
      </c>
      <c r="ULF301" s="27" t="s">
        <v>815</v>
      </c>
      <c r="ULG301" s="27" t="s">
        <v>815</v>
      </c>
      <c r="ULH301" s="27" t="s">
        <v>815</v>
      </c>
      <c r="ULI301" s="27" t="s">
        <v>815</v>
      </c>
      <c r="ULJ301" s="27" t="s">
        <v>815</v>
      </c>
      <c r="ULK301" s="27" t="s">
        <v>815</v>
      </c>
      <c r="ULL301" s="27" t="s">
        <v>815</v>
      </c>
      <c r="ULM301" s="27" t="s">
        <v>815</v>
      </c>
      <c r="ULN301" s="27" t="s">
        <v>815</v>
      </c>
      <c r="ULO301" s="27" t="s">
        <v>815</v>
      </c>
      <c r="ULP301" s="27" t="s">
        <v>815</v>
      </c>
      <c r="ULQ301" s="27" t="s">
        <v>815</v>
      </c>
      <c r="ULR301" s="27" t="s">
        <v>815</v>
      </c>
      <c r="ULS301" s="27" t="s">
        <v>815</v>
      </c>
      <c r="ULT301" s="27" t="s">
        <v>815</v>
      </c>
      <c r="ULU301" s="27" t="s">
        <v>815</v>
      </c>
      <c r="ULV301" s="27" t="s">
        <v>815</v>
      </c>
      <c r="ULW301" s="27" t="s">
        <v>815</v>
      </c>
      <c r="ULX301" s="27" t="s">
        <v>815</v>
      </c>
      <c r="ULY301" s="27" t="s">
        <v>815</v>
      </c>
      <c r="ULZ301" s="27" t="s">
        <v>815</v>
      </c>
      <c r="UMA301" s="27" t="s">
        <v>815</v>
      </c>
      <c r="UMB301" s="27" t="s">
        <v>815</v>
      </c>
      <c r="UMC301" s="27" t="s">
        <v>815</v>
      </c>
      <c r="UMD301" s="27" t="s">
        <v>815</v>
      </c>
      <c r="UME301" s="27" t="s">
        <v>815</v>
      </c>
      <c r="UMF301" s="27" t="s">
        <v>815</v>
      </c>
      <c r="UMG301" s="27" t="s">
        <v>815</v>
      </c>
      <c r="UMH301" s="27" t="s">
        <v>815</v>
      </c>
      <c r="UMI301" s="27" t="s">
        <v>815</v>
      </c>
      <c r="UMJ301" s="27" t="s">
        <v>815</v>
      </c>
      <c r="UMK301" s="27" t="s">
        <v>815</v>
      </c>
      <c r="UML301" s="27" t="s">
        <v>815</v>
      </c>
      <c r="UMM301" s="27" t="s">
        <v>815</v>
      </c>
      <c r="UMN301" s="27" t="s">
        <v>815</v>
      </c>
      <c r="UMO301" s="27" t="s">
        <v>815</v>
      </c>
      <c r="UMP301" s="27" t="s">
        <v>815</v>
      </c>
      <c r="UMQ301" s="27" t="s">
        <v>815</v>
      </c>
      <c r="UMR301" s="27" t="s">
        <v>815</v>
      </c>
      <c r="UMS301" s="27" t="s">
        <v>815</v>
      </c>
      <c r="UMT301" s="27" t="s">
        <v>815</v>
      </c>
      <c r="UMU301" s="27" t="s">
        <v>815</v>
      </c>
      <c r="UMV301" s="27" t="s">
        <v>815</v>
      </c>
      <c r="UMW301" s="27" t="s">
        <v>815</v>
      </c>
      <c r="UMX301" s="27" t="s">
        <v>815</v>
      </c>
      <c r="UMY301" s="27" t="s">
        <v>815</v>
      </c>
      <c r="UMZ301" s="27" t="s">
        <v>815</v>
      </c>
      <c r="UNA301" s="27" t="s">
        <v>815</v>
      </c>
      <c r="UNB301" s="27" t="s">
        <v>815</v>
      </c>
      <c r="UNC301" s="27" t="s">
        <v>815</v>
      </c>
      <c r="UND301" s="27" t="s">
        <v>815</v>
      </c>
      <c r="UNE301" s="27" t="s">
        <v>815</v>
      </c>
      <c r="UNF301" s="27" t="s">
        <v>815</v>
      </c>
      <c r="UNG301" s="27" t="s">
        <v>815</v>
      </c>
      <c r="UNH301" s="27" t="s">
        <v>815</v>
      </c>
      <c r="UNI301" s="27" t="s">
        <v>815</v>
      </c>
      <c r="UNJ301" s="27" t="s">
        <v>815</v>
      </c>
      <c r="UNK301" s="27" t="s">
        <v>815</v>
      </c>
      <c r="UNL301" s="27" t="s">
        <v>815</v>
      </c>
      <c r="UNM301" s="27" t="s">
        <v>815</v>
      </c>
      <c r="UNN301" s="27" t="s">
        <v>815</v>
      </c>
      <c r="UNO301" s="27" t="s">
        <v>815</v>
      </c>
      <c r="UNP301" s="27" t="s">
        <v>815</v>
      </c>
      <c r="UNQ301" s="27" t="s">
        <v>815</v>
      </c>
      <c r="UNR301" s="27" t="s">
        <v>815</v>
      </c>
      <c r="UNS301" s="27" t="s">
        <v>815</v>
      </c>
      <c r="UNT301" s="27" t="s">
        <v>815</v>
      </c>
      <c r="UNU301" s="27" t="s">
        <v>815</v>
      </c>
      <c r="UNV301" s="27" t="s">
        <v>815</v>
      </c>
      <c r="UNW301" s="27" t="s">
        <v>815</v>
      </c>
      <c r="UNX301" s="27" t="s">
        <v>815</v>
      </c>
      <c r="UNY301" s="27" t="s">
        <v>815</v>
      </c>
      <c r="UNZ301" s="27" t="s">
        <v>815</v>
      </c>
      <c r="UOA301" s="27" t="s">
        <v>815</v>
      </c>
      <c r="UOB301" s="27" t="s">
        <v>815</v>
      </c>
      <c r="UOC301" s="27" t="s">
        <v>815</v>
      </c>
      <c r="UOD301" s="27" t="s">
        <v>815</v>
      </c>
      <c r="UOE301" s="27" t="s">
        <v>815</v>
      </c>
      <c r="UOF301" s="27" t="s">
        <v>815</v>
      </c>
      <c r="UOG301" s="27" t="s">
        <v>815</v>
      </c>
      <c r="UOH301" s="27" t="s">
        <v>815</v>
      </c>
      <c r="UOI301" s="27" t="s">
        <v>815</v>
      </c>
      <c r="UOJ301" s="27" t="s">
        <v>815</v>
      </c>
      <c r="UOK301" s="27" t="s">
        <v>815</v>
      </c>
      <c r="UOL301" s="27" t="s">
        <v>815</v>
      </c>
      <c r="UOM301" s="27" t="s">
        <v>815</v>
      </c>
      <c r="UON301" s="27" t="s">
        <v>815</v>
      </c>
      <c r="UOO301" s="27" t="s">
        <v>815</v>
      </c>
      <c r="UOP301" s="27" t="s">
        <v>815</v>
      </c>
      <c r="UOQ301" s="27" t="s">
        <v>815</v>
      </c>
      <c r="UOR301" s="27" t="s">
        <v>815</v>
      </c>
      <c r="UOS301" s="27" t="s">
        <v>815</v>
      </c>
      <c r="UOT301" s="27" t="s">
        <v>815</v>
      </c>
      <c r="UOU301" s="27" t="s">
        <v>815</v>
      </c>
      <c r="UOV301" s="27" t="s">
        <v>815</v>
      </c>
      <c r="UOW301" s="27" t="s">
        <v>815</v>
      </c>
      <c r="UOX301" s="27" t="s">
        <v>815</v>
      </c>
      <c r="UOY301" s="27" t="s">
        <v>815</v>
      </c>
      <c r="UOZ301" s="27" t="s">
        <v>815</v>
      </c>
      <c r="UPA301" s="27" t="s">
        <v>815</v>
      </c>
      <c r="UPB301" s="27" t="s">
        <v>815</v>
      </c>
      <c r="UPC301" s="27" t="s">
        <v>815</v>
      </c>
      <c r="UPD301" s="27" t="s">
        <v>815</v>
      </c>
      <c r="UPE301" s="27" t="s">
        <v>815</v>
      </c>
      <c r="UPF301" s="27" t="s">
        <v>815</v>
      </c>
      <c r="UPG301" s="27" t="s">
        <v>815</v>
      </c>
      <c r="UPH301" s="27" t="s">
        <v>815</v>
      </c>
      <c r="UPI301" s="27" t="s">
        <v>815</v>
      </c>
      <c r="UPJ301" s="27" t="s">
        <v>815</v>
      </c>
      <c r="UPK301" s="27" t="s">
        <v>815</v>
      </c>
      <c r="UPL301" s="27" t="s">
        <v>815</v>
      </c>
      <c r="UPM301" s="27" t="s">
        <v>815</v>
      </c>
      <c r="UPN301" s="27" t="s">
        <v>815</v>
      </c>
      <c r="UPO301" s="27" t="s">
        <v>815</v>
      </c>
      <c r="UPP301" s="27" t="s">
        <v>815</v>
      </c>
      <c r="UPQ301" s="27" t="s">
        <v>815</v>
      </c>
      <c r="UPR301" s="27" t="s">
        <v>815</v>
      </c>
      <c r="UPS301" s="27" t="s">
        <v>815</v>
      </c>
      <c r="UPT301" s="27" t="s">
        <v>815</v>
      </c>
      <c r="UPU301" s="27" t="s">
        <v>815</v>
      </c>
      <c r="UPV301" s="27" t="s">
        <v>815</v>
      </c>
      <c r="UPW301" s="27" t="s">
        <v>815</v>
      </c>
      <c r="UPX301" s="27" t="s">
        <v>815</v>
      </c>
      <c r="UPY301" s="27" t="s">
        <v>815</v>
      </c>
      <c r="UPZ301" s="27" t="s">
        <v>815</v>
      </c>
      <c r="UQA301" s="27" t="s">
        <v>815</v>
      </c>
      <c r="UQB301" s="27" t="s">
        <v>815</v>
      </c>
      <c r="UQC301" s="27" t="s">
        <v>815</v>
      </c>
      <c r="UQD301" s="27" t="s">
        <v>815</v>
      </c>
      <c r="UQE301" s="27" t="s">
        <v>815</v>
      </c>
      <c r="UQF301" s="27" t="s">
        <v>815</v>
      </c>
      <c r="UQG301" s="27" t="s">
        <v>815</v>
      </c>
      <c r="UQH301" s="27" t="s">
        <v>815</v>
      </c>
      <c r="UQI301" s="27" t="s">
        <v>815</v>
      </c>
      <c r="UQJ301" s="27" t="s">
        <v>815</v>
      </c>
      <c r="UQK301" s="27" t="s">
        <v>815</v>
      </c>
      <c r="UQL301" s="27" t="s">
        <v>815</v>
      </c>
      <c r="UQM301" s="27" t="s">
        <v>815</v>
      </c>
      <c r="UQN301" s="27" t="s">
        <v>815</v>
      </c>
      <c r="UQO301" s="27" t="s">
        <v>815</v>
      </c>
      <c r="UQP301" s="27" t="s">
        <v>815</v>
      </c>
      <c r="UQQ301" s="27" t="s">
        <v>815</v>
      </c>
      <c r="UQR301" s="27" t="s">
        <v>815</v>
      </c>
      <c r="UQS301" s="27" t="s">
        <v>815</v>
      </c>
      <c r="UQT301" s="27" t="s">
        <v>815</v>
      </c>
      <c r="UQU301" s="27" t="s">
        <v>815</v>
      </c>
      <c r="UQV301" s="27" t="s">
        <v>815</v>
      </c>
      <c r="UQW301" s="27" t="s">
        <v>815</v>
      </c>
      <c r="UQX301" s="27" t="s">
        <v>815</v>
      </c>
      <c r="UQY301" s="27" t="s">
        <v>815</v>
      </c>
      <c r="UQZ301" s="27" t="s">
        <v>815</v>
      </c>
      <c r="URA301" s="27" t="s">
        <v>815</v>
      </c>
      <c r="URB301" s="27" t="s">
        <v>815</v>
      </c>
      <c r="URC301" s="27" t="s">
        <v>815</v>
      </c>
      <c r="URD301" s="27" t="s">
        <v>815</v>
      </c>
      <c r="URE301" s="27" t="s">
        <v>815</v>
      </c>
      <c r="URF301" s="27" t="s">
        <v>815</v>
      </c>
      <c r="URG301" s="27" t="s">
        <v>815</v>
      </c>
      <c r="URH301" s="27" t="s">
        <v>815</v>
      </c>
      <c r="URI301" s="27" t="s">
        <v>815</v>
      </c>
      <c r="URJ301" s="27" t="s">
        <v>815</v>
      </c>
      <c r="URK301" s="27" t="s">
        <v>815</v>
      </c>
      <c r="URL301" s="27" t="s">
        <v>815</v>
      </c>
      <c r="URM301" s="27" t="s">
        <v>815</v>
      </c>
      <c r="URN301" s="27" t="s">
        <v>815</v>
      </c>
      <c r="URO301" s="27" t="s">
        <v>815</v>
      </c>
      <c r="URP301" s="27" t="s">
        <v>815</v>
      </c>
      <c r="URQ301" s="27" t="s">
        <v>815</v>
      </c>
      <c r="URR301" s="27" t="s">
        <v>815</v>
      </c>
      <c r="URS301" s="27" t="s">
        <v>815</v>
      </c>
      <c r="URT301" s="27" t="s">
        <v>815</v>
      </c>
      <c r="URU301" s="27" t="s">
        <v>815</v>
      </c>
      <c r="URV301" s="27" t="s">
        <v>815</v>
      </c>
      <c r="URW301" s="27" t="s">
        <v>815</v>
      </c>
      <c r="URX301" s="27" t="s">
        <v>815</v>
      </c>
      <c r="URY301" s="27" t="s">
        <v>815</v>
      </c>
      <c r="URZ301" s="27" t="s">
        <v>815</v>
      </c>
      <c r="USA301" s="27" t="s">
        <v>815</v>
      </c>
      <c r="USB301" s="27" t="s">
        <v>815</v>
      </c>
      <c r="USC301" s="27" t="s">
        <v>815</v>
      </c>
      <c r="USD301" s="27" t="s">
        <v>815</v>
      </c>
      <c r="USE301" s="27" t="s">
        <v>815</v>
      </c>
      <c r="USF301" s="27" t="s">
        <v>815</v>
      </c>
      <c r="USG301" s="27" t="s">
        <v>815</v>
      </c>
      <c r="USH301" s="27" t="s">
        <v>815</v>
      </c>
      <c r="USI301" s="27" t="s">
        <v>815</v>
      </c>
      <c r="USJ301" s="27" t="s">
        <v>815</v>
      </c>
      <c r="USK301" s="27" t="s">
        <v>815</v>
      </c>
      <c r="USL301" s="27" t="s">
        <v>815</v>
      </c>
      <c r="USM301" s="27" t="s">
        <v>815</v>
      </c>
      <c r="USN301" s="27" t="s">
        <v>815</v>
      </c>
      <c r="USO301" s="27" t="s">
        <v>815</v>
      </c>
      <c r="USP301" s="27" t="s">
        <v>815</v>
      </c>
      <c r="USQ301" s="27" t="s">
        <v>815</v>
      </c>
      <c r="USR301" s="27" t="s">
        <v>815</v>
      </c>
      <c r="USS301" s="27" t="s">
        <v>815</v>
      </c>
      <c r="UST301" s="27" t="s">
        <v>815</v>
      </c>
      <c r="USU301" s="27" t="s">
        <v>815</v>
      </c>
      <c r="USV301" s="27" t="s">
        <v>815</v>
      </c>
      <c r="USW301" s="27" t="s">
        <v>815</v>
      </c>
      <c r="USX301" s="27" t="s">
        <v>815</v>
      </c>
      <c r="USY301" s="27" t="s">
        <v>815</v>
      </c>
      <c r="USZ301" s="27" t="s">
        <v>815</v>
      </c>
      <c r="UTA301" s="27" t="s">
        <v>815</v>
      </c>
      <c r="UTB301" s="27" t="s">
        <v>815</v>
      </c>
      <c r="UTC301" s="27" t="s">
        <v>815</v>
      </c>
      <c r="UTD301" s="27" t="s">
        <v>815</v>
      </c>
      <c r="UTE301" s="27" t="s">
        <v>815</v>
      </c>
      <c r="UTF301" s="27" t="s">
        <v>815</v>
      </c>
      <c r="UTG301" s="27" t="s">
        <v>815</v>
      </c>
      <c r="UTH301" s="27" t="s">
        <v>815</v>
      </c>
      <c r="UTI301" s="27" t="s">
        <v>815</v>
      </c>
      <c r="UTJ301" s="27" t="s">
        <v>815</v>
      </c>
      <c r="UTK301" s="27" t="s">
        <v>815</v>
      </c>
      <c r="UTL301" s="27" t="s">
        <v>815</v>
      </c>
      <c r="UTM301" s="27" t="s">
        <v>815</v>
      </c>
      <c r="UTN301" s="27" t="s">
        <v>815</v>
      </c>
      <c r="UTO301" s="27" t="s">
        <v>815</v>
      </c>
      <c r="UTP301" s="27" t="s">
        <v>815</v>
      </c>
      <c r="UTQ301" s="27" t="s">
        <v>815</v>
      </c>
      <c r="UTR301" s="27" t="s">
        <v>815</v>
      </c>
      <c r="UTS301" s="27" t="s">
        <v>815</v>
      </c>
      <c r="UTT301" s="27" t="s">
        <v>815</v>
      </c>
      <c r="UTU301" s="27" t="s">
        <v>815</v>
      </c>
      <c r="UTV301" s="27" t="s">
        <v>815</v>
      </c>
      <c r="UTW301" s="27" t="s">
        <v>815</v>
      </c>
      <c r="UTX301" s="27" t="s">
        <v>815</v>
      </c>
      <c r="UTY301" s="27" t="s">
        <v>815</v>
      </c>
      <c r="UTZ301" s="27" t="s">
        <v>815</v>
      </c>
      <c r="UUA301" s="27" t="s">
        <v>815</v>
      </c>
      <c r="UUB301" s="27" t="s">
        <v>815</v>
      </c>
      <c r="UUC301" s="27" t="s">
        <v>815</v>
      </c>
      <c r="UUD301" s="27" t="s">
        <v>815</v>
      </c>
      <c r="UUE301" s="27" t="s">
        <v>815</v>
      </c>
      <c r="UUF301" s="27" t="s">
        <v>815</v>
      </c>
      <c r="UUG301" s="27" t="s">
        <v>815</v>
      </c>
      <c r="UUH301" s="27" t="s">
        <v>815</v>
      </c>
      <c r="UUI301" s="27" t="s">
        <v>815</v>
      </c>
      <c r="UUJ301" s="27" t="s">
        <v>815</v>
      </c>
      <c r="UUK301" s="27" t="s">
        <v>815</v>
      </c>
      <c r="UUL301" s="27" t="s">
        <v>815</v>
      </c>
      <c r="UUM301" s="27" t="s">
        <v>815</v>
      </c>
      <c r="UUN301" s="27" t="s">
        <v>815</v>
      </c>
      <c r="UUO301" s="27" t="s">
        <v>815</v>
      </c>
      <c r="UUP301" s="27" t="s">
        <v>815</v>
      </c>
      <c r="UUQ301" s="27" t="s">
        <v>815</v>
      </c>
      <c r="UUR301" s="27" t="s">
        <v>815</v>
      </c>
      <c r="UUS301" s="27" t="s">
        <v>815</v>
      </c>
      <c r="UUT301" s="27" t="s">
        <v>815</v>
      </c>
      <c r="UUU301" s="27" t="s">
        <v>815</v>
      </c>
      <c r="UUV301" s="27" t="s">
        <v>815</v>
      </c>
      <c r="UUW301" s="27" t="s">
        <v>815</v>
      </c>
      <c r="UUX301" s="27" t="s">
        <v>815</v>
      </c>
      <c r="UUY301" s="27" t="s">
        <v>815</v>
      </c>
      <c r="UUZ301" s="27" t="s">
        <v>815</v>
      </c>
      <c r="UVA301" s="27" t="s">
        <v>815</v>
      </c>
      <c r="UVB301" s="27" t="s">
        <v>815</v>
      </c>
      <c r="UVC301" s="27" t="s">
        <v>815</v>
      </c>
      <c r="UVD301" s="27" t="s">
        <v>815</v>
      </c>
      <c r="UVE301" s="27" t="s">
        <v>815</v>
      </c>
      <c r="UVF301" s="27" t="s">
        <v>815</v>
      </c>
      <c r="UVG301" s="27" t="s">
        <v>815</v>
      </c>
      <c r="UVH301" s="27" t="s">
        <v>815</v>
      </c>
      <c r="UVI301" s="27" t="s">
        <v>815</v>
      </c>
      <c r="UVJ301" s="27" t="s">
        <v>815</v>
      </c>
      <c r="UVK301" s="27" t="s">
        <v>815</v>
      </c>
      <c r="UVL301" s="27" t="s">
        <v>815</v>
      </c>
      <c r="UVM301" s="27" t="s">
        <v>815</v>
      </c>
      <c r="UVN301" s="27" t="s">
        <v>815</v>
      </c>
      <c r="UVO301" s="27" t="s">
        <v>815</v>
      </c>
      <c r="UVP301" s="27" t="s">
        <v>815</v>
      </c>
      <c r="UVQ301" s="27" t="s">
        <v>815</v>
      </c>
      <c r="UVR301" s="27" t="s">
        <v>815</v>
      </c>
      <c r="UVS301" s="27" t="s">
        <v>815</v>
      </c>
      <c r="UVT301" s="27" t="s">
        <v>815</v>
      </c>
      <c r="UVU301" s="27" t="s">
        <v>815</v>
      </c>
      <c r="UVV301" s="27" t="s">
        <v>815</v>
      </c>
      <c r="UVW301" s="27" t="s">
        <v>815</v>
      </c>
      <c r="UVX301" s="27" t="s">
        <v>815</v>
      </c>
      <c r="UVY301" s="27" t="s">
        <v>815</v>
      </c>
      <c r="UVZ301" s="27" t="s">
        <v>815</v>
      </c>
      <c r="UWA301" s="27" t="s">
        <v>815</v>
      </c>
      <c r="UWB301" s="27" t="s">
        <v>815</v>
      </c>
      <c r="UWC301" s="27" t="s">
        <v>815</v>
      </c>
      <c r="UWD301" s="27" t="s">
        <v>815</v>
      </c>
      <c r="UWE301" s="27" t="s">
        <v>815</v>
      </c>
      <c r="UWF301" s="27" t="s">
        <v>815</v>
      </c>
      <c r="UWG301" s="27" t="s">
        <v>815</v>
      </c>
      <c r="UWH301" s="27" t="s">
        <v>815</v>
      </c>
      <c r="UWI301" s="27" t="s">
        <v>815</v>
      </c>
      <c r="UWJ301" s="27" t="s">
        <v>815</v>
      </c>
      <c r="UWK301" s="27" t="s">
        <v>815</v>
      </c>
      <c r="UWL301" s="27" t="s">
        <v>815</v>
      </c>
      <c r="UWM301" s="27" t="s">
        <v>815</v>
      </c>
      <c r="UWN301" s="27" t="s">
        <v>815</v>
      </c>
      <c r="UWO301" s="27" t="s">
        <v>815</v>
      </c>
      <c r="UWP301" s="27" t="s">
        <v>815</v>
      </c>
      <c r="UWQ301" s="27" t="s">
        <v>815</v>
      </c>
      <c r="UWR301" s="27" t="s">
        <v>815</v>
      </c>
      <c r="UWS301" s="27" t="s">
        <v>815</v>
      </c>
      <c r="UWT301" s="27" t="s">
        <v>815</v>
      </c>
      <c r="UWU301" s="27" t="s">
        <v>815</v>
      </c>
      <c r="UWV301" s="27" t="s">
        <v>815</v>
      </c>
      <c r="UWW301" s="27" t="s">
        <v>815</v>
      </c>
      <c r="UWX301" s="27" t="s">
        <v>815</v>
      </c>
      <c r="UWY301" s="27" t="s">
        <v>815</v>
      </c>
      <c r="UWZ301" s="27" t="s">
        <v>815</v>
      </c>
      <c r="UXA301" s="27" t="s">
        <v>815</v>
      </c>
      <c r="UXB301" s="27" t="s">
        <v>815</v>
      </c>
      <c r="UXC301" s="27" t="s">
        <v>815</v>
      </c>
      <c r="UXD301" s="27" t="s">
        <v>815</v>
      </c>
      <c r="UXE301" s="27" t="s">
        <v>815</v>
      </c>
      <c r="UXF301" s="27" t="s">
        <v>815</v>
      </c>
      <c r="UXG301" s="27" t="s">
        <v>815</v>
      </c>
      <c r="UXH301" s="27" t="s">
        <v>815</v>
      </c>
      <c r="UXI301" s="27" t="s">
        <v>815</v>
      </c>
      <c r="UXJ301" s="27" t="s">
        <v>815</v>
      </c>
      <c r="UXK301" s="27" t="s">
        <v>815</v>
      </c>
      <c r="UXL301" s="27" t="s">
        <v>815</v>
      </c>
      <c r="UXM301" s="27" t="s">
        <v>815</v>
      </c>
      <c r="UXN301" s="27" t="s">
        <v>815</v>
      </c>
      <c r="UXO301" s="27" t="s">
        <v>815</v>
      </c>
      <c r="UXP301" s="27" t="s">
        <v>815</v>
      </c>
      <c r="UXQ301" s="27" t="s">
        <v>815</v>
      </c>
      <c r="UXR301" s="27" t="s">
        <v>815</v>
      </c>
      <c r="UXS301" s="27" t="s">
        <v>815</v>
      </c>
      <c r="UXT301" s="27" t="s">
        <v>815</v>
      </c>
      <c r="UXU301" s="27" t="s">
        <v>815</v>
      </c>
      <c r="UXV301" s="27" t="s">
        <v>815</v>
      </c>
      <c r="UXW301" s="27" t="s">
        <v>815</v>
      </c>
      <c r="UXX301" s="27" t="s">
        <v>815</v>
      </c>
      <c r="UXY301" s="27" t="s">
        <v>815</v>
      </c>
      <c r="UXZ301" s="27" t="s">
        <v>815</v>
      </c>
      <c r="UYA301" s="27" t="s">
        <v>815</v>
      </c>
      <c r="UYB301" s="27" t="s">
        <v>815</v>
      </c>
      <c r="UYC301" s="27" t="s">
        <v>815</v>
      </c>
      <c r="UYD301" s="27" t="s">
        <v>815</v>
      </c>
      <c r="UYE301" s="27" t="s">
        <v>815</v>
      </c>
      <c r="UYF301" s="27" t="s">
        <v>815</v>
      </c>
      <c r="UYG301" s="27" t="s">
        <v>815</v>
      </c>
      <c r="UYH301" s="27" t="s">
        <v>815</v>
      </c>
      <c r="UYI301" s="27" t="s">
        <v>815</v>
      </c>
      <c r="UYJ301" s="27" t="s">
        <v>815</v>
      </c>
      <c r="UYK301" s="27" t="s">
        <v>815</v>
      </c>
      <c r="UYL301" s="27" t="s">
        <v>815</v>
      </c>
      <c r="UYM301" s="27" t="s">
        <v>815</v>
      </c>
      <c r="UYN301" s="27" t="s">
        <v>815</v>
      </c>
      <c r="UYO301" s="27" t="s">
        <v>815</v>
      </c>
      <c r="UYP301" s="27" t="s">
        <v>815</v>
      </c>
      <c r="UYQ301" s="27" t="s">
        <v>815</v>
      </c>
      <c r="UYR301" s="27" t="s">
        <v>815</v>
      </c>
      <c r="UYS301" s="27" t="s">
        <v>815</v>
      </c>
      <c r="UYT301" s="27" t="s">
        <v>815</v>
      </c>
      <c r="UYU301" s="27" t="s">
        <v>815</v>
      </c>
      <c r="UYV301" s="27" t="s">
        <v>815</v>
      </c>
      <c r="UYW301" s="27" t="s">
        <v>815</v>
      </c>
      <c r="UYX301" s="27" t="s">
        <v>815</v>
      </c>
      <c r="UYY301" s="27" t="s">
        <v>815</v>
      </c>
      <c r="UYZ301" s="27" t="s">
        <v>815</v>
      </c>
      <c r="UZA301" s="27" t="s">
        <v>815</v>
      </c>
      <c r="UZB301" s="27" t="s">
        <v>815</v>
      </c>
      <c r="UZC301" s="27" t="s">
        <v>815</v>
      </c>
      <c r="UZD301" s="27" t="s">
        <v>815</v>
      </c>
      <c r="UZE301" s="27" t="s">
        <v>815</v>
      </c>
      <c r="UZF301" s="27" t="s">
        <v>815</v>
      </c>
      <c r="UZG301" s="27" t="s">
        <v>815</v>
      </c>
      <c r="UZH301" s="27" t="s">
        <v>815</v>
      </c>
      <c r="UZI301" s="27" t="s">
        <v>815</v>
      </c>
      <c r="UZJ301" s="27" t="s">
        <v>815</v>
      </c>
      <c r="UZK301" s="27" t="s">
        <v>815</v>
      </c>
      <c r="UZL301" s="27" t="s">
        <v>815</v>
      </c>
      <c r="UZM301" s="27" t="s">
        <v>815</v>
      </c>
      <c r="UZN301" s="27" t="s">
        <v>815</v>
      </c>
      <c r="UZO301" s="27" t="s">
        <v>815</v>
      </c>
      <c r="UZP301" s="27" t="s">
        <v>815</v>
      </c>
      <c r="UZQ301" s="27" t="s">
        <v>815</v>
      </c>
      <c r="UZR301" s="27" t="s">
        <v>815</v>
      </c>
      <c r="UZS301" s="27" t="s">
        <v>815</v>
      </c>
      <c r="UZT301" s="27" t="s">
        <v>815</v>
      </c>
      <c r="UZU301" s="27" t="s">
        <v>815</v>
      </c>
      <c r="UZV301" s="27" t="s">
        <v>815</v>
      </c>
      <c r="UZW301" s="27" t="s">
        <v>815</v>
      </c>
      <c r="UZX301" s="27" t="s">
        <v>815</v>
      </c>
      <c r="UZY301" s="27" t="s">
        <v>815</v>
      </c>
      <c r="UZZ301" s="27" t="s">
        <v>815</v>
      </c>
      <c r="VAA301" s="27" t="s">
        <v>815</v>
      </c>
      <c r="VAB301" s="27" t="s">
        <v>815</v>
      </c>
      <c r="VAC301" s="27" t="s">
        <v>815</v>
      </c>
      <c r="VAD301" s="27" t="s">
        <v>815</v>
      </c>
      <c r="VAE301" s="27" t="s">
        <v>815</v>
      </c>
      <c r="VAF301" s="27" t="s">
        <v>815</v>
      </c>
      <c r="VAG301" s="27" t="s">
        <v>815</v>
      </c>
      <c r="VAH301" s="27" t="s">
        <v>815</v>
      </c>
      <c r="VAI301" s="27" t="s">
        <v>815</v>
      </c>
      <c r="VAJ301" s="27" t="s">
        <v>815</v>
      </c>
      <c r="VAK301" s="27" t="s">
        <v>815</v>
      </c>
      <c r="VAL301" s="27" t="s">
        <v>815</v>
      </c>
      <c r="VAM301" s="27" t="s">
        <v>815</v>
      </c>
      <c r="VAN301" s="27" t="s">
        <v>815</v>
      </c>
      <c r="VAO301" s="27" t="s">
        <v>815</v>
      </c>
      <c r="VAP301" s="27" t="s">
        <v>815</v>
      </c>
      <c r="VAQ301" s="27" t="s">
        <v>815</v>
      </c>
      <c r="VAR301" s="27" t="s">
        <v>815</v>
      </c>
      <c r="VAS301" s="27" t="s">
        <v>815</v>
      </c>
      <c r="VAT301" s="27" t="s">
        <v>815</v>
      </c>
      <c r="VAU301" s="27" t="s">
        <v>815</v>
      </c>
      <c r="VAV301" s="27" t="s">
        <v>815</v>
      </c>
      <c r="VAW301" s="27" t="s">
        <v>815</v>
      </c>
      <c r="VAX301" s="27" t="s">
        <v>815</v>
      </c>
      <c r="VAY301" s="27" t="s">
        <v>815</v>
      </c>
      <c r="VAZ301" s="27" t="s">
        <v>815</v>
      </c>
      <c r="VBA301" s="27" t="s">
        <v>815</v>
      </c>
      <c r="VBB301" s="27" t="s">
        <v>815</v>
      </c>
      <c r="VBC301" s="27" t="s">
        <v>815</v>
      </c>
      <c r="VBD301" s="27" t="s">
        <v>815</v>
      </c>
      <c r="VBE301" s="27" t="s">
        <v>815</v>
      </c>
      <c r="VBF301" s="27" t="s">
        <v>815</v>
      </c>
      <c r="VBG301" s="27" t="s">
        <v>815</v>
      </c>
      <c r="VBH301" s="27" t="s">
        <v>815</v>
      </c>
      <c r="VBI301" s="27" t="s">
        <v>815</v>
      </c>
      <c r="VBJ301" s="27" t="s">
        <v>815</v>
      </c>
      <c r="VBK301" s="27" t="s">
        <v>815</v>
      </c>
      <c r="VBL301" s="27" t="s">
        <v>815</v>
      </c>
      <c r="VBM301" s="27" t="s">
        <v>815</v>
      </c>
      <c r="VBN301" s="27" t="s">
        <v>815</v>
      </c>
      <c r="VBO301" s="27" t="s">
        <v>815</v>
      </c>
      <c r="VBP301" s="27" t="s">
        <v>815</v>
      </c>
      <c r="VBQ301" s="27" t="s">
        <v>815</v>
      </c>
      <c r="VBR301" s="27" t="s">
        <v>815</v>
      </c>
      <c r="VBS301" s="27" t="s">
        <v>815</v>
      </c>
      <c r="VBT301" s="27" t="s">
        <v>815</v>
      </c>
      <c r="VBU301" s="27" t="s">
        <v>815</v>
      </c>
      <c r="VBV301" s="27" t="s">
        <v>815</v>
      </c>
      <c r="VBW301" s="27" t="s">
        <v>815</v>
      </c>
      <c r="VBX301" s="27" t="s">
        <v>815</v>
      </c>
      <c r="VBY301" s="27" t="s">
        <v>815</v>
      </c>
      <c r="VBZ301" s="27" t="s">
        <v>815</v>
      </c>
      <c r="VCA301" s="27" t="s">
        <v>815</v>
      </c>
      <c r="VCB301" s="27" t="s">
        <v>815</v>
      </c>
      <c r="VCC301" s="27" t="s">
        <v>815</v>
      </c>
      <c r="VCD301" s="27" t="s">
        <v>815</v>
      </c>
      <c r="VCE301" s="27" t="s">
        <v>815</v>
      </c>
      <c r="VCF301" s="27" t="s">
        <v>815</v>
      </c>
      <c r="VCG301" s="27" t="s">
        <v>815</v>
      </c>
      <c r="VCH301" s="27" t="s">
        <v>815</v>
      </c>
      <c r="VCI301" s="27" t="s">
        <v>815</v>
      </c>
      <c r="VCJ301" s="27" t="s">
        <v>815</v>
      </c>
      <c r="VCK301" s="27" t="s">
        <v>815</v>
      </c>
      <c r="VCL301" s="27" t="s">
        <v>815</v>
      </c>
      <c r="VCM301" s="27" t="s">
        <v>815</v>
      </c>
      <c r="VCN301" s="27" t="s">
        <v>815</v>
      </c>
      <c r="VCO301" s="27" t="s">
        <v>815</v>
      </c>
      <c r="VCP301" s="27" t="s">
        <v>815</v>
      </c>
      <c r="VCQ301" s="27" t="s">
        <v>815</v>
      </c>
      <c r="VCR301" s="27" t="s">
        <v>815</v>
      </c>
      <c r="VCS301" s="27" t="s">
        <v>815</v>
      </c>
      <c r="VCT301" s="27" t="s">
        <v>815</v>
      </c>
      <c r="VCU301" s="27" t="s">
        <v>815</v>
      </c>
      <c r="VCV301" s="27" t="s">
        <v>815</v>
      </c>
      <c r="VCW301" s="27" t="s">
        <v>815</v>
      </c>
      <c r="VCX301" s="27" t="s">
        <v>815</v>
      </c>
      <c r="VCY301" s="27" t="s">
        <v>815</v>
      </c>
      <c r="VCZ301" s="27" t="s">
        <v>815</v>
      </c>
      <c r="VDA301" s="27" t="s">
        <v>815</v>
      </c>
      <c r="VDB301" s="27" t="s">
        <v>815</v>
      </c>
      <c r="VDC301" s="27" t="s">
        <v>815</v>
      </c>
      <c r="VDD301" s="27" t="s">
        <v>815</v>
      </c>
      <c r="VDE301" s="27" t="s">
        <v>815</v>
      </c>
      <c r="VDF301" s="27" t="s">
        <v>815</v>
      </c>
      <c r="VDG301" s="27" t="s">
        <v>815</v>
      </c>
      <c r="VDH301" s="27" t="s">
        <v>815</v>
      </c>
      <c r="VDI301" s="27" t="s">
        <v>815</v>
      </c>
      <c r="VDJ301" s="27" t="s">
        <v>815</v>
      </c>
      <c r="VDK301" s="27" t="s">
        <v>815</v>
      </c>
      <c r="VDL301" s="27" t="s">
        <v>815</v>
      </c>
      <c r="VDM301" s="27" t="s">
        <v>815</v>
      </c>
      <c r="VDN301" s="27" t="s">
        <v>815</v>
      </c>
      <c r="VDO301" s="27" t="s">
        <v>815</v>
      </c>
      <c r="VDP301" s="27" t="s">
        <v>815</v>
      </c>
      <c r="VDQ301" s="27" t="s">
        <v>815</v>
      </c>
      <c r="VDR301" s="27" t="s">
        <v>815</v>
      </c>
      <c r="VDS301" s="27" t="s">
        <v>815</v>
      </c>
      <c r="VDT301" s="27" t="s">
        <v>815</v>
      </c>
      <c r="VDU301" s="27" t="s">
        <v>815</v>
      </c>
      <c r="VDV301" s="27" t="s">
        <v>815</v>
      </c>
      <c r="VDW301" s="27" t="s">
        <v>815</v>
      </c>
      <c r="VDX301" s="27" t="s">
        <v>815</v>
      </c>
      <c r="VDY301" s="27" t="s">
        <v>815</v>
      </c>
      <c r="VDZ301" s="27" t="s">
        <v>815</v>
      </c>
      <c r="VEA301" s="27" t="s">
        <v>815</v>
      </c>
      <c r="VEB301" s="27" t="s">
        <v>815</v>
      </c>
      <c r="VEC301" s="27" t="s">
        <v>815</v>
      </c>
      <c r="VED301" s="27" t="s">
        <v>815</v>
      </c>
      <c r="VEE301" s="27" t="s">
        <v>815</v>
      </c>
      <c r="VEF301" s="27" t="s">
        <v>815</v>
      </c>
      <c r="VEG301" s="27" t="s">
        <v>815</v>
      </c>
      <c r="VEH301" s="27" t="s">
        <v>815</v>
      </c>
      <c r="VEI301" s="27" t="s">
        <v>815</v>
      </c>
      <c r="VEJ301" s="27" t="s">
        <v>815</v>
      </c>
      <c r="VEK301" s="27" t="s">
        <v>815</v>
      </c>
      <c r="VEL301" s="27" t="s">
        <v>815</v>
      </c>
      <c r="VEM301" s="27" t="s">
        <v>815</v>
      </c>
      <c r="VEN301" s="27" t="s">
        <v>815</v>
      </c>
      <c r="VEO301" s="27" t="s">
        <v>815</v>
      </c>
      <c r="VEP301" s="27" t="s">
        <v>815</v>
      </c>
      <c r="VEQ301" s="27" t="s">
        <v>815</v>
      </c>
      <c r="VER301" s="27" t="s">
        <v>815</v>
      </c>
      <c r="VES301" s="27" t="s">
        <v>815</v>
      </c>
      <c r="VET301" s="27" t="s">
        <v>815</v>
      </c>
      <c r="VEU301" s="27" t="s">
        <v>815</v>
      </c>
      <c r="VEV301" s="27" t="s">
        <v>815</v>
      </c>
      <c r="VEW301" s="27" t="s">
        <v>815</v>
      </c>
      <c r="VEX301" s="27" t="s">
        <v>815</v>
      </c>
      <c r="VEY301" s="27" t="s">
        <v>815</v>
      </c>
      <c r="VEZ301" s="27" t="s">
        <v>815</v>
      </c>
      <c r="VFA301" s="27" t="s">
        <v>815</v>
      </c>
      <c r="VFB301" s="27" t="s">
        <v>815</v>
      </c>
      <c r="VFC301" s="27" t="s">
        <v>815</v>
      </c>
      <c r="VFD301" s="27" t="s">
        <v>815</v>
      </c>
      <c r="VFE301" s="27" t="s">
        <v>815</v>
      </c>
      <c r="VFF301" s="27" t="s">
        <v>815</v>
      </c>
      <c r="VFG301" s="27" t="s">
        <v>815</v>
      </c>
      <c r="VFH301" s="27" t="s">
        <v>815</v>
      </c>
      <c r="VFI301" s="27" t="s">
        <v>815</v>
      </c>
      <c r="VFJ301" s="27" t="s">
        <v>815</v>
      </c>
      <c r="VFK301" s="27" t="s">
        <v>815</v>
      </c>
      <c r="VFL301" s="27" t="s">
        <v>815</v>
      </c>
      <c r="VFM301" s="27" t="s">
        <v>815</v>
      </c>
      <c r="VFN301" s="27" t="s">
        <v>815</v>
      </c>
      <c r="VFO301" s="27" t="s">
        <v>815</v>
      </c>
      <c r="VFP301" s="27" t="s">
        <v>815</v>
      </c>
      <c r="VFQ301" s="27" t="s">
        <v>815</v>
      </c>
      <c r="VFR301" s="27" t="s">
        <v>815</v>
      </c>
      <c r="VFS301" s="27" t="s">
        <v>815</v>
      </c>
      <c r="VFT301" s="27" t="s">
        <v>815</v>
      </c>
      <c r="VFU301" s="27" t="s">
        <v>815</v>
      </c>
      <c r="VFV301" s="27" t="s">
        <v>815</v>
      </c>
      <c r="VFW301" s="27" t="s">
        <v>815</v>
      </c>
      <c r="VFX301" s="27" t="s">
        <v>815</v>
      </c>
      <c r="VFY301" s="27" t="s">
        <v>815</v>
      </c>
      <c r="VFZ301" s="27" t="s">
        <v>815</v>
      </c>
      <c r="VGA301" s="27" t="s">
        <v>815</v>
      </c>
      <c r="VGB301" s="27" t="s">
        <v>815</v>
      </c>
      <c r="VGC301" s="27" t="s">
        <v>815</v>
      </c>
      <c r="VGD301" s="27" t="s">
        <v>815</v>
      </c>
      <c r="VGE301" s="27" t="s">
        <v>815</v>
      </c>
      <c r="VGF301" s="27" t="s">
        <v>815</v>
      </c>
      <c r="VGG301" s="27" t="s">
        <v>815</v>
      </c>
      <c r="VGH301" s="27" t="s">
        <v>815</v>
      </c>
      <c r="VGI301" s="27" t="s">
        <v>815</v>
      </c>
      <c r="VGJ301" s="27" t="s">
        <v>815</v>
      </c>
      <c r="VGK301" s="27" t="s">
        <v>815</v>
      </c>
      <c r="VGL301" s="27" t="s">
        <v>815</v>
      </c>
      <c r="VGM301" s="27" t="s">
        <v>815</v>
      </c>
      <c r="VGN301" s="27" t="s">
        <v>815</v>
      </c>
      <c r="VGO301" s="27" t="s">
        <v>815</v>
      </c>
      <c r="VGP301" s="27" t="s">
        <v>815</v>
      </c>
      <c r="VGQ301" s="27" t="s">
        <v>815</v>
      </c>
      <c r="VGR301" s="27" t="s">
        <v>815</v>
      </c>
      <c r="VGS301" s="27" t="s">
        <v>815</v>
      </c>
      <c r="VGT301" s="27" t="s">
        <v>815</v>
      </c>
      <c r="VGU301" s="27" t="s">
        <v>815</v>
      </c>
      <c r="VGV301" s="27" t="s">
        <v>815</v>
      </c>
      <c r="VGW301" s="27" t="s">
        <v>815</v>
      </c>
      <c r="VGX301" s="27" t="s">
        <v>815</v>
      </c>
      <c r="VGY301" s="27" t="s">
        <v>815</v>
      </c>
      <c r="VGZ301" s="27" t="s">
        <v>815</v>
      </c>
      <c r="VHA301" s="27" t="s">
        <v>815</v>
      </c>
      <c r="VHB301" s="27" t="s">
        <v>815</v>
      </c>
      <c r="VHC301" s="27" t="s">
        <v>815</v>
      </c>
      <c r="VHD301" s="27" t="s">
        <v>815</v>
      </c>
      <c r="VHE301" s="27" t="s">
        <v>815</v>
      </c>
      <c r="VHF301" s="27" t="s">
        <v>815</v>
      </c>
      <c r="VHG301" s="27" t="s">
        <v>815</v>
      </c>
      <c r="VHH301" s="27" t="s">
        <v>815</v>
      </c>
      <c r="VHI301" s="27" t="s">
        <v>815</v>
      </c>
      <c r="VHJ301" s="27" t="s">
        <v>815</v>
      </c>
      <c r="VHK301" s="27" t="s">
        <v>815</v>
      </c>
      <c r="VHL301" s="27" t="s">
        <v>815</v>
      </c>
      <c r="VHM301" s="27" t="s">
        <v>815</v>
      </c>
      <c r="VHN301" s="27" t="s">
        <v>815</v>
      </c>
      <c r="VHO301" s="27" t="s">
        <v>815</v>
      </c>
      <c r="VHP301" s="27" t="s">
        <v>815</v>
      </c>
      <c r="VHQ301" s="27" t="s">
        <v>815</v>
      </c>
      <c r="VHR301" s="27" t="s">
        <v>815</v>
      </c>
      <c r="VHS301" s="27" t="s">
        <v>815</v>
      </c>
      <c r="VHT301" s="27" t="s">
        <v>815</v>
      </c>
      <c r="VHU301" s="27" t="s">
        <v>815</v>
      </c>
      <c r="VHV301" s="27" t="s">
        <v>815</v>
      </c>
      <c r="VHW301" s="27" t="s">
        <v>815</v>
      </c>
      <c r="VHX301" s="27" t="s">
        <v>815</v>
      </c>
      <c r="VHY301" s="27" t="s">
        <v>815</v>
      </c>
      <c r="VHZ301" s="27" t="s">
        <v>815</v>
      </c>
      <c r="VIA301" s="27" t="s">
        <v>815</v>
      </c>
      <c r="VIB301" s="27" t="s">
        <v>815</v>
      </c>
      <c r="VIC301" s="27" t="s">
        <v>815</v>
      </c>
      <c r="VID301" s="27" t="s">
        <v>815</v>
      </c>
      <c r="VIE301" s="27" t="s">
        <v>815</v>
      </c>
      <c r="VIF301" s="27" t="s">
        <v>815</v>
      </c>
      <c r="VIG301" s="27" t="s">
        <v>815</v>
      </c>
      <c r="VIH301" s="27" t="s">
        <v>815</v>
      </c>
      <c r="VII301" s="27" t="s">
        <v>815</v>
      </c>
      <c r="VIJ301" s="27" t="s">
        <v>815</v>
      </c>
      <c r="VIK301" s="27" t="s">
        <v>815</v>
      </c>
      <c r="VIL301" s="27" t="s">
        <v>815</v>
      </c>
      <c r="VIM301" s="27" t="s">
        <v>815</v>
      </c>
      <c r="VIN301" s="27" t="s">
        <v>815</v>
      </c>
      <c r="VIO301" s="27" t="s">
        <v>815</v>
      </c>
      <c r="VIP301" s="27" t="s">
        <v>815</v>
      </c>
      <c r="VIQ301" s="27" t="s">
        <v>815</v>
      </c>
      <c r="VIR301" s="27" t="s">
        <v>815</v>
      </c>
      <c r="VIS301" s="27" t="s">
        <v>815</v>
      </c>
      <c r="VIT301" s="27" t="s">
        <v>815</v>
      </c>
      <c r="VIU301" s="27" t="s">
        <v>815</v>
      </c>
      <c r="VIV301" s="27" t="s">
        <v>815</v>
      </c>
      <c r="VIW301" s="27" t="s">
        <v>815</v>
      </c>
      <c r="VIX301" s="27" t="s">
        <v>815</v>
      </c>
      <c r="VIY301" s="27" t="s">
        <v>815</v>
      </c>
      <c r="VIZ301" s="27" t="s">
        <v>815</v>
      </c>
      <c r="VJA301" s="27" t="s">
        <v>815</v>
      </c>
      <c r="VJB301" s="27" t="s">
        <v>815</v>
      </c>
      <c r="VJC301" s="27" t="s">
        <v>815</v>
      </c>
      <c r="VJD301" s="27" t="s">
        <v>815</v>
      </c>
      <c r="VJE301" s="27" t="s">
        <v>815</v>
      </c>
      <c r="VJF301" s="27" t="s">
        <v>815</v>
      </c>
      <c r="VJG301" s="27" t="s">
        <v>815</v>
      </c>
      <c r="VJH301" s="27" t="s">
        <v>815</v>
      </c>
      <c r="VJI301" s="27" t="s">
        <v>815</v>
      </c>
      <c r="VJJ301" s="27" t="s">
        <v>815</v>
      </c>
      <c r="VJK301" s="27" t="s">
        <v>815</v>
      </c>
      <c r="VJL301" s="27" t="s">
        <v>815</v>
      </c>
      <c r="VJM301" s="27" t="s">
        <v>815</v>
      </c>
      <c r="VJN301" s="27" t="s">
        <v>815</v>
      </c>
      <c r="VJO301" s="27" t="s">
        <v>815</v>
      </c>
      <c r="VJP301" s="27" t="s">
        <v>815</v>
      </c>
      <c r="VJQ301" s="27" t="s">
        <v>815</v>
      </c>
      <c r="VJR301" s="27" t="s">
        <v>815</v>
      </c>
      <c r="VJS301" s="27" t="s">
        <v>815</v>
      </c>
      <c r="VJT301" s="27" t="s">
        <v>815</v>
      </c>
      <c r="VJU301" s="27" t="s">
        <v>815</v>
      </c>
      <c r="VJV301" s="27" t="s">
        <v>815</v>
      </c>
      <c r="VJW301" s="27" t="s">
        <v>815</v>
      </c>
      <c r="VJX301" s="27" t="s">
        <v>815</v>
      </c>
      <c r="VJY301" s="27" t="s">
        <v>815</v>
      </c>
      <c r="VJZ301" s="27" t="s">
        <v>815</v>
      </c>
      <c r="VKA301" s="27" t="s">
        <v>815</v>
      </c>
      <c r="VKB301" s="27" t="s">
        <v>815</v>
      </c>
      <c r="VKC301" s="27" t="s">
        <v>815</v>
      </c>
      <c r="VKD301" s="27" t="s">
        <v>815</v>
      </c>
      <c r="VKE301" s="27" t="s">
        <v>815</v>
      </c>
      <c r="VKF301" s="27" t="s">
        <v>815</v>
      </c>
      <c r="VKG301" s="27" t="s">
        <v>815</v>
      </c>
      <c r="VKH301" s="27" t="s">
        <v>815</v>
      </c>
      <c r="VKI301" s="27" t="s">
        <v>815</v>
      </c>
      <c r="VKJ301" s="27" t="s">
        <v>815</v>
      </c>
      <c r="VKK301" s="27" t="s">
        <v>815</v>
      </c>
      <c r="VKL301" s="27" t="s">
        <v>815</v>
      </c>
      <c r="VKM301" s="27" t="s">
        <v>815</v>
      </c>
      <c r="VKN301" s="27" t="s">
        <v>815</v>
      </c>
      <c r="VKO301" s="27" t="s">
        <v>815</v>
      </c>
      <c r="VKP301" s="27" t="s">
        <v>815</v>
      </c>
      <c r="VKQ301" s="27" t="s">
        <v>815</v>
      </c>
      <c r="VKR301" s="27" t="s">
        <v>815</v>
      </c>
      <c r="VKS301" s="27" t="s">
        <v>815</v>
      </c>
      <c r="VKT301" s="27" t="s">
        <v>815</v>
      </c>
      <c r="VKU301" s="27" t="s">
        <v>815</v>
      </c>
      <c r="VKV301" s="27" t="s">
        <v>815</v>
      </c>
      <c r="VKW301" s="27" t="s">
        <v>815</v>
      </c>
      <c r="VKX301" s="27" t="s">
        <v>815</v>
      </c>
      <c r="VKY301" s="27" t="s">
        <v>815</v>
      </c>
      <c r="VKZ301" s="27" t="s">
        <v>815</v>
      </c>
      <c r="VLA301" s="27" t="s">
        <v>815</v>
      </c>
      <c r="VLB301" s="27" t="s">
        <v>815</v>
      </c>
      <c r="VLC301" s="27" t="s">
        <v>815</v>
      </c>
      <c r="VLD301" s="27" t="s">
        <v>815</v>
      </c>
      <c r="VLE301" s="27" t="s">
        <v>815</v>
      </c>
      <c r="VLF301" s="27" t="s">
        <v>815</v>
      </c>
      <c r="VLG301" s="27" t="s">
        <v>815</v>
      </c>
      <c r="VLH301" s="27" t="s">
        <v>815</v>
      </c>
      <c r="VLI301" s="27" t="s">
        <v>815</v>
      </c>
      <c r="VLJ301" s="27" t="s">
        <v>815</v>
      </c>
      <c r="VLK301" s="27" t="s">
        <v>815</v>
      </c>
      <c r="VLL301" s="27" t="s">
        <v>815</v>
      </c>
      <c r="VLM301" s="27" t="s">
        <v>815</v>
      </c>
      <c r="VLN301" s="27" t="s">
        <v>815</v>
      </c>
      <c r="VLO301" s="27" t="s">
        <v>815</v>
      </c>
      <c r="VLP301" s="27" t="s">
        <v>815</v>
      </c>
      <c r="VLQ301" s="27" t="s">
        <v>815</v>
      </c>
      <c r="VLR301" s="27" t="s">
        <v>815</v>
      </c>
      <c r="VLS301" s="27" t="s">
        <v>815</v>
      </c>
      <c r="VLT301" s="27" t="s">
        <v>815</v>
      </c>
      <c r="VLU301" s="27" t="s">
        <v>815</v>
      </c>
      <c r="VLV301" s="27" t="s">
        <v>815</v>
      </c>
      <c r="VLW301" s="27" t="s">
        <v>815</v>
      </c>
      <c r="VLX301" s="27" t="s">
        <v>815</v>
      </c>
      <c r="VLY301" s="27" t="s">
        <v>815</v>
      </c>
      <c r="VLZ301" s="27" t="s">
        <v>815</v>
      </c>
      <c r="VMA301" s="27" t="s">
        <v>815</v>
      </c>
      <c r="VMB301" s="27" t="s">
        <v>815</v>
      </c>
      <c r="VMC301" s="27" t="s">
        <v>815</v>
      </c>
      <c r="VMD301" s="27" t="s">
        <v>815</v>
      </c>
      <c r="VME301" s="27" t="s">
        <v>815</v>
      </c>
      <c r="VMF301" s="27" t="s">
        <v>815</v>
      </c>
      <c r="VMG301" s="27" t="s">
        <v>815</v>
      </c>
      <c r="VMH301" s="27" t="s">
        <v>815</v>
      </c>
      <c r="VMI301" s="27" t="s">
        <v>815</v>
      </c>
      <c r="VMJ301" s="27" t="s">
        <v>815</v>
      </c>
      <c r="VMK301" s="27" t="s">
        <v>815</v>
      </c>
      <c r="VML301" s="27" t="s">
        <v>815</v>
      </c>
      <c r="VMM301" s="27" t="s">
        <v>815</v>
      </c>
      <c r="VMN301" s="27" t="s">
        <v>815</v>
      </c>
      <c r="VMO301" s="27" t="s">
        <v>815</v>
      </c>
      <c r="VMP301" s="27" t="s">
        <v>815</v>
      </c>
      <c r="VMQ301" s="27" t="s">
        <v>815</v>
      </c>
      <c r="VMR301" s="27" t="s">
        <v>815</v>
      </c>
      <c r="VMS301" s="27" t="s">
        <v>815</v>
      </c>
      <c r="VMT301" s="27" t="s">
        <v>815</v>
      </c>
      <c r="VMU301" s="27" t="s">
        <v>815</v>
      </c>
      <c r="VMV301" s="27" t="s">
        <v>815</v>
      </c>
      <c r="VMW301" s="27" t="s">
        <v>815</v>
      </c>
      <c r="VMX301" s="27" t="s">
        <v>815</v>
      </c>
      <c r="VMY301" s="27" t="s">
        <v>815</v>
      </c>
      <c r="VMZ301" s="27" t="s">
        <v>815</v>
      </c>
      <c r="VNA301" s="27" t="s">
        <v>815</v>
      </c>
      <c r="VNB301" s="27" t="s">
        <v>815</v>
      </c>
      <c r="VNC301" s="27" t="s">
        <v>815</v>
      </c>
      <c r="VND301" s="27" t="s">
        <v>815</v>
      </c>
      <c r="VNE301" s="27" t="s">
        <v>815</v>
      </c>
      <c r="VNF301" s="27" t="s">
        <v>815</v>
      </c>
      <c r="VNG301" s="27" t="s">
        <v>815</v>
      </c>
      <c r="VNH301" s="27" t="s">
        <v>815</v>
      </c>
      <c r="VNI301" s="27" t="s">
        <v>815</v>
      </c>
      <c r="VNJ301" s="27" t="s">
        <v>815</v>
      </c>
      <c r="VNK301" s="27" t="s">
        <v>815</v>
      </c>
      <c r="VNL301" s="27" t="s">
        <v>815</v>
      </c>
      <c r="VNM301" s="27" t="s">
        <v>815</v>
      </c>
      <c r="VNN301" s="27" t="s">
        <v>815</v>
      </c>
      <c r="VNO301" s="27" t="s">
        <v>815</v>
      </c>
      <c r="VNP301" s="27" t="s">
        <v>815</v>
      </c>
      <c r="VNQ301" s="27" t="s">
        <v>815</v>
      </c>
      <c r="VNR301" s="27" t="s">
        <v>815</v>
      </c>
      <c r="VNS301" s="27" t="s">
        <v>815</v>
      </c>
      <c r="VNT301" s="27" t="s">
        <v>815</v>
      </c>
      <c r="VNU301" s="27" t="s">
        <v>815</v>
      </c>
      <c r="VNV301" s="27" t="s">
        <v>815</v>
      </c>
      <c r="VNW301" s="27" t="s">
        <v>815</v>
      </c>
      <c r="VNX301" s="27" t="s">
        <v>815</v>
      </c>
      <c r="VNY301" s="27" t="s">
        <v>815</v>
      </c>
      <c r="VNZ301" s="27" t="s">
        <v>815</v>
      </c>
      <c r="VOA301" s="27" t="s">
        <v>815</v>
      </c>
      <c r="VOB301" s="27" t="s">
        <v>815</v>
      </c>
      <c r="VOC301" s="27" t="s">
        <v>815</v>
      </c>
      <c r="VOD301" s="27" t="s">
        <v>815</v>
      </c>
      <c r="VOE301" s="27" t="s">
        <v>815</v>
      </c>
      <c r="VOF301" s="27" t="s">
        <v>815</v>
      </c>
      <c r="VOG301" s="27" t="s">
        <v>815</v>
      </c>
      <c r="VOH301" s="27" t="s">
        <v>815</v>
      </c>
      <c r="VOI301" s="27" t="s">
        <v>815</v>
      </c>
      <c r="VOJ301" s="27" t="s">
        <v>815</v>
      </c>
      <c r="VOK301" s="27" t="s">
        <v>815</v>
      </c>
      <c r="VOL301" s="27" t="s">
        <v>815</v>
      </c>
      <c r="VOM301" s="27" t="s">
        <v>815</v>
      </c>
      <c r="VON301" s="27" t="s">
        <v>815</v>
      </c>
      <c r="VOO301" s="27" t="s">
        <v>815</v>
      </c>
      <c r="VOP301" s="27" t="s">
        <v>815</v>
      </c>
      <c r="VOQ301" s="27" t="s">
        <v>815</v>
      </c>
      <c r="VOR301" s="27" t="s">
        <v>815</v>
      </c>
      <c r="VOS301" s="27" t="s">
        <v>815</v>
      </c>
      <c r="VOT301" s="27" t="s">
        <v>815</v>
      </c>
      <c r="VOU301" s="27" t="s">
        <v>815</v>
      </c>
      <c r="VOV301" s="27" t="s">
        <v>815</v>
      </c>
      <c r="VOW301" s="27" t="s">
        <v>815</v>
      </c>
      <c r="VOX301" s="27" t="s">
        <v>815</v>
      </c>
      <c r="VOY301" s="27" t="s">
        <v>815</v>
      </c>
      <c r="VOZ301" s="27" t="s">
        <v>815</v>
      </c>
      <c r="VPA301" s="27" t="s">
        <v>815</v>
      </c>
      <c r="VPB301" s="27" t="s">
        <v>815</v>
      </c>
      <c r="VPC301" s="27" t="s">
        <v>815</v>
      </c>
      <c r="VPD301" s="27" t="s">
        <v>815</v>
      </c>
      <c r="VPE301" s="27" t="s">
        <v>815</v>
      </c>
      <c r="VPF301" s="27" t="s">
        <v>815</v>
      </c>
      <c r="VPG301" s="27" t="s">
        <v>815</v>
      </c>
      <c r="VPH301" s="27" t="s">
        <v>815</v>
      </c>
      <c r="VPI301" s="27" t="s">
        <v>815</v>
      </c>
      <c r="VPJ301" s="27" t="s">
        <v>815</v>
      </c>
      <c r="VPK301" s="27" t="s">
        <v>815</v>
      </c>
      <c r="VPL301" s="27" t="s">
        <v>815</v>
      </c>
      <c r="VPM301" s="27" t="s">
        <v>815</v>
      </c>
      <c r="VPN301" s="27" t="s">
        <v>815</v>
      </c>
      <c r="VPO301" s="27" t="s">
        <v>815</v>
      </c>
      <c r="VPP301" s="27" t="s">
        <v>815</v>
      </c>
      <c r="VPQ301" s="27" t="s">
        <v>815</v>
      </c>
      <c r="VPR301" s="27" t="s">
        <v>815</v>
      </c>
      <c r="VPS301" s="27" t="s">
        <v>815</v>
      </c>
      <c r="VPT301" s="27" t="s">
        <v>815</v>
      </c>
      <c r="VPU301" s="27" t="s">
        <v>815</v>
      </c>
      <c r="VPV301" s="27" t="s">
        <v>815</v>
      </c>
      <c r="VPW301" s="27" t="s">
        <v>815</v>
      </c>
      <c r="VPX301" s="27" t="s">
        <v>815</v>
      </c>
      <c r="VPY301" s="27" t="s">
        <v>815</v>
      </c>
      <c r="VPZ301" s="27" t="s">
        <v>815</v>
      </c>
      <c r="VQA301" s="27" t="s">
        <v>815</v>
      </c>
      <c r="VQB301" s="27" t="s">
        <v>815</v>
      </c>
      <c r="VQC301" s="27" t="s">
        <v>815</v>
      </c>
      <c r="VQD301" s="27" t="s">
        <v>815</v>
      </c>
      <c r="VQE301" s="27" t="s">
        <v>815</v>
      </c>
      <c r="VQF301" s="27" t="s">
        <v>815</v>
      </c>
      <c r="VQG301" s="27" t="s">
        <v>815</v>
      </c>
      <c r="VQH301" s="27" t="s">
        <v>815</v>
      </c>
      <c r="VQI301" s="27" t="s">
        <v>815</v>
      </c>
      <c r="VQJ301" s="27" t="s">
        <v>815</v>
      </c>
      <c r="VQK301" s="27" t="s">
        <v>815</v>
      </c>
      <c r="VQL301" s="27" t="s">
        <v>815</v>
      </c>
      <c r="VQM301" s="27" t="s">
        <v>815</v>
      </c>
      <c r="VQN301" s="27" t="s">
        <v>815</v>
      </c>
      <c r="VQO301" s="27" t="s">
        <v>815</v>
      </c>
      <c r="VQP301" s="27" t="s">
        <v>815</v>
      </c>
      <c r="VQQ301" s="27" t="s">
        <v>815</v>
      </c>
      <c r="VQR301" s="27" t="s">
        <v>815</v>
      </c>
      <c r="VQS301" s="27" t="s">
        <v>815</v>
      </c>
      <c r="VQT301" s="27" t="s">
        <v>815</v>
      </c>
      <c r="VQU301" s="27" t="s">
        <v>815</v>
      </c>
      <c r="VQV301" s="27" t="s">
        <v>815</v>
      </c>
      <c r="VQW301" s="27" t="s">
        <v>815</v>
      </c>
      <c r="VQX301" s="27" t="s">
        <v>815</v>
      </c>
      <c r="VQY301" s="27" t="s">
        <v>815</v>
      </c>
      <c r="VQZ301" s="27" t="s">
        <v>815</v>
      </c>
      <c r="VRA301" s="27" t="s">
        <v>815</v>
      </c>
      <c r="VRB301" s="27" t="s">
        <v>815</v>
      </c>
      <c r="VRC301" s="27" t="s">
        <v>815</v>
      </c>
      <c r="VRD301" s="27" t="s">
        <v>815</v>
      </c>
      <c r="VRE301" s="27" t="s">
        <v>815</v>
      </c>
      <c r="VRF301" s="27" t="s">
        <v>815</v>
      </c>
      <c r="VRG301" s="27" t="s">
        <v>815</v>
      </c>
      <c r="VRH301" s="27" t="s">
        <v>815</v>
      </c>
      <c r="VRI301" s="27" t="s">
        <v>815</v>
      </c>
      <c r="VRJ301" s="27" t="s">
        <v>815</v>
      </c>
      <c r="VRK301" s="27" t="s">
        <v>815</v>
      </c>
      <c r="VRL301" s="27" t="s">
        <v>815</v>
      </c>
      <c r="VRM301" s="27" t="s">
        <v>815</v>
      </c>
      <c r="VRN301" s="27" t="s">
        <v>815</v>
      </c>
      <c r="VRO301" s="27" t="s">
        <v>815</v>
      </c>
      <c r="VRP301" s="27" t="s">
        <v>815</v>
      </c>
      <c r="VRQ301" s="27" t="s">
        <v>815</v>
      </c>
      <c r="VRR301" s="27" t="s">
        <v>815</v>
      </c>
      <c r="VRS301" s="27" t="s">
        <v>815</v>
      </c>
      <c r="VRT301" s="27" t="s">
        <v>815</v>
      </c>
      <c r="VRU301" s="27" t="s">
        <v>815</v>
      </c>
      <c r="VRV301" s="27" t="s">
        <v>815</v>
      </c>
      <c r="VRW301" s="27" t="s">
        <v>815</v>
      </c>
      <c r="VRX301" s="27" t="s">
        <v>815</v>
      </c>
      <c r="VRY301" s="27" t="s">
        <v>815</v>
      </c>
      <c r="VRZ301" s="27" t="s">
        <v>815</v>
      </c>
      <c r="VSA301" s="27" t="s">
        <v>815</v>
      </c>
      <c r="VSB301" s="27" t="s">
        <v>815</v>
      </c>
      <c r="VSC301" s="27" t="s">
        <v>815</v>
      </c>
      <c r="VSD301" s="27" t="s">
        <v>815</v>
      </c>
      <c r="VSE301" s="27" t="s">
        <v>815</v>
      </c>
      <c r="VSF301" s="27" t="s">
        <v>815</v>
      </c>
      <c r="VSG301" s="27" t="s">
        <v>815</v>
      </c>
      <c r="VSH301" s="27" t="s">
        <v>815</v>
      </c>
      <c r="VSI301" s="27" t="s">
        <v>815</v>
      </c>
      <c r="VSJ301" s="27" t="s">
        <v>815</v>
      </c>
      <c r="VSK301" s="27" t="s">
        <v>815</v>
      </c>
      <c r="VSL301" s="27" t="s">
        <v>815</v>
      </c>
      <c r="VSM301" s="27" t="s">
        <v>815</v>
      </c>
      <c r="VSN301" s="27" t="s">
        <v>815</v>
      </c>
      <c r="VSO301" s="27" t="s">
        <v>815</v>
      </c>
      <c r="VSP301" s="27" t="s">
        <v>815</v>
      </c>
      <c r="VSQ301" s="27" t="s">
        <v>815</v>
      </c>
      <c r="VSR301" s="27" t="s">
        <v>815</v>
      </c>
      <c r="VSS301" s="27" t="s">
        <v>815</v>
      </c>
      <c r="VST301" s="27" t="s">
        <v>815</v>
      </c>
      <c r="VSU301" s="27" t="s">
        <v>815</v>
      </c>
      <c r="VSV301" s="27" t="s">
        <v>815</v>
      </c>
      <c r="VSW301" s="27" t="s">
        <v>815</v>
      </c>
      <c r="VSX301" s="27" t="s">
        <v>815</v>
      </c>
      <c r="VSY301" s="27" t="s">
        <v>815</v>
      </c>
      <c r="VSZ301" s="27" t="s">
        <v>815</v>
      </c>
      <c r="VTA301" s="27" t="s">
        <v>815</v>
      </c>
      <c r="VTB301" s="27" t="s">
        <v>815</v>
      </c>
      <c r="VTC301" s="27" t="s">
        <v>815</v>
      </c>
      <c r="VTD301" s="27" t="s">
        <v>815</v>
      </c>
      <c r="VTE301" s="27" t="s">
        <v>815</v>
      </c>
      <c r="VTF301" s="27" t="s">
        <v>815</v>
      </c>
      <c r="VTG301" s="27" t="s">
        <v>815</v>
      </c>
      <c r="VTH301" s="27" t="s">
        <v>815</v>
      </c>
      <c r="VTI301" s="27" t="s">
        <v>815</v>
      </c>
      <c r="VTJ301" s="27" t="s">
        <v>815</v>
      </c>
      <c r="VTK301" s="27" t="s">
        <v>815</v>
      </c>
      <c r="VTL301" s="27" t="s">
        <v>815</v>
      </c>
      <c r="VTM301" s="27" t="s">
        <v>815</v>
      </c>
      <c r="VTN301" s="27" t="s">
        <v>815</v>
      </c>
      <c r="VTO301" s="27" t="s">
        <v>815</v>
      </c>
      <c r="VTP301" s="27" t="s">
        <v>815</v>
      </c>
      <c r="VTQ301" s="27" t="s">
        <v>815</v>
      </c>
      <c r="VTR301" s="27" t="s">
        <v>815</v>
      </c>
      <c r="VTS301" s="27" t="s">
        <v>815</v>
      </c>
      <c r="VTT301" s="27" t="s">
        <v>815</v>
      </c>
      <c r="VTU301" s="27" t="s">
        <v>815</v>
      </c>
      <c r="VTV301" s="27" t="s">
        <v>815</v>
      </c>
      <c r="VTW301" s="27" t="s">
        <v>815</v>
      </c>
      <c r="VTX301" s="27" t="s">
        <v>815</v>
      </c>
      <c r="VTY301" s="27" t="s">
        <v>815</v>
      </c>
      <c r="VTZ301" s="27" t="s">
        <v>815</v>
      </c>
      <c r="VUA301" s="27" t="s">
        <v>815</v>
      </c>
      <c r="VUB301" s="27" t="s">
        <v>815</v>
      </c>
      <c r="VUC301" s="27" t="s">
        <v>815</v>
      </c>
      <c r="VUD301" s="27" t="s">
        <v>815</v>
      </c>
      <c r="VUE301" s="27" t="s">
        <v>815</v>
      </c>
      <c r="VUF301" s="27" t="s">
        <v>815</v>
      </c>
      <c r="VUG301" s="27" t="s">
        <v>815</v>
      </c>
      <c r="VUH301" s="27" t="s">
        <v>815</v>
      </c>
      <c r="VUI301" s="27" t="s">
        <v>815</v>
      </c>
      <c r="VUJ301" s="27" t="s">
        <v>815</v>
      </c>
      <c r="VUK301" s="27" t="s">
        <v>815</v>
      </c>
      <c r="VUL301" s="27" t="s">
        <v>815</v>
      </c>
      <c r="VUM301" s="27" t="s">
        <v>815</v>
      </c>
      <c r="VUN301" s="27" t="s">
        <v>815</v>
      </c>
      <c r="VUO301" s="27" t="s">
        <v>815</v>
      </c>
      <c r="VUP301" s="27" t="s">
        <v>815</v>
      </c>
      <c r="VUQ301" s="27" t="s">
        <v>815</v>
      </c>
      <c r="VUR301" s="27" t="s">
        <v>815</v>
      </c>
      <c r="VUS301" s="27" t="s">
        <v>815</v>
      </c>
      <c r="VUT301" s="27" t="s">
        <v>815</v>
      </c>
      <c r="VUU301" s="27" t="s">
        <v>815</v>
      </c>
      <c r="VUV301" s="27" t="s">
        <v>815</v>
      </c>
      <c r="VUW301" s="27" t="s">
        <v>815</v>
      </c>
      <c r="VUX301" s="27" t="s">
        <v>815</v>
      </c>
      <c r="VUY301" s="27" t="s">
        <v>815</v>
      </c>
      <c r="VUZ301" s="27" t="s">
        <v>815</v>
      </c>
      <c r="VVA301" s="27" t="s">
        <v>815</v>
      </c>
      <c r="VVB301" s="27" t="s">
        <v>815</v>
      </c>
      <c r="VVC301" s="27" t="s">
        <v>815</v>
      </c>
      <c r="VVD301" s="27" t="s">
        <v>815</v>
      </c>
      <c r="VVE301" s="27" t="s">
        <v>815</v>
      </c>
      <c r="VVF301" s="27" t="s">
        <v>815</v>
      </c>
      <c r="VVG301" s="27" t="s">
        <v>815</v>
      </c>
      <c r="VVH301" s="27" t="s">
        <v>815</v>
      </c>
      <c r="VVI301" s="27" t="s">
        <v>815</v>
      </c>
      <c r="VVJ301" s="27" t="s">
        <v>815</v>
      </c>
      <c r="VVK301" s="27" t="s">
        <v>815</v>
      </c>
      <c r="VVL301" s="27" t="s">
        <v>815</v>
      </c>
      <c r="VVM301" s="27" t="s">
        <v>815</v>
      </c>
      <c r="VVN301" s="27" t="s">
        <v>815</v>
      </c>
      <c r="VVO301" s="27" t="s">
        <v>815</v>
      </c>
      <c r="VVP301" s="27" t="s">
        <v>815</v>
      </c>
      <c r="VVQ301" s="27" t="s">
        <v>815</v>
      </c>
      <c r="VVR301" s="27" t="s">
        <v>815</v>
      </c>
      <c r="VVS301" s="27" t="s">
        <v>815</v>
      </c>
      <c r="VVT301" s="27" t="s">
        <v>815</v>
      </c>
      <c r="VVU301" s="27" t="s">
        <v>815</v>
      </c>
      <c r="VVV301" s="27" t="s">
        <v>815</v>
      </c>
      <c r="VVW301" s="27" t="s">
        <v>815</v>
      </c>
      <c r="VVX301" s="27" t="s">
        <v>815</v>
      </c>
      <c r="VVY301" s="27" t="s">
        <v>815</v>
      </c>
      <c r="VVZ301" s="27" t="s">
        <v>815</v>
      </c>
      <c r="VWA301" s="27" t="s">
        <v>815</v>
      </c>
      <c r="VWB301" s="27" t="s">
        <v>815</v>
      </c>
      <c r="VWC301" s="27" t="s">
        <v>815</v>
      </c>
      <c r="VWD301" s="27" t="s">
        <v>815</v>
      </c>
      <c r="VWE301" s="27" t="s">
        <v>815</v>
      </c>
      <c r="VWF301" s="27" t="s">
        <v>815</v>
      </c>
      <c r="VWG301" s="27" t="s">
        <v>815</v>
      </c>
      <c r="VWH301" s="27" t="s">
        <v>815</v>
      </c>
      <c r="VWI301" s="27" t="s">
        <v>815</v>
      </c>
      <c r="VWJ301" s="27" t="s">
        <v>815</v>
      </c>
      <c r="VWK301" s="27" t="s">
        <v>815</v>
      </c>
      <c r="VWL301" s="27" t="s">
        <v>815</v>
      </c>
      <c r="VWM301" s="27" t="s">
        <v>815</v>
      </c>
      <c r="VWN301" s="27" t="s">
        <v>815</v>
      </c>
      <c r="VWO301" s="27" t="s">
        <v>815</v>
      </c>
      <c r="VWP301" s="27" t="s">
        <v>815</v>
      </c>
      <c r="VWQ301" s="27" t="s">
        <v>815</v>
      </c>
      <c r="VWR301" s="27" t="s">
        <v>815</v>
      </c>
      <c r="VWS301" s="27" t="s">
        <v>815</v>
      </c>
      <c r="VWT301" s="27" t="s">
        <v>815</v>
      </c>
      <c r="VWU301" s="27" t="s">
        <v>815</v>
      </c>
      <c r="VWV301" s="27" t="s">
        <v>815</v>
      </c>
      <c r="VWW301" s="27" t="s">
        <v>815</v>
      </c>
      <c r="VWX301" s="27" t="s">
        <v>815</v>
      </c>
      <c r="VWY301" s="27" t="s">
        <v>815</v>
      </c>
      <c r="VWZ301" s="27" t="s">
        <v>815</v>
      </c>
      <c r="VXA301" s="27" t="s">
        <v>815</v>
      </c>
      <c r="VXB301" s="27" t="s">
        <v>815</v>
      </c>
      <c r="VXC301" s="27" t="s">
        <v>815</v>
      </c>
      <c r="VXD301" s="27" t="s">
        <v>815</v>
      </c>
      <c r="VXE301" s="27" t="s">
        <v>815</v>
      </c>
      <c r="VXF301" s="27" t="s">
        <v>815</v>
      </c>
      <c r="VXG301" s="27" t="s">
        <v>815</v>
      </c>
      <c r="VXH301" s="27" t="s">
        <v>815</v>
      </c>
      <c r="VXI301" s="27" t="s">
        <v>815</v>
      </c>
      <c r="VXJ301" s="27" t="s">
        <v>815</v>
      </c>
      <c r="VXK301" s="27" t="s">
        <v>815</v>
      </c>
      <c r="VXL301" s="27" t="s">
        <v>815</v>
      </c>
      <c r="VXM301" s="27" t="s">
        <v>815</v>
      </c>
      <c r="VXN301" s="27" t="s">
        <v>815</v>
      </c>
      <c r="VXO301" s="27" t="s">
        <v>815</v>
      </c>
      <c r="VXP301" s="27" t="s">
        <v>815</v>
      </c>
      <c r="VXQ301" s="27" t="s">
        <v>815</v>
      </c>
      <c r="VXR301" s="27" t="s">
        <v>815</v>
      </c>
      <c r="VXS301" s="27" t="s">
        <v>815</v>
      </c>
      <c r="VXT301" s="27" t="s">
        <v>815</v>
      </c>
      <c r="VXU301" s="27" t="s">
        <v>815</v>
      </c>
      <c r="VXV301" s="27" t="s">
        <v>815</v>
      </c>
      <c r="VXW301" s="27" t="s">
        <v>815</v>
      </c>
      <c r="VXX301" s="27" t="s">
        <v>815</v>
      </c>
      <c r="VXY301" s="27" t="s">
        <v>815</v>
      </c>
      <c r="VXZ301" s="27" t="s">
        <v>815</v>
      </c>
      <c r="VYA301" s="27" t="s">
        <v>815</v>
      </c>
      <c r="VYB301" s="27" t="s">
        <v>815</v>
      </c>
      <c r="VYC301" s="27" t="s">
        <v>815</v>
      </c>
      <c r="VYD301" s="27" t="s">
        <v>815</v>
      </c>
      <c r="VYE301" s="27" t="s">
        <v>815</v>
      </c>
      <c r="VYF301" s="27" t="s">
        <v>815</v>
      </c>
      <c r="VYG301" s="27" t="s">
        <v>815</v>
      </c>
      <c r="VYH301" s="27" t="s">
        <v>815</v>
      </c>
      <c r="VYI301" s="27" t="s">
        <v>815</v>
      </c>
      <c r="VYJ301" s="27" t="s">
        <v>815</v>
      </c>
      <c r="VYK301" s="27" t="s">
        <v>815</v>
      </c>
      <c r="VYL301" s="27" t="s">
        <v>815</v>
      </c>
      <c r="VYM301" s="27" t="s">
        <v>815</v>
      </c>
      <c r="VYN301" s="27" t="s">
        <v>815</v>
      </c>
      <c r="VYO301" s="27" t="s">
        <v>815</v>
      </c>
      <c r="VYP301" s="27" t="s">
        <v>815</v>
      </c>
      <c r="VYQ301" s="27" t="s">
        <v>815</v>
      </c>
      <c r="VYR301" s="27" t="s">
        <v>815</v>
      </c>
      <c r="VYS301" s="27" t="s">
        <v>815</v>
      </c>
      <c r="VYT301" s="27" t="s">
        <v>815</v>
      </c>
      <c r="VYU301" s="27" t="s">
        <v>815</v>
      </c>
      <c r="VYV301" s="27" t="s">
        <v>815</v>
      </c>
      <c r="VYW301" s="27" t="s">
        <v>815</v>
      </c>
      <c r="VYX301" s="27" t="s">
        <v>815</v>
      </c>
      <c r="VYY301" s="27" t="s">
        <v>815</v>
      </c>
      <c r="VYZ301" s="27" t="s">
        <v>815</v>
      </c>
      <c r="VZA301" s="27" t="s">
        <v>815</v>
      </c>
      <c r="VZB301" s="27" t="s">
        <v>815</v>
      </c>
      <c r="VZC301" s="27" t="s">
        <v>815</v>
      </c>
      <c r="VZD301" s="27" t="s">
        <v>815</v>
      </c>
      <c r="VZE301" s="27" t="s">
        <v>815</v>
      </c>
      <c r="VZF301" s="27" t="s">
        <v>815</v>
      </c>
      <c r="VZG301" s="27" t="s">
        <v>815</v>
      </c>
      <c r="VZH301" s="27" t="s">
        <v>815</v>
      </c>
      <c r="VZI301" s="27" t="s">
        <v>815</v>
      </c>
      <c r="VZJ301" s="27" t="s">
        <v>815</v>
      </c>
      <c r="VZK301" s="27" t="s">
        <v>815</v>
      </c>
      <c r="VZL301" s="27" t="s">
        <v>815</v>
      </c>
      <c r="VZM301" s="27" t="s">
        <v>815</v>
      </c>
      <c r="VZN301" s="27" t="s">
        <v>815</v>
      </c>
      <c r="VZO301" s="27" t="s">
        <v>815</v>
      </c>
      <c r="VZP301" s="27" t="s">
        <v>815</v>
      </c>
      <c r="VZQ301" s="27" t="s">
        <v>815</v>
      </c>
      <c r="VZR301" s="27" t="s">
        <v>815</v>
      </c>
      <c r="VZS301" s="27" t="s">
        <v>815</v>
      </c>
      <c r="VZT301" s="27" t="s">
        <v>815</v>
      </c>
      <c r="VZU301" s="27" t="s">
        <v>815</v>
      </c>
      <c r="VZV301" s="27" t="s">
        <v>815</v>
      </c>
      <c r="VZW301" s="27" t="s">
        <v>815</v>
      </c>
      <c r="VZX301" s="27" t="s">
        <v>815</v>
      </c>
      <c r="VZY301" s="27" t="s">
        <v>815</v>
      </c>
      <c r="VZZ301" s="27" t="s">
        <v>815</v>
      </c>
      <c r="WAA301" s="27" t="s">
        <v>815</v>
      </c>
      <c r="WAB301" s="27" t="s">
        <v>815</v>
      </c>
      <c r="WAC301" s="27" t="s">
        <v>815</v>
      </c>
      <c r="WAD301" s="27" t="s">
        <v>815</v>
      </c>
      <c r="WAE301" s="27" t="s">
        <v>815</v>
      </c>
      <c r="WAF301" s="27" t="s">
        <v>815</v>
      </c>
      <c r="WAG301" s="27" t="s">
        <v>815</v>
      </c>
      <c r="WAH301" s="27" t="s">
        <v>815</v>
      </c>
      <c r="WAI301" s="27" t="s">
        <v>815</v>
      </c>
      <c r="WAJ301" s="27" t="s">
        <v>815</v>
      </c>
      <c r="WAK301" s="27" t="s">
        <v>815</v>
      </c>
      <c r="WAL301" s="27" t="s">
        <v>815</v>
      </c>
      <c r="WAM301" s="27" t="s">
        <v>815</v>
      </c>
      <c r="WAN301" s="27" t="s">
        <v>815</v>
      </c>
      <c r="WAO301" s="27" t="s">
        <v>815</v>
      </c>
      <c r="WAP301" s="27" t="s">
        <v>815</v>
      </c>
      <c r="WAQ301" s="27" t="s">
        <v>815</v>
      </c>
      <c r="WAR301" s="27" t="s">
        <v>815</v>
      </c>
      <c r="WAS301" s="27" t="s">
        <v>815</v>
      </c>
      <c r="WAT301" s="27" t="s">
        <v>815</v>
      </c>
      <c r="WAU301" s="27" t="s">
        <v>815</v>
      </c>
      <c r="WAV301" s="27" t="s">
        <v>815</v>
      </c>
      <c r="WAW301" s="27" t="s">
        <v>815</v>
      </c>
      <c r="WAX301" s="27" t="s">
        <v>815</v>
      </c>
      <c r="WAY301" s="27" t="s">
        <v>815</v>
      </c>
      <c r="WAZ301" s="27" t="s">
        <v>815</v>
      </c>
      <c r="WBA301" s="27" t="s">
        <v>815</v>
      </c>
      <c r="WBB301" s="27" t="s">
        <v>815</v>
      </c>
      <c r="WBC301" s="27" t="s">
        <v>815</v>
      </c>
      <c r="WBD301" s="27" t="s">
        <v>815</v>
      </c>
      <c r="WBE301" s="27" t="s">
        <v>815</v>
      </c>
      <c r="WBF301" s="27" t="s">
        <v>815</v>
      </c>
      <c r="WBG301" s="27" t="s">
        <v>815</v>
      </c>
      <c r="WBH301" s="27" t="s">
        <v>815</v>
      </c>
      <c r="WBI301" s="27" t="s">
        <v>815</v>
      </c>
      <c r="WBJ301" s="27" t="s">
        <v>815</v>
      </c>
      <c r="WBK301" s="27" t="s">
        <v>815</v>
      </c>
      <c r="WBL301" s="27" t="s">
        <v>815</v>
      </c>
      <c r="WBM301" s="27" t="s">
        <v>815</v>
      </c>
      <c r="WBN301" s="27" t="s">
        <v>815</v>
      </c>
      <c r="WBO301" s="27" t="s">
        <v>815</v>
      </c>
      <c r="WBP301" s="27" t="s">
        <v>815</v>
      </c>
      <c r="WBQ301" s="27" t="s">
        <v>815</v>
      </c>
      <c r="WBR301" s="27" t="s">
        <v>815</v>
      </c>
      <c r="WBS301" s="27" t="s">
        <v>815</v>
      </c>
      <c r="WBT301" s="27" t="s">
        <v>815</v>
      </c>
      <c r="WBU301" s="27" t="s">
        <v>815</v>
      </c>
      <c r="WBV301" s="27" t="s">
        <v>815</v>
      </c>
      <c r="WBW301" s="27" t="s">
        <v>815</v>
      </c>
      <c r="WBX301" s="27" t="s">
        <v>815</v>
      </c>
      <c r="WBY301" s="27" t="s">
        <v>815</v>
      </c>
      <c r="WBZ301" s="27" t="s">
        <v>815</v>
      </c>
      <c r="WCA301" s="27" t="s">
        <v>815</v>
      </c>
      <c r="WCB301" s="27" t="s">
        <v>815</v>
      </c>
      <c r="WCC301" s="27" t="s">
        <v>815</v>
      </c>
      <c r="WCD301" s="27" t="s">
        <v>815</v>
      </c>
      <c r="WCE301" s="27" t="s">
        <v>815</v>
      </c>
      <c r="WCF301" s="27" t="s">
        <v>815</v>
      </c>
      <c r="WCG301" s="27" t="s">
        <v>815</v>
      </c>
      <c r="WCH301" s="27" t="s">
        <v>815</v>
      </c>
      <c r="WCI301" s="27" t="s">
        <v>815</v>
      </c>
      <c r="WCJ301" s="27" t="s">
        <v>815</v>
      </c>
      <c r="WCK301" s="27" t="s">
        <v>815</v>
      </c>
      <c r="WCL301" s="27" t="s">
        <v>815</v>
      </c>
      <c r="WCM301" s="27" t="s">
        <v>815</v>
      </c>
      <c r="WCN301" s="27" t="s">
        <v>815</v>
      </c>
      <c r="WCO301" s="27" t="s">
        <v>815</v>
      </c>
      <c r="WCP301" s="27" t="s">
        <v>815</v>
      </c>
      <c r="WCQ301" s="27" t="s">
        <v>815</v>
      </c>
      <c r="WCR301" s="27" t="s">
        <v>815</v>
      </c>
      <c r="WCS301" s="27" t="s">
        <v>815</v>
      </c>
      <c r="WCT301" s="27" t="s">
        <v>815</v>
      </c>
      <c r="WCU301" s="27" t="s">
        <v>815</v>
      </c>
      <c r="WCV301" s="27" t="s">
        <v>815</v>
      </c>
      <c r="WCW301" s="27" t="s">
        <v>815</v>
      </c>
      <c r="WCX301" s="27" t="s">
        <v>815</v>
      </c>
      <c r="WCY301" s="27" t="s">
        <v>815</v>
      </c>
      <c r="WCZ301" s="27" t="s">
        <v>815</v>
      </c>
      <c r="WDA301" s="27" t="s">
        <v>815</v>
      </c>
      <c r="WDB301" s="27" t="s">
        <v>815</v>
      </c>
      <c r="WDC301" s="27" t="s">
        <v>815</v>
      </c>
      <c r="WDD301" s="27" t="s">
        <v>815</v>
      </c>
      <c r="WDE301" s="27" t="s">
        <v>815</v>
      </c>
      <c r="WDF301" s="27" t="s">
        <v>815</v>
      </c>
      <c r="WDG301" s="27" t="s">
        <v>815</v>
      </c>
      <c r="WDH301" s="27" t="s">
        <v>815</v>
      </c>
      <c r="WDI301" s="27" t="s">
        <v>815</v>
      </c>
      <c r="WDJ301" s="27" t="s">
        <v>815</v>
      </c>
      <c r="WDK301" s="27" t="s">
        <v>815</v>
      </c>
      <c r="WDL301" s="27" t="s">
        <v>815</v>
      </c>
      <c r="WDM301" s="27" t="s">
        <v>815</v>
      </c>
      <c r="WDN301" s="27" t="s">
        <v>815</v>
      </c>
      <c r="WDO301" s="27" t="s">
        <v>815</v>
      </c>
      <c r="WDP301" s="27" t="s">
        <v>815</v>
      </c>
      <c r="WDQ301" s="27" t="s">
        <v>815</v>
      </c>
      <c r="WDR301" s="27" t="s">
        <v>815</v>
      </c>
      <c r="WDS301" s="27" t="s">
        <v>815</v>
      </c>
      <c r="WDT301" s="27" t="s">
        <v>815</v>
      </c>
      <c r="WDU301" s="27" t="s">
        <v>815</v>
      </c>
      <c r="WDV301" s="27" t="s">
        <v>815</v>
      </c>
      <c r="WDW301" s="27" t="s">
        <v>815</v>
      </c>
      <c r="WDX301" s="27" t="s">
        <v>815</v>
      </c>
      <c r="WDY301" s="27" t="s">
        <v>815</v>
      </c>
      <c r="WDZ301" s="27" t="s">
        <v>815</v>
      </c>
      <c r="WEA301" s="27" t="s">
        <v>815</v>
      </c>
      <c r="WEB301" s="27" t="s">
        <v>815</v>
      </c>
      <c r="WEC301" s="27" t="s">
        <v>815</v>
      </c>
      <c r="WED301" s="27" t="s">
        <v>815</v>
      </c>
      <c r="WEE301" s="27" t="s">
        <v>815</v>
      </c>
      <c r="WEF301" s="27" t="s">
        <v>815</v>
      </c>
      <c r="WEG301" s="27" t="s">
        <v>815</v>
      </c>
      <c r="WEH301" s="27" t="s">
        <v>815</v>
      </c>
      <c r="WEI301" s="27" t="s">
        <v>815</v>
      </c>
      <c r="WEJ301" s="27" t="s">
        <v>815</v>
      </c>
      <c r="WEK301" s="27" t="s">
        <v>815</v>
      </c>
      <c r="WEL301" s="27" t="s">
        <v>815</v>
      </c>
      <c r="WEM301" s="27" t="s">
        <v>815</v>
      </c>
      <c r="WEN301" s="27" t="s">
        <v>815</v>
      </c>
      <c r="WEO301" s="27" t="s">
        <v>815</v>
      </c>
      <c r="WEP301" s="27" t="s">
        <v>815</v>
      </c>
      <c r="WEQ301" s="27" t="s">
        <v>815</v>
      </c>
      <c r="WER301" s="27" t="s">
        <v>815</v>
      </c>
      <c r="WES301" s="27" t="s">
        <v>815</v>
      </c>
      <c r="WET301" s="27" t="s">
        <v>815</v>
      </c>
      <c r="WEU301" s="27" t="s">
        <v>815</v>
      </c>
      <c r="WEV301" s="27" t="s">
        <v>815</v>
      </c>
      <c r="WEW301" s="27" t="s">
        <v>815</v>
      </c>
      <c r="WEX301" s="27" t="s">
        <v>815</v>
      </c>
      <c r="WEY301" s="27" t="s">
        <v>815</v>
      </c>
      <c r="WEZ301" s="27" t="s">
        <v>815</v>
      </c>
      <c r="WFA301" s="27" t="s">
        <v>815</v>
      </c>
      <c r="WFB301" s="27" t="s">
        <v>815</v>
      </c>
      <c r="WFC301" s="27" t="s">
        <v>815</v>
      </c>
      <c r="WFD301" s="27" t="s">
        <v>815</v>
      </c>
      <c r="WFE301" s="27" t="s">
        <v>815</v>
      </c>
      <c r="WFF301" s="27" t="s">
        <v>815</v>
      </c>
      <c r="WFG301" s="27" t="s">
        <v>815</v>
      </c>
      <c r="WFH301" s="27" t="s">
        <v>815</v>
      </c>
      <c r="WFI301" s="27" t="s">
        <v>815</v>
      </c>
      <c r="WFJ301" s="27" t="s">
        <v>815</v>
      </c>
      <c r="WFK301" s="27" t="s">
        <v>815</v>
      </c>
      <c r="WFL301" s="27" t="s">
        <v>815</v>
      </c>
      <c r="WFM301" s="27" t="s">
        <v>815</v>
      </c>
      <c r="WFN301" s="27" t="s">
        <v>815</v>
      </c>
      <c r="WFO301" s="27" t="s">
        <v>815</v>
      </c>
      <c r="WFP301" s="27" t="s">
        <v>815</v>
      </c>
      <c r="WFQ301" s="27" t="s">
        <v>815</v>
      </c>
      <c r="WFR301" s="27" t="s">
        <v>815</v>
      </c>
      <c r="WFS301" s="27" t="s">
        <v>815</v>
      </c>
      <c r="WFT301" s="27" t="s">
        <v>815</v>
      </c>
      <c r="WFU301" s="27" t="s">
        <v>815</v>
      </c>
      <c r="WFV301" s="27" t="s">
        <v>815</v>
      </c>
      <c r="WFW301" s="27" t="s">
        <v>815</v>
      </c>
      <c r="WFX301" s="27" t="s">
        <v>815</v>
      </c>
      <c r="WFY301" s="27" t="s">
        <v>815</v>
      </c>
      <c r="WFZ301" s="27" t="s">
        <v>815</v>
      </c>
      <c r="WGA301" s="27" t="s">
        <v>815</v>
      </c>
      <c r="WGB301" s="27" t="s">
        <v>815</v>
      </c>
      <c r="WGC301" s="27" t="s">
        <v>815</v>
      </c>
      <c r="WGD301" s="27" t="s">
        <v>815</v>
      </c>
      <c r="WGE301" s="27" t="s">
        <v>815</v>
      </c>
      <c r="WGF301" s="27" t="s">
        <v>815</v>
      </c>
      <c r="WGG301" s="27" t="s">
        <v>815</v>
      </c>
      <c r="WGH301" s="27" t="s">
        <v>815</v>
      </c>
      <c r="WGI301" s="27" t="s">
        <v>815</v>
      </c>
      <c r="WGJ301" s="27" t="s">
        <v>815</v>
      </c>
      <c r="WGK301" s="27" t="s">
        <v>815</v>
      </c>
      <c r="WGL301" s="27" t="s">
        <v>815</v>
      </c>
      <c r="WGM301" s="27" t="s">
        <v>815</v>
      </c>
      <c r="WGN301" s="27" t="s">
        <v>815</v>
      </c>
      <c r="WGO301" s="27" t="s">
        <v>815</v>
      </c>
      <c r="WGP301" s="27" t="s">
        <v>815</v>
      </c>
      <c r="WGQ301" s="27" t="s">
        <v>815</v>
      </c>
      <c r="WGR301" s="27" t="s">
        <v>815</v>
      </c>
      <c r="WGS301" s="27" t="s">
        <v>815</v>
      </c>
      <c r="WGT301" s="27" t="s">
        <v>815</v>
      </c>
      <c r="WGU301" s="27" t="s">
        <v>815</v>
      </c>
      <c r="WGV301" s="27" t="s">
        <v>815</v>
      </c>
      <c r="WGW301" s="27" t="s">
        <v>815</v>
      </c>
      <c r="WGX301" s="27" t="s">
        <v>815</v>
      </c>
      <c r="WGY301" s="27" t="s">
        <v>815</v>
      </c>
      <c r="WGZ301" s="27" t="s">
        <v>815</v>
      </c>
      <c r="WHA301" s="27" t="s">
        <v>815</v>
      </c>
      <c r="WHB301" s="27" t="s">
        <v>815</v>
      </c>
      <c r="WHC301" s="27" t="s">
        <v>815</v>
      </c>
      <c r="WHD301" s="27" t="s">
        <v>815</v>
      </c>
      <c r="WHE301" s="27" t="s">
        <v>815</v>
      </c>
      <c r="WHF301" s="27" t="s">
        <v>815</v>
      </c>
      <c r="WHG301" s="27" t="s">
        <v>815</v>
      </c>
      <c r="WHH301" s="27" t="s">
        <v>815</v>
      </c>
      <c r="WHI301" s="27" t="s">
        <v>815</v>
      </c>
      <c r="WHJ301" s="27" t="s">
        <v>815</v>
      </c>
      <c r="WHK301" s="27" t="s">
        <v>815</v>
      </c>
      <c r="WHL301" s="27" t="s">
        <v>815</v>
      </c>
      <c r="WHM301" s="27" t="s">
        <v>815</v>
      </c>
      <c r="WHN301" s="27" t="s">
        <v>815</v>
      </c>
      <c r="WHO301" s="27" t="s">
        <v>815</v>
      </c>
      <c r="WHP301" s="27" t="s">
        <v>815</v>
      </c>
      <c r="WHQ301" s="27" t="s">
        <v>815</v>
      </c>
      <c r="WHR301" s="27" t="s">
        <v>815</v>
      </c>
      <c r="WHS301" s="27" t="s">
        <v>815</v>
      </c>
      <c r="WHT301" s="27" t="s">
        <v>815</v>
      </c>
      <c r="WHU301" s="27" t="s">
        <v>815</v>
      </c>
      <c r="WHV301" s="27" t="s">
        <v>815</v>
      </c>
      <c r="WHW301" s="27" t="s">
        <v>815</v>
      </c>
      <c r="WHX301" s="27" t="s">
        <v>815</v>
      </c>
      <c r="WHY301" s="27" t="s">
        <v>815</v>
      </c>
      <c r="WHZ301" s="27" t="s">
        <v>815</v>
      </c>
      <c r="WIA301" s="27" t="s">
        <v>815</v>
      </c>
      <c r="WIB301" s="27" t="s">
        <v>815</v>
      </c>
      <c r="WIC301" s="27" t="s">
        <v>815</v>
      </c>
      <c r="WID301" s="27" t="s">
        <v>815</v>
      </c>
      <c r="WIE301" s="27" t="s">
        <v>815</v>
      </c>
      <c r="WIF301" s="27" t="s">
        <v>815</v>
      </c>
      <c r="WIG301" s="27" t="s">
        <v>815</v>
      </c>
      <c r="WIH301" s="27" t="s">
        <v>815</v>
      </c>
      <c r="WII301" s="27" t="s">
        <v>815</v>
      </c>
      <c r="WIJ301" s="27" t="s">
        <v>815</v>
      </c>
      <c r="WIK301" s="27" t="s">
        <v>815</v>
      </c>
      <c r="WIL301" s="27" t="s">
        <v>815</v>
      </c>
      <c r="WIM301" s="27" t="s">
        <v>815</v>
      </c>
      <c r="WIN301" s="27" t="s">
        <v>815</v>
      </c>
      <c r="WIO301" s="27" t="s">
        <v>815</v>
      </c>
      <c r="WIP301" s="27" t="s">
        <v>815</v>
      </c>
      <c r="WIQ301" s="27" t="s">
        <v>815</v>
      </c>
      <c r="WIR301" s="27" t="s">
        <v>815</v>
      </c>
      <c r="WIS301" s="27" t="s">
        <v>815</v>
      </c>
      <c r="WIT301" s="27" t="s">
        <v>815</v>
      </c>
      <c r="WIU301" s="27" t="s">
        <v>815</v>
      </c>
      <c r="WIV301" s="27" t="s">
        <v>815</v>
      </c>
      <c r="WIW301" s="27" t="s">
        <v>815</v>
      </c>
      <c r="WIX301" s="27" t="s">
        <v>815</v>
      </c>
      <c r="WIY301" s="27" t="s">
        <v>815</v>
      </c>
      <c r="WIZ301" s="27" t="s">
        <v>815</v>
      </c>
      <c r="WJA301" s="27" t="s">
        <v>815</v>
      </c>
      <c r="WJB301" s="27" t="s">
        <v>815</v>
      </c>
      <c r="WJC301" s="27" t="s">
        <v>815</v>
      </c>
      <c r="WJD301" s="27" t="s">
        <v>815</v>
      </c>
      <c r="WJE301" s="27" t="s">
        <v>815</v>
      </c>
      <c r="WJF301" s="27" t="s">
        <v>815</v>
      </c>
      <c r="WJG301" s="27" t="s">
        <v>815</v>
      </c>
      <c r="WJH301" s="27" t="s">
        <v>815</v>
      </c>
      <c r="WJI301" s="27" t="s">
        <v>815</v>
      </c>
      <c r="WJJ301" s="27" t="s">
        <v>815</v>
      </c>
      <c r="WJK301" s="27" t="s">
        <v>815</v>
      </c>
      <c r="WJL301" s="27" t="s">
        <v>815</v>
      </c>
      <c r="WJM301" s="27" t="s">
        <v>815</v>
      </c>
      <c r="WJN301" s="27" t="s">
        <v>815</v>
      </c>
      <c r="WJO301" s="27" t="s">
        <v>815</v>
      </c>
      <c r="WJP301" s="27" t="s">
        <v>815</v>
      </c>
      <c r="WJQ301" s="27" t="s">
        <v>815</v>
      </c>
      <c r="WJR301" s="27" t="s">
        <v>815</v>
      </c>
      <c r="WJS301" s="27" t="s">
        <v>815</v>
      </c>
      <c r="WJT301" s="27" t="s">
        <v>815</v>
      </c>
      <c r="WJU301" s="27" t="s">
        <v>815</v>
      </c>
      <c r="WJV301" s="27" t="s">
        <v>815</v>
      </c>
      <c r="WJW301" s="27" t="s">
        <v>815</v>
      </c>
      <c r="WJX301" s="27" t="s">
        <v>815</v>
      </c>
      <c r="WJY301" s="27" t="s">
        <v>815</v>
      </c>
      <c r="WJZ301" s="27" t="s">
        <v>815</v>
      </c>
      <c r="WKA301" s="27" t="s">
        <v>815</v>
      </c>
      <c r="WKB301" s="27" t="s">
        <v>815</v>
      </c>
      <c r="WKC301" s="27" t="s">
        <v>815</v>
      </c>
      <c r="WKD301" s="27" t="s">
        <v>815</v>
      </c>
      <c r="WKE301" s="27" t="s">
        <v>815</v>
      </c>
      <c r="WKF301" s="27" t="s">
        <v>815</v>
      </c>
      <c r="WKG301" s="27" t="s">
        <v>815</v>
      </c>
      <c r="WKH301" s="27" t="s">
        <v>815</v>
      </c>
      <c r="WKI301" s="27" t="s">
        <v>815</v>
      </c>
      <c r="WKJ301" s="27" t="s">
        <v>815</v>
      </c>
      <c r="WKK301" s="27" t="s">
        <v>815</v>
      </c>
      <c r="WKL301" s="27" t="s">
        <v>815</v>
      </c>
      <c r="WKM301" s="27" t="s">
        <v>815</v>
      </c>
      <c r="WKN301" s="27" t="s">
        <v>815</v>
      </c>
      <c r="WKO301" s="27" t="s">
        <v>815</v>
      </c>
      <c r="WKP301" s="27" t="s">
        <v>815</v>
      </c>
      <c r="WKQ301" s="27" t="s">
        <v>815</v>
      </c>
      <c r="WKR301" s="27" t="s">
        <v>815</v>
      </c>
      <c r="WKS301" s="27" t="s">
        <v>815</v>
      </c>
      <c r="WKT301" s="27" t="s">
        <v>815</v>
      </c>
      <c r="WKU301" s="27" t="s">
        <v>815</v>
      </c>
      <c r="WKV301" s="27" t="s">
        <v>815</v>
      </c>
      <c r="WKW301" s="27" t="s">
        <v>815</v>
      </c>
      <c r="WKX301" s="27" t="s">
        <v>815</v>
      </c>
      <c r="WKY301" s="27" t="s">
        <v>815</v>
      </c>
      <c r="WKZ301" s="27" t="s">
        <v>815</v>
      </c>
      <c r="WLA301" s="27" t="s">
        <v>815</v>
      </c>
      <c r="WLB301" s="27" t="s">
        <v>815</v>
      </c>
      <c r="WLC301" s="27" t="s">
        <v>815</v>
      </c>
      <c r="WLD301" s="27" t="s">
        <v>815</v>
      </c>
      <c r="WLE301" s="27" t="s">
        <v>815</v>
      </c>
      <c r="WLF301" s="27" t="s">
        <v>815</v>
      </c>
      <c r="WLG301" s="27" t="s">
        <v>815</v>
      </c>
      <c r="WLH301" s="27" t="s">
        <v>815</v>
      </c>
      <c r="WLI301" s="27" t="s">
        <v>815</v>
      </c>
      <c r="WLJ301" s="27" t="s">
        <v>815</v>
      </c>
      <c r="WLK301" s="27" t="s">
        <v>815</v>
      </c>
      <c r="WLL301" s="27" t="s">
        <v>815</v>
      </c>
      <c r="WLM301" s="27" t="s">
        <v>815</v>
      </c>
      <c r="WLN301" s="27" t="s">
        <v>815</v>
      </c>
      <c r="WLO301" s="27" t="s">
        <v>815</v>
      </c>
      <c r="WLP301" s="27" t="s">
        <v>815</v>
      </c>
      <c r="WLQ301" s="27" t="s">
        <v>815</v>
      </c>
      <c r="WLR301" s="27" t="s">
        <v>815</v>
      </c>
      <c r="WLS301" s="27" t="s">
        <v>815</v>
      </c>
      <c r="WLT301" s="27" t="s">
        <v>815</v>
      </c>
      <c r="WLU301" s="27" t="s">
        <v>815</v>
      </c>
      <c r="WLV301" s="27" t="s">
        <v>815</v>
      </c>
      <c r="WLW301" s="27" t="s">
        <v>815</v>
      </c>
      <c r="WLX301" s="27" t="s">
        <v>815</v>
      </c>
      <c r="WLY301" s="27" t="s">
        <v>815</v>
      </c>
      <c r="WLZ301" s="27" t="s">
        <v>815</v>
      </c>
      <c r="WMA301" s="27" t="s">
        <v>815</v>
      </c>
      <c r="WMB301" s="27" t="s">
        <v>815</v>
      </c>
      <c r="WMC301" s="27" t="s">
        <v>815</v>
      </c>
      <c r="WMD301" s="27" t="s">
        <v>815</v>
      </c>
      <c r="WME301" s="27" t="s">
        <v>815</v>
      </c>
      <c r="WMF301" s="27" t="s">
        <v>815</v>
      </c>
      <c r="WMG301" s="27" t="s">
        <v>815</v>
      </c>
      <c r="WMH301" s="27" t="s">
        <v>815</v>
      </c>
      <c r="WMI301" s="27" t="s">
        <v>815</v>
      </c>
      <c r="WMJ301" s="27" t="s">
        <v>815</v>
      </c>
      <c r="WMK301" s="27" t="s">
        <v>815</v>
      </c>
      <c r="WML301" s="27" t="s">
        <v>815</v>
      </c>
      <c r="WMM301" s="27" t="s">
        <v>815</v>
      </c>
      <c r="WMN301" s="27" t="s">
        <v>815</v>
      </c>
      <c r="WMO301" s="27" t="s">
        <v>815</v>
      </c>
      <c r="WMP301" s="27" t="s">
        <v>815</v>
      </c>
      <c r="WMQ301" s="27" t="s">
        <v>815</v>
      </c>
      <c r="WMR301" s="27" t="s">
        <v>815</v>
      </c>
      <c r="WMS301" s="27" t="s">
        <v>815</v>
      </c>
      <c r="WMT301" s="27" t="s">
        <v>815</v>
      </c>
      <c r="WMU301" s="27" t="s">
        <v>815</v>
      </c>
      <c r="WMV301" s="27" t="s">
        <v>815</v>
      </c>
      <c r="WMW301" s="27" t="s">
        <v>815</v>
      </c>
      <c r="WMX301" s="27" t="s">
        <v>815</v>
      </c>
      <c r="WMY301" s="27" t="s">
        <v>815</v>
      </c>
      <c r="WMZ301" s="27" t="s">
        <v>815</v>
      </c>
      <c r="WNA301" s="27" t="s">
        <v>815</v>
      </c>
      <c r="WNB301" s="27" t="s">
        <v>815</v>
      </c>
      <c r="WNC301" s="27" t="s">
        <v>815</v>
      </c>
      <c r="WND301" s="27" t="s">
        <v>815</v>
      </c>
      <c r="WNE301" s="27" t="s">
        <v>815</v>
      </c>
      <c r="WNF301" s="27" t="s">
        <v>815</v>
      </c>
      <c r="WNG301" s="27" t="s">
        <v>815</v>
      </c>
      <c r="WNH301" s="27" t="s">
        <v>815</v>
      </c>
      <c r="WNI301" s="27" t="s">
        <v>815</v>
      </c>
      <c r="WNJ301" s="27" t="s">
        <v>815</v>
      </c>
      <c r="WNK301" s="27" t="s">
        <v>815</v>
      </c>
      <c r="WNL301" s="27" t="s">
        <v>815</v>
      </c>
      <c r="WNM301" s="27" t="s">
        <v>815</v>
      </c>
      <c r="WNN301" s="27" t="s">
        <v>815</v>
      </c>
      <c r="WNO301" s="27" t="s">
        <v>815</v>
      </c>
      <c r="WNP301" s="27" t="s">
        <v>815</v>
      </c>
      <c r="WNQ301" s="27" t="s">
        <v>815</v>
      </c>
      <c r="WNR301" s="27" t="s">
        <v>815</v>
      </c>
      <c r="WNS301" s="27" t="s">
        <v>815</v>
      </c>
      <c r="WNT301" s="27" t="s">
        <v>815</v>
      </c>
      <c r="WNU301" s="27" t="s">
        <v>815</v>
      </c>
      <c r="WNV301" s="27" t="s">
        <v>815</v>
      </c>
      <c r="WNW301" s="27" t="s">
        <v>815</v>
      </c>
      <c r="WNX301" s="27" t="s">
        <v>815</v>
      </c>
      <c r="WNY301" s="27" t="s">
        <v>815</v>
      </c>
      <c r="WNZ301" s="27" t="s">
        <v>815</v>
      </c>
      <c r="WOA301" s="27" t="s">
        <v>815</v>
      </c>
      <c r="WOB301" s="27" t="s">
        <v>815</v>
      </c>
      <c r="WOC301" s="27" t="s">
        <v>815</v>
      </c>
      <c r="WOD301" s="27" t="s">
        <v>815</v>
      </c>
      <c r="WOE301" s="27" t="s">
        <v>815</v>
      </c>
      <c r="WOF301" s="27" t="s">
        <v>815</v>
      </c>
      <c r="WOG301" s="27" t="s">
        <v>815</v>
      </c>
      <c r="WOH301" s="27" t="s">
        <v>815</v>
      </c>
      <c r="WOI301" s="27" t="s">
        <v>815</v>
      </c>
      <c r="WOJ301" s="27" t="s">
        <v>815</v>
      </c>
      <c r="WOK301" s="27" t="s">
        <v>815</v>
      </c>
      <c r="WOL301" s="27" t="s">
        <v>815</v>
      </c>
      <c r="WOM301" s="27" t="s">
        <v>815</v>
      </c>
      <c r="WON301" s="27" t="s">
        <v>815</v>
      </c>
      <c r="WOO301" s="27" t="s">
        <v>815</v>
      </c>
      <c r="WOP301" s="27" t="s">
        <v>815</v>
      </c>
      <c r="WOQ301" s="27" t="s">
        <v>815</v>
      </c>
      <c r="WOR301" s="27" t="s">
        <v>815</v>
      </c>
      <c r="WOS301" s="27" t="s">
        <v>815</v>
      </c>
      <c r="WOT301" s="27" t="s">
        <v>815</v>
      </c>
      <c r="WOU301" s="27" t="s">
        <v>815</v>
      </c>
      <c r="WOV301" s="27" t="s">
        <v>815</v>
      </c>
      <c r="WOW301" s="27" t="s">
        <v>815</v>
      </c>
      <c r="WOX301" s="27" t="s">
        <v>815</v>
      </c>
      <c r="WOY301" s="27" t="s">
        <v>815</v>
      </c>
      <c r="WOZ301" s="27" t="s">
        <v>815</v>
      </c>
      <c r="WPA301" s="27" t="s">
        <v>815</v>
      </c>
      <c r="WPB301" s="27" t="s">
        <v>815</v>
      </c>
      <c r="WPC301" s="27" t="s">
        <v>815</v>
      </c>
      <c r="WPD301" s="27" t="s">
        <v>815</v>
      </c>
      <c r="WPE301" s="27" t="s">
        <v>815</v>
      </c>
      <c r="WPF301" s="27" t="s">
        <v>815</v>
      </c>
      <c r="WPG301" s="27" t="s">
        <v>815</v>
      </c>
      <c r="WPH301" s="27" t="s">
        <v>815</v>
      </c>
      <c r="WPI301" s="27" t="s">
        <v>815</v>
      </c>
      <c r="WPJ301" s="27" t="s">
        <v>815</v>
      </c>
      <c r="WPK301" s="27" t="s">
        <v>815</v>
      </c>
      <c r="WPL301" s="27" t="s">
        <v>815</v>
      </c>
      <c r="WPM301" s="27" t="s">
        <v>815</v>
      </c>
      <c r="WPN301" s="27" t="s">
        <v>815</v>
      </c>
      <c r="WPO301" s="27" t="s">
        <v>815</v>
      </c>
      <c r="WPP301" s="27" t="s">
        <v>815</v>
      </c>
      <c r="WPQ301" s="27" t="s">
        <v>815</v>
      </c>
      <c r="WPR301" s="27" t="s">
        <v>815</v>
      </c>
      <c r="WPS301" s="27" t="s">
        <v>815</v>
      </c>
      <c r="WPT301" s="27" t="s">
        <v>815</v>
      </c>
      <c r="WPU301" s="27" t="s">
        <v>815</v>
      </c>
      <c r="WPV301" s="27" t="s">
        <v>815</v>
      </c>
      <c r="WPW301" s="27" t="s">
        <v>815</v>
      </c>
      <c r="WPX301" s="27" t="s">
        <v>815</v>
      </c>
      <c r="WPY301" s="27" t="s">
        <v>815</v>
      </c>
      <c r="WPZ301" s="27" t="s">
        <v>815</v>
      </c>
      <c r="WQA301" s="27" t="s">
        <v>815</v>
      </c>
      <c r="WQB301" s="27" t="s">
        <v>815</v>
      </c>
      <c r="WQC301" s="27" t="s">
        <v>815</v>
      </c>
      <c r="WQD301" s="27" t="s">
        <v>815</v>
      </c>
      <c r="WQE301" s="27" t="s">
        <v>815</v>
      </c>
      <c r="WQF301" s="27" t="s">
        <v>815</v>
      </c>
      <c r="WQG301" s="27" t="s">
        <v>815</v>
      </c>
      <c r="WQH301" s="27" t="s">
        <v>815</v>
      </c>
      <c r="WQI301" s="27" t="s">
        <v>815</v>
      </c>
      <c r="WQJ301" s="27" t="s">
        <v>815</v>
      </c>
      <c r="WQK301" s="27" t="s">
        <v>815</v>
      </c>
      <c r="WQL301" s="27" t="s">
        <v>815</v>
      </c>
      <c r="WQM301" s="27" t="s">
        <v>815</v>
      </c>
      <c r="WQN301" s="27" t="s">
        <v>815</v>
      </c>
      <c r="WQO301" s="27" t="s">
        <v>815</v>
      </c>
      <c r="WQP301" s="27" t="s">
        <v>815</v>
      </c>
      <c r="WQQ301" s="27" t="s">
        <v>815</v>
      </c>
      <c r="WQR301" s="27" t="s">
        <v>815</v>
      </c>
      <c r="WQS301" s="27" t="s">
        <v>815</v>
      </c>
      <c r="WQT301" s="27" t="s">
        <v>815</v>
      </c>
      <c r="WQU301" s="27" t="s">
        <v>815</v>
      </c>
      <c r="WQV301" s="27" t="s">
        <v>815</v>
      </c>
      <c r="WQW301" s="27" t="s">
        <v>815</v>
      </c>
      <c r="WQX301" s="27" t="s">
        <v>815</v>
      </c>
      <c r="WQY301" s="27" t="s">
        <v>815</v>
      </c>
      <c r="WQZ301" s="27" t="s">
        <v>815</v>
      </c>
      <c r="WRA301" s="27" t="s">
        <v>815</v>
      </c>
      <c r="WRB301" s="27" t="s">
        <v>815</v>
      </c>
      <c r="WRC301" s="27" t="s">
        <v>815</v>
      </c>
      <c r="WRD301" s="27" t="s">
        <v>815</v>
      </c>
      <c r="WRE301" s="27" t="s">
        <v>815</v>
      </c>
      <c r="WRF301" s="27" t="s">
        <v>815</v>
      </c>
      <c r="WRG301" s="27" t="s">
        <v>815</v>
      </c>
      <c r="WRH301" s="27" t="s">
        <v>815</v>
      </c>
      <c r="WRI301" s="27" t="s">
        <v>815</v>
      </c>
      <c r="WRJ301" s="27" t="s">
        <v>815</v>
      </c>
      <c r="WRK301" s="27" t="s">
        <v>815</v>
      </c>
      <c r="WRL301" s="27" t="s">
        <v>815</v>
      </c>
      <c r="WRM301" s="27" t="s">
        <v>815</v>
      </c>
      <c r="WRN301" s="27" t="s">
        <v>815</v>
      </c>
      <c r="WRO301" s="27" t="s">
        <v>815</v>
      </c>
      <c r="WRP301" s="27" t="s">
        <v>815</v>
      </c>
      <c r="WRQ301" s="27" t="s">
        <v>815</v>
      </c>
      <c r="WRR301" s="27" t="s">
        <v>815</v>
      </c>
      <c r="WRS301" s="27" t="s">
        <v>815</v>
      </c>
      <c r="WRT301" s="27" t="s">
        <v>815</v>
      </c>
      <c r="WRU301" s="27" t="s">
        <v>815</v>
      </c>
      <c r="WRV301" s="27" t="s">
        <v>815</v>
      </c>
      <c r="WRW301" s="27" t="s">
        <v>815</v>
      </c>
      <c r="WRX301" s="27" t="s">
        <v>815</v>
      </c>
      <c r="WRY301" s="27" t="s">
        <v>815</v>
      </c>
      <c r="WRZ301" s="27" t="s">
        <v>815</v>
      </c>
      <c r="WSA301" s="27" t="s">
        <v>815</v>
      </c>
      <c r="WSB301" s="27" t="s">
        <v>815</v>
      </c>
      <c r="WSC301" s="27" t="s">
        <v>815</v>
      </c>
      <c r="WSD301" s="27" t="s">
        <v>815</v>
      </c>
      <c r="WSE301" s="27" t="s">
        <v>815</v>
      </c>
      <c r="WSF301" s="27" t="s">
        <v>815</v>
      </c>
      <c r="WSG301" s="27" t="s">
        <v>815</v>
      </c>
      <c r="WSH301" s="27" t="s">
        <v>815</v>
      </c>
      <c r="WSI301" s="27" t="s">
        <v>815</v>
      </c>
      <c r="WSJ301" s="27" t="s">
        <v>815</v>
      </c>
      <c r="WSK301" s="27" t="s">
        <v>815</v>
      </c>
      <c r="WSL301" s="27" t="s">
        <v>815</v>
      </c>
      <c r="WSM301" s="27" t="s">
        <v>815</v>
      </c>
      <c r="WSN301" s="27" t="s">
        <v>815</v>
      </c>
      <c r="WSO301" s="27" t="s">
        <v>815</v>
      </c>
      <c r="WSP301" s="27" t="s">
        <v>815</v>
      </c>
      <c r="WSQ301" s="27" t="s">
        <v>815</v>
      </c>
      <c r="WSR301" s="27" t="s">
        <v>815</v>
      </c>
      <c r="WSS301" s="27" t="s">
        <v>815</v>
      </c>
      <c r="WST301" s="27" t="s">
        <v>815</v>
      </c>
      <c r="WSU301" s="27" t="s">
        <v>815</v>
      </c>
      <c r="WSV301" s="27" t="s">
        <v>815</v>
      </c>
      <c r="WSW301" s="27" t="s">
        <v>815</v>
      </c>
      <c r="WSX301" s="27" t="s">
        <v>815</v>
      </c>
      <c r="WSY301" s="27" t="s">
        <v>815</v>
      </c>
      <c r="WSZ301" s="27" t="s">
        <v>815</v>
      </c>
      <c r="WTA301" s="27" t="s">
        <v>815</v>
      </c>
      <c r="WTB301" s="27" t="s">
        <v>815</v>
      </c>
      <c r="WTC301" s="27" t="s">
        <v>815</v>
      </c>
      <c r="WTD301" s="27" t="s">
        <v>815</v>
      </c>
      <c r="WTE301" s="27" t="s">
        <v>815</v>
      </c>
      <c r="WTF301" s="27" t="s">
        <v>815</v>
      </c>
      <c r="WTG301" s="27" t="s">
        <v>815</v>
      </c>
      <c r="WTH301" s="27" t="s">
        <v>815</v>
      </c>
      <c r="WTI301" s="27" t="s">
        <v>815</v>
      </c>
      <c r="WTJ301" s="27" t="s">
        <v>815</v>
      </c>
      <c r="WTK301" s="27" t="s">
        <v>815</v>
      </c>
      <c r="WTL301" s="27" t="s">
        <v>815</v>
      </c>
      <c r="WTM301" s="27" t="s">
        <v>815</v>
      </c>
      <c r="WTN301" s="27" t="s">
        <v>815</v>
      </c>
      <c r="WTO301" s="27" t="s">
        <v>815</v>
      </c>
      <c r="WTP301" s="27" t="s">
        <v>815</v>
      </c>
      <c r="WTQ301" s="27" t="s">
        <v>815</v>
      </c>
      <c r="WTR301" s="27" t="s">
        <v>815</v>
      </c>
      <c r="WTS301" s="27" t="s">
        <v>815</v>
      </c>
      <c r="WTT301" s="27" t="s">
        <v>815</v>
      </c>
      <c r="WTU301" s="27" t="s">
        <v>815</v>
      </c>
      <c r="WTV301" s="27" t="s">
        <v>815</v>
      </c>
      <c r="WTW301" s="27" t="s">
        <v>815</v>
      </c>
      <c r="WTX301" s="27" t="s">
        <v>815</v>
      </c>
      <c r="WTY301" s="27" t="s">
        <v>815</v>
      </c>
      <c r="WTZ301" s="27" t="s">
        <v>815</v>
      </c>
      <c r="WUA301" s="27" t="s">
        <v>815</v>
      </c>
      <c r="WUB301" s="27" t="s">
        <v>815</v>
      </c>
      <c r="WUC301" s="27" t="s">
        <v>815</v>
      </c>
      <c r="WUD301" s="27" t="s">
        <v>815</v>
      </c>
      <c r="WUE301" s="27" t="s">
        <v>815</v>
      </c>
      <c r="WUF301" s="27" t="s">
        <v>815</v>
      </c>
      <c r="WUG301" s="27" t="s">
        <v>815</v>
      </c>
      <c r="WUH301" s="27" t="s">
        <v>815</v>
      </c>
      <c r="WUI301" s="27" t="s">
        <v>815</v>
      </c>
      <c r="WUJ301" s="27" t="s">
        <v>815</v>
      </c>
      <c r="WUK301" s="27" t="s">
        <v>815</v>
      </c>
      <c r="WUL301" s="27" t="s">
        <v>815</v>
      </c>
      <c r="WUM301" s="27" t="s">
        <v>815</v>
      </c>
      <c r="WUN301" s="27" t="s">
        <v>815</v>
      </c>
      <c r="WUO301" s="27" t="s">
        <v>815</v>
      </c>
      <c r="WUP301" s="27" t="s">
        <v>815</v>
      </c>
      <c r="WUQ301" s="27" t="s">
        <v>815</v>
      </c>
      <c r="WUR301" s="27" t="s">
        <v>815</v>
      </c>
      <c r="WUS301" s="27" t="s">
        <v>815</v>
      </c>
      <c r="WUT301" s="27" t="s">
        <v>815</v>
      </c>
      <c r="WUU301" s="27" t="s">
        <v>815</v>
      </c>
      <c r="WUV301" s="27" t="s">
        <v>815</v>
      </c>
      <c r="WUW301" s="27" t="s">
        <v>815</v>
      </c>
      <c r="WUX301" s="27" t="s">
        <v>815</v>
      </c>
      <c r="WUY301" s="27" t="s">
        <v>815</v>
      </c>
      <c r="WUZ301" s="27" t="s">
        <v>815</v>
      </c>
      <c r="WVA301" s="27" t="s">
        <v>815</v>
      </c>
      <c r="WVB301" s="27" t="s">
        <v>815</v>
      </c>
      <c r="WVC301" s="27" t="s">
        <v>815</v>
      </c>
      <c r="WVD301" s="27" t="s">
        <v>815</v>
      </c>
      <c r="WVE301" s="27" t="s">
        <v>815</v>
      </c>
      <c r="WVF301" s="27" t="s">
        <v>815</v>
      </c>
      <c r="WVG301" s="27" t="s">
        <v>815</v>
      </c>
      <c r="WVH301" s="27" t="s">
        <v>815</v>
      </c>
      <c r="WVI301" s="27" t="s">
        <v>815</v>
      </c>
      <c r="WVJ301" s="27" t="s">
        <v>815</v>
      </c>
      <c r="WVK301" s="27" t="s">
        <v>815</v>
      </c>
      <c r="WVL301" s="27" t="s">
        <v>815</v>
      </c>
      <c r="WVM301" s="27" t="s">
        <v>815</v>
      </c>
      <c r="WVN301" s="27" t="s">
        <v>815</v>
      </c>
      <c r="WVO301" s="27" t="s">
        <v>815</v>
      </c>
      <c r="WVP301" s="27" t="s">
        <v>815</v>
      </c>
      <c r="WVQ301" s="27" t="s">
        <v>815</v>
      </c>
      <c r="WVR301" s="27" t="s">
        <v>815</v>
      </c>
      <c r="WVS301" s="27" t="s">
        <v>815</v>
      </c>
      <c r="WVT301" s="27" t="s">
        <v>815</v>
      </c>
      <c r="WVU301" s="27" t="s">
        <v>815</v>
      </c>
      <c r="WVV301" s="27" t="s">
        <v>815</v>
      </c>
      <c r="WVW301" s="27" t="s">
        <v>815</v>
      </c>
      <c r="WVX301" s="27" t="s">
        <v>815</v>
      </c>
      <c r="WVY301" s="27" t="s">
        <v>815</v>
      </c>
      <c r="WVZ301" s="27" t="s">
        <v>815</v>
      </c>
      <c r="WWA301" s="27" t="s">
        <v>815</v>
      </c>
      <c r="WWB301" s="27" t="s">
        <v>815</v>
      </c>
      <c r="WWC301" s="27" t="s">
        <v>815</v>
      </c>
      <c r="WWD301" s="27" t="s">
        <v>815</v>
      </c>
      <c r="WWE301" s="27" t="s">
        <v>815</v>
      </c>
      <c r="WWF301" s="27" t="s">
        <v>815</v>
      </c>
      <c r="WWG301" s="27" t="s">
        <v>815</v>
      </c>
      <c r="WWH301" s="27" t="s">
        <v>815</v>
      </c>
      <c r="WWI301" s="27" t="s">
        <v>815</v>
      </c>
      <c r="WWJ301" s="27" t="s">
        <v>815</v>
      </c>
      <c r="WWK301" s="27" t="s">
        <v>815</v>
      </c>
      <c r="WWL301" s="27" t="s">
        <v>815</v>
      </c>
      <c r="WWM301" s="27" t="s">
        <v>815</v>
      </c>
      <c r="WWN301" s="27" t="s">
        <v>815</v>
      </c>
      <c r="WWO301" s="27" t="s">
        <v>815</v>
      </c>
      <c r="WWP301" s="27" t="s">
        <v>815</v>
      </c>
      <c r="WWQ301" s="27" t="s">
        <v>815</v>
      </c>
      <c r="WWR301" s="27" t="s">
        <v>815</v>
      </c>
      <c r="WWS301" s="27" t="s">
        <v>815</v>
      </c>
      <c r="WWT301" s="27" t="s">
        <v>815</v>
      </c>
      <c r="WWU301" s="27" t="s">
        <v>815</v>
      </c>
      <c r="WWV301" s="27" t="s">
        <v>815</v>
      </c>
      <c r="WWW301" s="27" t="s">
        <v>815</v>
      </c>
      <c r="WWX301" s="27" t="s">
        <v>815</v>
      </c>
      <c r="WWY301" s="27" t="s">
        <v>815</v>
      </c>
      <c r="WWZ301" s="27" t="s">
        <v>815</v>
      </c>
      <c r="WXA301" s="27" t="s">
        <v>815</v>
      </c>
      <c r="WXB301" s="27" t="s">
        <v>815</v>
      </c>
      <c r="WXC301" s="27" t="s">
        <v>815</v>
      </c>
      <c r="WXD301" s="27" t="s">
        <v>815</v>
      </c>
      <c r="WXE301" s="27" t="s">
        <v>815</v>
      </c>
      <c r="WXF301" s="27" t="s">
        <v>815</v>
      </c>
      <c r="WXG301" s="27" t="s">
        <v>815</v>
      </c>
      <c r="WXH301" s="27" t="s">
        <v>815</v>
      </c>
      <c r="WXI301" s="27" t="s">
        <v>815</v>
      </c>
      <c r="WXJ301" s="27" t="s">
        <v>815</v>
      </c>
      <c r="WXK301" s="27" t="s">
        <v>815</v>
      </c>
      <c r="WXL301" s="27" t="s">
        <v>815</v>
      </c>
      <c r="WXM301" s="27" t="s">
        <v>815</v>
      </c>
      <c r="WXN301" s="27" t="s">
        <v>815</v>
      </c>
      <c r="WXO301" s="27" t="s">
        <v>815</v>
      </c>
      <c r="WXP301" s="27" t="s">
        <v>815</v>
      </c>
      <c r="WXQ301" s="27" t="s">
        <v>815</v>
      </c>
      <c r="WXR301" s="27" t="s">
        <v>815</v>
      </c>
      <c r="WXS301" s="27" t="s">
        <v>815</v>
      </c>
      <c r="WXT301" s="27" t="s">
        <v>815</v>
      </c>
      <c r="WXU301" s="27" t="s">
        <v>815</v>
      </c>
      <c r="WXV301" s="27" t="s">
        <v>815</v>
      </c>
      <c r="WXW301" s="27" t="s">
        <v>815</v>
      </c>
      <c r="WXX301" s="27" t="s">
        <v>815</v>
      </c>
      <c r="WXY301" s="27" t="s">
        <v>815</v>
      </c>
      <c r="WXZ301" s="27" t="s">
        <v>815</v>
      </c>
      <c r="WYA301" s="27" t="s">
        <v>815</v>
      </c>
      <c r="WYB301" s="27" t="s">
        <v>815</v>
      </c>
      <c r="WYC301" s="27" t="s">
        <v>815</v>
      </c>
      <c r="WYD301" s="27" t="s">
        <v>815</v>
      </c>
      <c r="WYE301" s="27" t="s">
        <v>815</v>
      </c>
      <c r="WYF301" s="27" t="s">
        <v>815</v>
      </c>
      <c r="WYG301" s="27" t="s">
        <v>815</v>
      </c>
      <c r="WYH301" s="27" t="s">
        <v>815</v>
      </c>
      <c r="WYI301" s="27" t="s">
        <v>815</v>
      </c>
      <c r="WYJ301" s="27" t="s">
        <v>815</v>
      </c>
      <c r="WYK301" s="27" t="s">
        <v>815</v>
      </c>
      <c r="WYL301" s="27" t="s">
        <v>815</v>
      </c>
      <c r="WYM301" s="27" t="s">
        <v>815</v>
      </c>
      <c r="WYN301" s="27" t="s">
        <v>815</v>
      </c>
      <c r="WYO301" s="27" t="s">
        <v>815</v>
      </c>
      <c r="WYP301" s="27" t="s">
        <v>815</v>
      </c>
      <c r="WYQ301" s="27" t="s">
        <v>815</v>
      </c>
      <c r="WYR301" s="27" t="s">
        <v>815</v>
      </c>
      <c r="WYS301" s="27" t="s">
        <v>815</v>
      </c>
      <c r="WYT301" s="27" t="s">
        <v>815</v>
      </c>
      <c r="WYU301" s="27" t="s">
        <v>815</v>
      </c>
      <c r="WYV301" s="27" t="s">
        <v>815</v>
      </c>
      <c r="WYW301" s="27" t="s">
        <v>815</v>
      </c>
      <c r="WYX301" s="27" t="s">
        <v>815</v>
      </c>
      <c r="WYY301" s="27" t="s">
        <v>815</v>
      </c>
      <c r="WYZ301" s="27" t="s">
        <v>815</v>
      </c>
      <c r="WZA301" s="27" t="s">
        <v>815</v>
      </c>
      <c r="WZB301" s="27" t="s">
        <v>815</v>
      </c>
      <c r="WZC301" s="27" t="s">
        <v>815</v>
      </c>
      <c r="WZD301" s="27" t="s">
        <v>815</v>
      </c>
      <c r="WZE301" s="27" t="s">
        <v>815</v>
      </c>
      <c r="WZF301" s="27" t="s">
        <v>815</v>
      </c>
      <c r="WZG301" s="27" t="s">
        <v>815</v>
      </c>
      <c r="WZH301" s="27" t="s">
        <v>815</v>
      </c>
      <c r="WZI301" s="27" t="s">
        <v>815</v>
      </c>
      <c r="WZJ301" s="27" t="s">
        <v>815</v>
      </c>
      <c r="WZK301" s="27" t="s">
        <v>815</v>
      </c>
      <c r="WZL301" s="27" t="s">
        <v>815</v>
      </c>
      <c r="WZM301" s="27" t="s">
        <v>815</v>
      </c>
      <c r="WZN301" s="27" t="s">
        <v>815</v>
      </c>
      <c r="WZO301" s="27" t="s">
        <v>815</v>
      </c>
      <c r="WZP301" s="27" t="s">
        <v>815</v>
      </c>
      <c r="WZQ301" s="27" t="s">
        <v>815</v>
      </c>
      <c r="WZR301" s="27" t="s">
        <v>815</v>
      </c>
      <c r="WZS301" s="27" t="s">
        <v>815</v>
      </c>
      <c r="WZT301" s="27" t="s">
        <v>815</v>
      </c>
      <c r="WZU301" s="27" t="s">
        <v>815</v>
      </c>
      <c r="WZV301" s="27" t="s">
        <v>815</v>
      </c>
      <c r="WZW301" s="27" t="s">
        <v>815</v>
      </c>
      <c r="WZX301" s="27" t="s">
        <v>815</v>
      </c>
      <c r="WZY301" s="27" t="s">
        <v>815</v>
      </c>
      <c r="WZZ301" s="27" t="s">
        <v>815</v>
      </c>
      <c r="XAA301" s="27" t="s">
        <v>815</v>
      </c>
      <c r="XAB301" s="27" t="s">
        <v>815</v>
      </c>
      <c r="XAC301" s="27" t="s">
        <v>815</v>
      </c>
      <c r="XAD301" s="27" t="s">
        <v>815</v>
      </c>
      <c r="XAE301" s="27" t="s">
        <v>815</v>
      </c>
      <c r="XAF301" s="27" t="s">
        <v>815</v>
      </c>
      <c r="XAG301" s="27" t="s">
        <v>815</v>
      </c>
      <c r="XAH301" s="27" t="s">
        <v>815</v>
      </c>
      <c r="XAI301" s="27" t="s">
        <v>815</v>
      </c>
      <c r="XAJ301" s="27" t="s">
        <v>815</v>
      </c>
      <c r="XAK301" s="27" t="s">
        <v>815</v>
      </c>
      <c r="XAL301" s="27" t="s">
        <v>815</v>
      </c>
      <c r="XAM301" s="27" t="s">
        <v>815</v>
      </c>
      <c r="XAN301" s="27" t="s">
        <v>815</v>
      </c>
      <c r="XAO301" s="27" t="s">
        <v>815</v>
      </c>
      <c r="XAP301" s="27" t="s">
        <v>815</v>
      </c>
      <c r="XAQ301" s="27" t="s">
        <v>815</v>
      </c>
      <c r="XAR301" s="27" t="s">
        <v>815</v>
      </c>
      <c r="XAS301" s="27" t="s">
        <v>815</v>
      </c>
      <c r="XAT301" s="27" t="s">
        <v>815</v>
      </c>
      <c r="XAU301" s="27" t="s">
        <v>815</v>
      </c>
      <c r="XAV301" s="27" t="s">
        <v>815</v>
      </c>
      <c r="XAW301" s="27" t="s">
        <v>815</v>
      </c>
      <c r="XAX301" s="27" t="s">
        <v>815</v>
      </c>
      <c r="XAY301" s="27" t="s">
        <v>815</v>
      </c>
      <c r="XAZ301" s="27" t="s">
        <v>815</v>
      </c>
      <c r="XBA301" s="27" t="s">
        <v>815</v>
      </c>
      <c r="XBB301" s="27" t="s">
        <v>815</v>
      </c>
      <c r="XBC301" s="27" t="s">
        <v>815</v>
      </c>
      <c r="XBD301" s="27" t="s">
        <v>815</v>
      </c>
      <c r="XBE301" s="27" t="s">
        <v>815</v>
      </c>
      <c r="XBF301" s="27" t="s">
        <v>815</v>
      </c>
      <c r="XBG301" s="27" t="s">
        <v>815</v>
      </c>
      <c r="XBH301" s="27" t="s">
        <v>815</v>
      </c>
      <c r="XBI301" s="27" t="s">
        <v>815</v>
      </c>
      <c r="XBJ301" s="27" t="s">
        <v>815</v>
      </c>
      <c r="XBK301" s="27" t="s">
        <v>815</v>
      </c>
      <c r="XBL301" s="27" t="s">
        <v>815</v>
      </c>
      <c r="XBM301" s="27" t="s">
        <v>815</v>
      </c>
      <c r="XBN301" s="27" t="s">
        <v>815</v>
      </c>
      <c r="XBO301" s="27" t="s">
        <v>815</v>
      </c>
      <c r="XBP301" s="27" t="s">
        <v>815</v>
      </c>
      <c r="XBQ301" s="27" t="s">
        <v>815</v>
      </c>
      <c r="XBR301" s="27" t="s">
        <v>815</v>
      </c>
      <c r="XBS301" s="27" t="s">
        <v>815</v>
      </c>
      <c r="XBT301" s="27" t="s">
        <v>815</v>
      </c>
      <c r="XBU301" s="27" t="s">
        <v>815</v>
      </c>
      <c r="XBV301" s="27" t="s">
        <v>815</v>
      </c>
      <c r="XBW301" s="27" t="s">
        <v>815</v>
      </c>
      <c r="XBX301" s="27" t="s">
        <v>815</v>
      </c>
      <c r="XBY301" s="27" t="s">
        <v>815</v>
      </c>
      <c r="XBZ301" s="27" t="s">
        <v>815</v>
      </c>
      <c r="XCA301" s="27" t="s">
        <v>815</v>
      </c>
      <c r="XCB301" s="27" t="s">
        <v>815</v>
      </c>
      <c r="XCC301" s="27" t="s">
        <v>815</v>
      </c>
      <c r="XCD301" s="27" t="s">
        <v>815</v>
      </c>
      <c r="XCE301" s="27" t="s">
        <v>815</v>
      </c>
      <c r="XCF301" s="27" t="s">
        <v>815</v>
      </c>
      <c r="XCG301" s="27" t="s">
        <v>815</v>
      </c>
      <c r="XCH301" s="27" t="s">
        <v>815</v>
      </c>
      <c r="XCI301" s="27" t="s">
        <v>815</v>
      </c>
      <c r="XCJ301" s="27" t="s">
        <v>815</v>
      </c>
      <c r="XCK301" s="27" t="s">
        <v>815</v>
      </c>
      <c r="XCL301" s="27" t="s">
        <v>815</v>
      </c>
      <c r="XCM301" s="27" t="s">
        <v>815</v>
      </c>
      <c r="XCN301" s="27" t="s">
        <v>815</v>
      </c>
      <c r="XCO301" s="27" t="s">
        <v>815</v>
      </c>
      <c r="XCP301" s="27" t="s">
        <v>815</v>
      </c>
      <c r="XCQ301" s="27" t="s">
        <v>815</v>
      </c>
      <c r="XCR301" s="27" t="s">
        <v>815</v>
      </c>
      <c r="XCS301" s="27" t="s">
        <v>815</v>
      </c>
      <c r="XCT301" s="27" t="s">
        <v>815</v>
      </c>
      <c r="XCU301" s="27" t="s">
        <v>815</v>
      </c>
      <c r="XCV301" s="27" t="s">
        <v>815</v>
      </c>
      <c r="XCW301" s="27" t="s">
        <v>815</v>
      </c>
      <c r="XCX301" s="27" t="s">
        <v>815</v>
      </c>
      <c r="XCY301" s="27" t="s">
        <v>815</v>
      </c>
      <c r="XCZ301" s="27" t="s">
        <v>815</v>
      </c>
      <c r="XDA301" s="27" t="s">
        <v>815</v>
      </c>
      <c r="XDB301" s="27" t="s">
        <v>815</v>
      </c>
      <c r="XDC301" s="27" t="s">
        <v>815</v>
      </c>
      <c r="XDD301" s="27" t="s">
        <v>815</v>
      </c>
      <c r="XDE301" s="27" t="s">
        <v>815</v>
      </c>
      <c r="XDF301" s="27" t="s">
        <v>815</v>
      </c>
      <c r="XDG301" s="27" t="s">
        <v>815</v>
      </c>
      <c r="XDH301" s="27" t="s">
        <v>815</v>
      </c>
      <c r="XDI301" s="27" t="s">
        <v>815</v>
      </c>
      <c r="XDJ301" s="27" t="s">
        <v>815</v>
      </c>
      <c r="XDK301" s="27" t="s">
        <v>815</v>
      </c>
      <c r="XDL301" s="27" t="s">
        <v>815</v>
      </c>
      <c r="XDM301" s="27" t="s">
        <v>815</v>
      </c>
      <c r="XDN301" s="27" t="s">
        <v>815</v>
      </c>
      <c r="XDO301" s="27" t="s">
        <v>815</v>
      </c>
      <c r="XDP301" s="27" t="s">
        <v>815</v>
      </c>
      <c r="XDQ301" s="27" t="s">
        <v>815</v>
      </c>
      <c r="XDR301" s="27" t="s">
        <v>815</v>
      </c>
      <c r="XDS301" s="27" t="s">
        <v>815</v>
      </c>
      <c r="XDT301" s="27" t="s">
        <v>815</v>
      </c>
      <c r="XDU301" s="27" t="s">
        <v>815</v>
      </c>
      <c r="XDV301" s="27" t="s">
        <v>815</v>
      </c>
      <c r="XDW301" s="27" t="s">
        <v>815</v>
      </c>
      <c r="XDX301" s="27" t="s">
        <v>815</v>
      </c>
      <c r="XDY301" s="27" t="s">
        <v>815</v>
      </c>
      <c r="XDZ301" s="27" t="s">
        <v>815</v>
      </c>
      <c r="XEA301" s="27" t="s">
        <v>815</v>
      </c>
      <c r="XEB301" s="27" t="s">
        <v>815</v>
      </c>
      <c r="XEC301" s="27" t="s">
        <v>815</v>
      </c>
      <c r="XED301" s="27" t="s">
        <v>815</v>
      </c>
      <c r="XEE301" s="27" t="s">
        <v>815</v>
      </c>
      <c r="XEF301" s="27" t="s">
        <v>815</v>
      </c>
      <c r="XEG301" s="27" t="s">
        <v>815</v>
      </c>
      <c r="XEH301" s="27" t="s">
        <v>815</v>
      </c>
      <c r="XEI301" s="27" t="s">
        <v>815</v>
      </c>
      <c r="XEJ301" s="27" t="s">
        <v>815</v>
      </c>
      <c r="XEK301" s="27" t="s">
        <v>815</v>
      </c>
      <c r="XEL301" s="27" t="s">
        <v>815</v>
      </c>
      <c r="XEM301" s="27" t="s">
        <v>815</v>
      </c>
      <c r="XEN301" s="27" t="s">
        <v>815</v>
      </c>
      <c r="XEO301" s="27" t="s">
        <v>815</v>
      </c>
      <c r="XEP301" s="27" t="s">
        <v>815</v>
      </c>
      <c r="XEQ301" s="27" t="s">
        <v>815</v>
      </c>
      <c r="XER301" s="27" t="s">
        <v>815</v>
      </c>
      <c r="XES301" s="27" t="s">
        <v>815</v>
      </c>
      <c r="XET301" s="27" t="s">
        <v>815</v>
      </c>
      <c r="XEU301" s="27" t="s">
        <v>815</v>
      </c>
      <c r="XEV301" s="27" t="s">
        <v>815</v>
      </c>
      <c r="XEW301" s="27" t="s">
        <v>815</v>
      </c>
      <c r="XEX301" s="27" t="s">
        <v>815</v>
      </c>
      <c r="XEY301" s="27" t="s">
        <v>815</v>
      </c>
      <c r="XEZ301" s="27" t="s">
        <v>815</v>
      </c>
      <c r="XFA301" s="27" t="s">
        <v>815</v>
      </c>
      <c r="XFB301" s="27" t="s">
        <v>815</v>
      </c>
      <c r="XFC301" s="27" t="s">
        <v>815</v>
      </c>
      <c r="XFD301" s="27" t="s">
        <v>815</v>
      </c>
    </row>
    <row r="302" spans="1:16384" ht="18" customHeight="1" x14ac:dyDescent="0.2">
      <c r="A302" s="336"/>
      <c r="B302" s="27" t="s">
        <v>819</v>
      </c>
      <c r="C302" s="346"/>
      <c r="D302" s="347"/>
      <c r="E302" s="131"/>
      <c r="F302" s="131"/>
      <c r="G302" s="131"/>
      <c r="H302" s="346"/>
      <c r="I302" s="347"/>
      <c r="J302" s="131"/>
      <c r="K302" s="131"/>
      <c r="L302" s="131"/>
      <c r="M302" s="346"/>
      <c r="N302" s="347"/>
      <c r="O302" s="131"/>
      <c r="P302" s="131"/>
      <c r="Q302" s="131"/>
      <c r="R302" s="346"/>
      <c r="S302" s="347"/>
      <c r="T302" s="131"/>
      <c r="U302" s="131"/>
      <c r="V302" s="131"/>
      <c r="W302" s="347"/>
      <c r="X302" s="347"/>
      <c r="Y302" s="131"/>
      <c r="Z302" s="131"/>
      <c r="AA302" s="131"/>
      <c r="AB302" s="346"/>
    </row>
    <row r="303" spans="1:16384" ht="18" customHeight="1" x14ac:dyDescent="0.2">
      <c r="A303" s="336"/>
      <c r="B303" s="27" t="s">
        <v>820</v>
      </c>
      <c r="C303" s="346"/>
      <c r="D303" s="347"/>
      <c r="E303" s="131"/>
      <c r="F303" s="131"/>
      <c r="G303" s="131"/>
      <c r="H303" s="346"/>
      <c r="I303" s="347"/>
      <c r="J303" s="131"/>
      <c r="K303" s="131"/>
      <c r="L303" s="131"/>
      <c r="M303" s="346"/>
      <c r="N303" s="347"/>
      <c r="O303" s="131"/>
      <c r="P303" s="131"/>
      <c r="Q303" s="131"/>
      <c r="R303" s="346"/>
      <c r="S303" s="347"/>
      <c r="T303" s="131"/>
      <c r="U303" s="131"/>
      <c r="V303" s="131"/>
      <c r="W303" s="347"/>
      <c r="X303" s="347"/>
      <c r="Y303" s="131"/>
      <c r="Z303" s="131"/>
      <c r="AA303" s="131"/>
      <c r="AB303" s="346"/>
    </row>
    <row r="304" spans="1:16384" ht="18" customHeight="1" x14ac:dyDescent="0.2">
      <c r="A304" s="336"/>
      <c r="B304" s="27" t="s">
        <v>821</v>
      </c>
      <c r="C304" s="346"/>
      <c r="D304" s="347"/>
      <c r="E304" s="131"/>
      <c r="F304" s="131"/>
      <c r="G304" s="131"/>
      <c r="H304" s="346"/>
      <c r="I304" s="347"/>
      <c r="J304" s="131"/>
      <c r="K304" s="131"/>
      <c r="L304" s="131"/>
      <c r="M304" s="346"/>
      <c r="N304" s="347"/>
      <c r="O304" s="131"/>
      <c r="P304" s="131"/>
      <c r="Q304" s="131"/>
      <c r="R304" s="346"/>
      <c r="S304" s="347"/>
      <c r="T304" s="131"/>
      <c r="U304" s="131"/>
      <c r="V304" s="131"/>
      <c r="W304" s="347"/>
      <c r="X304" s="347"/>
      <c r="Y304" s="131"/>
      <c r="Z304" s="131"/>
      <c r="AA304" s="131"/>
      <c r="AB304" s="346"/>
    </row>
    <row r="305" spans="1:28" ht="18" customHeight="1" x14ac:dyDescent="0.2">
      <c r="A305" s="336"/>
      <c r="B305" s="27" t="s">
        <v>897</v>
      </c>
      <c r="C305" s="346"/>
      <c r="D305" s="347"/>
      <c r="E305" s="131"/>
      <c r="F305" s="131"/>
      <c r="G305" s="131"/>
      <c r="H305" s="346"/>
      <c r="I305" s="347"/>
      <c r="J305" s="131"/>
      <c r="K305" s="131"/>
      <c r="L305" s="131"/>
      <c r="M305" s="346"/>
      <c r="N305" s="347"/>
      <c r="O305" s="131"/>
      <c r="P305" s="131"/>
      <c r="Q305" s="131"/>
      <c r="R305" s="346"/>
      <c r="S305" s="347"/>
      <c r="T305" s="131"/>
      <c r="U305" s="131"/>
      <c r="V305" s="131"/>
      <c r="W305" s="347"/>
      <c r="X305" s="347"/>
      <c r="Y305" s="131"/>
      <c r="Z305" s="131"/>
      <c r="AA305" s="131"/>
      <c r="AB305" s="346"/>
    </row>
    <row r="306" spans="1:28" ht="18" customHeight="1" x14ac:dyDescent="0.2">
      <c r="A306" s="336"/>
      <c r="B306" s="27" t="s">
        <v>898</v>
      </c>
      <c r="C306" s="346"/>
      <c r="D306" s="347"/>
      <c r="E306" s="131"/>
      <c r="F306" s="131"/>
      <c r="G306" s="131"/>
      <c r="H306" s="346"/>
      <c r="I306" s="347"/>
      <c r="J306" s="131"/>
      <c r="K306" s="131"/>
      <c r="L306" s="131"/>
      <c r="M306" s="346"/>
      <c r="N306" s="347"/>
      <c r="O306" s="131"/>
      <c r="P306" s="131"/>
      <c r="Q306" s="131"/>
      <c r="R306" s="346"/>
      <c r="S306" s="347"/>
      <c r="T306" s="131"/>
      <c r="U306" s="131"/>
      <c r="V306" s="131"/>
      <c r="W306" s="347"/>
      <c r="X306" s="347"/>
      <c r="Y306" s="131"/>
      <c r="Z306" s="131"/>
      <c r="AA306" s="131"/>
      <c r="AB306" s="346"/>
    </row>
    <row r="307" spans="1:28" ht="18" customHeight="1" x14ac:dyDescent="0.2">
      <c r="A307" s="336"/>
      <c r="B307" s="27" t="s">
        <v>899</v>
      </c>
      <c r="C307" s="346"/>
      <c r="D307" s="347"/>
      <c r="E307" s="131"/>
      <c r="F307" s="131"/>
      <c r="G307" s="131"/>
      <c r="H307" s="346"/>
      <c r="I307" s="347"/>
      <c r="J307" s="131"/>
      <c r="K307" s="131"/>
      <c r="L307" s="131"/>
      <c r="M307" s="346"/>
      <c r="N307" s="347"/>
      <c r="O307" s="131"/>
      <c r="P307" s="131"/>
      <c r="Q307" s="131"/>
      <c r="R307" s="346"/>
      <c r="S307" s="347"/>
      <c r="T307" s="131"/>
      <c r="U307" s="131"/>
      <c r="V307" s="131"/>
      <c r="W307" s="347"/>
      <c r="X307" s="347"/>
      <c r="Y307" s="131"/>
      <c r="Z307" s="131"/>
      <c r="AA307" s="131"/>
      <c r="AB307" s="346"/>
    </row>
    <row r="308" spans="1:28" ht="18" customHeight="1" x14ac:dyDescent="0.2">
      <c r="A308" s="336"/>
      <c r="B308" s="27" t="s">
        <v>900</v>
      </c>
      <c r="C308" s="346"/>
      <c r="D308" s="347"/>
      <c r="E308" s="131"/>
      <c r="F308" s="131"/>
      <c r="G308" s="131"/>
      <c r="H308" s="346"/>
      <c r="I308" s="347"/>
      <c r="J308" s="131"/>
      <c r="K308" s="131"/>
      <c r="L308" s="131"/>
      <c r="M308" s="346"/>
      <c r="N308" s="347"/>
      <c r="O308" s="131"/>
      <c r="P308" s="131"/>
      <c r="Q308" s="131"/>
      <c r="R308" s="346"/>
      <c r="S308" s="347"/>
      <c r="T308" s="131"/>
      <c r="U308" s="131"/>
      <c r="V308" s="131"/>
      <c r="W308" s="347"/>
      <c r="X308" s="347"/>
      <c r="Y308" s="131"/>
      <c r="Z308" s="131"/>
      <c r="AA308" s="131"/>
      <c r="AB308" s="346"/>
    </row>
    <row r="309" spans="1:28" ht="18" customHeight="1" x14ac:dyDescent="0.2">
      <c r="A309" s="336"/>
      <c r="B309" s="27" t="s">
        <v>901</v>
      </c>
      <c r="C309" s="346"/>
      <c r="D309" s="347"/>
      <c r="E309" s="131"/>
      <c r="F309" s="131"/>
      <c r="G309" s="131"/>
      <c r="H309" s="346"/>
      <c r="I309" s="347"/>
      <c r="J309" s="131"/>
      <c r="K309" s="131"/>
      <c r="L309" s="131"/>
      <c r="M309" s="346"/>
      <c r="N309" s="347"/>
      <c r="O309" s="131"/>
      <c r="P309" s="131"/>
      <c r="Q309" s="131"/>
      <c r="R309" s="346"/>
      <c r="S309" s="347"/>
      <c r="T309" s="131"/>
      <c r="U309" s="131"/>
      <c r="V309" s="131"/>
      <c r="W309" s="347"/>
      <c r="X309" s="347"/>
      <c r="Y309" s="131"/>
      <c r="Z309" s="131"/>
      <c r="AA309" s="131"/>
      <c r="AB309" s="346"/>
    </row>
    <row r="310" spans="1:28" ht="18" customHeight="1" x14ac:dyDescent="0.2">
      <c r="A310" s="336"/>
      <c r="B310" s="27" t="s">
        <v>903</v>
      </c>
      <c r="C310" s="346"/>
      <c r="D310" s="347"/>
      <c r="E310" s="131"/>
      <c r="F310" s="131"/>
      <c r="G310" s="131"/>
      <c r="H310" s="346"/>
      <c r="I310" s="347"/>
      <c r="J310" s="131"/>
      <c r="K310" s="131"/>
      <c r="L310" s="131"/>
      <c r="M310" s="346"/>
      <c r="N310" s="347"/>
      <c r="O310" s="131"/>
      <c r="P310" s="131"/>
      <c r="Q310" s="131"/>
      <c r="R310" s="346"/>
      <c r="S310" s="347"/>
      <c r="T310" s="131"/>
      <c r="U310" s="131"/>
      <c r="V310" s="131"/>
      <c r="W310" s="347"/>
      <c r="X310" s="347"/>
      <c r="Y310" s="131"/>
      <c r="Z310" s="131"/>
      <c r="AA310" s="131"/>
      <c r="AB310" s="346"/>
    </row>
    <row r="311" spans="1:28" ht="18" customHeight="1" x14ac:dyDescent="0.2">
      <c r="A311" s="336"/>
      <c r="B311" s="27" t="s">
        <v>904</v>
      </c>
      <c r="C311" s="346"/>
      <c r="D311" s="347"/>
      <c r="E311" s="131"/>
      <c r="F311" s="131"/>
      <c r="G311" s="131"/>
      <c r="H311" s="346"/>
      <c r="I311" s="347"/>
      <c r="J311" s="131"/>
      <c r="K311" s="131"/>
      <c r="L311" s="131"/>
      <c r="M311" s="346"/>
      <c r="N311" s="347"/>
      <c r="O311" s="131"/>
      <c r="P311" s="131"/>
      <c r="Q311" s="131"/>
      <c r="R311" s="346"/>
      <c r="S311" s="347"/>
      <c r="T311" s="131"/>
      <c r="U311" s="131"/>
      <c r="V311" s="131"/>
      <c r="W311" s="347"/>
      <c r="X311" s="347"/>
      <c r="Y311" s="131"/>
      <c r="Z311" s="131"/>
      <c r="AA311" s="131"/>
      <c r="AB311" s="346"/>
    </row>
    <row r="312" spans="1:28" ht="18" customHeight="1" x14ac:dyDescent="0.2">
      <c r="A312" s="336"/>
      <c r="B312" s="27" t="s">
        <v>905</v>
      </c>
      <c r="C312" s="346"/>
      <c r="D312" s="347"/>
      <c r="E312" s="131"/>
      <c r="F312" s="131"/>
      <c r="G312" s="131"/>
      <c r="H312" s="346"/>
      <c r="I312" s="347"/>
      <c r="J312" s="131"/>
      <c r="K312" s="131"/>
      <c r="L312" s="131"/>
      <c r="M312" s="346"/>
      <c r="N312" s="347"/>
      <c r="O312" s="131"/>
      <c r="P312" s="131"/>
      <c r="Q312" s="131"/>
      <c r="R312" s="346"/>
      <c r="S312" s="347"/>
      <c r="T312" s="131"/>
      <c r="U312" s="131"/>
      <c r="V312" s="131"/>
      <c r="W312" s="347"/>
      <c r="X312" s="347"/>
      <c r="Y312" s="131"/>
      <c r="Z312" s="131"/>
      <c r="AA312" s="131"/>
      <c r="AB312" s="346"/>
    </row>
    <row r="313" spans="1:28" ht="18" customHeight="1" x14ac:dyDescent="0.2">
      <c r="A313" s="337"/>
      <c r="B313" s="38" t="s">
        <v>908</v>
      </c>
      <c r="C313" s="346"/>
      <c r="D313" s="347"/>
      <c r="E313" s="131"/>
      <c r="F313" s="131"/>
      <c r="G313" s="131"/>
      <c r="H313" s="346"/>
      <c r="I313" s="347"/>
      <c r="J313" s="131"/>
      <c r="K313" s="131"/>
      <c r="L313" s="131"/>
      <c r="M313" s="346"/>
      <c r="N313" s="347"/>
      <c r="O313" s="131"/>
      <c r="P313" s="131"/>
      <c r="Q313" s="131"/>
      <c r="R313" s="346"/>
      <c r="S313" s="347"/>
      <c r="T313" s="131"/>
      <c r="U313" s="131"/>
      <c r="V313" s="131"/>
      <c r="W313" s="347"/>
      <c r="X313" s="347"/>
      <c r="Y313" s="131"/>
      <c r="Z313" s="131"/>
      <c r="AA313" s="131"/>
      <c r="AB313" s="346"/>
    </row>
    <row r="314" spans="1:28" ht="18" customHeight="1" x14ac:dyDescent="0.2">
      <c r="A314" s="336"/>
      <c r="B314" s="27" t="s">
        <v>909</v>
      </c>
      <c r="C314" s="332"/>
      <c r="D314" s="330"/>
      <c r="E314" s="127"/>
      <c r="F314" s="127"/>
      <c r="G314" s="127"/>
      <c r="H314" s="332"/>
      <c r="I314" s="330"/>
      <c r="J314" s="127"/>
      <c r="K314" s="127"/>
      <c r="L314" s="127"/>
      <c r="M314" s="332"/>
      <c r="N314" s="330"/>
      <c r="O314" s="127"/>
      <c r="P314" s="127"/>
      <c r="Q314" s="127"/>
      <c r="R314" s="332"/>
      <c r="S314" s="330"/>
      <c r="T314" s="127"/>
      <c r="U314" s="127"/>
      <c r="V314" s="127"/>
      <c r="W314" s="330"/>
      <c r="X314" s="330"/>
      <c r="Y314" s="127"/>
      <c r="Z314" s="127"/>
      <c r="AA314" s="127"/>
      <c r="AB314" s="332"/>
    </row>
    <row r="315" spans="1:28" ht="18" customHeight="1" x14ac:dyDescent="0.2">
      <c r="A315" s="336"/>
      <c r="B315" s="27" t="s">
        <v>910</v>
      </c>
      <c r="C315" s="332"/>
      <c r="D315" s="330"/>
      <c r="E315" s="131"/>
      <c r="F315" s="131"/>
      <c r="G315" s="131"/>
      <c r="H315" s="332"/>
      <c r="I315" s="330"/>
      <c r="J315" s="131"/>
      <c r="K315" s="131"/>
      <c r="L315" s="131"/>
      <c r="M315" s="332"/>
      <c r="N315" s="330"/>
      <c r="O315" s="131"/>
      <c r="P315" s="131"/>
      <c r="Q315" s="131"/>
      <c r="R315" s="332"/>
      <c r="S315" s="330"/>
      <c r="T315" s="131"/>
      <c r="U315" s="131"/>
      <c r="V315" s="131"/>
      <c r="W315" s="330"/>
      <c r="X315" s="330"/>
      <c r="Y315" s="131"/>
      <c r="Z315" s="131"/>
      <c r="AA315" s="131"/>
      <c r="AB315" s="332"/>
    </row>
    <row r="316" spans="1:28" ht="18" customHeight="1" x14ac:dyDescent="0.2">
      <c r="A316" s="336"/>
      <c r="B316" s="27" t="s">
        <v>911</v>
      </c>
      <c r="C316" s="332"/>
      <c r="D316" s="330"/>
      <c r="E316" s="131"/>
      <c r="F316" s="131"/>
      <c r="G316" s="131"/>
      <c r="H316" s="332"/>
      <c r="I316" s="330"/>
      <c r="J316" s="131"/>
      <c r="K316" s="131"/>
      <c r="L316" s="131"/>
      <c r="M316" s="332"/>
      <c r="N316" s="330"/>
      <c r="O316" s="131"/>
      <c r="P316" s="131"/>
      <c r="Q316" s="131"/>
      <c r="R316" s="332"/>
      <c r="S316" s="330"/>
      <c r="T316" s="131"/>
      <c r="U316" s="131"/>
      <c r="V316" s="131"/>
      <c r="W316" s="330"/>
      <c r="X316" s="330"/>
      <c r="Y316" s="131"/>
      <c r="Z316" s="131"/>
      <c r="AA316" s="131"/>
      <c r="AB316" s="332"/>
    </row>
    <row r="317" spans="1:28" ht="18" customHeight="1" x14ac:dyDescent="0.2">
      <c r="A317" s="336"/>
      <c r="B317" s="27" t="s">
        <v>912</v>
      </c>
      <c r="C317" s="332"/>
      <c r="D317" s="330"/>
      <c r="E317" s="131"/>
      <c r="F317" s="131"/>
      <c r="G317" s="131"/>
      <c r="H317" s="332"/>
      <c r="I317" s="330"/>
      <c r="J317" s="131"/>
      <c r="K317" s="131"/>
      <c r="L317" s="131"/>
      <c r="M317" s="332"/>
      <c r="N317" s="330"/>
      <c r="O317" s="131"/>
      <c r="P317" s="131"/>
      <c r="Q317" s="131"/>
      <c r="R317" s="332"/>
      <c r="S317" s="330"/>
      <c r="T317" s="131"/>
      <c r="U317" s="131"/>
      <c r="V317" s="131"/>
      <c r="W317" s="330"/>
      <c r="X317" s="330"/>
      <c r="Y317" s="131"/>
      <c r="Z317" s="131"/>
      <c r="AA317" s="131"/>
      <c r="AB317" s="332"/>
    </row>
    <row r="318" spans="1:28" ht="18" customHeight="1" x14ac:dyDescent="0.2">
      <c r="A318" s="336"/>
      <c r="B318" s="27" t="s">
        <v>913</v>
      </c>
      <c r="C318" s="332"/>
      <c r="D318" s="330"/>
      <c r="E318" s="131"/>
      <c r="F318" s="131"/>
      <c r="G318" s="131"/>
      <c r="H318" s="332"/>
      <c r="I318" s="330"/>
      <c r="J318" s="131"/>
      <c r="K318" s="131"/>
      <c r="L318" s="131"/>
      <c r="M318" s="332"/>
      <c r="N318" s="330"/>
      <c r="O318" s="131"/>
      <c r="P318" s="131"/>
      <c r="Q318" s="131"/>
      <c r="R318" s="332"/>
      <c r="S318" s="330"/>
      <c r="T318" s="131"/>
      <c r="U318" s="131"/>
      <c r="V318" s="131"/>
      <c r="W318" s="330"/>
      <c r="X318" s="330"/>
      <c r="Y318" s="131"/>
      <c r="Z318" s="131"/>
      <c r="AA318" s="131"/>
      <c r="AB318" s="332"/>
    </row>
    <row r="319" spans="1:28" ht="18" customHeight="1" x14ac:dyDescent="0.2">
      <c r="A319" s="336"/>
      <c r="B319" s="27" t="s">
        <v>914</v>
      </c>
      <c r="C319" s="332"/>
      <c r="D319" s="330"/>
      <c r="E319" s="131"/>
      <c r="F319" s="131"/>
      <c r="G319" s="131"/>
      <c r="H319" s="332"/>
      <c r="I319" s="330"/>
      <c r="J319" s="131"/>
      <c r="K319" s="131"/>
      <c r="L319" s="131"/>
      <c r="M319" s="332"/>
      <c r="N319" s="330"/>
      <c r="O319" s="131"/>
      <c r="P319" s="131"/>
      <c r="Q319" s="131"/>
      <c r="R319" s="332"/>
      <c r="S319" s="330"/>
      <c r="T319" s="131"/>
      <c r="U319" s="131"/>
      <c r="V319" s="131"/>
      <c r="W319" s="330"/>
      <c r="X319" s="330"/>
      <c r="Y319" s="131"/>
      <c r="Z319" s="131"/>
      <c r="AA319" s="131"/>
      <c r="AB319" s="332"/>
    </row>
    <row r="320" spans="1:28" ht="18" customHeight="1" x14ac:dyDescent="0.2">
      <c r="A320" s="336"/>
      <c r="B320" s="27" t="s">
        <v>915</v>
      </c>
      <c r="C320" s="332"/>
      <c r="D320" s="330"/>
      <c r="E320" s="131"/>
      <c r="F320" s="131"/>
      <c r="G320" s="131"/>
      <c r="H320" s="332"/>
      <c r="I320" s="330"/>
      <c r="J320" s="131"/>
      <c r="K320" s="131"/>
      <c r="L320" s="131"/>
      <c r="M320" s="332"/>
      <c r="N320" s="330"/>
      <c r="O320" s="131"/>
      <c r="P320" s="131"/>
      <c r="Q320" s="131"/>
      <c r="R320" s="332"/>
      <c r="S320" s="330"/>
      <c r="T320" s="131"/>
      <c r="U320" s="131"/>
      <c r="V320" s="131"/>
      <c r="W320" s="330"/>
      <c r="X320" s="330"/>
      <c r="Y320" s="131"/>
      <c r="Z320" s="131"/>
      <c r="AA320" s="131"/>
      <c r="AB320" s="332"/>
    </row>
    <row r="321" spans="1:28" ht="18" customHeight="1" x14ac:dyDescent="0.2">
      <c r="A321" s="336"/>
      <c r="B321" s="27" t="s">
        <v>916</v>
      </c>
      <c r="C321" s="332"/>
      <c r="D321" s="330"/>
      <c r="E321" s="131"/>
      <c r="F321" s="131"/>
      <c r="G321" s="131"/>
      <c r="H321" s="332"/>
      <c r="I321" s="330"/>
      <c r="J321" s="131"/>
      <c r="K321" s="131"/>
      <c r="L321" s="131"/>
      <c r="M321" s="332"/>
      <c r="N321" s="330"/>
      <c r="O321" s="131"/>
      <c r="P321" s="131"/>
      <c r="Q321" s="131"/>
      <c r="R321" s="332"/>
      <c r="S321" s="330"/>
      <c r="T321" s="131"/>
      <c r="U321" s="131"/>
      <c r="V321" s="131"/>
      <c r="W321" s="330"/>
      <c r="X321" s="330"/>
      <c r="Y321" s="131"/>
      <c r="Z321" s="131"/>
      <c r="AA321" s="131"/>
      <c r="AB321" s="332"/>
    </row>
    <row r="322" spans="1:28" ht="18" customHeight="1" x14ac:dyDescent="0.2">
      <c r="A322" s="336"/>
      <c r="B322" s="27" t="s">
        <v>917</v>
      </c>
      <c r="C322" s="332"/>
      <c r="D322" s="330"/>
      <c r="E322" s="131"/>
      <c r="F322" s="131"/>
      <c r="G322" s="131"/>
      <c r="H322" s="332"/>
      <c r="I322" s="330"/>
      <c r="J322" s="131"/>
      <c r="K322" s="131"/>
      <c r="L322" s="131"/>
      <c r="M322" s="332"/>
      <c r="N322" s="330"/>
      <c r="O322" s="131"/>
      <c r="P322" s="131"/>
      <c r="Q322" s="131"/>
      <c r="R322" s="332"/>
      <c r="S322" s="330"/>
      <c r="T322" s="131"/>
      <c r="U322" s="131"/>
      <c r="V322" s="131"/>
      <c r="W322" s="330"/>
      <c r="X322" s="330"/>
      <c r="Y322" s="131"/>
      <c r="Z322" s="131"/>
      <c r="AA322" s="131"/>
      <c r="AB322" s="332"/>
    </row>
    <row r="323" spans="1:28" ht="18" customHeight="1" x14ac:dyDescent="0.2">
      <c r="A323" s="336"/>
      <c r="B323" s="27" t="s">
        <v>918</v>
      </c>
      <c r="C323" s="332"/>
      <c r="D323" s="330"/>
      <c r="E323" s="131"/>
      <c r="F323" s="131"/>
      <c r="G323" s="131"/>
      <c r="H323" s="332"/>
      <c r="I323" s="330"/>
      <c r="J323" s="131"/>
      <c r="K323" s="131"/>
      <c r="L323" s="131"/>
      <c r="M323" s="332"/>
      <c r="N323" s="330"/>
      <c r="O323" s="131"/>
      <c r="P323" s="131"/>
      <c r="Q323" s="131"/>
      <c r="R323" s="332"/>
      <c r="S323" s="330"/>
      <c r="T323" s="131"/>
      <c r="U323" s="131"/>
      <c r="V323" s="131"/>
      <c r="W323" s="330"/>
      <c r="X323" s="330"/>
      <c r="Y323" s="131"/>
      <c r="Z323" s="131"/>
      <c r="AA323" s="131"/>
      <c r="AB323" s="332"/>
    </row>
    <row r="324" spans="1:28" ht="18" customHeight="1" x14ac:dyDescent="0.2">
      <c r="A324" s="336"/>
      <c r="B324" s="27" t="s">
        <v>919</v>
      </c>
      <c r="C324" s="332"/>
      <c r="D324" s="330"/>
      <c r="E324" s="131"/>
      <c r="F324" s="131"/>
      <c r="G324" s="131"/>
      <c r="H324" s="332"/>
      <c r="I324" s="330"/>
      <c r="J324" s="131"/>
      <c r="K324" s="131"/>
      <c r="L324" s="131"/>
      <c r="M324" s="332"/>
      <c r="N324" s="330"/>
      <c r="O324" s="131"/>
      <c r="P324" s="131"/>
      <c r="Q324" s="131"/>
      <c r="R324" s="332"/>
      <c r="S324" s="330"/>
      <c r="T324" s="131"/>
      <c r="U324" s="131"/>
      <c r="V324" s="131"/>
      <c r="W324" s="330"/>
      <c r="X324" s="330"/>
      <c r="Y324" s="131"/>
      <c r="Z324" s="131"/>
      <c r="AA324" s="131"/>
      <c r="AB324" s="332"/>
    </row>
    <row r="325" spans="1:28" ht="18" customHeight="1" x14ac:dyDescent="0.2">
      <c r="A325" s="336"/>
      <c r="B325" s="27" t="s">
        <v>920</v>
      </c>
      <c r="C325" s="332"/>
      <c r="D325" s="330"/>
      <c r="E325" s="131"/>
      <c r="F325" s="131"/>
      <c r="G325" s="131"/>
      <c r="H325" s="332"/>
      <c r="I325" s="330"/>
      <c r="J325" s="131"/>
      <c r="K325" s="131"/>
      <c r="L325" s="131"/>
      <c r="M325" s="332"/>
      <c r="N325" s="330"/>
      <c r="O325" s="131"/>
      <c r="P325" s="131"/>
      <c r="Q325" s="131"/>
      <c r="R325" s="332"/>
      <c r="S325" s="330"/>
      <c r="T325" s="131"/>
      <c r="U325" s="131"/>
      <c r="V325" s="131"/>
      <c r="W325" s="330"/>
      <c r="X325" s="330"/>
      <c r="Y325" s="131"/>
      <c r="Z325" s="131"/>
      <c r="AA325" s="131"/>
      <c r="AB325" s="332"/>
    </row>
    <row r="326" spans="1:28" ht="18" customHeight="1" x14ac:dyDescent="0.2">
      <c r="A326" s="336"/>
      <c r="B326" s="27" t="s">
        <v>921</v>
      </c>
      <c r="C326" s="332"/>
      <c r="D326" s="330"/>
      <c r="E326" s="131"/>
      <c r="F326" s="131"/>
      <c r="G326" s="131"/>
      <c r="H326" s="332"/>
      <c r="I326" s="330"/>
      <c r="J326" s="131"/>
      <c r="K326" s="131"/>
      <c r="L326" s="131"/>
      <c r="M326" s="332"/>
      <c r="N326" s="330"/>
      <c r="O326" s="131"/>
      <c r="P326" s="131"/>
      <c r="Q326" s="131"/>
      <c r="R326" s="332"/>
      <c r="S326" s="330"/>
      <c r="T326" s="131"/>
      <c r="U326" s="131"/>
      <c r="V326" s="131"/>
      <c r="W326" s="330"/>
      <c r="X326" s="330"/>
      <c r="Y326" s="131"/>
      <c r="Z326" s="131"/>
      <c r="AA326" s="131"/>
      <c r="AB326" s="332"/>
    </row>
    <row r="327" spans="1:28" ht="18" customHeight="1" x14ac:dyDescent="0.2">
      <c r="A327" s="336"/>
      <c r="B327" s="27" t="s">
        <v>922</v>
      </c>
      <c r="C327" s="332"/>
      <c r="D327" s="330"/>
      <c r="E327" s="131"/>
      <c r="F327" s="131"/>
      <c r="G327" s="131"/>
      <c r="H327" s="332"/>
      <c r="I327" s="330"/>
      <c r="J327" s="131"/>
      <c r="K327" s="131"/>
      <c r="L327" s="131"/>
      <c r="M327" s="332"/>
      <c r="N327" s="330"/>
      <c r="O327" s="131"/>
      <c r="P327" s="131"/>
      <c r="Q327" s="131"/>
      <c r="R327" s="332"/>
      <c r="S327" s="330"/>
      <c r="T327" s="131"/>
      <c r="U327" s="131"/>
      <c r="V327" s="131"/>
      <c r="W327" s="330"/>
      <c r="X327" s="330"/>
      <c r="Y327" s="131"/>
      <c r="Z327" s="131"/>
      <c r="AA327" s="131"/>
      <c r="AB327" s="332"/>
    </row>
    <row r="328" spans="1:28" ht="18" customHeight="1" x14ac:dyDescent="0.2">
      <c r="A328" s="336"/>
      <c r="B328" s="27" t="s">
        <v>923</v>
      </c>
      <c r="C328" s="332"/>
      <c r="D328" s="330"/>
      <c r="E328" s="131"/>
      <c r="F328" s="131"/>
      <c r="G328" s="131"/>
      <c r="H328" s="332"/>
      <c r="I328" s="330"/>
      <c r="J328" s="131"/>
      <c r="K328" s="131"/>
      <c r="L328" s="131"/>
      <c r="M328" s="332"/>
      <c r="N328" s="330"/>
      <c r="O328" s="131"/>
      <c r="P328" s="131"/>
      <c r="Q328" s="131"/>
      <c r="R328" s="332"/>
      <c r="S328" s="330"/>
      <c r="T328" s="131"/>
      <c r="U328" s="131"/>
      <c r="V328" s="131"/>
      <c r="W328" s="330"/>
      <c r="X328" s="330"/>
      <c r="Y328" s="131"/>
      <c r="Z328" s="131"/>
      <c r="AA328" s="131"/>
      <c r="AB328" s="332"/>
    </row>
    <row r="329" spans="1:28" ht="18" customHeight="1" x14ac:dyDescent="0.2">
      <c r="A329" s="337"/>
      <c r="B329" s="27" t="s">
        <v>924</v>
      </c>
      <c r="C329" s="333"/>
      <c r="D329" s="331"/>
      <c r="E329" s="131"/>
      <c r="F329" s="131"/>
      <c r="G329" s="131"/>
      <c r="H329" s="333"/>
      <c r="I329" s="331"/>
      <c r="J329" s="131"/>
      <c r="K329" s="131"/>
      <c r="L329" s="131"/>
      <c r="M329" s="333"/>
      <c r="N329" s="331"/>
      <c r="O329" s="131"/>
      <c r="P329" s="131"/>
      <c r="Q329" s="131"/>
      <c r="R329" s="333"/>
      <c r="S329" s="331"/>
      <c r="T329" s="131"/>
      <c r="U329" s="131"/>
      <c r="V329" s="131"/>
      <c r="W329" s="331"/>
      <c r="X329" s="331"/>
      <c r="Y329" s="131"/>
      <c r="Z329" s="131"/>
      <c r="AA329" s="131"/>
      <c r="AB329" s="333"/>
    </row>
    <row r="330" spans="1:28" ht="21" customHeight="1" x14ac:dyDescent="0.2">
      <c r="A330" s="329" t="s">
        <v>27</v>
      </c>
      <c r="B330" s="35" t="s">
        <v>443</v>
      </c>
      <c r="C330" s="334">
        <f>D330+E330+F330+G330</f>
        <v>5379</v>
      </c>
      <c r="D330" s="335">
        <v>5379</v>
      </c>
      <c r="E330" s="131">
        <v>0</v>
      </c>
      <c r="F330" s="131">
        <v>0</v>
      </c>
      <c r="G330" s="131">
        <v>0</v>
      </c>
      <c r="H330" s="334">
        <f>I330+J330+K330+L330</f>
        <v>8692</v>
      </c>
      <c r="I330" s="335">
        <f>5209+3483</f>
        <v>8692</v>
      </c>
      <c r="J330" s="131">
        <v>0</v>
      </c>
      <c r="K330" s="131">
        <v>0</v>
      </c>
      <c r="L330" s="131">
        <v>0</v>
      </c>
      <c r="M330" s="334">
        <f>N330</f>
        <v>12265</v>
      </c>
      <c r="N330" s="335">
        <v>12265</v>
      </c>
      <c r="O330" s="131">
        <v>0</v>
      </c>
      <c r="P330" s="131">
        <v>0</v>
      </c>
      <c r="Q330" s="131">
        <v>0</v>
      </c>
      <c r="R330" s="334">
        <f>S330</f>
        <v>12265</v>
      </c>
      <c r="S330" s="335">
        <v>12265</v>
      </c>
      <c r="T330" s="131">
        <v>0</v>
      </c>
      <c r="U330" s="131">
        <v>0</v>
      </c>
      <c r="V330" s="131">
        <v>0</v>
      </c>
      <c r="W330" s="335">
        <v>0</v>
      </c>
      <c r="X330" s="335">
        <v>0</v>
      </c>
      <c r="Y330" s="131">
        <v>0</v>
      </c>
      <c r="Z330" s="131">
        <v>0</v>
      </c>
      <c r="AA330" s="131">
        <v>0</v>
      </c>
      <c r="AB330" s="334">
        <f>C330+H330+M330+R330+W330</f>
        <v>38601</v>
      </c>
    </row>
    <row r="331" spans="1:28" ht="18" customHeight="1" x14ac:dyDescent="0.2">
      <c r="A331" s="329"/>
      <c r="B331" s="50" t="s">
        <v>442</v>
      </c>
      <c r="C331" s="332"/>
      <c r="D331" s="330"/>
      <c r="E331" s="131"/>
      <c r="F331" s="131"/>
      <c r="G331" s="131"/>
      <c r="H331" s="332"/>
      <c r="I331" s="330"/>
      <c r="J331" s="131"/>
      <c r="K331" s="131"/>
      <c r="L331" s="131"/>
      <c r="M331" s="332"/>
      <c r="N331" s="330"/>
      <c r="O331" s="131"/>
      <c r="P331" s="131"/>
      <c r="Q331" s="131"/>
      <c r="R331" s="332"/>
      <c r="S331" s="330"/>
      <c r="T331" s="131"/>
      <c r="U331" s="131"/>
      <c r="V331" s="131"/>
      <c r="W331" s="330"/>
      <c r="X331" s="330"/>
      <c r="Y331" s="131"/>
      <c r="Z331" s="131"/>
      <c r="AA331" s="131"/>
      <c r="AB331" s="332"/>
    </row>
    <row r="332" spans="1:28" ht="18" customHeight="1" x14ac:dyDescent="0.2">
      <c r="A332" s="329"/>
      <c r="B332" s="27" t="s">
        <v>444</v>
      </c>
      <c r="C332" s="332"/>
      <c r="D332" s="330"/>
      <c r="E332" s="131"/>
      <c r="F332" s="131"/>
      <c r="G332" s="131"/>
      <c r="H332" s="332"/>
      <c r="I332" s="330"/>
      <c r="J332" s="131"/>
      <c r="K332" s="131"/>
      <c r="L332" s="131"/>
      <c r="M332" s="332"/>
      <c r="N332" s="330"/>
      <c r="O332" s="131"/>
      <c r="P332" s="131"/>
      <c r="Q332" s="131"/>
      <c r="R332" s="332"/>
      <c r="S332" s="330"/>
      <c r="T332" s="131"/>
      <c r="U332" s="131"/>
      <c r="V332" s="131"/>
      <c r="W332" s="330"/>
      <c r="X332" s="330"/>
      <c r="Y332" s="131"/>
      <c r="Z332" s="131"/>
      <c r="AA332" s="131"/>
      <c r="AB332" s="332"/>
    </row>
    <row r="333" spans="1:28" ht="18" customHeight="1" x14ac:dyDescent="0.2">
      <c r="A333" s="329"/>
      <c r="B333" s="27" t="s">
        <v>445</v>
      </c>
      <c r="C333" s="332"/>
      <c r="D333" s="330"/>
      <c r="E333" s="131"/>
      <c r="F333" s="131"/>
      <c r="G333" s="131"/>
      <c r="H333" s="332"/>
      <c r="I333" s="330"/>
      <c r="J333" s="131"/>
      <c r="K333" s="131"/>
      <c r="L333" s="131"/>
      <c r="M333" s="332"/>
      <c r="N333" s="330"/>
      <c r="O333" s="131"/>
      <c r="P333" s="131"/>
      <c r="Q333" s="131"/>
      <c r="R333" s="332"/>
      <c r="S333" s="330"/>
      <c r="T333" s="131"/>
      <c r="U333" s="131"/>
      <c r="V333" s="131"/>
      <c r="W333" s="330"/>
      <c r="X333" s="330"/>
      <c r="Y333" s="131"/>
      <c r="Z333" s="131"/>
      <c r="AA333" s="131"/>
      <c r="AB333" s="332"/>
    </row>
    <row r="334" spans="1:28" ht="18" customHeight="1" x14ac:dyDescent="0.2">
      <c r="A334" s="329"/>
      <c r="B334" s="50" t="s">
        <v>433</v>
      </c>
      <c r="C334" s="332"/>
      <c r="D334" s="330"/>
      <c r="E334" s="131"/>
      <c r="F334" s="131"/>
      <c r="G334" s="131"/>
      <c r="H334" s="332"/>
      <c r="I334" s="330"/>
      <c r="J334" s="131"/>
      <c r="K334" s="131"/>
      <c r="L334" s="131"/>
      <c r="M334" s="332"/>
      <c r="N334" s="330"/>
      <c r="O334" s="131"/>
      <c r="P334" s="131"/>
      <c r="Q334" s="131"/>
      <c r="R334" s="332"/>
      <c r="S334" s="330"/>
      <c r="T334" s="131"/>
      <c r="U334" s="131"/>
      <c r="V334" s="131"/>
      <c r="W334" s="330"/>
      <c r="X334" s="330"/>
      <c r="Y334" s="131"/>
      <c r="Z334" s="131"/>
      <c r="AA334" s="131"/>
      <c r="AB334" s="332"/>
    </row>
    <row r="335" spans="1:28" ht="18" customHeight="1" x14ac:dyDescent="0.2">
      <c r="A335" s="376"/>
      <c r="B335" s="27" t="s">
        <v>977</v>
      </c>
      <c r="C335" s="373"/>
      <c r="D335" s="330"/>
      <c r="E335" s="131"/>
      <c r="F335" s="131"/>
      <c r="G335" s="131"/>
      <c r="H335" s="332"/>
      <c r="I335" s="330"/>
      <c r="J335" s="131"/>
      <c r="K335" s="131"/>
      <c r="L335" s="131"/>
      <c r="M335" s="332"/>
      <c r="N335" s="330"/>
      <c r="O335" s="131"/>
      <c r="P335" s="131"/>
      <c r="Q335" s="131"/>
      <c r="R335" s="332"/>
      <c r="S335" s="330"/>
      <c r="T335" s="131"/>
      <c r="U335" s="131"/>
      <c r="V335" s="131"/>
      <c r="W335" s="330"/>
      <c r="X335" s="330"/>
      <c r="Y335" s="131"/>
      <c r="Z335" s="131"/>
      <c r="AA335" s="131"/>
      <c r="AB335" s="332"/>
    </row>
    <row r="336" spans="1:28" ht="18" customHeight="1" x14ac:dyDescent="0.2">
      <c r="A336" s="329"/>
      <c r="B336" s="27" t="s">
        <v>871</v>
      </c>
      <c r="C336" s="332"/>
      <c r="D336" s="330"/>
      <c r="E336" s="131"/>
      <c r="F336" s="131"/>
      <c r="G336" s="131"/>
      <c r="H336" s="332"/>
      <c r="I336" s="330"/>
      <c r="J336" s="131"/>
      <c r="K336" s="131"/>
      <c r="L336" s="131"/>
      <c r="M336" s="332"/>
      <c r="N336" s="330"/>
      <c r="O336" s="131"/>
      <c r="P336" s="131"/>
      <c r="Q336" s="131"/>
      <c r="R336" s="332"/>
      <c r="S336" s="330"/>
      <c r="T336" s="131"/>
      <c r="U336" s="131"/>
      <c r="V336" s="131"/>
      <c r="W336" s="330"/>
      <c r="X336" s="330"/>
      <c r="Y336" s="131"/>
      <c r="Z336" s="131"/>
      <c r="AA336" s="131"/>
      <c r="AB336" s="332"/>
    </row>
    <row r="337" spans="1:28" ht="18" customHeight="1" x14ac:dyDescent="0.2">
      <c r="A337" s="329"/>
      <c r="B337" s="50" t="s">
        <v>790</v>
      </c>
      <c r="C337" s="332"/>
      <c r="D337" s="330"/>
      <c r="E337" s="131"/>
      <c r="F337" s="131"/>
      <c r="G337" s="131"/>
      <c r="H337" s="332"/>
      <c r="I337" s="330"/>
      <c r="J337" s="131"/>
      <c r="K337" s="131"/>
      <c r="L337" s="131"/>
      <c r="M337" s="332"/>
      <c r="N337" s="330"/>
      <c r="O337" s="131"/>
      <c r="P337" s="131"/>
      <c r="Q337" s="131"/>
      <c r="R337" s="332"/>
      <c r="S337" s="330"/>
      <c r="T337" s="131"/>
      <c r="U337" s="131"/>
      <c r="V337" s="131"/>
      <c r="W337" s="330"/>
      <c r="X337" s="330"/>
      <c r="Y337" s="131"/>
      <c r="Z337" s="131"/>
      <c r="AA337" s="131"/>
      <c r="AB337" s="332"/>
    </row>
    <row r="338" spans="1:28" ht="18" customHeight="1" x14ac:dyDescent="0.2">
      <c r="A338" s="329"/>
      <c r="B338" s="27" t="s">
        <v>872</v>
      </c>
      <c r="C338" s="332"/>
      <c r="D338" s="330"/>
      <c r="E338" s="131"/>
      <c r="F338" s="131"/>
      <c r="G338" s="131"/>
      <c r="H338" s="332"/>
      <c r="I338" s="330"/>
      <c r="J338" s="131"/>
      <c r="K338" s="131"/>
      <c r="L338" s="131"/>
      <c r="M338" s="332"/>
      <c r="N338" s="330"/>
      <c r="O338" s="131"/>
      <c r="P338" s="131"/>
      <c r="Q338" s="131"/>
      <c r="R338" s="332"/>
      <c r="S338" s="330"/>
      <c r="T338" s="131"/>
      <c r="U338" s="131"/>
      <c r="V338" s="131"/>
      <c r="W338" s="330"/>
      <c r="X338" s="330"/>
      <c r="Y338" s="131"/>
      <c r="Z338" s="131"/>
      <c r="AA338" s="131"/>
      <c r="AB338" s="332"/>
    </row>
    <row r="339" spans="1:28" ht="18" customHeight="1" x14ac:dyDescent="0.2">
      <c r="A339" s="329"/>
      <c r="B339" s="50" t="s">
        <v>896</v>
      </c>
      <c r="C339" s="332"/>
      <c r="D339" s="330"/>
      <c r="E339" s="131"/>
      <c r="F339" s="131"/>
      <c r="G339" s="131"/>
      <c r="H339" s="332"/>
      <c r="I339" s="330"/>
      <c r="J339" s="131"/>
      <c r="K339" s="131"/>
      <c r="L339" s="131"/>
      <c r="M339" s="332"/>
      <c r="N339" s="330"/>
      <c r="O339" s="131"/>
      <c r="P339" s="131"/>
      <c r="Q339" s="131"/>
      <c r="R339" s="332"/>
      <c r="S339" s="330"/>
      <c r="T339" s="131"/>
      <c r="U339" s="131"/>
      <c r="V339" s="131"/>
      <c r="W339" s="330"/>
      <c r="X339" s="330"/>
      <c r="Y339" s="131"/>
      <c r="Z339" s="131"/>
      <c r="AA339" s="131"/>
      <c r="AB339" s="332"/>
    </row>
    <row r="340" spans="1:28" ht="18" customHeight="1" x14ac:dyDescent="0.2">
      <c r="A340" s="329"/>
      <c r="B340" s="38" t="s">
        <v>1062</v>
      </c>
      <c r="C340" s="332"/>
      <c r="D340" s="330"/>
      <c r="E340" s="131"/>
      <c r="F340" s="131"/>
      <c r="G340" s="131"/>
      <c r="H340" s="332"/>
      <c r="I340" s="330"/>
      <c r="J340" s="131"/>
      <c r="K340" s="131"/>
      <c r="L340" s="131"/>
      <c r="M340" s="332"/>
      <c r="N340" s="330"/>
      <c r="O340" s="131"/>
      <c r="P340" s="131"/>
      <c r="Q340" s="131"/>
      <c r="R340" s="332"/>
      <c r="S340" s="330"/>
      <c r="T340" s="131"/>
      <c r="U340" s="131"/>
      <c r="V340" s="131"/>
      <c r="W340" s="330"/>
      <c r="X340" s="330"/>
      <c r="Y340" s="131"/>
      <c r="Z340" s="131"/>
      <c r="AA340" s="131"/>
      <c r="AB340" s="332"/>
    </row>
    <row r="341" spans="1:28" ht="18.75" customHeight="1" x14ac:dyDescent="0.2">
      <c r="A341" s="341" t="s">
        <v>1159</v>
      </c>
      <c r="B341" s="27" t="s">
        <v>940</v>
      </c>
      <c r="C341" s="334">
        <v>0</v>
      </c>
      <c r="D341" s="335">
        <v>0</v>
      </c>
      <c r="E341" s="131"/>
      <c r="F341" s="131"/>
      <c r="G341" s="131"/>
      <c r="H341" s="334">
        <f>I341</f>
        <v>65</v>
      </c>
      <c r="I341" s="335">
        <v>65</v>
      </c>
      <c r="J341" s="131"/>
      <c r="K341" s="131"/>
      <c r="L341" s="131"/>
      <c r="M341" s="334">
        <v>0</v>
      </c>
      <c r="N341" s="335">
        <v>0</v>
      </c>
      <c r="O341" s="131"/>
      <c r="P341" s="131"/>
      <c r="Q341" s="131"/>
      <c r="R341" s="334">
        <f>S341</f>
        <v>0</v>
      </c>
      <c r="S341" s="335">
        <v>0</v>
      </c>
      <c r="T341" s="131"/>
      <c r="U341" s="131"/>
      <c r="V341" s="131"/>
      <c r="W341" s="334">
        <f>X341</f>
        <v>2170</v>
      </c>
      <c r="X341" s="335">
        <v>2170</v>
      </c>
      <c r="Y341" s="131"/>
      <c r="Z341" s="131"/>
      <c r="AA341" s="131"/>
      <c r="AB341" s="334">
        <f>C341+H341+M341+R341+W341</f>
        <v>2235</v>
      </c>
    </row>
    <row r="342" spans="1:28" ht="18" customHeight="1" x14ac:dyDescent="0.2">
      <c r="A342" s="336"/>
      <c r="B342" s="50" t="s">
        <v>433</v>
      </c>
      <c r="C342" s="332"/>
      <c r="D342" s="330"/>
      <c r="E342" s="131"/>
      <c r="F342" s="131"/>
      <c r="G342" s="131"/>
      <c r="H342" s="332"/>
      <c r="I342" s="330"/>
      <c r="J342" s="131"/>
      <c r="K342" s="131"/>
      <c r="L342" s="131"/>
      <c r="M342" s="332"/>
      <c r="N342" s="330"/>
      <c r="O342" s="131"/>
      <c r="P342" s="131"/>
      <c r="Q342" s="131"/>
      <c r="R342" s="332"/>
      <c r="S342" s="330"/>
      <c r="T342" s="131"/>
      <c r="U342" s="131"/>
      <c r="V342" s="131"/>
      <c r="W342" s="332"/>
      <c r="X342" s="330"/>
      <c r="Y342" s="131"/>
      <c r="Z342" s="131"/>
      <c r="AA342" s="131"/>
      <c r="AB342" s="332"/>
    </row>
    <row r="343" spans="1:28" ht="18" customHeight="1" x14ac:dyDescent="0.2">
      <c r="A343" s="336"/>
      <c r="B343" s="27" t="s">
        <v>925</v>
      </c>
      <c r="C343" s="332"/>
      <c r="D343" s="330"/>
      <c r="E343" s="131"/>
      <c r="F343" s="131"/>
      <c r="G343" s="131"/>
      <c r="H343" s="332"/>
      <c r="I343" s="330"/>
      <c r="J343" s="131"/>
      <c r="K343" s="131"/>
      <c r="L343" s="131"/>
      <c r="M343" s="332"/>
      <c r="N343" s="330"/>
      <c r="O343" s="131"/>
      <c r="P343" s="131"/>
      <c r="Q343" s="131"/>
      <c r="R343" s="332"/>
      <c r="S343" s="330"/>
      <c r="T343" s="131"/>
      <c r="U343" s="131"/>
      <c r="V343" s="131"/>
      <c r="W343" s="332"/>
      <c r="X343" s="330"/>
      <c r="Y343" s="131"/>
      <c r="Z343" s="131"/>
      <c r="AA343" s="131"/>
      <c r="AB343" s="332"/>
    </row>
    <row r="344" spans="1:28" ht="18" customHeight="1" x14ac:dyDescent="0.2">
      <c r="A344" s="336"/>
      <c r="B344" s="27" t="s">
        <v>926</v>
      </c>
      <c r="C344" s="332"/>
      <c r="D344" s="330"/>
      <c r="E344" s="131"/>
      <c r="F344" s="131"/>
      <c r="G344" s="131"/>
      <c r="H344" s="332"/>
      <c r="I344" s="330"/>
      <c r="J344" s="131"/>
      <c r="K344" s="131"/>
      <c r="L344" s="131"/>
      <c r="M344" s="332"/>
      <c r="N344" s="330"/>
      <c r="O344" s="131"/>
      <c r="P344" s="131"/>
      <c r="Q344" s="131"/>
      <c r="R344" s="332"/>
      <c r="S344" s="330"/>
      <c r="T344" s="131"/>
      <c r="U344" s="131"/>
      <c r="V344" s="131"/>
      <c r="W344" s="332"/>
      <c r="X344" s="330"/>
      <c r="Y344" s="131"/>
      <c r="Z344" s="131"/>
      <c r="AA344" s="131"/>
      <c r="AB344" s="332"/>
    </row>
    <row r="345" spans="1:28" ht="18" customHeight="1" x14ac:dyDescent="0.2">
      <c r="A345" s="336"/>
      <c r="B345" s="27" t="s">
        <v>927</v>
      </c>
      <c r="C345" s="332"/>
      <c r="D345" s="330"/>
      <c r="E345" s="131"/>
      <c r="F345" s="131"/>
      <c r="G345" s="131"/>
      <c r="H345" s="332"/>
      <c r="I345" s="330"/>
      <c r="J345" s="131"/>
      <c r="K345" s="131"/>
      <c r="L345" s="131"/>
      <c r="M345" s="332"/>
      <c r="N345" s="330"/>
      <c r="O345" s="131"/>
      <c r="P345" s="131"/>
      <c r="Q345" s="131"/>
      <c r="R345" s="332"/>
      <c r="S345" s="330"/>
      <c r="T345" s="131"/>
      <c r="U345" s="131"/>
      <c r="V345" s="131"/>
      <c r="W345" s="332"/>
      <c r="X345" s="330"/>
      <c r="Y345" s="131"/>
      <c r="Z345" s="131"/>
      <c r="AA345" s="131"/>
      <c r="AB345" s="332"/>
    </row>
    <row r="346" spans="1:28" ht="18" customHeight="1" x14ac:dyDescent="0.2">
      <c r="A346" s="336"/>
      <c r="B346" s="27" t="s">
        <v>928</v>
      </c>
      <c r="C346" s="332"/>
      <c r="D346" s="330"/>
      <c r="E346" s="131"/>
      <c r="F346" s="131"/>
      <c r="G346" s="131"/>
      <c r="H346" s="332"/>
      <c r="I346" s="330"/>
      <c r="J346" s="131"/>
      <c r="K346" s="131"/>
      <c r="L346" s="131"/>
      <c r="M346" s="332"/>
      <c r="N346" s="330"/>
      <c r="O346" s="131"/>
      <c r="P346" s="131"/>
      <c r="Q346" s="131"/>
      <c r="R346" s="332"/>
      <c r="S346" s="330"/>
      <c r="T346" s="131"/>
      <c r="U346" s="131"/>
      <c r="V346" s="131"/>
      <c r="W346" s="332"/>
      <c r="X346" s="330"/>
      <c r="Y346" s="131"/>
      <c r="Z346" s="131"/>
      <c r="AA346" s="131"/>
      <c r="AB346" s="332"/>
    </row>
    <row r="347" spans="1:28" ht="18" customHeight="1" x14ac:dyDescent="0.2">
      <c r="A347" s="336"/>
      <c r="B347" s="27" t="s">
        <v>929</v>
      </c>
      <c r="C347" s="332"/>
      <c r="D347" s="330"/>
      <c r="E347" s="131"/>
      <c r="F347" s="131"/>
      <c r="G347" s="131"/>
      <c r="H347" s="332"/>
      <c r="I347" s="330"/>
      <c r="J347" s="131"/>
      <c r="K347" s="131"/>
      <c r="L347" s="131"/>
      <c r="M347" s="332"/>
      <c r="N347" s="330"/>
      <c r="O347" s="131"/>
      <c r="P347" s="131"/>
      <c r="Q347" s="131"/>
      <c r="R347" s="332"/>
      <c r="S347" s="330"/>
      <c r="T347" s="131"/>
      <c r="U347" s="131"/>
      <c r="V347" s="131"/>
      <c r="W347" s="332"/>
      <c r="X347" s="330"/>
      <c r="Y347" s="131"/>
      <c r="Z347" s="131"/>
      <c r="AA347" s="131"/>
      <c r="AB347" s="332"/>
    </row>
    <row r="348" spans="1:28" ht="18" customHeight="1" x14ac:dyDescent="0.2">
      <c r="A348" s="336"/>
      <c r="B348" s="27" t="s">
        <v>930</v>
      </c>
      <c r="C348" s="332"/>
      <c r="D348" s="330"/>
      <c r="E348" s="131"/>
      <c r="F348" s="131"/>
      <c r="G348" s="131"/>
      <c r="H348" s="332"/>
      <c r="I348" s="330"/>
      <c r="J348" s="131"/>
      <c r="K348" s="131"/>
      <c r="L348" s="131"/>
      <c r="M348" s="332"/>
      <c r="N348" s="330"/>
      <c r="O348" s="131"/>
      <c r="P348" s="131"/>
      <c r="Q348" s="131"/>
      <c r="R348" s="332"/>
      <c r="S348" s="330"/>
      <c r="T348" s="131"/>
      <c r="U348" s="131"/>
      <c r="V348" s="131"/>
      <c r="W348" s="332"/>
      <c r="X348" s="330"/>
      <c r="Y348" s="131"/>
      <c r="Z348" s="131"/>
      <c r="AA348" s="131"/>
      <c r="AB348" s="332"/>
    </row>
    <row r="349" spans="1:28" ht="18" customHeight="1" x14ac:dyDescent="0.2">
      <c r="A349" s="336"/>
      <c r="B349" s="27" t="s">
        <v>931</v>
      </c>
      <c r="C349" s="332"/>
      <c r="D349" s="330"/>
      <c r="E349" s="131"/>
      <c r="F349" s="131"/>
      <c r="G349" s="131"/>
      <c r="H349" s="332"/>
      <c r="I349" s="330"/>
      <c r="J349" s="131"/>
      <c r="K349" s="131"/>
      <c r="L349" s="131"/>
      <c r="M349" s="332"/>
      <c r="N349" s="330"/>
      <c r="O349" s="131"/>
      <c r="P349" s="131"/>
      <c r="Q349" s="131"/>
      <c r="R349" s="332"/>
      <c r="S349" s="330"/>
      <c r="T349" s="131"/>
      <c r="U349" s="131"/>
      <c r="V349" s="131"/>
      <c r="W349" s="332"/>
      <c r="X349" s="330"/>
      <c r="Y349" s="131"/>
      <c r="Z349" s="131"/>
      <c r="AA349" s="131"/>
      <c r="AB349" s="332"/>
    </row>
    <row r="350" spans="1:28" ht="18" customHeight="1" x14ac:dyDescent="0.2">
      <c r="A350" s="336"/>
      <c r="B350" s="27" t="s">
        <v>932</v>
      </c>
      <c r="C350" s="332"/>
      <c r="D350" s="330"/>
      <c r="E350" s="131"/>
      <c r="F350" s="131"/>
      <c r="G350" s="131"/>
      <c r="H350" s="332"/>
      <c r="I350" s="330"/>
      <c r="J350" s="131"/>
      <c r="K350" s="131"/>
      <c r="L350" s="131"/>
      <c r="M350" s="332"/>
      <c r="N350" s="330"/>
      <c r="O350" s="131"/>
      <c r="P350" s="131"/>
      <c r="Q350" s="131"/>
      <c r="R350" s="332"/>
      <c r="S350" s="330"/>
      <c r="T350" s="131"/>
      <c r="U350" s="131"/>
      <c r="V350" s="131"/>
      <c r="W350" s="332"/>
      <c r="X350" s="330"/>
      <c r="Y350" s="131"/>
      <c r="Z350" s="131"/>
      <c r="AA350" s="131"/>
      <c r="AB350" s="332"/>
    </row>
    <row r="351" spans="1:28" ht="15.75" customHeight="1" x14ac:dyDescent="0.2">
      <c r="A351" s="336"/>
      <c r="B351" s="27" t="s">
        <v>933</v>
      </c>
      <c r="C351" s="332"/>
      <c r="D351" s="330"/>
      <c r="E351" s="131"/>
      <c r="F351" s="131"/>
      <c r="G351" s="131"/>
      <c r="H351" s="332"/>
      <c r="I351" s="330"/>
      <c r="J351" s="131"/>
      <c r="K351" s="131"/>
      <c r="L351" s="131"/>
      <c r="M351" s="332"/>
      <c r="N351" s="330"/>
      <c r="O351" s="131"/>
      <c r="P351" s="131"/>
      <c r="Q351" s="131"/>
      <c r="R351" s="332"/>
      <c r="S351" s="330"/>
      <c r="T351" s="131"/>
      <c r="U351" s="131"/>
      <c r="V351" s="131"/>
      <c r="W351" s="332"/>
      <c r="X351" s="330"/>
      <c r="Y351" s="131"/>
      <c r="Z351" s="131"/>
      <c r="AA351" s="131"/>
      <c r="AB351" s="332"/>
    </row>
    <row r="352" spans="1:28" ht="15.75" customHeight="1" x14ac:dyDescent="0.2">
      <c r="A352" s="336"/>
      <c r="B352" s="27" t="s">
        <v>934</v>
      </c>
      <c r="C352" s="332"/>
      <c r="D352" s="330"/>
      <c r="E352" s="131"/>
      <c r="F352" s="131"/>
      <c r="G352" s="131"/>
      <c r="H352" s="332"/>
      <c r="I352" s="330"/>
      <c r="J352" s="131"/>
      <c r="K352" s="131"/>
      <c r="L352" s="131"/>
      <c r="M352" s="332"/>
      <c r="N352" s="330"/>
      <c r="O352" s="131"/>
      <c r="P352" s="131"/>
      <c r="Q352" s="131"/>
      <c r="R352" s="332"/>
      <c r="S352" s="330"/>
      <c r="T352" s="131"/>
      <c r="U352" s="131"/>
      <c r="V352" s="131"/>
      <c r="W352" s="332"/>
      <c r="X352" s="330"/>
      <c r="Y352" s="131"/>
      <c r="Z352" s="131"/>
      <c r="AA352" s="131"/>
      <c r="AB352" s="332"/>
    </row>
    <row r="353" spans="1:28" ht="18" customHeight="1" x14ac:dyDescent="0.2">
      <c r="A353" s="337"/>
      <c r="B353" s="27" t="s">
        <v>935</v>
      </c>
      <c r="C353" s="333"/>
      <c r="D353" s="331"/>
      <c r="E353" s="131"/>
      <c r="F353" s="131"/>
      <c r="G353" s="131"/>
      <c r="H353" s="333"/>
      <c r="I353" s="331"/>
      <c r="J353" s="131"/>
      <c r="K353" s="131"/>
      <c r="L353" s="131"/>
      <c r="M353" s="333"/>
      <c r="N353" s="331"/>
      <c r="O353" s="131"/>
      <c r="P353" s="131"/>
      <c r="Q353" s="131"/>
      <c r="R353" s="333"/>
      <c r="S353" s="331"/>
      <c r="T353" s="131"/>
      <c r="U353" s="131"/>
      <c r="V353" s="131"/>
      <c r="W353" s="333"/>
      <c r="X353" s="331"/>
      <c r="Y353" s="131"/>
      <c r="Z353" s="131"/>
      <c r="AA353" s="131"/>
      <c r="AB353" s="333"/>
    </row>
    <row r="354" spans="1:28" ht="13.5" customHeight="1" x14ac:dyDescent="0.2">
      <c r="A354" s="341" t="s">
        <v>1160</v>
      </c>
      <c r="B354" s="35" t="s">
        <v>446</v>
      </c>
      <c r="C354" s="334">
        <f>D354+E354+F354+G354</f>
        <v>3478</v>
      </c>
      <c r="D354" s="335">
        <v>3478</v>
      </c>
      <c r="E354" s="131">
        <v>0</v>
      </c>
      <c r="F354" s="131">
        <v>0</v>
      </c>
      <c r="G354" s="131">
        <v>0</v>
      </c>
      <c r="H354" s="334">
        <f>I354+J354+K354+L354</f>
        <v>797</v>
      </c>
      <c r="I354" s="335">
        <f>4667-3870</f>
        <v>797</v>
      </c>
      <c r="J354" s="131">
        <v>0</v>
      </c>
      <c r="K354" s="131">
        <v>0</v>
      </c>
      <c r="L354" s="131">
        <v>0</v>
      </c>
      <c r="M354" s="334">
        <f>N354</f>
        <v>57</v>
      </c>
      <c r="N354" s="335">
        <v>57</v>
      </c>
      <c r="O354" s="131">
        <v>0</v>
      </c>
      <c r="P354" s="131">
        <v>0</v>
      </c>
      <c r="Q354" s="131">
        <v>0</v>
      </c>
      <c r="R354" s="334">
        <f>S354</f>
        <v>57</v>
      </c>
      <c r="S354" s="335">
        <v>57</v>
      </c>
      <c r="T354" s="131">
        <v>0</v>
      </c>
      <c r="U354" s="131">
        <v>0</v>
      </c>
      <c r="V354" s="131">
        <v>0</v>
      </c>
      <c r="W354" s="335">
        <v>0</v>
      </c>
      <c r="X354" s="335">
        <v>0</v>
      </c>
      <c r="Y354" s="131">
        <v>0</v>
      </c>
      <c r="Z354" s="131">
        <v>0</v>
      </c>
      <c r="AA354" s="131">
        <v>0</v>
      </c>
      <c r="AB354" s="334">
        <f>C354+H354+M354+R354+W354</f>
        <v>4389</v>
      </c>
    </row>
    <row r="355" spans="1:28" ht="15.75" customHeight="1" x14ac:dyDescent="0.2">
      <c r="A355" s="336"/>
      <c r="B355" s="50" t="s">
        <v>442</v>
      </c>
      <c r="C355" s="332"/>
      <c r="D355" s="330"/>
      <c r="E355" s="131"/>
      <c r="F355" s="131"/>
      <c r="G355" s="131"/>
      <c r="H355" s="332"/>
      <c r="I355" s="330"/>
      <c r="J355" s="131"/>
      <c r="K355" s="131"/>
      <c r="L355" s="131"/>
      <c r="M355" s="332"/>
      <c r="N355" s="330"/>
      <c r="O355" s="131"/>
      <c r="P355" s="131"/>
      <c r="Q355" s="131"/>
      <c r="R355" s="332"/>
      <c r="S355" s="330"/>
      <c r="T355" s="131"/>
      <c r="U355" s="131"/>
      <c r="V355" s="131"/>
      <c r="W355" s="330"/>
      <c r="X355" s="330"/>
      <c r="Y355" s="131"/>
      <c r="Z355" s="131"/>
      <c r="AA355" s="131"/>
      <c r="AB355" s="332"/>
    </row>
    <row r="356" spans="1:28" ht="15" customHeight="1" x14ac:dyDescent="0.2">
      <c r="A356" s="336"/>
      <c r="B356" s="27" t="s">
        <v>447</v>
      </c>
      <c r="C356" s="332"/>
      <c r="D356" s="330"/>
      <c r="E356" s="131"/>
      <c r="F356" s="131"/>
      <c r="G356" s="131"/>
      <c r="H356" s="332"/>
      <c r="I356" s="330"/>
      <c r="J356" s="131"/>
      <c r="K356" s="131"/>
      <c r="L356" s="131"/>
      <c r="M356" s="332"/>
      <c r="N356" s="330"/>
      <c r="O356" s="131"/>
      <c r="P356" s="131"/>
      <c r="Q356" s="131"/>
      <c r="R356" s="332"/>
      <c r="S356" s="330"/>
      <c r="T356" s="131"/>
      <c r="U356" s="131"/>
      <c r="V356" s="131"/>
      <c r="W356" s="330"/>
      <c r="X356" s="330"/>
      <c r="Y356" s="131"/>
      <c r="Z356" s="131"/>
      <c r="AA356" s="131"/>
      <c r="AB356" s="332"/>
    </row>
    <row r="357" spans="1:28" ht="15.75" customHeight="1" x14ac:dyDescent="0.2">
      <c r="A357" s="336"/>
      <c r="B357" s="50" t="s">
        <v>433</v>
      </c>
      <c r="C357" s="332"/>
      <c r="D357" s="330"/>
      <c r="E357" s="126"/>
      <c r="F357" s="126"/>
      <c r="G357" s="126"/>
      <c r="H357" s="332"/>
      <c r="I357" s="330"/>
      <c r="J357" s="126"/>
      <c r="K357" s="126"/>
      <c r="L357" s="126"/>
      <c r="M357" s="332"/>
      <c r="N357" s="330"/>
      <c r="O357" s="126"/>
      <c r="P357" s="126"/>
      <c r="Q357" s="126"/>
      <c r="R357" s="332"/>
      <c r="S357" s="330"/>
      <c r="T357" s="126"/>
      <c r="U357" s="126"/>
      <c r="V357" s="126"/>
      <c r="W357" s="330"/>
      <c r="X357" s="330"/>
      <c r="Y357" s="126"/>
      <c r="Z357" s="126"/>
      <c r="AA357" s="126"/>
      <c r="AB357" s="332"/>
    </row>
    <row r="358" spans="1:28" ht="13.5" customHeight="1" x14ac:dyDescent="0.2">
      <c r="A358" s="336"/>
      <c r="B358" s="27" t="s">
        <v>945</v>
      </c>
      <c r="C358" s="332"/>
      <c r="D358" s="330"/>
      <c r="E358" s="125"/>
      <c r="F358" s="125"/>
      <c r="G358" s="125"/>
      <c r="H358" s="332"/>
      <c r="I358" s="330"/>
      <c r="J358" s="125"/>
      <c r="K358" s="125"/>
      <c r="L358" s="125"/>
      <c r="M358" s="332"/>
      <c r="N358" s="330"/>
      <c r="O358" s="125"/>
      <c r="P358" s="125"/>
      <c r="Q358" s="125"/>
      <c r="R358" s="332"/>
      <c r="S358" s="330"/>
      <c r="T358" s="125"/>
      <c r="U358" s="125"/>
      <c r="V358" s="125"/>
      <c r="W358" s="330"/>
      <c r="X358" s="330"/>
      <c r="Y358" s="125"/>
      <c r="Z358" s="125"/>
      <c r="AA358" s="125"/>
      <c r="AB358" s="332"/>
    </row>
    <row r="359" spans="1:28" ht="18" customHeight="1" x14ac:dyDescent="0.2">
      <c r="A359" s="337"/>
      <c r="B359" s="38" t="s">
        <v>939</v>
      </c>
      <c r="C359" s="333"/>
      <c r="D359" s="331"/>
      <c r="E359" s="131"/>
      <c r="F359" s="131"/>
      <c r="G359" s="131"/>
      <c r="H359" s="333"/>
      <c r="I359" s="331"/>
      <c r="J359" s="131"/>
      <c r="K359" s="131"/>
      <c r="L359" s="131"/>
      <c r="M359" s="333"/>
      <c r="N359" s="331"/>
      <c r="O359" s="131"/>
      <c r="P359" s="131"/>
      <c r="Q359" s="131"/>
      <c r="R359" s="333"/>
      <c r="S359" s="331"/>
      <c r="T359" s="131"/>
      <c r="U359" s="131"/>
      <c r="V359" s="131"/>
      <c r="W359" s="331"/>
      <c r="X359" s="331"/>
      <c r="Y359" s="131"/>
      <c r="Z359" s="131"/>
      <c r="AA359" s="131"/>
      <c r="AB359" s="333"/>
    </row>
    <row r="360" spans="1:28" ht="18" customHeight="1" x14ac:dyDescent="0.2">
      <c r="A360" s="336" t="s">
        <v>1160</v>
      </c>
      <c r="B360" s="50" t="s">
        <v>790</v>
      </c>
      <c r="C360" s="332"/>
      <c r="D360" s="330"/>
      <c r="E360" s="126"/>
      <c r="F360" s="126"/>
      <c r="G360" s="126"/>
      <c r="H360" s="332"/>
      <c r="I360" s="330"/>
      <c r="J360" s="126"/>
      <c r="K360" s="126"/>
      <c r="L360" s="126"/>
      <c r="M360" s="332"/>
      <c r="N360" s="330"/>
      <c r="O360" s="126"/>
      <c r="P360" s="126"/>
      <c r="Q360" s="126"/>
      <c r="R360" s="332"/>
      <c r="S360" s="330"/>
      <c r="T360" s="126"/>
      <c r="U360" s="126"/>
      <c r="V360" s="126"/>
      <c r="W360" s="330"/>
      <c r="X360" s="330"/>
      <c r="Y360" s="126"/>
      <c r="Z360" s="126"/>
      <c r="AA360" s="126"/>
      <c r="AB360" s="332"/>
    </row>
    <row r="361" spans="1:28" ht="18" customHeight="1" x14ac:dyDescent="0.2">
      <c r="A361" s="336"/>
      <c r="B361" s="27" t="s">
        <v>936</v>
      </c>
      <c r="C361" s="332"/>
      <c r="D361" s="330"/>
      <c r="E361" s="125"/>
      <c r="F361" s="125"/>
      <c r="G361" s="125"/>
      <c r="H361" s="332"/>
      <c r="I361" s="330"/>
      <c r="J361" s="125"/>
      <c r="K361" s="125"/>
      <c r="L361" s="125"/>
      <c r="M361" s="332"/>
      <c r="N361" s="330"/>
      <c r="O361" s="125"/>
      <c r="P361" s="125"/>
      <c r="Q361" s="125"/>
      <c r="R361" s="332"/>
      <c r="S361" s="330"/>
      <c r="T361" s="125"/>
      <c r="U361" s="125"/>
      <c r="V361" s="125"/>
      <c r="W361" s="330"/>
      <c r="X361" s="330"/>
      <c r="Y361" s="125"/>
      <c r="Z361" s="125"/>
      <c r="AA361" s="125"/>
      <c r="AB361" s="332"/>
    </row>
    <row r="362" spans="1:28" ht="18" customHeight="1" x14ac:dyDescent="0.2">
      <c r="A362" s="336"/>
      <c r="B362" s="50" t="s">
        <v>896</v>
      </c>
      <c r="C362" s="332"/>
      <c r="D362" s="330"/>
      <c r="E362" s="125"/>
      <c r="F362" s="125"/>
      <c r="G362" s="125"/>
      <c r="H362" s="332"/>
      <c r="I362" s="330"/>
      <c r="J362" s="125"/>
      <c r="K362" s="125"/>
      <c r="L362" s="125"/>
      <c r="M362" s="332"/>
      <c r="N362" s="330"/>
      <c r="O362" s="125"/>
      <c r="P362" s="125"/>
      <c r="Q362" s="125"/>
      <c r="R362" s="332"/>
      <c r="S362" s="330"/>
      <c r="T362" s="125"/>
      <c r="U362" s="125"/>
      <c r="V362" s="125"/>
      <c r="W362" s="330"/>
      <c r="X362" s="330"/>
      <c r="Y362" s="125"/>
      <c r="Z362" s="125"/>
      <c r="AA362" s="125"/>
      <c r="AB362" s="332"/>
    </row>
    <row r="363" spans="1:28" ht="18" customHeight="1" x14ac:dyDescent="0.2">
      <c r="A363" s="336"/>
      <c r="B363" s="27" t="s">
        <v>937</v>
      </c>
      <c r="C363" s="332"/>
      <c r="D363" s="330"/>
      <c r="E363" s="125"/>
      <c r="F363" s="125"/>
      <c r="G363" s="125"/>
      <c r="H363" s="332"/>
      <c r="I363" s="330"/>
      <c r="J363" s="125"/>
      <c r="K363" s="125"/>
      <c r="L363" s="125"/>
      <c r="M363" s="332"/>
      <c r="N363" s="330"/>
      <c r="O363" s="125"/>
      <c r="P363" s="125"/>
      <c r="Q363" s="125"/>
      <c r="R363" s="332"/>
      <c r="S363" s="330"/>
      <c r="T363" s="125"/>
      <c r="U363" s="125"/>
      <c r="V363" s="125"/>
      <c r="W363" s="330"/>
      <c r="X363" s="330"/>
      <c r="Y363" s="125"/>
      <c r="Z363" s="125"/>
      <c r="AA363" s="125"/>
      <c r="AB363" s="332"/>
    </row>
    <row r="364" spans="1:28" ht="18" customHeight="1" x14ac:dyDescent="0.2">
      <c r="A364" s="336"/>
      <c r="B364" s="50" t="s">
        <v>1082</v>
      </c>
      <c r="C364" s="332"/>
      <c r="D364" s="330"/>
      <c r="E364" s="125"/>
      <c r="F364" s="125"/>
      <c r="G364" s="125"/>
      <c r="H364" s="332"/>
      <c r="I364" s="330"/>
      <c r="J364" s="125"/>
      <c r="K364" s="125"/>
      <c r="L364" s="125"/>
      <c r="M364" s="332"/>
      <c r="N364" s="330"/>
      <c r="O364" s="125"/>
      <c r="P364" s="125"/>
      <c r="Q364" s="125"/>
      <c r="R364" s="332"/>
      <c r="S364" s="330"/>
      <c r="T364" s="125"/>
      <c r="U364" s="125"/>
      <c r="V364" s="125"/>
      <c r="W364" s="330"/>
      <c r="X364" s="330"/>
      <c r="Y364" s="125"/>
      <c r="Z364" s="125"/>
      <c r="AA364" s="125"/>
      <c r="AB364" s="332"/>
    </row>
    <row r="365" spans="1:28" ht="18" customHeight="1" x14ac:dyDescent="0.2">
      <c r="A365" s="337"/>
      <c r="B365" s="27" t="s">
        <v>938</v>
      </c>
      <c r="C365" s="333"/>
      <c r="D365" s="331"/>
      <c r="E365" s="125"/>
      <c r="F365" s="125"/>
      <c r="G365" s="125"/>
      <c r="H365" s="333"/>
      <c r="I365" s="331"/>
      <c r="J365" s="125"/>
      <c r="K365" s="125"/>
      <c r="L365" s="125"/>
      <c r="M365" s="333"/>
      <c r="N365" s="331"/>
      <c r="O365" s="125"/>
      <c r="P365" s="125"/>
      <c r="Q365" s="125"/>
      <c r="R365" s="333"/>
      <c r="S365" s="331"/>
      <c r="T365" s="125"/>
      <c r="U365" s="125"/>
      <c r="V365" s="125"/>
      <c r="W365" s="331"/>
      <c r="X365" s="331"/>
      <c r="Y365" s="125"/>
      <c r="Z365" s="125"/>
      <c r="AA365" s="125"/>
      <c r="AB365" s="333"/>
    </row>
    <row r="366" spans="1:28" ht="18" customHeight="1" x14ac:dyDescent="0.2">
      <c r="A366" s="87" t="s">
        <v>1161</v>
      </c>
      <c r="B366" s="39" t="s">
        <v>606</v>
      </c>
      <c r="C366" s="130">
        <f>SUM(D366:G366)</f>
        <v>1700</v>
      </c>
      <c r="D366" s="131">
        <v>1700</v>
      </c>
      <c r="E366" s="131"/>
      <c r="F366" s="131"/>
      <c r="G366" s="131"/>
      <c r="H366" s="292">
        <f>I366</f>
        <v>2147</v>
      </c>
      <c r="I366" s="293">
        <f>2000+147</f>
        <v>2147</v>
      </c>
      <c r="J366" s="131"/>
      <c r="K366" s="131"/>
      <c r="L366" s="131"/>
      <c r="M366" s="130">
        <f>N366</f>
        <v>2000</v>
      </c>
      <c r="N366" s="131">
        <v>2000</v>
      </c>
      <c r="O366" s="131"/>
      <c r="P366" s="131"/>
      <c r="Q366" s="131"/>
      <c r="R366" s="130">
        <f>S366</f>
        <v>2000</v>
      </c>
      <c r="S366" s="131">
        <v>2000</v>
      </c>
      <c r="T366" s="131"/>
      <c r="U366" s="131"/>
      <c r="V366" s="131"/>
      <c r="W366" s="130">
        <f>X366</f>
        <v>4500</v>
      </c>
      <c r="X366" s="131">
        <v>4500</v>
      </c>
      <c r="Y366" s="131"/>
      <c r="Z366" s="131"/>
      <c r="AA366" s="131"/>
      <c r="AB366" s="130">
        <f>R366+W366+C366+H366+M366</f>
        <v>12347</v>
      </c>
    </row>
    <row r="367" spans="1:28" ht="18" customHeight="1" x14ac:dyDescent="0.2">
      <c r="A367" s="87" t="s">
        <v>1162</v>
      </c>
      <c r="B367" s="39" t="s">
        <v>101</v>
      </c>
      <c r="C367" s="130">
        <f>SUM(D367:G367)</f>
        <v>0</v>
      </c>
      <c r="D367" s="131">
        <v>0</v>
      </c>
      <c r="E367" s="131">
        <v>0</v>
      </c>
      <c r="F367" s="131">
        <v>0</v>
      </c>
      <c r="G367" s="131">
        <v>0</v>
      </c>
      <c r="H367" s="130">
        <f>SUM(I367:L367)</f>
        <v>0</v>
      </c>
      <c r="I367" s="131">
        <v>0</v>
      </c>
      <c r="J367" s="131">
        <v>0</v>
      </c>
      <c r="K367" s="131">
        <v>0</v>
      </c>
      <c r="L367" s="131">
        <v>0</v>
      </c>
      <c r="M367" s="130">
        <f>SUM(N367:Q367)</f>
        <v>0</v>
      </c>
      <c r="N367" s="131">
        <v>0</v>
      </c>
      <c r="O367" s="131">
        <v>0</v>
      </c>
      <c r="P367" s="131">
        <v>0</v>
      </c>
      <c r="Q367" s="131">
        <v>0</v>
      </c>
      <c r="R367" s="130">
        <f>SUM(S367:V367)</f>
        <v>0</v>
      </c>
      <c r="S367" s="131">
        <v>0</v>
      </c>
      <c r="T367" s="131">
        <v>0</v>
      </c>
      <c r="U367" s="131">
        <v>0</v>
      </c>
      <c r="V367" s="131">
        <v>0</v>
      </c>
      <c r="W367" s="130">
        <f>SUM(X367:AA367)</f>
        <v>893</v>
      </c>
      <c r="X367" s="131">
        <v>893</v>
      </c>
      <c r="Y367" s="131">
        <v>0</v>
      </c>
      <c r="Z367" s="131">
        <v>0</v>
      </c>
      <c r="AA367" s="131">
        <v>0</v>
      </c>
      <c r="AB367" s="130">
        <f>C367+H367+M367+R367+W367</f>
        <v>893</v>
      </c>
    </row>
    <row r="368" spans="1:28" ht="18" customHeight="1" x14ac:dyDescent="0.2">
      <c r="A368" s="87" t="s">
        <v>1163</v>
      </c>
      <c r="B368" s="39" t="s">
        <v>99</v>
      </c>
      <c r="C368" s="130">
        <f>SUM(D368:G368)</f>
        <v>3594</v>
      </c>
      <c r="D368" s="131">
        <v>3594</v>
      </c>
      <c r="E368" s="131">
        <v>0</v>
      </c>
      <c r="F368" s="131">
        <v>0</v>
      </c>
      <c r="G368" s="131">
        <v>0</v>
      </c>
      <c r="H368" s="130">
        <f>SUM(I368:L368)</f>
        <v>4176</v>
      </c>
      <c r="I368" s="131">
        <v>4176</v>
      </c>
      <c r="J368" s="131">
        <v>0</v>
      </c>
      <c r="K368" s="131">
        <v>0</v>
      </c>
      <c r="L368" s="131">
        <v>0</v>
      </c>
      <c r="M368" s="130">
        <f>SUM(N368:Q368)</f>
        <v>4575</v>
      </c>
      <c r="N368" s="131">
        <v>4575</v>
      </c>
      <c r="O368" s="131">
        <v>0</v>
      </c>
      <c r="P368" s="131">
        <v>0</v>
      </c>
      <c r="Q368" s="131">
        <v>0</v>
      </c>
      <c r="R368" s="130">
        <f>SUM(S368:V368)</f>
        <v>4575</v>
      </c>
      <c r="S368" s="131">
        <v>4575</v>
      </c>
      <c r="T368" s="131">
        <v>0</v>
      </c>
      <c r="U368" s="131">
        <v>0</v>
      </c>
      <c r="V368" s="131">
        <v>0</v>
      </c>
      <c r="W368" s="130">
        <f>SUM(X368:AA368)</f>
        <v>4176</v>
      </c>
      <c r="X368" s="131">
        <v>4176</v>
      </c>
      <c r="Y368" s="131">
        <v>0</v>
      </c>
      <c r="Z368" s="131">
        <v>0</v>
      </c>
      <c r="AA368" s="131">
        <v>0</v>
      </c>
      <c r="AB368" s="130">
        <f>C368+H368+M368+R368+W368</f>
        <v>21096</v>
      </c>
    </row>
    <row r="369" spans="1:28" ht="18" customHeight="1" x14ac:dyDescent="0.2">
      <c r="A369" s="374" t="s">
        <v>1164</v>
      </c>
      <c r="B369" s="27" t="s">
        <v>1131</v>
      </c>
      <c r="C369" s="375">
        <f>SUM(D369:G369)</f>
        <v>0</v>
      </c>
      <c r="D369" s="335">
        <v>0</v>
      </c>
      <c r="E369" s="131">
        <v>0</v>
      </c>
      <c r="F369" s="131">
        <v>0</v>
      </c>
      <c r="G369" s="131">
        <v>0</v>
      </c>
      <c r="H369" s="334">
        <f t="shared" ref="H369" si="0">SUM(I369:L369)</f>
        <v>716</v>
      </c>
      <c r="I369" s="335">
        <f>1557-841</f>
        <v>716</v>
      </c>
      <c r="J369" s="131">
        <v>0</v>
      </c>
      <c r="K369" s="131">
        <v>0</v>
      </c>
      <c r="L369" s="131">
        <v>0</v>
      </c>
      <c r="M369" s="334">
        <f>SUM(N369:Q369)</f>
        <v>0</v>
      </c>
      <c r="N369" s="335">
        <v>0</v>
      </c>
      <c r="O369" s="131">
        <v>0</v>
      </c>
      <c r="P369" s="131">
        <v>0</v>
      </c>
      <c r="Q369" s="131">
        <v>0</v>
      </c>
      <c r="R369" s="334">
        <f>SUM(S369:V369)</f>
        <v>0</v>
      </c>
      <c r="S369" s="335">
        <v>0</v>
      </c>
      <c r="T369" s="131">
        <v>0</v>
      </c>
      <c r="U369" s="131">
        <v>0</v>
      </c>
      <c r="V369" s="131">
        <v>0</v>
      </c>
      <c r="W369" s="334">
        <f>SUM(X369:AA369)</f>
        <v>0</v>
      </c>
      <c r="X369" s="335">
        <v>0</v>
      </c>
      <c r="Y369" s="131">
        <v>0</v>
      </c>
      <c r="Z369" s="131">
        <v>0</v>
      </c>
      <c r="AA369" s="131">
        <v>0</v>
      </c>
      <c r="AB369" s="334">
        <f>C369+H369+M369+R369+W369</f>
        <v>716</v>
      </c>
    </row>
    <row r="370" spans="1:28" ht="18" customHeight="1" x14ac:dyDescent="0.2">
      <c r="A370" s="336"/>
      <c r="B370" s="50" t="s">
        <v>433</v>
      </c>
      <c r="C370" s="332"/>
      <c r="D370" s="330"/>
      <c r="E370" s="131"/>
      <c r="F370" s="131"/>
      <c r="G370" s="131"/>
      <c r="H370" s="332"/>
      <c r="I370" s="330"/>
      <c r="J370" s="131"/>
      <c r="K370" s="131"/>
      <c r="L370" s="131"/>
      <c r="M370" s="332"/>
      <c r="N370" s="330"/>
      <c r="O370" s="131"/>
      <c r="P370" s="131"/>
      <c r="Q370" s="131"/>
      <c r="R370" s="332"/>
      <c r="S370" s="330"/>
      <c r="T370" s="131"/>
      <c r="U370" s="131"/>
      <c r="V370" s="131"/>
      <c r="W370" s="332"/>
      <c r="X370" s="330"/>
      <c r="Y370" s="131"/>
      <c r="Z370" s="131"/>
      <c r="AA370" s="131"/>
      <c r="AB370" s="332"/>
    </row>
    <row r="371" spans="1:28" ht="18" customHeight="1" x14ac:dyDescent="0.2">
      <c r="A371" s="336"/>
      <c r="B371" s="27" t="s">
        <v>941</v>
      </c>
      <c r="C371" s="332"/>
      <c r="D371" s="330"/>
      <c r="E371" s="131"/>
      <c r="F371" s="131"/>
      <c r="G371" s="131"/>
      <c r="H371" s="332"/>
      <c r="I371" s="330"/>
      <c r="J371" s="131"/>
      <c r="K371" s="131"/>
      <c r="L371" s="131"/>
      <c r="M371" s="332"/>
      <c r="N371" s="330"/>
      <c r="O371" s="131"/>
      <c r="P371" s="131"/>
      <c r="Q371" s="131"/>
      <c r="R371" s="332"/>
      <c r="S371" s="330"/>
      <c r="T371" s="131"/>
      <c r="U371" s="131"/>
      <c r="V371" s="131"/>
      <c r="W371" s="332"/>
      <c r="X371" s="330"/>
      <c r="Y371" s="131"/>
      <c r="Z371" s="131"/>
      <c r="AA371" s="131"/>
      <c r="AB371" s="332"/>
    </row>
    <row r="372" spans="1:28" ht="18" customHeight="1" x14ac:dyDescent="0.2">
      <c r="A372" s="336"/>
      <c r="B372" s="27" t="s">
        <v>942</v>
      </c>
      <c r="C372" s="332"/>
      <c r="D372" s="330"/>
      <c r="E372" s="131"/>
      <c r="F372" s="131"/>
      <c r="G372" s="131"/>
      <c r="H372" s="332"/>
      <c r="I372" s="330"/>
      <c r="J372" s="131"/>
      <c r="K372" s="131"/>
      <c r="L372" s="131"/>
      <c r="M372" s="332"/>
      <c r="N372" s="330"/>
      <c r="O372" s="131"/>
      <c r="P372" s="131"/>
      <c r="Q372" s="131"/>
      <c r="R372" s="332"/>
      <c r="S372" s="330"/>
      <c r="T372" s="131"/>
      <c r="U372" s="131"/>
      <c r="V372" s="131"/>
      <c r="W372" s="332"/>
      <c r="X372" s="330"/>
      <c r="Y372" s="131"/>
      <c r="Z372" s="131"/>
      <c r="AA372" s="131"/>
      <c r="AB372" s="332"/>
    </row>
    <row r="373" spans="1:28" ht="18" customHeight="1" x14ac:dyDescent="0.2">
      <c r="A373" s="336"/>
      <c r="B373" s="27" t="s">
        <v>943</v>
      </c>
      <c r="C373" s="332"/>
      <c r="D373" s="330"/>
      <c r="E373" s="131"/>
      <c r="F373" s="131"/>
      <c r="G373" s="131"/>
      <c r="H373" s="332"/>
      <c r="I373" s="330"/>
      <c r="J373" s="131"/>
      <c r="K373" s="131"/>
      <c r="L373" s="131"/>
      <c r="M373" s="332"/>
      <c r="N373" s="330"/>
      <c r="O373" s="131"/>
      <c r="P373" s="131"/>
      <c r="Q373" s="131"/>
      <c r="R373" s="332"/>
      <c r="S373" s="330"/>
      <c r="T373" s="131"/>
      <c r="U373" s="131"/>
      <c r="V373" s="131"/>
      <c r="W373" s="332"/>
      <c r="X373" s="330"/>
      <c r="Y373" s="131"/>
      <c r="Z373" s="131"/>
      <c r="AA373" s="131"/>
      <c r="AB373" s="332"/>
    </row>
    <row r="374" spans="1:28" ht="18" customHeight="1" x14ac:dyDescent="0.2">
      <c r="A374" s="337"/>
      <c r="B374" s="27" t="s">
        <v>944</v>
      </c>
      <c r="C374" s="333"/>
      <c r="D374" s="331"/>
      <c r="E374" s="131"/>
      <c r="F374" s="131"/>
      <c r="G374" s="131"/>
      <c r="H374" s="333"/>
      <c r="I374" s="331"/>
      <c r="J374" s="131"/>
      <c r="K374" s="131"/>
      <c r="L374" s="131"/>
      <c r="M374" s="333"/>
      <c r="N374" s="331"/>
      <c r="O374" s="131"/>
      <c r="P374" s="131"/>
      <c r="Q374" s="131"/>
      <c r="R374" s="333"/>
      <c r="S374" s="331"/>
      <c r="T374" s="131"/>
      <c r="U374" s="131"/>
      <c r="V374" s="131"/>
      <c r="W374" s="333"/>
      <c r="X374" s="331"/>
      <c r="Y374" s="131"/>
      <c r="Z374" s="131"/>
      <c r="AA374" s="131"/>
      <c r="AB374" s="333"/>
    </row>
    <row r="375" spans="1:28" ht="18" customHeight="1" x14ac:dyDescent="0.2">
      <c r="A375" s="129" t="s">
        <v>1165</v>
      </c>
      <c r="B375" s="35" t="s">
        <v>1065</v>
      </c>
      <c r="C375" s="128">
        <v>0</v>
      </c>
      <c r="D375" s="127">
        <v>0</v>
      </c>
      <c r="E375" s="131"/>
      <c r="F375" s="131"/>
      <c r="G375" s="131"/>
      <c r="H375" s="128">
        <f>SUM(I375+L375)</f>
        <v>314</v>
      </c>
      <c r="I375" s="127">
        <v>314</v>
      </c>
      <c r="J375" s="131"/>
      <c r="K375" s="131"/>
      <c r="L375" s="131"/>
      <c r="M375" s="128">
        <v>0</v>
      </c>
      <c r="N375" s="127">
        <v>0</v>
      </c>
      <c r="O375" s="131"/>
      <c r="P375" s="131"/>
      <c r="Q375" s="131"/>
      <c r="R375" s="128">
        <v>0</v>
      </c>
      <c r="S375" s="127">
        <v>0</v>
      </c>
      <c r="T375" s="131"/>
      <c r="U375" s="131"/>
      <c r="V375" s="131"/>
      <c r="W375" s="128">
        <v>0</v>
      </c>
      <c r="X375" s="127">
        <v>0</v>
      </c>
      <c r="Y375" s="131"/>
      <c r="Z375" s="131"/>
      <c r="AA375" s="131"/>
      <c r="AB375" s="128">
        <f>C375+H375+M375+R375+W375</f>
        <v>314</v>
      </c>
    </row>
    <row r="376" spans="1:28" ht="20.25" customHeight="1" x14ac:dyDescent="0.2">
      <c r="A376" s="341" t="s">
        <v>1166</v>
      </c>
      <c r="B376" s="35" t="s">
        <v>1069</v>
      </c>
      <c r="C376" s="334">
        <v>0</v>
      </c>
      <c r="D376" s="335">
        <v>0</v>
      </c>
      <c r="E376" s="131"/>
      <c r="F376" s="131"/>
      <c r="G376" s="131"/>
      <c r="H376" s="334">
        <f>SUM(I376+L376)</f>
        <v>2279</v>
      </c>
      <c r="I376" s="335">
        <v>2279</v>
      </c>
      <c r="J376" s="131"/>
      <c r="K376" s="131"/>
      <c r="L376" s="131"/>
      <c r="M376" s="334">
        <v>0</v>
      </c>
      <c r="N376" s="335">
        <v>0</v>
      </c>
      <c r="O376" s="131"/>
      <c r="P376" s="131"/>
      <c r="Q376" s="131"/>
      <c r="R376" s="334">
        <v>0</v>
      </c>
      <c r="S376" s="335">
        <v>0</v>
      </c>
      <c r="T376" s="131"/>
      <c r="U376" s="131"/>
      <c r="V376" s="131"/>
      <c r="W376" s="334">
        <v>0</v>
      </c>
      <c r="X376" s="335">
        <v>0</v>
      </c>
      <c r="Y376" s="131"/>
      <c r="Z376" s="131"/>
      <c r="AA376" s="131"/>
      <c r="AB376" s="334">
        <f>C376+H376+M376+R376+W376</f>
        <v>2279</v>
      </c>
    </row>
    <row r="377" spans="1:28" ht="18" customHeight="1" x14ac:dyDescent="0.2">
      <c r="A377" s="336"/>
      <c r="B377" s="50" t="s">
        <v>433</v>
      </c>
      <c r="C377" s="332"/>
      <c r="D377" s="330"/>
      <c r="E377" s="131"/>
      <c r="F377" s="131"/>
      <c r="G377" s="131"/>
      <c r="H377" s="332"/>
      <c r="I377" s="330"/>
      <c r="J377" s="131"/>
      <c r="K377" s="131"/>
      <c r="L377" s="131"/>
      <c r="M377" s="332"/>
      <c r="N377" s="330"/>
      <c r="O377" s="131"/>
      <c r="P377" s="131"/>
      <c r="Q377" s="131"/>
      <c r="R377" s="332"/>
      <c r="S377" s="330"/>
      <c r="T377" s="131"/>
      <c r="U377" s="131"/>
      <c r="V377" s="131"/>
      <c r="W377" s="332"/>
      <c r="X377" s="330"/>
      <c r="Y377" s="131"/>
      <c r="Z377" s="131"/>
      <c r="AA377" s="131"/>
      <c r="AB377" s="332"/>
    </row>
    <row r="378" spans="1:28" ht="18" customHeight="1" x14ac:dyDescent="0.2">
      <c r="A378" s="336"/>
      <c r="B378" s="27" t="s">
        <v>1068</v>
      </c>
      <c r="C378" s="332"/>
      <c r="D378" s="330"/>
      <c r="E378" s="131"/>
      <c r="F378" s="131"/>
      <c r="G378" s="131"/>
      <c r="H378" s="332"/>
      <c r="I378" s="330"/>
      <c r="J378" s="131"/>
      <c r="K378" s="131"/>
      <c r="L378" s="131"/>
      <c r="M378" s="332"/>
      <c r="N378" s="330"/>
      <c r="O378" s="131"/>
      <c r="P378" s="131"/>
      <c r="Q378" s="131"/>
      <c r="R378" s="332"/>
      <c r="S378" s="330"/>
      <c r="T378" s="131"/>
      <c r="U378" s="131"/>
      <c r="V378" s="131"/>
      <c r="W378" s="332"/>
      <c r="X378" s="330"/>
      <c r="Y378" s="131"/>
      <c r="Z378" s="131"/>
      <c r="AA378" s="131"/>
      <c r="AB378" s="332"/>
    </row>
    <row r="379" spans="1:28" ht="18" customHeight="1" x14ac:dyDescent="0.2">
      <c r="A379" s="336"/>
      <c r="B379" s="27" t="s">
        <v>1070</v>
      </c>
      <c r="C379" s="332"/>
      <c r="D379" s="330"/>
      <c r="E379" s="131"/>
      <c r="F379" s="131"/>
      <c r="G379" s="131"/>
      <c r="H379" s="332"/>
      <c r="I379" s="330"/>
      <c r="J379" s="131"/>
      <c r="K379" s="131"/>
      <c r="L379" s="131"/>
      <c r="M379" s="332"/>
      <c r="N379" s="330"/>
      <c r="O379" s="131"/>
      <c r="P379" s="131"/>
      <c r="Q379" s="131"/>
      <c r="R379" s="332"/>
      <c r="S379" s="330"/>
      <c r="T379" s="131"/>
      <c r="U379" s="131"/>
      <c r="V379" s="131"/>
      <c r="W379" s="332"/>
      <c r="X379" s="330"/>
      <c r="Y379" s="131"/>
      <c r="Z379" s="131"/>
      <c r="AA379" s="131"/>
      <c r="AB379" s="332"/>
    </row>
    <row r="380" spans="1:28" ht="18" customHeight="1" x14ac:dyDescent="0.2">
      <c r="A380" s="336"/>
      <c r="B380" s="27" t="s">
        <v>1071</v>
      </c>
      <c r="C380" s="332"/>
      <c r="D380" s="330"/>
      <c r="E380" s="131"/>
      <c r="F380" s="131"/>
      <c r="G380" s="131"/>
      <c r="H380" s="332"/>
      <c r="I380" s="330"/>
      <c r="J380" s="131"/>
      <c r="K380" s="131"/>
      <c r="L380" s="131"/>
      <c r="M380" s="332"/>
      <c r="N380" s="330"/>
      <c r="O380" s="131"/>
      <c r="P380" s="131"/>
      <c r="Q380" s="131"/>
      <c r="R380" s="332"/>
      <c r="S380" s="330"/>
      <c r="T380" s="131"/>
      <c r="U380" s="131"/>
      <c r="V380" s="131"/>
      <c r="W380" s="332"/>
      <c r="X380" s="330"/>
      <c r="Y380" s="131"/>
      <c r="Z380" s="131"/>
      <c r="AA380" s="131"/>
      <c r="AB380" s="332"/>
    </row>
    <row r="381" spans="1:28" ht="36" customHeight="1" x14ac:dyDescent="0.2">
      <c r="A381" s="336"/>
      <c r="B381" s="27" t="s">
        <v>1072</v>
      </c>
      <c r="C381" s="332"/>
      <c r="D381" s="330"/>
      <c r="E381" s="131"/>
      <c r="F381" s="131"/>
      <c r="G381" s="131"/>
      <c r="H381" s="332"/>
      <c r="I381" s="330"/>
      <c r="J381" s="131"/>
      <c r="K381" s="131"/>
      <c r="L381" s="131"/>
      <c r="M381" s="332"/>
      <c r="N381" s="330"/>
      <c r="O381" s="131"/>
      <c r="P381" s="131"/>
      <c r="Q381" s="131"/>
      <c r="R381" s="332"/>
      <c r="S381" s="330"/>
      <c r="T381" s="131"/>
      <c r="U381" s="131"/>
      <c r="V381" s="131"/>
      <c r="W381" s="332"/>
      <c r="X381" s="330"/>
      <c r="Y381" s="131"/>
      <c r="Z381" s="131"/>
      <c r="AA381" s="131"/>
      <c r="AB381" s="332"/>
    </row>
    <row r="382" spans="1:28" ht="18" customHeight="1" x14ac:dyDescent="0.2">
      <c r="A382" s="336"/>
      <c r="B382" s="27" t="s">
        <v>1073</v>
      </c>
      <c r="C382" s="332"/>
      <c r="D382" s="330"/>
      <c r="E382" s="131"/>
      <c r="F382" s="131"/>
      <c r="G382" s="131"/>
      <c r="H382" s="332"/>
      <c r="I382" s="330"/>
      <c r="J382" s="131"/>
      <c r="K382" s="131"/>
      <c r="L382" s="131"/>
      <c r="M382" s="332"/>
      <c r="N382" s="330"/>
      <c r="O382" s="131"/>
      <c r="P382" s="131"/>
      <c r="Q382" s="131"/>
      <c r="R382" s="332"/>
      <c r="S382" s="330"/>
      <c r="T382" s="131"/>
      <c r="U382" s="131"/>
      <c r="V382" s="131"/>
      <c r="W382" s="332"/>
      <c r="X382" s="330"/>
      <c r="Y382" s="131"/>
      <c r="Z382" s="131"/>
      <c r="AA382" s="131"/>
      <c r="AB382" s="332"/>
    </row>
    <row r="383" spans="1:28" ht="33" customHeight="1" x14ac:dyDescent="0.2">
      <c r="A383" s="336"/>
      <c r="B383" s="27" t="s">
        <v>1074</v>
      </c>
      <c r="C383" s="332"/>
      <c r="D383" s="330"/>
      <c r="E383" s="131"/>
      <c r="F383" s="131"/>
      <c r="G383" s="131"/>
      <c r="H383" s="332"/>
      <c r="I383" s="330"/>
      <c r="J383" s="131"/>
      <c r="K383" s="131"/>
      <c r="L383" s="131"/>
      <c r="M383" s="332"/>
      <c r="N383" s="330"/>
      <c r="O383" s="131"/>
      <c r="P383" s="131"/>
      <c r="Q383" s="131"/>
      <c r="R383" s="332"/>
      <c r="S383" s="330"/>
      <c r="T383" s="131"/>
      <c r="U383" s="131"/>
      <c r="V383" s="131"/>
      <c r="W383" s="332"/>
      <c r="X383" s="330"/>
      <c r="Y383" s="131"/>
      <c r="Z383" s="131"/>
      <c r="AA383" s="131"/>
      <c r="AB383" s="332"/>
    </row>
    <row r="384" spans="1:28" ht="18" customHeight="1" x14ac:dyDescent="0.2">
      <c r="A384" s="336"/>
      <c r="B384" s="27" t="s">
        <v>1075</v>
      </c>
      <c r="C384" s="332"/>
      <c r="D384" s="330"/>
      <c r="E384" s="131"/>
      <c r="F384" s="131"/>
      <c r="G384" s="131"/>
      <c r="H384" s="332"/>
      <c r="I384" s="330"/>
      <c r="J384" s="131"/>
      <c r="K384" s="131"/>
      <c r="L384" s="131"/>
      <c r="M384" s="332"/>
      <c r="N384" s="330"/>
      <c r="O384" s="131"/>
      <c r="P384" s="131"/>
      <c r="Q384" s="131"/>
      <c r="R384" s="332"/>
      <c r="S384" s="330"/>
      <c r="T384" s="131"/>
      <c r="U384" s="131"/>
      <c r="V384" s="131"/>
      <c r="W384" s="332"/>
      <c r="X384" s="330"/>
      <c r="Y384" s="131"/>
      <c r="Z384" s="131"/>
      <c r="AA384" s="131"/>
      <c r="AB384" s="332"/>
    </row>
    <row r="385" spans="1:30" ht="18" customHeight="1" x14ac:dyDescent="0.2">
      <c r="A385" s="336"/>
      <c r="B385" s="27" t="s">
        <v>1076</v>
      </c>
      <c r="C385" s="332"/>
      <c r="D385" s="330"/>
      <c r="E385" s="131"/>
      <c r="F385" s="131"/>
      <c r="G385" s="131"/>
      <c r="H385" s="332"/>
      <c r="I385" s="330"/>
      <c r="J385" s="131"/>
      <c r="K385" s="131"/>
      <c r="L385" s="131"/>
      <c r="M385" s="332"/>
      <c r="N385" s="330"/>
      <c r="O385" s="131"/>
      <c r="P385" s="131"/>
      <c r="Q385" s="131"/>
      <c r="R385" s="332"/>
      <c r="S385" s="330"/>
      <c r="T385" s="131"/>
      <c r="U385" s="131"/>
      <c r="V385" s="131"/>
      <c r="W385" s="332"/>
      <c r="X385" s="330"/>
      <c r="Y385" s="131"/>
      <c r="Z385" s="131"/>
      <c r="AA385" s="131"/>
      <c r="AB385" s="332"/>
    </row>
    <row r="386" spans="1:30" ht="34.5" customHeight="1" x14ac:dyDescent="0.2">
      <c r="A386" s="337"/>
      <c r="B386" s="38" t="s">
        <v>1077</v>
      </c>
      <c r="C386" s="333"/>
      <c r="D386" s="331"/>
      <c r="E386" s="131"/>
      <c r="F386" s="131"/>
      <c r="G386" s="131"/>
      <c r="H386" s="333"/>
      <c r="I386" s="331"/>
      <c r="J386" s="131"/>
      <c r="K386" s="131"/>
      <c r="L386" s="131"/>
      <c r="M386" s="333"/>
      <c r="N386" s="331"/>
      <c r="O386" s="131"/>
      <c r="P386" s="131"/>
      <c r="Q386" s="131"/>
      <c r="R386" s="333"/>
      <c r="S386" s="331"/>
      <c r="T386" s="131"/>
      <c r="U386" s="131"/>
      <c r="V386" s="131"/>
      <c r="W386" s="333"/>
      <c r="X386" s="331"/>
      <c r="Y386" s="131"/>
      <c r="Z386" s="131"/>
      <c r="AA386" s="131"/>
      <c r="AB386" s="333"/>
    </row>
    <row r="387" spans="1:30" ht="19.5" customHeight="1" x14ac:dyDescent="0.2">
      <c r="A387" s="341" t="s">
        <v>1167</v>
      </c>
      <c r="B387" s="35" t="s">
        <v>1085</v>
      </c>
      <c r="C387" s="334">
        <v>0</v>
      </c>
      <c r="D387" s="335">
        <v>0</v>
      </c>
      <c r="E387" s="131"/>
      <c r="F387" s="131"/>
      <c r="G387" s="131"/>
      <c r="H387" s="334">
        <f>SUM(I387+L387)</f>
        <v>6496</v>
      </c>
      <c r="I387" s="335">
        <v>6496</v>
      </c>
      <c r="J387" s="131"/>
      <c r="K387" s="131"/>
      <c r="L387" s="131"/>
      <c r="M387" s="334">
        <v>0</v>
      </c>
      <c r="N387" s="335">
        <v>0</v>
      </c>
      <c r="O387" s="131"/>
      <c r="P387" s="131"/>
      <c r="Q387" s="131"/>
      <c r="R387" s="334">
        <v>0</v>
      </c>
      <c r="S387" s="335">
        <v>0</v>
      </c>
      <c r="T387" s="131"/>
      <c r="U387" s="131"/>
      <c r="V387" s="131"/>
      <c r="W387" s="334">
        <v>0</v>
      </c>
      <c r="X387" s="335">
        <v>0</v>
      </c>
      <c r="Y387" s="131"/>
      <c r="Z387" s="131"/>
      <c r="AA387" s="131"/>
      <c r="AB387" s="334">
        <f>C387+H387+M387+R387+W387</f>
        <v>6496</v>
      </c>
    </row>
    <row r="388" spans="1:30" ht="18.75" customHeight="1" x14ac:dyDescent="0.2">
      <c r="A388" s="336"/>
      <c r="B388" s="50" t="s">
        <v>433</v>
      </c>
      <c r="C388" s="332"/>
      <c r="D388" s="330"/>
      <c r="E388" s="131"/>
      <c r="F388" s="131"/>
      <c r="G388" s="131"/>
      <c r="H388" s="332"/>
      <c r="I388" s="330"/>
      <c r="J388" s="131"/>
      <c r="K388" s="131"/>
      <c r="L388" s="131"/>
      <c r="M388" s="332"/>
      <c r="N388" s="330"/>
      <c r="O388" s="131"/>
      <c r="P388" s="131"/>
      <c r="Q388" s="131"/>
      <c r="R388" s="332"/>
      <c r="S388" s="330"/>
      <c r="T388" s="131"/>
      <c r="U388" s="131"/>
      <c r="V388" s="131"/>
      <c r="W388" s="332"/>
      <c r="X388" s="330"/>
      <c r="Y388" s="131"/>
      <c r="Z388" s="131"/>
      <c r="AA388" s="131"/>
      <c r="AB388" s="332"/>
    </row>
    <row r="389" spans="1:30" ht="18.75" customHeight="1" x14ac:dyDescent="0.2">
      <c r="A389" s="336"/>
      <c r="B389" s="27" t="s">
        <v>1086</v>
      </c>
      <c r="C389" s="332"/>
      <c r="D389" s="330"/>
      <c r="E389" s="131"/>
      <c r="F389" s="131"/>
      <c r="G389" s="131"/>
      <c r="H389" s="332"/>
      <c r="I389" s="330"/>
      <c r="J389" s="131"/>
      <c r="K389" s="131"/>
      <c r="L389" s="131"/>
      <c r="M389" s="332"/>
      <c r="N389" s="330"/>
      <c r="O389" s="131"/>
      <c r="P389" s="131"/>
      <c r="Q389" s="131"/>
      <c r="R389" s="332"/>
      <c r="S389" s="330"/>
      <c r="T389" s="131"/>
      <c r="U389" s="131"/>
      <c r="V389" s="131"/>
      <c r="W389" s="332"/>
      <c r="X389" s="330"/>
      <c r="Y389" s="131"/>
      <c r="Z389" s="131"/>
      <c r="AA389" s="131"/>
      <c r="AB389" s="332"/>
    </row>
    <row r="390" spans="1:30" ht="30.75" customHeight="1" x14ac:dyDescent="0.25">
      <c r="A390" s="336"/>
      <c r="B390" s="139" t="s">
        <v>1087</v>
      </c>
      <c r="C390" s="332"/>
      <c r="D390" s="330"/>
      <c r="E390" s="131"/>
      <c r="F390" s="131"/>
      <c r="G390" s="131"/>
      <c r="H390" s="332"/>
      <c r="I390" s="330"/>
      <c r="J390" s="131"/>
      <c r="K390" s="131"/>
      <c r="L390" s="131"/>
      <c r="M390" s="332"/>
      <c r="N390" s="330"/>
      <c r="O390" s="131"/>
      <c r="P390" s="131"/>
      <c r="Q390" s="131"/>
      <c r="R390" s="332"/>
      <c r="S390" s="330"/>
      <c r="T390" s="131"/>
      <c r="U390" s="131"/>
      <c r="V390" s="131"/>
      <c r="W390" s="332"/>
      <c r="X390" s="330"/>
      <c r="Y390" s="131"/>
      <c r="Z390" s="131"/>
      <c r="AA390" s="131"/>
      <c r="AB390" s="332"/>
    </row>
    <row r="391" spans="1:30" ht="18.75" customHeight="1" x14ac:dyDescent="0.25">
      <c r="A391" s="336"/>
      <c r="B391" s="140" t="s">
        <v>1088</v>
      </c>
      <c r="C391" s="332"/>
      <c r="D391" s="330"/>
      <c r="E391" s="131"/>
      <c r="F391" s="131"/>
      <c r="G391" s="131"/>
      <c r="H391" s="332"/>
      <c r="I391" s="330"/>
      <c r="J391" s="131"/>
      <c r="K391" s="131"/>
      <c r="L391" s="131"/>
      <c r="M391" s="332"/>
      <c r="N391" s="330"/>
      <c r="O391" s="131"/>
      <c r="P391" s="131"/>
      <c r="Q391" s="131"/>
      <c r="R391" s="332"/>
      <c r="S391" s="330"/>
      <c r="T391" s="131"/>
      <c r="U391" s="131"/>
      <c r="V391" s="131"/>
      <c r="W391" s="332"/>
      <c r="X391" s="330"/>
      <c r="Y391" s="131"/>
      <c r="Z391" s="131"/>
      <c r="AA391" s="131"/>
      <c r="AB391" s="332"/>
    </row>
    <row r="392" spans="1:30" ht="18.75" customHeight="1" x14ac:dyDescent="0.2">
      <c r="A392" s="336"/>
      <c r="B392" s="27" t="s">
        <v>1089</v>
      </c>
      <c r="C392" s="332"/>
      <c r="D392" s="330"/>
      <c r="E392" s="131"/>
      <c r="F392" s="131"/>
      <c r="G392" s="131"/>
      <c r="H392" s="332"/>
      <c r="I392" s="330"/>
      <c r="J392" s="131"/>
      <c r="K392" s="131"/>
      <c r="L392" s="131"/>
      <c r="M392" s="332"/>
      <c r="N392" s="330"/>
      <c r="O392" s="131"/>
      <c r="P392" s="131"/>
      <c r="Q392" s="131"/>
      <c r="R392" s="332"/>
      <c r="S392" s="330"/>
      <c r="T392" s="131"/>
      <c r="U392" s="131"/>
      <c r="V392" s="131"/>
      <c r="W392" s="332"/>
      <c r="X392" s="330"/>
      <c r="Y392" s="131"/>
      <c r="Z392" s="131"/>
      <c r="AA392" s="131"/>
      <c r="AB392" s="332"/>
    </row>
    <row r="393" spans="1:30" ht="18.75" customHeight="1" x14ac:dyDescent="0.2">
      <c r="A393" s="336"/>
      <c r="B393" s="27" t="s">
        <v>1090</v>
      </c>
      <c r="C393" s="332"/>
      <c r="D393" s="330"/>
      <c r="E393" s="131"/>
      <c r="F393" s="131"/>
      <c r="G393" s="131"/>
      <c r="H393" s="332"/>
      <c r="I393" s="330"/>
      <c r="J393" s="131"/>
      <c r="K393" s="131"/>
      <c r="L393" s="131"/>
      <c r="M393" s="332"/>
      <c r="N393" s="330"/>
      <c r="O393" s="131"/>
      <c r="P393" s="131"/>
      <c r="Q393" s="131"/>
      <c r="R393" s="332"/>
      <c r="S393" s="330"/>
      <c r="T393" s="131"/>
      <c r="U393" s="131"/>
      <c r="V393" s="131"/>
      <c r="W393" s="332"/>
      <c r="X393" s="330"/>
      <c r="Y393" s="131"/>
      <c r="Z393" s="131"/>
      <c r="AA393" s="131"/>
      <c r="AB393" s="332"/>
    </row>
    <row r="394" spans="1:30" ht="18.75" customHeight="1" x14ac:dyDescent="0.2">
      <c r="A394" s="336"/>
      <c r="B394" s="27" t="s">
        <v>1091</v>
      </c>
      <c r="C394" s="332"/>
      <c r="D394" s="330"/>
      <c r="E394" s="131"/>
      <c r="F394" s="131"/>
      <c r="G394" s="131"/>
      <c r="H394" s="332"/>
      <c r="I394" s="330"/>
      <c r="J394" s="131"/>
      <c r="K394" s="131"/>
      <c r="L394" s="131"/>
      <c r="M394" s="332"/>
      <c r="N394" s="330"/>
      <c r="O394" s="131"/>
      <c r="P394" s="131"/>
      <c r="Q394" s="131"/>
      <c r="R394" s="332"/>
      <c r="S394" s="330"/>
      <c r="T394" s="131"/>
      <c r="U394" s="131"/>
      <c r="V394" s="131"/>
      <c r="W394" s="332"/>
      <c r="X394" s="330"/>
      <c r="Y394" s="131"/>
      <c r="Z394" s="131"/>
      <c r="AA394" s="131"/>
      <c r="AB394" s="332"/>
    </row>
    <row r="395" spans="1:30" ht="18.75" customHeight="1" x14ac:dyDescent="0.2">
      <c r="A395" s="336"/>
      <c r="B395" s="27" t="s">
        <v>1092</v>
      </c>
      <c r="C395" s="332"/>
      <c r="D395" s="330"/>
      <c r="E395" s="131"/>
      <c r="F395" s="131"/>
      <c r="G395" s="131"/>
      <c r="H395" s="332"/>
      <c r="I395" s="330"/>
      <c r="J395" s="131"/>
      <c r="K395" s="131"/>
      <c r="L395" s="131"/>
      <c r="M395" s="332"/>
      <c r="N395" s="330"/>
      <c r="O395" s="131"/>
      <c r="P395" s="131"/>
      <c r="Q395" s="131"/>
      <c r="R395" s="332"/>
      <c r="S395" s="330"/>
      <c r="T395" s="131"/>
      <c r="U395" s="131"/>
      <c r="V395" s="131"/>
      <c r="W395" s="332"/>
      <c r="X395" s="330"/>
      <c r="Y395" s="131"/>
      <c r="Z395" s="131"/>
      <c r="AA395" s="131"/>
      <c r="AB395" s="332"/>
    </row>
    <row r="396" spans="1:30" ht="18.75" customHeight="1" x14ac:dyDescent="0.2">
      <c r="A396" s="336"/>
      <c r="B396" s="27" t="s">
        <v>1093</v>
      </c>
      <c r="C396" s="332"/>
      <c r="D396" s="330"/>
      <c r="E396" s="131"/>
      <c r="F396" s="131"/>
      <c r="G396" s="131"/>
      <c r="H396" s="332"/>
      <c r="I396" s="330"/>
      <c r="J396" s="131"/>
      <c r="K396" s="131"/>
      <c r="L396" s="131"/>
      <c r="M396" s="332"/>
      <c r="N396" s="330"/>
      <c r="O396" s="131"/>
      <c r="P396" s="131"/>
      <c r="Q396" s="131"/>
      <c r="R396" s="332"/>
      <c r="S396" s="330"/>
      <c r="T396" s="131"/>
      <c r="U396" s="131"/>
      <c r="V396" s="131"/>
      <c r="W396" s="332"/>
      <c r="X396" s="330"/>
      <c r="Y396" s="131"/>
      <c r="Z396" s="131"/>
      <c r="AA396" s="131"/>
      <c r="AB396" s="332"/>
    </row>
    <row r="397" spans="1:30" ht="18.75" customHeight="1" x14ac:dyDescent="0.2">
      <c r="A397" s="336"/>
      <c r="B397" s="27" t="s">
        <v>1094</v>
      </c>
      <c r="C397" s="332"/>
      <c r="D397" s="330"/>
      <c r="E397" s="131"/>
      <c r="F397" s="131"/>
      <c r="G397" s="131"/>
      <c r="H397" s="332"/>
      <c r="I397" s="330"/>
      <c r="J397" s="131"/>
      <c r="K397" s="131"/>
      <c r="L397" s="131"/>
      <c r="M397" s="332"/>
      <c r="N397" s="330"/>
      <c r="O397" s="131"/>
      <c r="P397" s="131"/>
      <c r="Q397" s="131"/>
      <c r="R397" s="332"/>
      <c r="S397" s="330"/>
      <c r="T397" s="131"/>
      <c r="U397" s="131"/>
      <c r="V397" s="131"/>
      <c r="W397" s="332"/>
      <c r="X397" s="330"/>
      <c r="Y397" s="131"/>
      <c r="Z397" s="131"/>
      <c r="AA397" s="131"/>
      <c r="AB397" s="332"/>
    </row>
    <row r="398" spans="1:30" ht="33.75" customHeight="1" x14ac:dyDescent="0.2">
      <c r="A398" s="336"/>
      <c r="B398" s="27" t="s">
        <v>1095</v>
      </c>
      <c r="C398" s="332"/>
      <c r="D398" s="330"/>
      <c r="E398" s="131"/>
      <c r="F398" s="131"/>
      <c r="G398" s="131"/>
      <c r="H398" s="332"/>
      <c r="I398" s="330"/>
      <c r="J398" s="131"/>
      <c r="K398" s="131"/>
      <c r="L398" s="131"/>
      <c r="M398" s="332"/>
      <c r="N398" s="330"/>
      <c r="O398" s="131"/>
      <c r="P398" s="131"/>
      <c r="Q398" s="131"/>
      <c r="R398" s="332"/>
      <c r="S398" s="330"/>
      <c r="T398" s="131"/>
      <c r="U398" s="131"/>
      <c r="V398" s="131"/>
      <c r="W398" s="332"/>
      <c r="X398" s="330"/>
      <c r="Y398" s="131"/>
      <c r="Z398" s="131"/>
      <c r="AA398" s="131"/>
      <c r="AB398" s="332"/>
    </row>
    <row r="399" spans="1:30" ht="18.75" customHeight="1" x14ac:dyDescent="0.2">
      <c r="A399" s="337"/>
      <c r="B399" s="38" t="s">
        <v>1096</v>
      </c>
      <c r="C399" s="333"/>
      <c r="D399" s="331"/>
      <c r="E399" s="131"/>
      <c r="F399" s="131"/>
      <c r="G399" s="131"/>
      <c r="H399" s="333"/>
      <c r="I399" s="331"/>
      <c r="J399" s="131"/>
      <c r="K399" s="131"/>
      <c r="L399" s="131"/>
      <c r="M399" s="333"/>
      <c r="N399" s="331"/>
      <c r="O399" s="131"/>
      <c r="P399" s="131"/>
      <c r="Q399" s="131"/>
      <c r="R399" s="333"/>
      <c r="S399" s="331"/>
      <c r="T399" s="131"/>
      <c r="U399" s="131"/>
      <c r="V399" s="131"/>
      <c r="W399" s="333"/>
      <c r="X399" s="331"/>
      <c r="Y399" s="131"/>
      <c r="Z399" s="131"/>
      <c r="AA399" s="131"/>
      <c r="AB399" s="333"/>
    </row>
    <row r="400" spans="1:30" ht="18.75" customHeight="1" x14ac:dyDescent="0.2">
      <c r="A400" s="309" t="s">
        <v>26</v>
      </c>
      <c r="B400" s="377" t="s">
        <v>1183</v>
      </c>
      <c r="C400" s="378"/>
      <c r="D400" s="378"/>
      <c r="E400" s="378"/>
      <c r="F400" s="378"/>
      <c r="G400" s="378"/>
      <c r="H400" s="378"/>
      <c r="I400" s="378"/>
      <c r="J400" s="378"/>
      <c r="K400" s="378"/>
      <c r="L400" s="378"/>
      <c r="M400" s="378"/>
      <c r="N400" s="378"/>
      <c r="O400" s="378"/>
      <c r="P400" s="378"/>
      <c r="Q400" s="378"/>
      <c r="R400" s="378"/>
      <c r="S400" s="378"/>
      <c r="T400" s="378"/>
      <c r="U400" s="378"/>
      <c r="V400" s="378"/>
      <c r="W400" s="378"/>
      <c r="X400" s="378"/>
      <c r="Y400" s="378"/>
      <c r="Z400" s="378"/>
      <c r="AA400" s="378"/>
      <c r="AB400" s="378"/>
      <c r="AC400" s="307"/>
      <c r="AD400" s="308"/>
    </row>
    <row r="401" spans="1:29" ht="18" customHeight="1" x14ac:dyDescent="0.2">
      <c r="A401" s="87" t="s">
        <v>417</v>
      </c>
      <c r="B401" s="39" t="s">
        <v>96</v>
      </c>
      <c r="C401" s="130">
        <f>D401+E401+F401+G401</f>
        <v>27036</v>
      </c>
      <c r="D401" s="131">
        <v>27036</v>
      </c>
      <c r="E401" s="131">
        <v>0</v>
      </c>
      <c r="F401" s="131">
        <v>0</v>
      </c>
      <c r="G401" s="131">
        <v>0</v>
      </c>
      <c r="H401" s="292">
        <f>I401+J401+K401+L401</f>
        <v>35384</v>
      </c>
      <c r="I401" s="293">
        <f>34053+19+526+786</f>
        <v>35384</v>
      </c>
      <c r="J401" s="131">
        <v>0</v>
      </c>
      <c r="K401" s="131">
        <v>0</v>
      </c>
      <c r="L401" s="131">
        <v>0</v>
      </c>
      <c r="M401" s="130">
        <f>N401+O401+P401+Q401</f>
        <v>32839</v>
      </c>
      <c r="N401" s="131">
        <v>32839</v>
      </c>
      <c r="O401" s="131">
        <v>0</v>
      </c>
      <c r="P401" s="131">
        <v>0</v>
      </c>
      <c r="Q401" s="131">
        <v>0</v>
      </c>
      <c r="R401" s="130">
        <f>S401+T401+U401+V401</f>
        <v>32839</v>
      </c>
      <c r="S401" s="131">
        <v>32839</v>
      </c>
      <c r="T401" s="131">
        <v>0</v>
      </c>
      <c r="U401" s="131">
        <v>0</v>
      </c>
      <c r="V401" s="131">
        <v>0</v>
      </c>
      <c r="W401" s="130">
        <f>X401+Y401+Z401+AA401</f>
        <v>26839</v>
      </c>
      <c r="X401" s="131">
        <f>26539+300</f>
        <v>26839</v>
      </c>
      <c r="Y401" s="131">
        <v>0</v>
      </c>
      <c r="Z401" s="131">
        <v>0</v>
      </c>
      <c r="AA401" s="131">
        <v>0</v>
      </c>
      <c r="AB401" s="130">
        <f>C401+H401+M401+R401+W401</f>
        <v>154937</v>
      </c>
    </row>
    <row r="402" spans="1:29" s="24" customFormat="1" ht="37.15" customHeight="1" x14ac:dyDescent="0.2">
      <c r="A402" s="372" t="s">
        <v>367</v>
      </c>
      <c r="B402" s="372"/>
      <c r="C402" s="34">
        <f t="shared" ref="C402:AB402" si="1">SUM(C10:C401)</f>
        <v>173012</v>
      </c>
      <c r="D402" s="34">
        <f t="shared" si="1"/>
        <v>173012</v>
      </c>
      <c r="E402" s="34">
        <f t="shared" si="1"/>
        <v>0</v>
      </c>
      <c r="F402" s="34">
        <f t="shared" si="1"/>
        <v>0</v>
      </c>
      <c r="G402" s="34">
        <f t="shared" si="1"/>
        <v>0</v>
      </c>
      <c r="H402" s="34">
        <f t="shared" si="1"/>
        <v>103997</v>
      </c>
      <c r="I402" s="34">
        <f t="shared" si="1"/>
        <v>103997</v>
      </c>
      <c r="J402" s="34">
        <f t="shared" si="1"/>
        <v>0</v>
      </c>
      <c r="K402" s="34">
        <f t="shared" si="1"/>
        <v>0</v>
      </c>
      <c r="L402" s="34">
        <f t="shared" si="1"/>
        <v>0</v>
      </c>
      <c r="M402" s="34">
        <f t="shared" si="1"/>
        <v>95141</v>
      </c>
      <c r="N402" s="34">
        <f t="shared" si="1"/>
        <v>95141</v>
      </c>
      <c r="O402" s="34">
        <f t="shared" si="1"/>
        <v>0</v>
      </c>
      <c r="P402" s="34">
        <f t="shared" si="1"/>
        <v>0</v>
      </c>
      <c r="Q402" s="34">
        <f t="shared" si="1"/>
        <v>0</v>
      </c>
      <c r="R402" s="34">
        <f t="shared" si="1"/>
        <v>107422</v>
      </c>
      <c r="S402" s="34">
        <f t="shared" si="1"/>
        <v>107422</v>
      </c>
      <c r="T402" s="34">
        <f t="shared" si="1"/>
        <v>0</v>
      </c>
      <c r="U402" s="34">
        <f t="shared" si="1"/>
        <v>0</v>
      </c>
      <c r="V402" s="34">
        <f t="shared" si="1"/>
        <v>0</v>
      </c>
      <c r="W402" s="34">
        <f t="shared" si="1"/>
        <v>68359</v>
      </c>
      <c r="X402" s="34">
        <f t="shared" si="1"/>
        <v>68359</v>
      </c>
      <c r="Y402" s="34">
        <f t="shared" si="1"/>
        <v>0</v>
      </c>
      <c r="Z402" s="34">
        <f t="shared" si="1"/>
        <v>0</v>
      </c>
      <c r="AA402" s="34">
        <f t="shared" si="1"/>
        <v>0</v>
      </c>
      <c r="AB402" s="34">
        <f t="shared" si="1"/>
        <v>547931</v>
      </c>
      <c r="AC402" s="66"/>
    </row>
    <row r="403" spans="1:29" ht="16.149999999999999" customHeight="1" x14ac:dyDescent="0.2">
      <c r="A403" s="166"/>
      <c r="B403" s="67"/>
    </row>
    <row r="404" spans="1:29" ht="42" customHeight="1" x14ac:dyDescent="0.2">
      <c r="A404" s="166"/>
      <c r="B404" s="67"/>
      <c r="D404" s="26"/>
      <c r="E404" s="26"/>
      <c r="F404" s="26"/>
      <c r="G404" s="26"/>
      <c r="H404" s="25"/>
      <c r="I404" s="26"/>
    </row>
    <row r="405" spans="1:29" ht="42" customHeight="1" x14ac:dyDescent="0.2">
      <c r="A405" s="166"/>
      <c r="B405" s="67"/>
    </row>
    <row r="406" spans="1:29" ht="42" customHeight="1" x14ac:dyDescent="0.2">
      <c r="A406" s="166"/>
      <c r="B406" s="67"/>
    </row>
    <row r="407" spans="1:29" ht="42" customHeight="1" x14ac:dyDescent="0.2">
      <c r="A407" s="166"/>
      <c r="B407" s="67"/>
    </row>
    <row r="408" spans="1:29" ht="42" customHeight="1" x14ac:dyDescent="0.2">
      <c r="A408" s="166"/>
      <c r="B408" s="67"/>
    </row>
    <row r="409" spans="1:29" ht="42" customHeight="1" x14ac:dyDescent="0.2">
      <c r="A409" s="166"/>
      <c r="B409" s="67"/>
    </row>
    <row r="410" spans="1:29" ht="42" customHeight="1" x14ac:dyDescent="0.2">
      <c r="A410" s="166"/>
      <c r="B410" s="67"/>
    </row>
    <row r="411" spans="1:29" ht="42" customHeight="1" x14ac:dyDescent="0.2">
      <c r="A411" s="166"/>
      <c r="B411" s="67"/>
    </row>
    <row r="412" spans="1:29" ht="42" customHeight="1" x14ac:dyDescent="0.2">
      <c r="A412" s="166"/>
      <c r="B412" s="67"/>
    </row>
    <row r="413" spans="1:29" ht="42" customHeight="1" x14ac:dyDescent="0.2">
      <c r="A413" s="166"/>
      <c r="B413" s="67"/>
    </row>
    <row r="414" spans="1:29" ht="42" customHeight="1" x14ac:dyDescent="0.2">
      <c r="A414" s="166"/>
      <c r="B414" s="67"/>
    </row>
    <row r="415" spans="1:29" ht="42" customHeight="1" x14ac:dyDescent="0.2">
      <c r="A415" s="166"/>
      <c r="B415" s="67"/>
    </row>
    <row r="416" spans="1:29" ht="42" customHeight="1" x14ac:dyDescent="0.2">
      <c r="A416" s="166"/>
      <c r="B416" s="67"/>
    </row>
    <row r="417" spans="1:2" ht="42" customHeight="1" x14ac:dyDescent="0.2">
      <c r="A417" s="166"/>
      <c r="B417" s="67"/>
    </row>
    <row r="418" spans="1:2" ht="42" customHeight="1" x14ac:dyDescent="0.2">
      <c r="A418" s="166"/>
      <c r="B418" s="67"/>
    </row>
    <row r="419" spans="1:2" ht="42" customHeight="1" x14ac:dyDescent="0.2">
      <c r="A419" s="166"/>
      <c r="B419" s="67"/>
    </row>
    <row r="420" spans="1:2" ht="42" customHeight="1" x14ac:dyDescent="0.2">
      <c r="A420" s="166"/>
      <c r="B420" s="67"/>
    </row>
    <row r="421" spans="1:2" ht="42" customHeight="1" x14ac:dyDescent="0.2">
      <c r="A421" s="166"/>
      <c r="B421" s="67"/>
    </row>
    <row r="422" spans="1:2" ht="42" customHeight="1" x14ac:dyDescent="0.2">
      <c r="A422" s="166"/>
      <c r="B422" s="67"/>
    </row>
    <row r="423" spans="1:2" ht="42" customHeight="1" x14ac:dyDescent="0.2">
      <c r="A423" s="166"/>
      <c r="B423" s="67"/>
    </row>
    <row r="424" spans="1:2" ht="42" customHeight="1" x14ac:dyDescent="0.2">
      <c r="A424" s="166"/>
      <c r="B424" s="67"/>
    </row>
    <row r="425" spans="1:2" ht="42" customHeight="1" x14ac:dyDescent="0.2">
      <c r="A425" s="166"/>
      <c r="B425" s="67"/>
    </row>
    <row r="426" spans="1:2" ht="42" customHeight="1" x14ac:dyDescent="0.2">
      <c r="A426" s="166"/>
      <c r="B426" s="67"/>
    </row>
    <row r="427" spans="1:2" ht="42" customHeight="1" x14ac:dyDescent="0.2">
      <c r="A427" s="166"/>
      <c r="B427" s="67"/>
    </row>
    <row r="428" spans="1:2" ht="42" customHeight="1" x14ac:dyDescent="0.2">
      <c r="A428" s="166"/>
      <c r="B428" s="67"/>
    </row>
    <row r="429" spans="1:2" ht="42" customHeight="1" x14ac:dyDescent="0.2">
      <c r="A429" s="166"/>
      <c r="B429" s="67"/>
    </row>
    <row r="430" spans="1:2" ht="42" customHeight="1" x14ac:dyDescent="0.2">
      <c r="A430" s="166"/>
      <c r="B430" s="67"/>
    </row>
    <row r="431" spans="1:2" ht="42" customHeight="1" x14ac:dyDescent="0.2">
      <c r="A431" s="166"/>
      <c r="B431" s="67"/>
    </row>
    <row r="432" spans="1:2" ht="42" customHeight="1" x14ac:dyDescent="0.2">
      <c r="A432" s="166"/>
      <c r="B432" s="67"/>
    </row>
    <row r="433" spans="1:2" ht="42" customHeight="1" x14ac:dyDescent="0.2">
      <c r="A433" s="166"/>
      <c r="B433" s="67"/>
    </row>
    <row r="434" spans="1:2" ht="42" customHeight="1" x14ac:dyDescent="0.2">
      <c r="A434" s="166"/>
      <c r="B434" s="67"/>
    </row>
    <row r="435" spans="1:2" ht="42" customHeight="1" x14ac:dyDescent="0.2">
      <c r="A435" s="166"/>
      <c r="B435" s="67"/>
    </row>
    <row r="436" spans="1:2" ht="42" customHeight="1" x14ac:dyDescent="0.2">
      <c r="A436" s="166"/>
      <c r="B436" s="67"/>
    </row>
    <row r="437" spans="1:2" ht="42" customHeight="1" x14ac:dyDescent="0.2">
      <c r="A437" s="166"/>
      <c r="B437" s="67"/>
    </row>
    <row r="438" spans="1:2" ht="42" customHeight="1" x14ac:dyDescent="0.2">
      <c r="A438" s="166"/>
      <c r="B438" s="67"/>
    </row>
    <row r="439" spans="1:2" ht="42" customHeight="1" x14ac:dyDescent="0.2">
      <c r="A439" s="166"/>
      <c r="B439" s="67"/>
    </row>
    <row r="440" spans="1:2" ht="42" customHeight="1" x14ac:dyDescent="0.2">
      <c r="A440" s="166"/>
      <c r="B440" s="67"/>
    </row>
    <row r="441" spans="1:2" ht="42" customHeight="1" x14ac:dyDescent="0.2">
      <c r="A441" s="166"/>
      <c r="B441" s="67"/>
    </row>
    <row r="442" spans="1:2" ht="42" customHeight="1" x14ac:dyDescent="0.2">
      <c r="A442" s="166"/>
      <c r="B442" s="67"/>
    </row>
    <row r="443" spans="1:2" ht="42" customHeight="1" x14ac:dyDescent="0.2">
      <c r="A443" s="166"/>
      <c r="B443" s="67"/>
    </row>
    <row r="444" spans="1:2" ht="42" customHeight="1" x14ac:dyDescent="0.2">
      <c r="A444" s="166"/>
      <c r="B444" s="67"/>
    </row>
    <row r="445" spans="1:2" ht="42" customHeight="1" x14ac:dyDescent="0.2">
      <c r="A445" s="166"/>
      <c r="B445" s="67"/>
    </row>
    <row r="446" spans="1:2" ht="42" customHeight="1" x14ac:dyDescent="0.2">
      <c r="A446" s="166"/>
      <c r="B446" s="67"/>
    </row>
    <row r="447" spans="1:2" ht="42" customHeight="1" x14ac:dyDescent="0.2">
      <c r="A447" s="166"/>
      <c r="B447" s="67"/>
    </row>
    <row r="448" spans="1:2" ht="42" customHeight="1" x14ac:dyDescent="0.2">
      <c r="A448" s="166"/>
      <c r="B448" s="67"/>
    </row>
    <row r="449" spans="1:2" ht="42" customHeight="1" x14ac:dyDescent="0.2">
      <c r="A449" s="166"/>
      <c r="B449" s="67"/>
    </row>
    <row r="450" spans="1:2" ht="42" customHeight="1" x14ac:dyDescent="0.2">
      <c r="A450" s="166"/>
      <c r="B450" s="67"/>
    </row>
    <row r="451" spans="1:2" ht="42" customHeight="1" x14ac:dyDescent="0.2">
      <c r="A451" s="166"/>
      <c r="B451" s="67"/>
    </row>
    <row r="452" spans="1:2" ht="42" customHeight="1" x14ac:dyDescent="0.2">
      <c r="A452" s="166"/>
      <c r="B452" s="67"/>
    </row>
    <row r="453" spans="1:2" ht="42" customHeight="1" x14ac:dyDescent="0.2">
      <c r="A453" s="166"/>
      <c r="B453" s="67"/>
    </row>
    <row r="454" spans="1:2" ht="42" customHeight="1" x14ac:dyDescent="0.2">
      <c r="A454" s="166"/>
      <c r="B454" s="67"/>
    </row>
    <row r="455" spans="1:2" ht="42" customHeight="1" x14ac:dyDescent="0.2">
      <c r="A455" s="166"/>
      <c r="B455" s="67"/>
    </row>
    <row r="456" spans="1:2" ht="42" customHeight="1" x14ac:dyDescent="0.2">
      <c r="A456" s="166"/>
      <c r="B456" s="67"/>
    </row>
    <row r="457" spans="1:2" ht="42" customHeight="1" x14ac:dyDescent="0.2">
      <c r="A457" s="166"/>
      <c r="B457" s="67"/>
    </row>
    <row r="458" spans="1:2" ht="42" customHeight="1" x14ac:dyDescent="0.2">
      <c r="A458" s="166"/>
      <c r="B458" s="67"/>
    </row>
    <row r="459" spans="1:2" ht="42" customHeight="1" x14ac:dyDescent="0.2">
      <c r="A459" s="166"/>
      <c r="B459" s="67"/>
    </row>
    <row r="460" spans="1:2" ht="42" customHeight="1" x14ac:dyDescent="0.2">
      <c r="A460" s="166"/>
      <c r="B460" s="67"/>
    </row>
    <row r="461" spans="1:2" ht="42" customHeight="1" x14ac:dyDescent="0.2">
      <c r="A461" s="166"/>
      <c r="B461" s="67"/>
    </row>
    <row r="462" spans="1:2" ht="42" customHeight="1" x14ac:dyDescent="0.2">
      <c r="A462" s="166"/>
      <c r="B462" s="67"/>
    </row>
    <row r="463" spans="1:2" ht="42" customHeight="1" x14ac:dyDescent="0.2">
      <c r="A463" s="166"/>
      <c r="B463" s="67"/>
    </row>
    <row r="464" spans="1:2" ht="42" customHeight="1" x14ac:dyDescent="0.2">
      <c r="A464" s="166"/>
      <c r="B464" s="67"/>
    </row>
    <row r="465" spans="1:2" ht="42" customHeight="1" x14ac:dyDescent="0.2">
      <c r="A465" s="166"/>
      <c r="B465" s="67"/>
    </row>
    <row r="466" spans="1:2" ht="42" customHeight="1" x14ac:dyDescent="0.2">
      <c r="A466" s="166"/>
      <c r="B466" s="67"/>
    </row>
    <row r="467" spans="1:2" ht="42" customHeight="1" x14ac:dyDescent="0.2">
      <c r="A467" s="166"/>
      <c r="B467" s="67"/>
    </row>
    <row r="468" spans="1:2" ht="42" customHeight="1" x14ac:dyDescent="0.2">
      <c r="A468" s="166"/>
      <c r="B468" s="67"/>
    </row>
    <row r="469" spans="1:2" ht="42" customHeight="1" x14ac:dyDescent="0.2">
      <c r="A469" s="166"/>
      <c r="B469" s="67"/>
    </row>
    <row r="470" spans="1:2" ht="42" customHeight="1" x14ac:dyDescent="0.2">
      <c r="A470" s="166"/>
      <c r="B470" s="67"/>
    </row>
    <row r="471" spans="1:2" ht="42" customHeight="1" x14ac:dyDescent="0.2">
      <c r="A471" s="166"/>
      <c r="B471" s="67"/>
    </row>
    <row r="472" spans="1:2" ht="42" customHeight="1" x14ac:dyDescent="0.2">
      <c r="A472" s="166"/>
      <c r="B472" s="67"/>
    </row>
    <row r="473" spans="1:2" ht="42" customHeight="1" x14ac:dyDescent="0.2">
      <c r="A473" s="166"/>
      <c r="B473" s="67"/>
    </row>
    <row r="474" spans="1:2" ht="42" customHeight="1" x14ac:dyDescent="0.2">
      <c r="A474" s="166"/>
      <c r="B474" s="67"/>
    </row>
    <row r="475" spans="1:2" ht="42" customHeight="1" x14ac:dyDescent="0.2">
      <c r="A475" s="166"/>
      <c r="B475" s="67"/>
    </row>
    <row r="476" spans="1:2" ht="42" customHeight="1" x14ac:dyDescent="0.2">
      <c r="A476" s="166"/>
      <c r="B476" s="67"/>
    </row>
    <row r="477" spans="1:2" ht="42" customHeight="1" x14ac:dyDescent="0.2">
      <c r="A477" s="166"/>
      <c r="B477" s="67"/>
    </row>
    <row r="478" spans="1:2" ht="42" customHeight="1" x14ac:dyDescent="0.2">
      <c r="A478" s="166"/>
      <c r="B478" s="67"/>
    </row>
  </sheetData>
  <mergeCells count="284">
    <mergeCell ref="B400:AB400"/>
    <mergeCell ref="AB369:AB374"/>
    <mergeCell ref="H369:H374"/>
    <mergeCell ref="N369:N374"/>
    <mergeCell ref="X369:X374"/>
    <mergeCell ref="M369:M374"/>
    <mergeCell ref="I369:I374"/>
    <mergeCell ref="A284:A313"/>
    <mergeCell ref="A314:A329"/>
    <mergeCell ref="C314:C329"/>
    <mergeCell ref="D314:D329"/>
    <mergeCell ref="H314:H329"/>
    <mergeCell ref="I314:I329"/>
    <mergeCell ref="M314:M329"/>
    <mergeCell ref="N314:N329"/>
    <mergeCell ref="R314:R329"/>
    <mergeCell ref="S314:S329"/>
    <mergeCell ref="W341:W353"/>
    <mergeCell ref="X341:X353"/>
    <mergeCell ref="AB341:AB353"/>
    <mergeCell ref="W314:W329"/>
    <mergeCell ref="X314:X329"/>
    <mergeCell ref="AB314:AB329"/>
    <mergeCell ref="C284:C313"/>
    <mergeCell ref="W376:W386"/>
    <mergeCell ref="X376:X386"/>
    <mergeCell ref="AB376:AB386"/>
    <mergeCell ref="A376:A386"/>
    <mergeCell ref="C376:C386"/>
    <mergeCell ref="D376:D386"/>
    <mergeCell ref="H376:H386"/>
    <mergeCell ref="I376:I386"/>
    <mergeCell ref="M376:M386"/>
    <mergeCell ref="N376:N386"/>
    <mergeCell ref="R376:R386"/>
    <mergeCell ref="S376:S386"/>
    <mergeCell ref="A143:A152"/>
    <mergeCell ref="W143:W152"/>
    <mergeCell ref="E143:E145"/>
    <mergeCell ref="A127:A142"/>
    <mergeCell ref="X127:X142"/>
    <mergeCell ref="AB127:AB142"/>
    <mergeCell ref="R93:R126"/>
    <mergeCell ref="S93:S126"/>
    <mergeCell ref="W93:W126"/>
    <mergeCell ref="N93:N126"/>
    <mergeCell ref="A93:A126"/>
    <mergeCell ref="W155:W172"/>
    <mergeCell ref="X155:X172"/>
    <mergeCell ref="AB155:AB172"/>
    <mergeCell ref="W173:W218"/>
    <mergeCell ref="X173:X218"/>
    <mergeCell ref="AB173:AB218"/>
    <mergeCell ref="N268:N283"/>
    <mergeCell ref="R268:R283"/>
    <mergeCell ref="S268:S283"/>
    <mergeCell ref="W268:W283"/>
    <mergeCell ref="X268:X283"/>
    <mergeCell ref="AB268:AB283"/>
    <mergeCell ref="N219:N267"/>
    <mergeCell ref="D330:D340"/>
    <mergeCell ref="H330:H340"/>
    <mergeCell ref="I330:I340"/>
    <mergeCell ref="M330:M340"/>
    <mergeCell ref="N330:N340"/>
    <mergeCell ref="R330:R340"/>
    <mergeCell ref="S330:S340"/>
    <mergeCell ref="N155:N172"/>
    <mergeCell ref="R155:R172"/>
    <mergeCell ref="S155:S172"/>
    <mergeCell ref="D284:D313"/>
    <mergeCell ref="H284:H313"/>
    <mergeCell ref="I284:I313"/>
    <mergeCell ref="M284:M313"/>
    <mergeCell ref="N284:N313"/>
    <mergeCell ref="R284:R313"/>
    <mergeCell ref="S284:S313"/>
    <mergeCell ref="C5:G5"/>
    <mergeCell ref="B154:AB154"/>
    <mergeCell ref="A402:B402"/>
    <mergeCell ref="Q143:Q145"/>
    <mergeCell ref="F143:F145"/>
    <mergeCell ref="G143:G145"/>
    <mergeCell ref="J143:J145"/>
    <mergeCell ref="K143:K145"/>
    <mergeCell ref="R369:R374"/>
    <mergeCell ref="S369:S374"/>
    <mergeCell ref="W369:W374"/>
    <mergeCell ref="C330:C340"/>
    <mergeCell ref="C341:C353"/>
    <mergeCell ref="D341:D353"/>
    <mergeCell ref="A341:A353"/>
    <mergeCell ref="A369:A374"/>
    <mergeCell ref="C369:C374"/>
    <mergeCell ref="D369:D374"/>
    <mergeCell ref="W330:W340"/>
    <mergeCell ref="A330:A340"/>
    <mergeCell ref="H341:H353"/>
    <mergeCell ref="I341:I353"/>
    <mergeCell ref="M341:M353"/>
    <mergeCell ref="N341:N353"/>
    <mergeCell ref="A10:A26"/>
    <mergeCell ref="I10:I26"/>
    <mergeCell ref="M10:M26"/>
    <mergeCell ref="N10:N26"/>
    <mergeCell ref="R10:R26"/>
    <mergeCell ref="S10:S26"/>
    <mergeCell ref="W10:W26"/>
    <mergeCell ref="A80:A92"/>
    <mergeCell ref="A30:A38"/>
    <mergeCell ref="A39:A79"/>
    <mergeCell ref="I30:I38"/>
    <mergeCell ref="H5:L5"/>
    <mergeCell ref="X27:X29"/>
    <mergeCell ref="AB27:AB29"/>
    <mergeCell ref="H27:H29"/>
    <mergeCell ref="I27:I29"/>
    <mergeCell ref="M27:M29"/>
    <mergeCell ref="N27:N29"/>
    <mergeCell ref="R27:R29"/>
    <mergeCell ref="S27:S29"/>
    <mergeCell ref="M5:Q5"/>
    <mergeCell ref="R5:V5"/>
    <mergeCell ref="W5:AA5"/>
    <mergeCell ref="W27:W29"/>
    <mergeCell ref="A8:AB8"/>
    <mergeCell ref="B9:AB9"/>
    <mergeCell ref="A4:A6"/>
    <mergeCell ref="B4:B6"/>
    <mergeCell ref="C4:AA4"/>
    <mergeCell ref="A27:A29"/>
    <mergeCell ref="C27:C29"/>
    <mergeCell ref="D27:D29"/>
    <mergeCell ref="C10:C26"/>
    <mergeCell ref="D10:D26"/>
    <mergeCell ref="H10:H26"/>
    <mergeCell ref="X93:X126"/>
    <mergeCell ref="AB93:AB126"/>
    <mergeCell ref="C127:C142"/>
    <mergeCell ref="D127:D142"/>
    <mergeCell ref="H127:H142"/>
    <mergeCell ref="I127:I142"/>
    <mergeCell ref="M127:M142"/>
    <mergeCell ref="N127:N142"/>
    <mergeCell ref="R127:R142"/>
    <mergeCell ref="S127:S142"/>
    <mergeCell ref="W127:W142"/>
    <mergeCell ref="W1:AB1"/>
    <mergeCell ref="T143:T145"/>
    <mergeCell ref="U143:U145"/>
    <mergeCell ref="V143:V145"/>
    <mergeCell ref="Y143:Y145"/>
    <mergeCell ref="Z143:Z145"/>
    <mergeCell ref="AA143:AA145"/>
    <mergeCell ref="B3:AB3"/>
    <mergeCell ref="X10:X26"/>
    <mergeCell ref="AB10:AB26"/>
    <mergeCell ref="AB4:AB6"/>
    <mergeCell ref="C30:C38"/>
    <mergeCell ref="D30:D38"/>
    <mergeCell ref="H30:H38"/>
    <mergeCell ref="M30:M38"/>
    <mergeCell ref="N30:N38"/>
    <mergeCell ref="X143:X152"/>
    <mergeCell ref="C143:C152"/>
    <mergeCell ref="D143:D152"/>
    <mergeCell ref="H143:H152"/>
    <mergeCell ref="I143:I152"/>
    <mergeCell ref="M143:M152"/>
    <mergeCell ref="N143:N152"/>
    <mergeCell ref="R143:R152"/>
    <mergeCell ref="W2:AB2"/>
    <mergeCell ref="R30:R38"/>
    <mergeCell ref="S30:S38"/>
    <mergeCell ref="W30:W38"/>
    <mergeCell ref="X30:X38"/>
    <mergeCell ref="AB30:AB38"/>
    <mergeCell ref="X80:X92"/>
    <mergeCell ref="AB80:AB92"/>
    <mergeCell ref="S80:S92"/>
    <mergeCell ref="W80:W92"/>
    <mergeCell ref="R80:R92"/>
    <mergeCell ref="X39:X79"/>
    <mergeCell ref="AB39:AB79"/>
    <mergeCell ref="W39:W79"/>
    <mergeCell ref="AB387:AB399"/>
    <mergeCell ref="A387:A399"/>
    <mergeCell ref="C387:C399"/>
    <mergeCell ref="D387:D399"/>
    <mergeCell ref="H387:H399"/>
    <mergeCell ref="I387:I399"/>
    <mergeCell ref="M387:M399"/>
    <mergeCell ref="N387:N399"/>
    <mergeCell ref="R387:R399"/>
    <mergeCell ref="S387:S399"/>
    <mergeCell ref="W387:W399"/>
    <mergeCell ref="X387:X399"/>
    <mergeCell ref="C80:C92"/>
    <mergeCell ref="D80:D92"/>
    <mergeCell ref="H80:H92"/>
    <mergeCell ref="I80:I92"/>
    <mergeCell ref="M80:M92"/>
    <mergeCell ref="N80:N92"/>
    <mergeCell ref="AB143:AB152"/>
    <mergeCell ref="C93:C126"/>
    <mergeCell ref="D93:D126"/>
    <mergeCell ref="H93:H126"/>
    <mergeCell ref="I93:I126"/>
    <mergeCell ref="N173:N218"/>
    <mergeCell ref="R173:R218"/>
    <mergeCell ref="S173:S218"/>
    <mergeCell ref="C39:C79"/>
    <mergeCell ref="D39:D79"/>
    <mergeCell ref="H39:H79"/>
    <mergeCell ref="I39:I79"/>
    <mergeCell ref="M39:M79"/>
    <mergeCell ref="N39:N79"/>
    <mergeCell ref="R39:R79"/>
    <mergeCell ref="S39:S79"/>
    <mergeCell ref="M93:M126"/>
    <mergeCell ref="S143:S152"/>
    <mergeCell ref="O143:O145"/>
    <mergeCell ref="P143:P145"/>
    <mergeCell ref="L143:L145"/>
    <mergeCell ref="A155:A172"/>
    <mergeCell ref="C155:C172"/>
    <mergeCell ref="D155:D172"/>
    <mergeCell ref="H155:H172"/>
    <mergeCell ref="I155:I172"/>
    <mergeCell ref="M155:M172"/>
    <mergeCell ref="A219:A267"/>
    <mergeCell ref="A268:A283"/>
    <mergeCell ref="C268:C283"/>
    <mergeCell ref="D268:D283"/>
    <mergeCell ref="H268:H283"/>
    <mergeCell ref="I268:I283"/>
    <mergeCell ref="M268:M283"/>
    <mergeCell ref="C219:C267"/>
    <mergeCell ref="D219:D267"/>
    <mergeCell ref="H219:H267"/>
    <mergeCell ref="I219:I267"/>
    <mergeCell ref="M219:M267"/>
    <mergeCell ref="A173:A218"/>
    <mergeCell ref="C173:C218"/>
    <mergeCell ref="D173:D218"/>
    <mergeCell ref="H173:H218"/>
    <mergeCell ref="I173:I218"/>
    <mergeCell ref="M173:M218"/>
    <mergeCell ref="A360:A365"/>
    <mergeCell ref="C354:C359"/>
    <mergeCell ref="D354:D359"/>
    <mergeCell ref="H354:H359"/>
    <mergeCell ref="I354:I359"/>
    <mergeCell ref="M354:M359"/>
    <mergeCell ref="N354:N359"/>
    <mergeCell ref="R354:R359"/>
    <mergeCell ref="S354:S359"/>
    <mergeCell ref="C360:C365"/>
    <mergeCell ref="D360:D365"/>
    <mergeCell ref="H360:H365"/>
    <mergeCell ref="I360:I365"/>
    <mergeCell ref="M360:M365"/>
    <mergeCell ref="N360:N365"/>
    <mergeCell ref="R360:R365"/>
    <mergeCell ref="A354:A359"/>
    <mergeCell ref="S360:S365"/>
    <mergeCell ref="W360:W365"/>
    <mergeCell ref="X360:X365"/>
    <mergeCell ref="AB360:AB365"/>
    <mergeCell ref="R219:R267"/>
    <mergeCell ref="S219:S267"/>
    <mergeCell ref="W219:W267"/>
    <mergeCell ref="X219:X267"/>
    <mergeCell ref="AB219:AB267"/>
    <mergeCell ref="W354:W359"/>
    <mergeCell ref="X354:X359"/>
    <mergeCell ref="AB354:AB359"/>
    <mergeCell ref="S341:S353"/>
    <mergeCell ref="R341:R353"/>
    <mergeCell ref="AB330:AB340"/>
    <mergeCell ref="AB284:AB313"/>
    <mergeCell ref="W284:W313"/>
    <mergeCell ref="X284:X313"/>
    <mergeCell ref="X330:X340"/>
  </mergeCells>
  <printOptions horizontalCentered="1"/>
  <pageMargins left="0.19685039370078741" right="0.19685039370078741" top="0.62992125984251968" bottom="0.59055118110236227" header="0.19685039370078741" footer="0.15748031496062992"/>
  <pageSetup paperSize="8" scale="56" fitToHeight="0" orientation="landscape" r:id="rId1"/>
  <headerFooter alignWithMargins="0"/>
  <rowBreaks count="5" manualBreakCount="5">
    <brk id="38" max="27" man="1"/>
    <brk id="79" max="27" man="1"/>
    <brk id="126" max="27" man="1"/>
    <brk id="218" max="27" man="1"/>
    <brk id="267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43"/>
  <sheetViews>
    <sheetView showRuler="0" view="pageBreakPreview" topLeftCell="A234" zoomScale="80" zoomScaleNormal="79" zoomScaleSheetLayoutView="80" zoomScalePageLayoutView="80" workbookViewId="0">
      <selection activeCell="J240" sqref="J239:J240"/>
    </sheetView>
  </sheetViews>
  <sheetFormatPr defaultColWidth="8.7109375" defaultRowHeight="12.75" outlineLevelRow="1" x14ac:dyDescent="0.2"/>
  <cols>
    <col min="1" max="1" width="11" style="264" customWidth="1"/>
    <col min="2" max="2" width="26.28515625" customWidth="1"/>
    <col min="3" max="3" width="10.28515625" style="265" customWidth="1"/>
    <col min="4" max="4" width="13.5703125" style="266" customWidth="1"/>
    <col min="5" max="5" width="7.7109375" style="266" customWidth="1"/>
    <col min="6" max="6" width="13.28515625" style="266" customWidth="1"/>
    <col min="7" max="7" width="9.5703125" style="266" customWidth="1"/>
    <col min="8" max="8" width="11.140625" style="266" customWidth="1"/>
    <col min="9" max="9" width="10.140625" style="266" customWidth="1"/>
    <col min="10" max="10" width="9" style="266" customWidth="1"/>
    <col min="11" max="11" width="11" style="1" customWidth="1"/>
    <col min="12" max="12" width="8.85546875" style="1" customWidth="1"/>
    <col min="13" max="13" width="10.85546875" style="166" customWidth="1"/>
    <col min="14" max="14" width="11" style="166" customWidth="1"/>
    <col min="15" max="15" width="7.5703125" style="270" customWidth="1"/>
    <col min="16" max="16" width="10.85546875" style="271" customWidth="1"/>
    <col min="17" max="17" width="9" style="271" customWidth="1"/>
    <col min="18" max="18" width="10.85546875" style="166" customWidth="1"/>
    <col min="19" max="19" width="10.140625" style="166" customWidth="1"/>
    <col min="20" max="20" width="7.7109375" style="270" customWidth="1"/>
    <col min="21" max="21" width="12.7109375" style="271" customWidth="1"/>
    <col min="22" max="22" width="9.85546875" style="271" customWidth="1"/>
    <col min="23" max="23" width="12.5703125" style="166" customWidth="1"/>
    <col min="24" max="24" width="10.7109375" style="166" customWidth="1"/>
    <col min="25" max="25" width="9.140625" style="270" customWidth="1"/>
    <col min="26" max="26" width="11" style="271" customWidth="1"/>
    <col min="27" max="27" width="9.7109375" style="166" customWidth="1"/>
    <col min="28" max="28" width="10.85546875" style="166" customWidth="1"/>
    <col min="29" max="29" width="10.140625" style="166" customWidth="1"/>
    <col min="30" max="30" width="14.28515625" bestFit="1" customWidth="1"/>
    <col min="31" max="31" width="14.7109375" customWidth="1"/>
    <col min="32" max="32" width="10.85546875" bestFit="1" customWidth="1"/>
  </cols>
  <sheetData>
    <row r="1" spans="1:30" ht="85.15" customHeight="1" x14ac:dyDescent="0.2">
      <c r="A1" s="169"/>
      <c r="B1" s="19"/>
      <c r="C1" s="170"/>
      <c r="D1" s="19"/>
      <c r="E1" s="170"/>
      <c r="F1" s="19"/>
      <c r="G1" s="19"/>
      <c r="H1" s="19"/>
      <c r="I1" s="19"/>
      <c r="J1" s="170"/>
      <c r="K1" s="19"/>
      <c r="L1" s="19"/>
      <c r="M1" s="19"/>
      <c r="N1" s="19"/>
      <c r="O1" s="170"/>
      <c r="P1" s="19"/>
      <c r="Q1" s="19"/>
      <c r="R1" s="19"/>
      <c r="S1" s="19"/>
      <c r="T1" s="170"/>
      <c r="U1" s="19"/>
      <c r="V1" s="19"/>
      <c r="W1" s="19"/>
      <c r="X1" s="19"/>
      <c r="Y1" s="43"/>
      <c r="Z1" s="345" t="s">
        <v>1703</v>
      </c>
      <c r="AA1" s="345"/>
      <c r="AB1" s="345"/>
      <c r="AC1" s="345"/>
    </row>
    <row r="2" spans="1:30" ht="101.25" customHeight="1" x14ac:dyDescent="0.2">
      <c r="A2" s="169"/>
      <c r="B2" s="19"/>
      <c r="C2" s="170"/>
      <c r="D2" s="19"/>
      <c r="E2" s="170"/>
      <c r="F2" s="19"/>
      <c r="G2" s="19"/>
      <c r="H2" s="19"/>
      <c r="I2" s="19"/>
      <c r="J2" s="170"/>
      <c r="K2" s="19"/>
      <c r="L2" s="19"/>
      <c r="M2" s="19"/>
      <c r="N2" s="19"/>
      <c r="O2" s="170"/>
      <c r="P2" s="19"/>
      <c r="Q2" s="19"/>
      <c r="R2" s="19"/>
      <c r="S2" s="19"/>
      <c r="T2" s="170"/>
      <c r="U2" s="19"/>
      <c r="V2" s="19"/>
      <c r="W2" s="19"/>
      <c r="X2" s="19"/>
      <c r="Y2" s="43"/>
      <c r="Z2" s="323" t="s">
        <v>1057</v>
      </c>
      <c r="AA2" s="323"/>
      <c r="AB2" s="323"/>
      <c r="AC2" s="323"/>
    </row>
    <row r="3" spans="1:30" ht="40.5" customHeight="1" x14ac:dyDescent="0.3">
      <c r="A3" s="386" t="s">
        <v>715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</row>
    <row r="4" spans="1:30" s="171" customFormat="1" ht="15.6" customHeight="1" x14ac:dyDescent="0.2">
      <c r="A4" s="390" t="s">
        <v>471</v>
      </c>
      <c r="B4" s="383" t="s">
        <v>0</v>
      </c>
      <c r="C4" s="385" t="s">
        <v>515</v>
      </c>
      <c r="D4" s="385" t="s">
        <v>472</v>
      </c>
      <c r="E4" s="388" t="s">
        <v>21</v>
      </c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</row>
    <row r="5" spans="1:30" s="2" customFormat="1" ht="27.4" customHeight="1" x14ac:dyDescent="0.2">
      <c r="A5" s="390"/>
      <c r="B5" s="383"/>
      <c r="C5" s="385"/>
      <c r="D5" s="385"/>
      <c r="E5" s="384" t="s">
        <v>32</v>
      </c>
      <c r="F5" s="384"/>
      <c r="G5" s="384"/>
      <c r="H5" s="384"/>
      <c r="I5" s="384"/>
      <c r="J5" s="382" t="s">
        <v>33</v>
      </c>
      <c r="K5" s="382"/>
      <c r="L5" s="382"/>
      <c r="M5" s="382"/>
      <c r="N5" s="382"/>
      <c r="O5" s="382" t="s">
        <v>34</v>
      </c>
      <c r="P5" s="382"/>
      <c r="Q5" s="382"/>
      <c r="R5" s="382"/>
      <c r="S5" s="382"/>
      <c r="T5" s="382" t="s">
        <v>35</v>
      </c>
      <c r="U5" s="382"/>
      <c r="V5" s="382"/>
      <c r="W5" s="382"/>
      <c r="X5" s="382"/>
      <c r="Y5" s="382" t="s">
        <v>36</v>
      </c>
      <c r="Z5" s="382"/>
      <c r="AA5" s="382"/>
      <c r="AB5" s="382"/>
      <c r="AC5" s="382"/>
    </row>
    <row r="6" spans="1:30" s="2" customFormat="1" ht="64.150000000000006" customHeight="1" x14ac:dyDescent="0.2">
      <c r="A6" s="390"/>
      <c r="B6" s="383"/>
      <c r="C6" s="385"/>
      <c r="D6" s="385"/>
      <c r="E6" s="172" t="s">
        <v>515</v>
      </c>
      <c r="F6" s="51" t="s">
        <v>5</v>
      </c>
      <c r="G6" s="51" t="s">
        <v>473</v>
      </c>
      <c r="H6" s="173" t="s">
        <v>6</v>
      </c>
      <c r="I6" s="174" t="s">
        <v>13</v>
      </c>
      <c r="J6" s="172" t="s">
        <v>515</v>
      </c>
      <c r="K6" s="51" t="s">
        <v>5</v>
      </c>
      <c r="L6" s="51" t="s">
        <v>473</v>
      </c>
      <c r="M6" s="174" t="s">
        <v>6</v>
      </c>
      <c r="N6" s="174" t="s">
        <v>13</v>
      </c>
      <c r="O6" s="172" t="s">
        <v>515</v>
      </c>
      <c r="P6" s="51" t="s">
        <v>5</v>
      </c>
      <c r="Q6" s="51" t="s">
        <v>473</v>
      </c>
      <c r="R6" s="174" t="s">
        <v>6</v>
      </c>
      <c r="S6" s="174" t="s">
        <v>13</v>
      </c>
      <c r="T6" s="172" t="s">
        <v>515</v>
      </c>
      <c r="U6" s="51" t="s">
        <v>5</v>
      </c>
      <c r="V6" s="51" t="s">
        <v>473</v>
      </c>
      <c r="W6" s="174" t="s">
        <v>6</v>
      </c>
      <c r="X6" s="174" t="s">
        <v>13</v>
      </c>
      <c r="Y6" s="172" t="s">
        <v>515</v>
      </c>
      <c r="Z6" s="51" t="s">
        <v>5</v>
      </c>
      <c r="AA6" s="51" t="s">
        <v>473</v>
      </c>
      <c r="AB6" s="174" t="s">
        <v>474</v>
      </c>
      <c r="AC6" s="174" t="s">
        <v>73</v>
      </c>
    </row>
    <row r="7" spans="1:30" ht="22.35" customHeight="1" x14ac:dyDescent="0.2">
      <c r="A7" s="175">
        <v>1</v>
      </c>
      <c r="B7" s="176">
        <v>2</v>
      </c>
      <c r="C7" s="175">
        <v>3</v>
      </c>
      <c r="D7" s="175">
        <v>4</v>
      </c>
      <c r="E7" s="175">
        <v>5</v>
      </c>
      <c r="F7" s="175">
        <v>6</v>
      </c>
      <c r="G7" s="175">
        <v>7</v>
      </c>
      <c r="H7" s="175">
        <v>8</v>
      </c>
      <c r="I7" s="175">
        <v>9</v>
      </c>
      <c r="J7" s="175">
        <v>10</v>
      </c>
      <c r="K7" s="175">
        <v>11</v>
      </c>
      <c r="L7" s="175">
        <v>12</v>
      </c>
      <c r="M7" s="177">
        <v>13</v>
      </c>
      <c r="N7" s="177">
        <v>14</v>
      </c>
      <c r="O7" s="177">
        <v>15</v>
      </c>
      <c r="P7" s="177">
        <v>16</v>
      </c>
      <c r="Q7" s="177">
        <v>17</v>
      </c>
      <c r="R7" s="177">
        <v>18</v>
      </c>
      <c r="S7" s="177">
        <v>19</v>
      </c>
      <c r="T7" s="177">
        <v>20</v>
      </c>
      <c r="U7" s="177">
        <v>21</v>
      </c>
      <c r="V7" s="177">
        <v>22</v>
      </c>
      <c r="W7" s="177">
        <v>23</v>
      </c>
      <c r="X7" s="177">
        <v>24</v>
      </c>
      <c r="Y7" s="177">
        <v>25</v>
      </c>
      <c r="Z7" s="177">
        <v>26</v>
      </c>
      <c r="AA7" s="177">
        <v>27</v>
      </c>
      <c r="AB7" s="177">
        <v>28</v>
      </c>
      <c r="AC7" s="177">
        <v>29</v>
      </c>
    </row>
    <row r="8" spans="1:30" s="16" customFormat="1" ht="37.5" customHeight="1" x14ac:dyDescent="0.2">
      <c r="A8" s="356" t="s">
        <v>459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8"/>
      <c r="AD8" s="310"/>
    </row>
    <row r="9" spans="1:30" s="16" customFormat="1" ht="42" customHeight="1" x14ac:dyDescent="0.2">
      <c r="A9" s="160" t="s">
        <v>2</v>
      </c>
      <c r="B9" s="359" t="s">
        <v>1147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11"/>
    </row>
    <row r="10" spans="1:30" ht="21" customHeight="1" x14ac:dyDescent="0.2">
      <c r="A10" s="160" t="s">
        <v>1187</v>
      </c>
      <c r="B10" s="359" t="s">
        <v>1188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402"/>
    </row>
    <row r="11" spans="1:30" s="1" customFormat="1" ht="91.15" customHeight="1" x14ac:dyDescent="0.2">
      <c r="A11" s="178" t="s">
        <v>1189</v>
      </c>
      <c r="B11" s="179" t="s">
        <v>475</v>
      </c>
      <c r="C11" s="180">
        <f>E11+J11+O11+T11+Y11</f>
        <v>0</v>
      </c>
      <c r="D11" s="181">
        <f>F11+K11+P11+U11+Z11</f>
        <v>0</v>
      </c>
      <c r="E11" s="180">
        <f t="shared" ref="E11:AC11" si="0">E12+E13+E14</f>
        <v>0</v>
      </c>
      <c r="F11" s="181">
        <f t="shared" si="0"/>
        <v>0</v>
      </c>
      <c r="G11" s="181">
        <f t="shared" si="0"/>
        <v>0</v>
      </c>
      <c r="H11" s="181">
        <f t="shared" si="0"/>
        <v>0</v>
      </c>
      <c r="I11" s="181">
        <f t="shared" si="0"/>
        <v>0</v>
      </c>
      <c r="J11" s="180">
        <f>J12+J13+J14</f>
        <v>0</v>
      </c>
      <c r="K11" s="181">
        <f t="shared" si="0"/>
        <v>0</v>
      </c>
      <c r="L11" s="181">
        <f t="shared" si="0"/>
        <v>0</v>
      </c>
      <c r="M11" s="181">
        <f t="shared" si="0"/>
        <v>0</v>
      </c>
      <c r="N11" s="181">
        <f>N12+N13+N14</f>
        <v>0</v>
      </c>
      <c r="O11" s="180">
        <f t="shared" si="0"/>
        <v>0</v>
      </c>
      <c r="P11" s="181">
        <f t="shared" si="0"/>
        <v>0</v>
      </c>
      <c r="Q11" s="181">
        <f t="shared" si="0"/>
        <v>0</v>
      </c>
      <c r="R11" s="181">
        <f t="shared" si="0"/>
        <v>0</v>
      </c>
      <c r="S11" s="181">
        <f t="shared" si="0"/>
        <v>0</v>
      </c>
      <c r="T11" s="180">
        <f t="shared" si="0"/>
        <v>0</v>
      </c>
      <c r="U11" s="181">
        <f t="shared" si="0"/>
        <v>0</v>
      </c>
      <c r="V11" s="181">
        <f t="shared" si="0"/>
        <v>0</v>
      </c>
      <c r="W11" s="181">
        <f t="shared" si="0"/>
        <v>0</v>
      </c>
      <c r="X11" s="181">
        <f t="shared" si="0"/>
        <v>0</v>
      </c>
      <c r="Y11" s="180">
        <f t="shared" si="0"/>
        <v>0</v>
      </c>
      <c r="Z11" s="181">
        <f t="shared" si="0"/>
        <v>0</v>
      </c>
      <c r="AA11" s="181">
        <f t="shared" si="0"/>
        <v>0</v>
      </c>
      <c r="AB11" s="181">
        <f t="shared" si="0"/>
        <v>0</v>
      </c>
      <c r="AC11" s="181">
        <f t="shared" si="0"/>
        <v>0</v>
      </c>
    </row>
    <row r="12" spans="1:30" s="1" customFormat="1" ht="85.15" customHeight="1" outlineLevel="1" x14ac:dyDescent="0.2">
      <c r="A12" s="182" t="s">
        <v>1190</v>
      </c>
      <c r="B12" s="183" t="s">
        <v>476</v>
      </c>
      <c r="C12" s="184">
        <f t="shared" ref="C12:C22" si="1">E12+J12+O12+T12+Y12</f>
        <v>0</v>
      </c>
      <c r="D12" s="185">
        <f t="shared" ref="D12:D38" si="2">F12+K12+P12+U12+Z12</f>
        <v>0</v>
      </c>
      <c r="E12" s="184">
        <v>0</v>
      </c>
      <c r="F12" s="185">
        <v>0</v>
      </c>
      <c r="G12" s="185">
        <v>0</v>
      </c>
      <c r="H12" s="185">
        <v>0</v>
      </c>
      <c r="I12" s="185">
        <v>0</v>
      </c>
      <c r="J12" s="186">
        <v>0</v>
      </c>
      <c r="K12" s="185">
        <f>SUM(L12:N12)</f>
        <v>0</v>
      </c>
      <c r="L12" s="185">
        <v>0</v>
      </c>
      <c r="M12" s="187">
        <v>0</v>
      </c>
      <c r="N12" s="187">
        <f>7196-7196</f>
        <v>0</v>
      </c>
      <c r="O12" s="186">
        <v>0</v>
      </c>
      <c r="P12" s="185">
        <v>0</v>
      </c>
      <c r="Q12" s="187">
        <v>0</v>
      </c>
      <c r="R12" s="187">
        <v>0</v>
      </c>
      <c r="S12" s="187">
        <v>0</v>
      </c>
      <c r="T12" s="186">
        <v>0</v>
      </c>
      <c r="U12" s="185">
        <f>W12+X12+V12</f>
        <v>0</v>
      </c>
      <c r="V12" s="187">
        <v>0</v>
      </c>
      <c r="W12" s="187">
        <v>0</v>
      </c>
      <c r="X12" s="187">
        <v>0</v>
      </c>
      <c r="Y12" s="186">
        <v>0</v>
      </c>
      <c r="Z12" s="185">
        <f>AB12+AC12+AA12</f>
        <v>0</v>
      </c>
      <c r="AA12" s="187">
        <v>0</v>
      </c>
      <c r="AB12" s="187">
        <v>0</v>
      </c>
      <c r="AC12" s="187">
        <v>0</v>
      </c>
    </row>
    <row r="13" spans="1:30" s="1" customFormat="1" ht="101.45" customHeight="1" outlineLevel="1" x14ac:dyDescent="0.2">
      <c r="A13" s="182" t="s">
        <v>1191</v>
      </c>
      <c r="B13" s="183" t="s">
        <v>477</v>
      </c>
      <c r="C13" s="184">
        <f t="shared" si="1"/>
        <v>0</v>
      </c>
      <c r="D13" s="185">
        <f t="shared" si="2"/>
        <v>0</v>
      </c>
      <c r="E13" s="184">
        <v>0</v>
      </c>
      <c r="F13" s="185">
        <f>H13+I13</f>
        <v>0</v>
      </c>
      <c r="G13" s="185">
        <v>0</v>
      </c>
      <c r="H13" s="185">
        <v>0</v>
      </c>
      <c r="I13" s="185">
        <v>0</v>
      </c>
      <c r="J13" s="186">
        <v>0</v>
      </c>
      <c r="K13" s="185">
        <f>SUM(L13:N13)</f>
        <v>0</v>
      </c>
      <c r="L13" s="185">
        <v>0</v>
      </c>
      <c r="M13" s="187">
        <v>0</v>
      </c>
      <c r="N13" s="187">
        <v>0</v>
      </c>
      <c r="O13" s="186">
        <v>0</v>
      </c>
      <c r="P13" s="185">
        <f>R13+S13</f>
        <v>0</v>
      </c>
      <c r="Q13" s="187">
        <v>0</v>
      </c>
      <c r="R13" s="187">
        <v>0</v>
      </c>
      <c r="S13" s="187">
        <v>0</v>
      </c>
      <c r="T13" s="186">
        <v>0</v>
      </c>
      <c r="U13" s="185">
        <f>W13+X13</f>
        <v>0</v>
      </c>
      <c r="V13" s="187">
        <v>0</v>
      </c>
      <c r="W13" s="187">
        <v>0</v>
      </c>
      <c r="X13" s="187">
        <v>0</v>
      </c>
      <c r="Y13" s="186">
        <v>0</v>
      </c>
      <c r="Z13" s="185">
        <f>AB13+AC13</f>
        <v>0</v>
      </c>
      <c r="AA13" s="187">
        <v>0</v>
      </c>
      <c r="AB13" s="187">
        <v>0</v>
      </c>
      <c r="AC13" s="187">
        <v>0</v>
      </c>
    </row>
    <row r="14" spans="1:30" s="1" customFormat="1" ht="99.6" customHeight="1" outlineLevel="1" x14ac:dyDescent="0.2">
      <c r="A14" s="182" t="s">
        <v>1192</v>
      </c>
      <c r="B14" s="183" t="s">
        <v>478</v>
      </c>
      <c r="C14" s="184">
        <f t="shared" si="1"/>
        <v>0</v>
      </c>
      <c r="D14" s="185">
        <f t="shared" si="2"/>
        <v>0</v>
      </c>
      <c r="E14" s="184">
        <v>0</v>
      </c>
      <c r="F14" s="185">
        <v>0</v>
      </c>
      <c r="G14" s="185">
        <v>0</v>
      </c>
      <c r="H14" s="185">
        <v>0</v>
      </c>
      <c r="I14" s="185">
        <v>0</v>
      </c>
      <c r="J14" s="186">
        <v>0</v>
      </c>
      <c r="K14" s="185">
        <f>SUM(L14:N14)</f>
        <v>0</v>
      </c>
      <c r="L14" s="185">
        <v>0</v>
      </c>
      <c r="M14" s="187">
        <v>0</v>
      </c>
      <c r="N14" s="187">
        <v>0</v>
      </c>
      <c r="O14" s="186">
        <v>0</v>
      </c>
      <c r="P14" s="185">
        <f>R14+S14</f>
        <v>0</v>
      </c>
      <c r="Q14" s="187">
        <v>0</v>
      </c>
      <c r="R14" s="187">
        <v>0</v>
      </c>
      <c r="S14" s="187">
        <v>0</v>
      </c>
      <c r="T14" s="186">
        <v>0</v>
      </c>
      <c r="U14" s="185">
        <f>W14+X14</f>
        <v>0</v>
      </c>
      <c r="V14" s="187">
        <v>0</v>
      </c>
      <c r="W14" s="187">
        <v>0</v>
      </c>
      <c r="X14" s="187">
        <v>0</v>
      </c>
      <c r="Y14" s="186">
        <v>0</v>
      </c>
      <c r="Z14" s="185">
        <f>AB14+AC14</f>
        <v>0</v>
      </c>
      <c r="AA14" s="187">
        <v>0</v>
      </c>
      <c r="AB14" s="187">
        <v>0</v>
      </c>
      <c r="AC14" s="187">
        <v>0</v>
      </c>
    </row>
    <row r="15" spans="1:30" s="1" customFormat="1" ht="53.25" customHeight="1" x14ac:dyDescent="0.2">
      <c r="A15" s="178" t="s">
        <v>1193</v>
      </c>
      <c r="B15" s="179" t="s">
        <v>589</v>
      </c>
      <c r="C15" s="180">
        <f>E15+J15+O15+T15+Y15</f>
        <v>0</v>
      </c>
      <c r="D15" s="181">
        <f>F15+K15+P15+U15+Z15</f>
        <v>0</v>
      </c>
      <c r="E15" s="180">
        <f>E16+E17+E18</f>
        <v>0</v>
      </c>
      <c r="F15" s="181">
        <f t="shared" ref="F15:AC15" si="3">F16+F17+F18</f>
        <v>0</v>
      </c>
      <c r="G15" s="181">
        <f t="shared" si="3"/>
        <v>0</v>
      </c>
      <c r="H15" s="181">
        <f t="shared" si="3"/>
        <v>0</v>
      </c>
      <c r="I15" s="181">
        <f t="shared" si="3"/>
        <v>0</v>
      </c>
      <c r="J15" s="180">
        <f t="shared" si="3"/>
        <v>0</v>
      </c>
      <c r="K15" s="181">
        <f>K16+K17+K18</f>
        <v>0</v>
      </c>
      <c r="L15" s="181">
        <f t="shared" si="3"/>
        <v>0</v>
      </c>
      <c r="M15" s="181">
        <f t="shared" si="3"/>
        <v>0</v>
      </c>
      <c r="N15" s="181">
        <f>N16+N17+N18</f>
        <v>0</v>
      </c>
      <c r="O15" s="180">
        <f>O16+O17+O18</f>
        <v>0</v>
      </c>
      <c r="P15" s="181">
        <f t="shared" si="3"/>
        <v>0</v>
      </c>
      <c r="Q15" s="181">
        <f t="shared" si="3"/>
        <v>0</v>
      </c>
      <c r="R15" s="181">
        <f t="shared" si="3"/>
        <v>0</v>
      </c>
      <c r="S15" s="181">
        <f t="shared" si="3"/>
        <v>0</v>
      </c>
      <c r="T15" s="180">
        <f t="shared" si="3"/>
        <v>0</v>
      </c>
      <c r="U15" s="181">
        <f t="shared" si="3"/>
        <v>0</v>
      </c>
      <c r="V15" s="181">
        <f t="shared" si="3"/>
        <v>0</v>
      </c>
      <c r="W15" s="181">
        <f t="shared" si="3"/>
        <v>0</v>
      </c>
      <c r="X15" s="181">
        <f t="shared" si="3"/>
        <v>0</v>
      </c>
      <c r="Y15" s="180">
        <f t="shared" si="3"/>
        <v>0</v>
      </c>
      <c r="Z15" s="181">
        <f t="shared" si="3"/>
        <v>0</v>
      </c>
      <c r="AA15" s="181">
        <f t="shared" si="3"/>
        <v>0</v>
      </c>
      <c r="AB15" s="181">
        <f t="shared" si="3"/>
        <v>0</v>
      </c>
      <c r="AC15" s="181">
        <f t="shared" si="3"/>
        <v>0</v>
      </c>
    </row>
    <row r="16" spans="1:30" s="1" customFormat="1" ht="52.15" customHeight="1" outlineLevel="1" x14ac:dyDescent="0.2">
      <c r="A16" s="182" t="s">
        <v>1194</v>
      </c>
      <c r="B16" s="183" t="s">
        <v>589</v>
      </c>
      <c r="C16" s="184">
        <f t="shared" si="1"/>
        <v>0</v>
      </c>
      <c r="D16" s="185">
        <f>F16+K16+P16+U16+Z16</f>
        <v>0</v>
      </c>
      <c r="E16" s="184">
        <v>0</v>
      </c>
      <c r="F16" s="185">
        <v>0</v>
      </c>
      <c r="G16" s="185">
        <v>0</v>
      </c>
      <c r="H16" s="185">
        <v>0</v>
      </c>
      <c r="I16" s="185">
        <v>0</v>
      </c>
      <c r="J16" s="186">
        <v>0</v>
      </c>
      <c r="K16" s="185">
        <v>0</v>
      </c>
      <c r="L16" s="185">
        <v>0</v>
      </c>
      <c r="M16" s="187">
        <v>0</v>
      </c>
      <c r="N16" s="187">
        <v>0</v>
      </c>
      <c r="O16" s="186">
        <v>0</v>
      </c>
      <c r="P16" s="187">
        <f>Q16+R16+S16</f>
        <v>0</v>
      </c>
      <c r="Q16" s="187">
        <v>0</v>
      </c>
      <c r="R16" s="187">
        <v>0</v>
      </c>
      <c r="S16" s="187">
        <v>0</v>
      </c>
      <c r="T16" s="186">
        <v>0</v>
      </c>
      <c r="U16" s="187">
        <v>0</v>
      </c>
      <c r="V16" s="187">
        <v>0</v>
      </c>
      <c r="W16" s="187">
        <v>0</v>
      </c>
      <c r="X16" s="187">
        <v>0</v>
      </c>
      <c r="Y16" s="186">
        <v>0</v>
      </c>
      <c r="Z16" s="187">
        <v>0</v>
      </c>
      <c r="AA16" s="187">
        <v>0</v>
      </c>
      <c r="AB16" s="187">
        <v>0</v>
      </c>
      <c r="AC16" s="187">
        <v>0</v>
      </c>
    </row>
    <row r="17" spans="1:29" s="1" customFormat="1" ht="76.150000000000006" customHeight="1" outlineLevel="1" x14ac:dyDescent="0.2">
      <c r="A17" s="182" t="s">
        <v>1195</v>
      </c>
      <c r="B17" s="183" t="s">
        <v>590</v>
      </c>
      <c r="C17" s="184">
        <f t="shared" si="1"/>
        <v>0</v>
      </c>
      <c r="D17" s="185">
        <f>F17+K17+P17+U17+Z17</f>
        <v>0</v>
      </c>
      <c r="E17" s="184">
        <v>0</v>
      </c>
      <c r="F17" s="185">
        <v>0</v>
      </c>
      <c r="G17" s="185">
        <v>0</v>
      </c>
      <c r="H17" s="185">
        <v>0</v>
      </c>
      <c r="I17" s="185">
        <v>0</v>
      </c>
      <c r="J17" s="186">
        <v>0</v>
      </c>
      <c r="K17" s="185">
        <f>SUM(L17:N17)</f>
        <v>0</v>
      </c>
      <c r="L17" s="185">
        <v>0</v>
      </c>
      <c r="M17" s="187">
        <v>0</v>
      </c>
      <c r="N17" s="187">
        <v>0</v>
      </c>
      <c r="O17" s="186">
        <v>0</v>
      </c>
      <c r="P17" s="187">
        <v>0</v>
      </c>
      <c r="Q17" s="187">
        <v>0</v>
      </c>
      <c r="R17" s="187">
        <v>0</v>
      </c>
      <c r="S17" s="187">
        <v>0</v>
      </c>
      <c r="T17" s="186">
        <v>0</v>
      </c>
      <c r="U17" s="187">
        <v>0</v>
      </c>
      <c r="V17" s="187">
        <v>0</v>
      </c>
      <c r="W17" s="187">
        <v>0</v>
      </c>
      <c r="X17" s="187">
        <v>0</v>
      </c>
      <c r="Y17" s="186">
        <v>0</v>
      </c>
      <c r="Z17" s="187">
        <v>0</v>
      </c>
      <c r="AA17" s="187">
        <v>0</v>
      </c>
      <c r="AB17" s="187">
        <v>0</v>
      </c>
      <c r="AC17" s="187">
        <v>0</v>
      </c>
    </row>
    <row r="18" spans="1:29" s="1" customFormat="1" ht="76.150000000000006" customHeight="1" outlineLevel="1" x14ac:dyDescent="0.2">
      <c r="A18" s="182" t="s">
        <v>1196</v>
      </c>
      <c r="B18" s="183" t="s">
        <v>591</v>
      </c>
      <c r="C18" s="184">
        <f t="shared" si="1"/>
        <v>0</v>
      </c>
      <c r="D18" s="185">
        <f>F18+K18+P18+U18+Z18</f>
        <v>0</v>
      </c>
      <c r="E18" s="184">
        <f>H18+L18+Q18+V18</f>
        <v>0</v>
      </c>
      <c r="F18" s="185">
        <v>0</v>
      </c>
      <c r="G18" s="185">
        <v>0</v>
      </c>
      <c r="H18" s="185">
        <v>0</v>
      </c>
      <c r="I18" s="185">
        <v>0</v>
      </c>
      <c r="J18" s="186">
        <v>0</v>
      </c>
      <c r="K18" s="185">
        <f>SUM(L18:N18)</f>
        <v>0</v>
      </c>
      <c r="L18" s="185">
        <v>0</v>
      </c>
      <c r="M18" s="187">
        <v>0</v>
      </c>
      <c r="N18" s="187">
        <v>0</v>
      </c>
      <c r="O18" s="186">
        <v>0</v>
      </c>
      <c r="P18" s="187">
        <v>0</v>
      </c>
      <c r="Q18" s="187">
        <v>0</v>
      </c>
      <c r="R18" s="187">
        <v>0</v>
      </c>
      <c r="S18" s="187">
        <v>0</v>
      </c>
      <c r="T18" s="186">
        <v>0</v>
      </c>
      <c r="U18" s="187">
        <v>0</v>
      </c>
      <c r="V18" s="187">
        <v>0</v>
      </c>
      <c r="W18" s="187">
        <v>0</v>
      </c>
      <c r="X18" s="187">
        <v>0</v>
      </c>
      <c r="Y18" s="186">
        <v>0</v>
      </c>
      <c r="Z18" s="187">
        <v>0</v>
      </c>
      <c r="AA18" s="187">
        <v>0</v>
      </c>
      <c r="AB18" s="187">
        <v>0</v>
      </c>
      <c r="AC18" s="187">
        <v>0</v>
      </c>
    </row>
    <row r="19" spans="1:29" s="1" customFormat="1" ht="73.900000000000006" customHeight="1" x14ac:dyDescent="0.2">
      <c r="A19" s="178" t="s">
        <v>1197</v>
      </c>
      <c r="B19" s="179" t="s">
        <v>38</v>
      </c>
      <c r="C19" s="180">
        <f t="shared" si="1"/>
        <v>5.6</v>
      </c>
      <c r="D19" s="181">
        <f>F19+K19+P19+U19+Z19</f>
        <v>552974</v>
      </c>
      <c r="E19" s="180">
        <f>E20+E21+E22</f>
        <v>0</v>
      </c>
      <c r="F19" s="181">
        <f t="shared" ref="F19:Y19" si="4">F20+F21+F22</f>
        <v>0</v>
      </c>
      <c r="G19" s="181">
        <f t="shared" si="4"/>
        <v>0</v>
      </c>
      <c r="H19" s="181">
        <f t="shared" si="4"/>
        <v>0</v>
      </c>
      <c r="I19" s="181">
        <f t="shared" si="4"/>
        <v>0</v>
      </c>
      <c r="J19" s="178">
        <f t="shared" si="4"/>
        <v>1.1000000000000001</v>
      </c>
      <c r="K19" s="181">
        <f t="shared" si="4"/>
        <v>106157</v>
      </c>
      <c r="L19" s="181">
        <f t="shared" si="4"/>
        <v>0</v>
      </c>
      <c r="M19" s="181">
        <f t="shared" si="4"/>
        <v>100000</v>
      </c>
      <c r="N19" s="181">
        <f t="shared" si="4"/>
        <v>6157</v>
      </c>
      <c r="O19" s="180">
        <f t="shared" si="4"/>
        <v>0</v>
      </c>
      <c r="P19" s="181">
        <f t="shared" si="4"/>
        <v>0</v>
      </c>
      <c r="Q19" s="181">
        <f t="shared" si="4"/>
        <v>0</v>
      </c>
      <c r="R19" s="181">
        <f t="shared" si="4"/>
        <v>0</v>
      </c>
      <c r="S19" s="181">
        <f t="shared" si="4"/>
        <v>0</v>
      </c>
      <c r="T19" s="180">
        <f t="shared" si="4"/>
        <v>0</v>
      </c>
      <c r="U19" s="181">
        <f>U20+U21+U22</f>
        <v>0</v>
      </c>
      <c r="V19" s="181">
        <f>V20+V21+V22</f>
        <v>0</v>
      </c>
      <c r="W19" s="181">
        <f>W20+W21+W22</f>
        <v>0</v>
      </c>
      <c r="X19" s="181">
        <f>X20+X21+X22</f>
        <v>0</v>
      </c>
      <c r="Y19" s="180">
        <f t="shared" si="4"/>
        <v>4.5</v>
      </c>
      <c r="Z19" s="181">
        <f>Z20+Z21+Z22</f>
        <v>446817</v>
      </c>
      <c r="AA19" s="181">
        <f>AA20+AA21+AA22</f>
        <v>0</v>
      </c>
      <c r="AB19" s="181">
        <f>AB20+AB21+AB22</f>
        <v>425370</v>
      </c>
      <c r="AC19" s="181">
        <f>AC20+AC21+AC22</f>
        <v>21447</v>
      </c>
    </row>
    <row r="20" spans="1:29" ht="69" customHeight="1" outlineLevel="1" x14ac:dyDescent="0.2">
      <c r="A20" s="182" t="s">
        <v>1198</v>
      </c>
      <c r="B20" s="183" t="s">
        <v>84</v>
      </c>
      <c r="C20" s="184">
        <f t="shared" si="1"/>
        <v>5.6</v>
      </c>
      <c r="D20" s="185">
        <f>F20+K20+P20+U20+Z20</f>
        <v>552974</v>
      </c>
      <c r="E20" s="184">
        <v>0</v>
      </c>
      <c r="F20" s="185">
        <v>0</v>
      </c>
      <c r="G20" s="185">
        <v>0</v>
      </c>
      <c r="H20" s="185">
        <v>0</v>
      </c>
      <c r="I20" s="185">
        <v>0</v>
      </c>
      <c r="J20" s="184">
        <v>1.1000000000000001</v>
      </c>
      <c r="K20" s="185">
        <f t="shared" ref="K20:K38" si="5">SUM(L20:N20)</f>
        <v>106157</v>
      </c>
      <c r="L20" s="185">
        <v>0</v>
      </c>
      <c r="M20" s="187">
        <v>100000</v>
      </c>
      <c r="N20" s="187">
        <v>6157</v>
      </c>
      <c r="O20" s="186">
        <v>0</v>
      </c>
      <c r="P20" s="187">
        <v>0</v>
      </c>
      <c r="Q20" s="187">
        <v>0</v>
      </c>
      <c r="R20" s="187">
        <v>0</v>
      </c>
      <c r="S20" s="187">
        <v>0</v>
      </c>
      <c r="T20" s="186">
        <v>0</v>
      </c>
      <c r="U20" s="188">
        <f>W20+X20</f>
        <v>0</v>
      </c>
      <c r="V20" s="188">
        <v>0</v>
      </c>
      <c r="W20" s="188">
        <v>0</v>
      </c>
      <c r="X20" s="188">
        <v>0</v>
      </c>
      <c r="Y20" s="172">
        <v>4.5</v>
      </c>
      <c r="Z20" s="187">
        <f>AB20+AC20</f>
        <v>446817</v>
      </c>
      <c r="AA20" s="187">
        <v>0</v>
      </c>
      <c r="AB20" s="187">
        <v>425370</v>
      </c>
      <c r="AC20" s="187">
        <v>21447</v>
      </c>
    </row>
    <row r="21" spans="1:29" ht="84.6" customHeight="1" outlineLevel="1" x14ac:dyDescent="0.2">
      <c r="A21" s="182" t="s">
        <v>1199</v>
      </c>
      <c r="B21" s="183" t="s">
        <v>1054</v>
      </c>
      <c r="C21" s="184">
        <f t="shared" si="1"/>
        <v>0</v>
      </c>
      <c r="D21" s="185">
        <f t="shared" si="2"/>
        <v>0</v>
      </c>
      <c r="E21" s="184">
        <v>0</v>
      </c>
      <c r="F21" s="185">
        <v>0</v>
      </c>
      <c r="G21" s="185">
        <v>0</v>
      </c>
      <c r="H21" s="185">
        <v>0</v>
      </c>
      <c r="I21" s="185">
        <v>0</v>
      </c>
      <c r="J21" s="184">
        <v>0</v>
      </c>
      <c r="K21" s="185">
        <v>0</v>
      </c>
      <c r="L21" s="185">
        <v>0</v>
      </c>
      <c r="M21" s="187">
        <v>0</v>
      </c>
      <c r="N21" s="187">
        <v>0</v>
      </c>
      <c r="O21" s="186">
        <v>0</v>
      </c>
      <c r="P21" s="187">
        <v>0</v>
      </c>
      <c r="Q21" s="187">
        <v>0</v>
      </c>
      <c r="R21" s="187">
        <v>0</v>
      </c>
      <c r="S21" s="187">
        <v>0</v>
      </c>
      <c r="T21" s="186">
        <v>0</v>
      </c>
      <c r="U21" s="188">
        <f t="shared" ref="U21:U22" si="6">W21+X21</f>
        <v>0</v>
      </c>
      <c r="V21" s="188">
        <v>0</v>
      </c>
      <c r="W21" s="188">
        <v>0</v>
      </c>
      <c r="X21" s="188">
        <v>0</v>
      </c>
      <c r="Y21" s="172">
        <v>0</v>
      </c>
      <c r="Z21" s="187">
        <f>-AA21+AB21+AC21</f>
        <v>0</v>
      </c>
      <c r="AA21" s="187">
        <v>0</v>
      </c>
      <c r="AB21" s="187">
        <v>0</v>
      </c>
      <c r="AC21" s="187">
        <f>3150-3150</f>
        <v>0</v>
      </c>
    </row>
    <row r="22" spans="1:29" ht="89.45" customHeight="1" outlineLevel="1" x14ac:dyDescent="0.2">
      <c r="A22" s="182" t="s">
        <v>1200</v>
      </c>
      <c r="B22" s="183" t="s">
        <v>85</v>
      </c>
      <c r="C22" s="184">
        <f t="shared" si="1"/>
        <v>0</v>
      </c>
      <c r="D22" s="185">
        <f t="shared" si="2"/>
        <v>0</v>
      </c>
      <c r="E22" s="184">
        <v>0</v>
      </c>
      <c r="F22" s="185">
        <v>0</v>
      </c>
      <c r="G22" s="185">
        <v>0</v>
      </c>
      <c r="H22" s="185">
        <v>0</v>
      </c>
      <c r="I22" s="185">
        <v>0</v>
      </c>
      <c r="J22" s="184">
        <v>0</v>
      </c>
      <c r="K22" s="185">
        <v>0</v>
      </c>
      <c r="L22" s="185">
        <v>0</v>
      </c>
      <c r="M22" s="187">
        <v>0</v>
      </c>
      <c r="N22" s="187">
        <v>0</v>
      </c>
      <c r="O22" s="186">
        <v>0</v>
      </c>
      <c r="P22" s="187">
        <v>0</v>
      </c>
      <c r="Q22" s="187">
        <v>0</v>
      </c>
      <c r="R22" s="187">
        <v>0</v>
      </c>
      <c r="S22" s="187">
        <v>0</v>
      </c>
      <c r="T22" s="186">
        <v>0</v>
      </c>
      <c r="U22" s="188">
        <f t="shared" si="6"/>
        <v>0</v>
      </c>
      <c r="V22" s="188">
        <v>0</v>
      </c>
      <c r="W22" s="188">
        <v>0</v>
      </c>
      <c r="X22" s="188">
        <v>0</v>
      </c>
      <c r="Y22" s="172">
        <v>0</v>
      </c>
      <c r="Z22" s="187">
        <f>AA22+AB22+AC22</f>
        <v>0</v>
      </c>
      <c r="AA22" s="187">
        <v>0</v>
      </c>
      <c r="AB22" s="187">
        <v>0</v>
      </c>
      <c r="AC22" s="187">
        <f>1100-1100</f>
        <v>0</v>
      </c>
    </row>
    <row r="23" spans="1:29" s="1" customFormat="1" ht="90" customHeight="1" x14ac:dyDescent="0.2">
      <c r="A23" s="178" t="s">
        <v>1201</v>
      </c>
      <c r="B23" s="189" t="s">
        <v>39</v>
      </c>
      <c r="C23" s="180">
        <f>E23+J23+O23++T23+Y23</f>
        <v>1</v>
      </c>
      <c r="D23" s="181">
        <f t="shared" si="2"/>
        <v>0</v>
      </c>
      <c r="E23" s="180">
        <f t="shared" ref="E23:N23" si="7">E24+E25+E26</f>
        <v>0</v>
      </c>
      <c r="F23" s="181">
        <f t="shared" si="7"/>
        <v>0</v>
      </c>
      <c r="G23" s="181">
        <f t="shared" si="7"/>
        <v>0</v>
      </c>
      <c r="H23" s="181">
        <f t="shared" si="7"/>
        <v>0</v>
      </c>
      <c r="I23" s="181">
        <f t="shared" si="7"/>
        <v>0</v>
      </c>
      <c r="J23" s="180">
        <f t="shared" si="7"/>
        <v>0.9</v>
      </c>
      <c r="K23" s="181">
        <f t="shared" si="7"/>
        <v>0</v>
      </c>
      <c r="L23" s="181">
        <f t="shared" si="7"/>
        <v>0</v>
      </c>
      <c r="M23" s="181">
        <f t="shared" si="7"/>
        <v>0</v>
      </c>
      <c r="N23" s="181">
        <f t="shared" si="7"/>
        <v>0</v>
      </c>
      <c r="O23" s="180">
        <v>0</v>
      </c>
      <c r="P23" s="181">
        <f t="shared" ref="P23:AC23" si="8">P24+P25+P26</f>
        <v>0</v>
      </c>
      <c r="Q23" s="181">
        <f t="shared" si="8"/>
        <v>0</v>
      </c>
      <c r="R23" s="181">
        <f t="shared" si="8"/>
        <v>0</v>
      </c>
      <c r="S23" s="181">
        <f t="shared" si="8"/>
        <v>0</v>
      </c>
      <c r="T23" s="180">
        <f t="shared" si="8"/>
        <v>0.1</v>
      </c>
      <c r="U23" s="181">
        <f t="shared" si="8"/>
        <v>0</v>
      </c>
      <c r="V23" s="181">
        <f t="shared" si="8"/>
        <v>0</v>
      </c>
      <c r="W23" s="181">
        <f t="shared" si="8"/>
        <v>0</v>
      </c>
      <c r="X23" s="181">
        <f t="shared" si="8"/>
        <v>0</v>
      </c>
      <c r="Y23" s="180">
        <f t="shared" si="8"/>
        <v>0</v>
      </c>
      <c r="Z23" s="181">
        <f t="shared" si="8"/>
        <v>0</v>
      </c>
      <c r="AA23" s="181">
        <f t="shared" si="8"/>
        <v>0</v>
      </c>
      <c r="AB23" s="181">
        <f t="shared" si="8"/>
        <v>0</v>
      </c>
      <c r="AC23" s="181">
        <f t="shared" si="8"/>
        <v>0</v>
      </c>
    </row>
    <row r="24" spans="1:29" ht="75.599999999999994" customHeight="1" outlineLevel="1" x14ac:dyDescent="0.2">
      <c r="A24" s="182" t="s">
        <v>1202</v>
      </c>
      <c r="B24" s="190" t="s">
        <v>39</v>
      </c>
      <c r="C24" s="184">
        <f>E24+J24+O24+T24+Y24</f>
        <v>1</v>
      </c>
      <c r="D24" s="185">
        <f t="shared" si="2"/>
        <v>0</v>
      </c>
      <c r="E24" s="184">
        <v>0</v>
      </c>
      <c r="F24" s="185">
        <v>0</v>
      </c>
      <c r="G24" s="185">
        <v>0</v>
      </c>
      <c r="H24" s="185">
        <v>0</v>
      </c>
      <c r="I24" s="185">
        <v>0</v>
      </c>
      <c r="J24" s="184">
        <v>0.9</v>
      </c>
      <c r="K24" s="185">
        <f>L24+M24+N24</f>
        <v>0</v>
      </c>
      <c r="L24" s="185">
        <v>0</v>
      </c>
      <c r="M24" s="187">
        <f>ROUND(7389.22*0.959,1)-7086.3</f>
        <v>0</v>
      </c>
      <c r="N24" s="187">
        <f>474-474</f>
        <v>0</v>
      </c>
      <c r="O24" s="186">
        <v>0</v>
      </c>
      <c r="P24" s="187">
        <v>0</v>
      </c>
      <c r="Q24" s="187">
        <v>0</v>
      </c>
      <c r="R24" s="187">
        <v>0</v>
      </c>
      <c r="S24" s="187">
        <v>0</v>
      </c>
      <c r="T24" s="186">
        <v>0.1</v>
      </c>
      <c r="U24" s="188">
        <v>0</v>
      </c>
      <c r="V24" s="188">
        <v>0</v>
      </c>
      <c r="W24" s="188">
        <v>0</v>
      </c>
      <c r="X24" s="188">
        <v>0</v>
      </c>
      <c r="Y24" s="172">
        <v>0</v>
      </c>
      <c r="Z24" s="187">
        <v>0</v>
      </c>
      <c r="AA24" s="187">
        <v>0</v>
      </c>
      <c r="AB24" s="187">
        <v>0</v>
      </c>
      <c r="AC24" s="187">
        <v>0</v>
      </c>
    </row>
    <row r="25" spans="1:29" ht="89.25" customHeight="1" outlineLevel="1" x14ac:dyDescent="0.2">
      <c r="A25" s="182" t="s">
        <v>1203</v>
      </c>
      <c r="B25" s="190" t="s">
        <v>40</v>
      </c>
      <c r="C25" s="184">
        <f>E25+J25+O25+T25+Y25</f>
        <v>0</v>
      </c>
      <c r="D25" s="185">
        <f t="shared" si="2"/>
        <v>0</v>
      </c>
      <c r="E25" s="184">
        <v>0</v>
      </c>
      <c r="F25" s="185">
        <v>0</v>
      </c>
      <c r="G25" s="185">
        <v>0</v>
      </c>
      <c r="H25" s="185">
        <v>0</v>
      </c>
      <c r="I25" s="185">
        <v>0</v>
      </c>
      <c r="J25" s="184">
        <v>0</v>
      </c>
      <c r="K25" s="185">
        <f t="shared" ref="K25:K26" si="9">L25+M25+N25</f>
        <v>0</v>
      </c>
      <c r="L25" s="185">
        <v>0</v>
      </c>
      <c r="M25" s="187">
        <v>0</v>
      </c>
      <c r="N25" s="187">
        <f>175-53-122</f>
        <v>0</v>
      </c>
      <c r="O25" s="186">
        <v>0</v>
      </c>
      <c r="P25" s="187">
        <f>S25</f>
        <v>0</v>
      </c>
      <c r="Q25" s="187">
        <v>0</v>
      </c>
      <c r="R25" s="187">
        <v>0</v>
      </c>
      <c r="S25" s="187">
        <v>0</v>
      </c>
      <c r="T25" s="186">
        <v>0</v>
      </c>
      <c r="U25" s="188">
        <f t="shared" ref="U25:U26" si="10">V25+W25+X25</f>
        <v>0</v>
      </c>
      <c r="V25" s="188">
        <v>0</v>
      </c>
      <c r="W25" s="188">
        <v>0</v>
      </c>
      <c r="X25" s="188">
        <v>0</v>
      </c>
      <c r="Y25" s="172">
        <v>0</v>
      </c>
      <c r="Z25" s="187">
        <v>0</v>
      </c>
      <c r="AA25" s="187">
        <v>0</v>
      </c>
      <c r="AB25" s="187">
        <v>0</v>
      </c>
      <c r="AC25" s="187">
        <v>0</v>
      </c>
    </row>
    <row r="26" spans="1:29" ht="85.5" customHeight="1" outlineLevel="1" x14ac:dyDescent="0.2">
      <c r="A26" s="182" t="s">
        <v>1204</v>
      </c>
      <c r="B26" s="190" t="s">
        <v>86</v>
      </c>
      <c r="C26" s="184">
        <f>E26+J26+O26+T26+Y26</f>
        <v>0</v>
      </c>
      <c r="D26" s="185">
        <f t="shared" si="2"/>
        <v>0</v>
      </c>
      <c r="E26" s="184">
        <v>0</v>
      </c>
      <c r="F26" s="185">
        <v>0</v>
      </c>
      <c r="G26" s="185">
        <v>0</v>
      </c>
      <c r="H26" s="185">
        <v>0</v>
      </c>
      <c r="I26" s="185">
        <v>0</v>
      </c>
      <c r="J26" s="184">
        <v>0</v>
      </c>
      <c r="K26" s="185">
        <f t="shared" si="9"/>
        <v>0</v>
      </c>
      <c r="L26" s="185">
        <v>0</v>
      </c>
      <c r="M26" s="187">
        <v>0</v>
      </c>
      <c r="N26" s="187">
        <f>16-16</f>
        <v>0</v>
      </c>
      <c r="O26" s="186">
        <v>0</v>
      </c>
      <c r="P26" s="187">
        <f>S26</f>
        <v>0</v>
      </c>
      <c r="Q26" s="187">
        <v>0</v>
      </c>
      <c r="R26" s="187">
        <v>0</v>
      </c>
      <c r="S26" s="187">
        <v>0</v>
      </c>
      <c r="T26" s="186">
        <v>0</v>
      </c>
      <c r="U26" s="188">
        <f t="shared" si="10"/>
        <v>0</v>
      </c>
      <c r="V26" s="188">
        <v>0</v>
      </c>
      <c r="W26" s="188">
        <v>0</v>
      </c>
      <c r="X26" s="188">
        <v>0</v>
      </c>
      <c r="Y26" s="172">
        <v>0</v>
      </c>
      <c r="Z26" s="187">
        <v>0</v>
      </c>
      <c r="AA26" s="187">
        <v>0</v>
      </c>
      <c r="AB26" s="187">
        <v>0</v>
      </c>
      <c r="AC26" s="187">
        <v>0</v>
      </c>
    </row>
    <row r="27" spans="1:29" ht="83.45" customHeight="1" x14ac:dyDescent="0.2">
      <c r="A27" s="178" t="s">
        <v>1205</v>
      </c>
      <c r="B27" s="189" t="s">
        <v>87</v>
      </c>
      <c r="C27" s="180">
        <f>C28+C29+C30</f>
        <v>0.31</v>
      </c>
      <c r="D27" s="181">
        <f t="shared" ref="D27:K27" si="11">D28+D29+D30</f>
        <v>28967</v>
      </c>
      <c r="E27" s="180">
        <f t="shared" si="11"/>
        <v>0</v>
      </c>
      <c r="F27" s="181">
        <f t="shared" si="11"/>
        <v>0</v>
      </c>
      <c r="G27" s="181">
        <f t="shared" si="11"/>
        <v>0</v>
      </c>
      <c r="H27" s="181">
        <f t="shared" si="11"/>
        <v>0</v>
      </c>
      <c r="I27" s="181">
        <f t="shared" si="11"/>
        <v>0</v>
      </c>
      <c r="J27" s="180">
        <f t="shared" si="11"/>
        <v>0</v>
      </c>
      <c r="K27" s="181">
        <f t="shared" si="11"/>
        <v>0</v>
      </c>
      <c r="L27" s="181">
        <f>L28+L29+L30</f>
        <v>0</v>
      </c>
      <c r="M27" s="181">
        <f>M28+M29+M30</f>
        <v>0</v>
      </c>
      <c r="N27" s="181">
        <v>0</v>
      </c>
      <c r="O27" s="180">
        <f t="shared" ref="O27:AA27" si="12">O28+O29+O30</f>
        <v>0</v>
      </c>
      <c r="P27" s="181">
        <f t="shared" si="12"/>
        <v>0</v>
      </c>
      <c r="Q27" s="181">
        <f t="shared" si="12"/>
        <v>0</v>
      </c>
      <c r="R27" s="181">
        <f t="shared" si="12"/>
        <v>0</v>
      </c>
      <c r="S27" s="181">
        <f t="shared" si="12"/>
        <v>0</v>
      </c>
      <c r="T27" s="180">
        <f t="shared" si="12"/>
        <v>0</v>
      </c>
      <c r="U27" s="181">
        <f>U28+U29+U30</f>
        <v>0</v>
      </c>
      <c r="V27" s="181">
        <f t="shared" si="12"/>
        <v>0</v>
      </c>
      <c r="W27" s="181">
        <f>W28+W29+W30</f>
        <v>0</v>
      </c>
      <c r="X27" s="181">
        <f>X28+X29+X30</f>
        <v>0</v>
      </c>
      <c r="Y27" s="180">
        <f t="shared" si="12"/>
        <v>0.31</v>
      </c>
      <c r="Z27" s="181">
        <f>Z28+Z29+Z30</f>
        <v>28967</v>
      </c>
      <c r="AA27" s="181">
        <f t="shared" si="12"/>
        <v>0</v>
      </c>
      <c r="AB27" s="181">
        <f>AB28+AB29+AB30</f>
        <v>26122</v>
      </c>
      <c r="AC27" s="181">
        <f>AC28+AC29+AC30</f>
        <v>2845</v>
      </c>
    </row>
    <row r="28" spans="1:29" ht="81" customHeight="1" outlineLevel="1" x14ac:dyDescent="0.2">
      <c r="A28" s="182" t="s">
        <v>1206</v>
      </c>
      <c r="B28" s="190" t="s">
        <v>87</v>
      </c>
      <c r="C28" s="184">
        <f t="shared" ref="C28:C34" si="13">E28+J28+O28+T28+Y28</f>
        <v>0.31</v>
      </c>
      <c r="D28" s="185">
        <f t="shared" si="2"/>
        <v>27439</v>
      </c>
      <c r="E28" s="184">
        <v>0</v>
      </c>
      <c r="F28" s="185">
        <v>0</v>
      </c>
      <c r="G28" s="185">
        <v>0</v>
      </c>
      <c r="H28" s="185">
        <v>0</v>
      </c>
      <c r="I28" s="185">
        <v>0</v>
      </c>
      <c r="J28" s="184">
        <v>0</v>
      </c>
      <c r="K28" s="185">
        <f t="shared" si="5"/>
        <v>0</v>
      </c>
      <c r="L28" s="185">
        <v>0</v>
      </c>
      <c r="M28" s="185">
        <f>ROUND(27438.82*0.959,1)-26313.8</f>
        <v>0</v>
      </c>
      <c r="N28" s="185">
        <v>0</v>
      </c>
      <c r="O28" s="184">
        <v>0</v>
      </c>
      <c r="P28" s="185">
        <v>0</v>
      </c>
      <c r="Q28" s="185">
        <v>0</v>
      </c>
      <c r="R28" s="187">
        <v>0</v>
      </c>
      <c r="S28" s="187">
        <v>0</v>
      </c>
      <c r="T28" s="186">
        <v>0</v>
      </c>
      <c r="U28" s="185">
        <f>V28+W28+X28</f>
        <v>0</v>
      </c>
      <c r="V28" s="185">
        <v>0</v>
      </c>
      <c r="W28" s="187">
        <v>0</v>
      </c>
      <c r="X28" s="187">
        <v>0</v>
      </c>
      <c r="Y28" s="186">
        <v>0.31</v>
      </c>
      <c r="Z28" s="185">
        <f>AA28+AB28+AC28</f>
        <v>27439</v>
      </c>
      <c r="AA28" s="187">
        <v>0</v>
      </c>
      <c r="AB28" s="187">
        <v>26122</v>
      </c>
      <c r="AC28" s="187">
        <v>1317</v>
      </c>
    </row>
    <row r="29" spans="1:29" ht="105.6" customHeight="1" outlineLevel="1" x14ac:dyDescent="0.2">
      <c r="A29" s="182" t="s">
        <v>1207</v>
      </c>
      <c r="B29" s="190" t="s">
        <v>88</v>
      </c>
      <c r="C29" s="184">
        <f t="shared" si="13"/>
        <v>0</v>
      </c>
      <c r="D29" s="185">
        <f t="shared" si="2"/>
        <v>965</v>
      </c>
      <c r="E29" s="184">
        <v>0</v>
      </c>
      <c r="F29" s="185">
        <v>0</v>
      </c>
      <c r="G29" s="185">
        <v>0</v>
      </c>
      <c r="H29" s="185">
        <v>0</v>
      </c>
      <c r="I29" s="185">
        <v>0</v>
      </c>
      <c r="J29" s="184">
        <v>0</v>
      </c>
      <c r="K29" s="185">
        <f t="shared" si="5"/>
        <v>0</v>
      </c>
      <c r="L29" s="185">
        <v>0</v>
      </c>
      <c r="M29" s="185">
        <v>0</v>
      </c>
      <c r="N29" s="185">
        <v>0</v>
      </c>
      <c r="O29" s="184">
        <v>0</v>
      </c>
      <c r="P29" s="185">
        <f>S29</f>
        <v>0</v>
      </c>
      <c r="Q29" s="185">
        <v>0</v>
      </c>
      <c r="R29" s="187">
        <v>0</v>
      </c>
      <c r="S29" s="187">
        <v>0</v>
      </c>
      <c r="T29" s="186">
        <v>0</v>
      </c>
      <c r="U29" s="185">
        <f t="shared" ref="U29:U30" si="14">V29+W29+X29</f>
        <v>0</v>
      </c>
      <c r="V29" s="185">
        <v>0</v>
      </c>
      <c r="W29" s="187">
        <v>0</v>
      </c>
      <c r="X29" s="187">
        <v>0</v>
      </c>
      <c r="Y29" s="186">
        <v>0</v>
      </c>
      <c r="Z29" s="185">
        <f>AA29+AB29+AC29</f>
        <v>965</v>
      </c>
      <c r="AA29" s="187">
        <v>0</v>
      </c>
      <c r="AB29" s="187">
        <v>0</v>
      </c>
      <c r="AC29" s="187">
        <v>965</v>
      </c>
    </row>
    <row r="30" spans="1:29" ht="105.6" customHeight="1" outlineLevel="1" x14ac:dyDescent="0.2">
      <c r="A30" s="182" t="s">
        <v>1208</v>
      </c>
      <c r="B30" s="190" t="s">
        <v>414</v>
      </c>
      <c r="C30" s="184">
        <v>0</v>
      </c>
      <c r="D30" s="185">
        <f t="shared" si="2"/>
        <v>563</v>
      </c>
      <c r="E30" s="184">
        <v>0</v>
      </c>
      <c r="F30" s="185">
        <v>0</v>
      </c>
      <c r="G30" s="185">
        <v>0</v>
      </c>
      <c r="H30" s="185">
        <v>0</v>
      </c>
      <c r="I30" s="185">
        <v>0</v>
      </c>
      <c r="J30" s="184">
        <v>0</v>
      </c>
      <c r="K30" s="185">
        <v>0</v>
      </c>
      <c r="L30" s="185">
        <v>0</v>
      </c>
      <c r="M30" s="185">
        <v>0</v>
      </c>
      <c r="N30" s="185">
        <v>0</v>
      </c>
      <c r="O30" s="184">
        <v>0</v>
      </c>
      <c r="P30" s="185">
        <f>S30</f>
        <v>0</v>
      </c>
      <c r="Q30" s="185">
        <v>0</v>
      </c>
      <c r="R30" s="187">
        <v>0</v>
      </c>
      <c r="S30" s="187">
        <v>0</v>
      </c>
      <c r="T30" s="186">
        <v>0</v>
      </c>
      <c r="U30" s="185">
        <f t="shared" si="14"/>
        <v>0</v>
      </c>
      <c r="V30" s="185">
        <v>0</v>
      </c>
      <c r="W30" s="187">
        <v>0</v>
      </c>
      <c r="X30" s="187">
        <v>0</v>
      </c>
      <c r="Y30" s="186">
        <v>0</v>
      </c>
      <c r="Z30" s="185">
        <f>AA30+AB30+AC30</f>
        <v>563</v>
      </c>
      <c r="AA30" s="187">
        <v>0</v>
      </c>
      <c r="AB30" s="187">
        <v>0</v>
      </c>
      <c r="AC30" s="187">
        <v>563</v>
      </c>
    </row>
    <row r="31" spans="1:29" ht="64.150000000000006" customHeight="1" x14ac:dyDescent="0.2">
      <c r="A31" s="178" t="s">
        <v>1209</v>
      </c>
      <c r="B31" s="189" t="s">
        <v>42</v>
      </c>
      <c r="C31" s="180">
        <f t="shared" si="13"/>
        <v>0.82</v>
      </c>
      <c r="D31" s="181">
        <f t="shared" si="2"/>
        <v>74008</v>
      </c>
      <c r="E31" s="180">
        <f>E32+E33+E34</f>
        <v>0</v>
      </c>
      <c r="F31" s="181">
        <f>F32+F33+F34</f>
        <v>0</v>
      </c>
      <c r="G31" s="181">
        <f t="shared" ref="G31:N31" si="15">G32+G33+G34</f>
        <v>0</v>
      </c>
      <c r="H31" s="181">
        <f t="shared" si="15"/>
        <v>0</v>
      </c>
      <c r="I31" s="181">
        <f t="shared" si="15"/>
        <v>0</v>
      </c>
      <c r="J31" s="180">
        <f t="shared" si="15"/>
        <v>0</v>
      </c>
      <c r="K31" s="181">
        <f t="shared" si="5"/>
        <v>0</v>
      </c>
      <c r="L31" s="181">
        <f>L32+L33+L34</f>
        <v>0</v>
      </c>
      <c r="M31" s="181">
        <f t="shared" si="15"/>
        <v>0</v>
      </c>
      <c r="N31" s="181">
        <f t="shared" si="15"/>
        <v>0</v>
      </c>
      <c r="O31" s="180">
        <v>0</v>
      </c>
      <c r="P31" s="181">
        <f t="shared" ref="P31:AA31" si="16">P32+P33+P34</f>
        <v>0</v>
      </c>
      <c r="Q31" s="181">
        <f t="shared" si="16"/>
        <v>0</v>
      </c>
      <c r="R31" s="181">
        <f t="shared" si="16"/>
        <v>0</v>
      </c>
      <c r="S31" s="181">
        <f t="shared" si="16"/>
        <v>0</v>
      </c>
      <c r="T31" s="180">
        <f t="shared" si="16"/>
        <v>0</v>
      </c>
      <c r="U31" s="181">
        <f>U32+U33+U34</f>
        <v>0</v>
      </c>
      <c r="V31" s="181">
        <f t="shared" si="16"/>
        <v>0</v>
      </c>
      <c r="W31" s="181">
        <v>0</v>
      </c>
      <c r="X31" s="181">
        <v>0</v>
      </c>
      <c r="Y31" s="180">
        <f t="shared" si="16"/>
        <v>0.82</v>
      </c>
      <c r="Z31" s="181">
        <f>Z32+Z33+Z34</f>
        <v>74008</v>
      </c>
      <c r="AA31" s="181">
        <f t="shared" si="16"/>
        <v>0</v>
      </c>
      <c r="AB31" s="181">
        <f>AB32+AB33+AB34</f>
        <v>69028</v>
      </c>
      <c r="AC31" s="181">
        <f>AC32+AC33+AC34</f>
        <v>4980</v>
      </c>
    </row>
    <row r="32" spans="1:29" ht="63.75" customHeight="1" outlineLevel="1" x14ac:dyDescent="0.2">
      <c r="A32" s="182" t="s">
        <v>1210</v>
      </c>
      <c r="B32" s="190" t="s">
        <v>42</v>
      </c>
      <c r="C32" s="184">
        <f t="shared" si="13"/>
        <v>0.82</v>
      </c>
      <c r="D32" s="185">
        <f t="shared" si="2"/>
        <v>72508</v>
      </c>
      <c r="E32" s="184">
        <v>0</v>
      </c>
      <c r="F32" s="185">
        <v>0</v>
      </c>
      <c r="G32" s="185">
        <v>0</v>
      </c>
      <c r="H32" s="185">
        <v>0</v>
      </c>
      <c r="I32" s="185">
        <v>0</v>
      </c>
      <c r="J32" s="184">
        <v>0</v>
      </c>
      <c r="K32" s="185">
        <f t="shared" si="5"/>
        <v>0</v>
      </c>
      <c r="L32" s="185">
        <v>0</v>
      </c>
      <c r="M32" s="185">
        <v>0</v>
      </c>
      <c r="N32" s="187">
        <v>0</v>
      </c>
      <c r="O32" s="184">
        <v>0</v>
      </c>
      <c r="P32" s="185">
        <v>0</v>
      </c>
      <c r="Q32" s="185">
        <v>0</v>
      </c>
      <c r="R32" s="187">
        <v>0</v>
      </c>
      <c r="S32" s="187">
        <v>0</v>
      </c>
      <c r="T32" s="186">
        <v>0</v>
      </c>
      <c r="U32" s="185">
        <v>0</v>
      </c>
      <c r="V32" s="185">
        <v>0</v>
      </c>
      <c r="W32" s="185">
        <v>0</v>
      </c>
      <c r="X32" s="185">
        <v>0</v>
      </c>
      <c r="Y32" s="186">
        <v>0.82</v>
      </c>
      <c r="Z32" s="185">
        <f>AA32+AB32+AC32</f>
        <v>72508</v>
      </c>
      <c r="AA32" s="187">
        <v>0</v>
      </c>
      <c r="AB32" s="187">
        <v>69028</v>
      </c>
      <c r="AC32" s="187">
        <v>3480</v>
      </c>
    </row>
    <row r="33" spans="1:29" ht="87.75" customHeight="1" outlineLevel="1" x14ac:dyDescent="0.2">
      <c r="A33" s="182" t="s">
        <v>1211</v>
      </c>
      <c r="B33" s="190" t="s">
        <v>43</v>
      </c>
      <c r="C33" s="184">
        <f t="shared" si="13"/>
        <v>0</v>
      </c>
      <c r="D33" s="185">
        <f t="shared" si="2"/>
        <v>1050</v>
      </c>
      <c r="E33" s="184">
        <v>0</v>
      </c>
      <c r="F33" s="185">
        <v>0</v>
      </c>
      <c r="G33" s="185">
        <v>0</v>
      </c>
      <c r="H33" s="185">
        <v>0</v>
      </c>
      <c r="I33" s="185">
        <v>0</v>
      </c>
      <c r="J33" s="184">
        <v>0</v>
      </c>
      <c r="K33" s="185">
        <f t="shared" si="5"/>
        <v>0</v>
      </c>
      <c r="L33" s="185">
        <v>0</v>
      </c>
      <c r="M33" s="185">
        <v>0</v>
      </c>
      <c r="N33" s="187">
        <v>0</v>
      </c>
      <c r="O33" s="184">
        <v>0</v>
      </c>
      <c r="P33" s="185">
        <f>Q33+R33+S33</f>
        <v>0</v>
      </c>
      <c r="Q33" s="185">
        <v>0</v>
      </c>
      <c r="R33" s="187">
        <v>0</v>
      </c>
      <c r="S33" s="187">
        <v>0</v>
      </c>
      <c r="T33" s="186">
        <v>0</v>
      </c>
      <c r="U33" s="185">
        <v>0</v>
      </c>
      <c r="V33" s="185">
        <v>0</v>
      </c>
      <c r="W33" s="185">
        <v>0</v>
      </c>
      <c r="X33" s="185">
        <v>0</v>
      </c>
      <c r="Y33" s="186">
        <v>0</v>
      </c>
      <c r="Z33" s="185">
        <f t="shared" ref="Z33:Z34" si="17">AA33+AB33+AC33</f>
        <v>1050</v>
      </c>
      <c r="AA33" s="187">
        <v>0</v>
      </c>
      <c r="AB33" s="187">
        <v>0</v>
      </c>
      <c r="AC33" s="187">
        <v>1050</v>
      </c>
    </row>
    <row r="34" spans="1:29" ht="86.25" customHeight="1" outlineLevel="1" x14ac:dyDescent="0.2">
      <c r="A34" s="182" t="s">
        <v>1212</v>
      </c>
      <c r="B34" s="190" t="s">
        <v>44</v>
      </c>
      <c r="C34" s="184">
        <f t="shared" si="13"/>
        <v>0</v>
      </c>
      <c r="D34" s="185">
        <f t="shared" si="2"/>
        <v>450</v>
      </c>
      <c r="E34" s="184">
        <v>0</v>
      </c>
      <c r="F34" s="185">
        <v>0</v>
      </c>
      <c r="G34" s="185">
        <v>0</v>
      </c>
      <c r="H34" s="185">
        <v>0</v>
      </c>
      <c r="I34" s="185">
        <v>0</v>
      </c>
      <c r="J34" s="184">
        <v>0</v>
      </c>
      <c r="K34" s="185">
        <f t="shared" si="5"/>
        <v>0</v>
      </c>
      <c r="L34" s="185">
        <v>0</v>
      </c>
      <c r="M34" s="185">
        <v>0</v>
      </c>
      <c r="N34" s="187">
        <v>0</v>
      </c>
      <c r="O34" s="184">
        <v>0</v>
      </c>
      <c r="P34" s="185">
        <f>Q34+R34+S34</f>
        <v>0</v>
      </c>
      <c r="Q34" s="185">
        <v>0</v>
      </c>
      <c r="R34" s="187">
        <v>0</v>
      </c>
      <c r="S34" s="187">
        <v>0</v>
      </c>
      <c r="T34" s="186">
        <v>0</v>
      </c>
      <c r="U34" s="185">
        <v>0</v>
      </c>
      <c r="V34" s="185">
        <v>0</v>
      </c>
      <c r="W34" s="185">
        <v>0</v>
      </c>
      <c r="X34" s="185">
        <v>0</v>
      </c>
      <c r="Y34" s="186">
        <v>0</v>
      </c>
      <c r="Z34" s="185">
        <f t="shared" si="17"/>
        <v>450</v>
      </c>
      <c r="AA34" s="187">
        <v>0</v>
      </c>
      <c r="AB34" s="187">
        <v>0</v>
      </c>
      <c r="AC34" s="187">
        <v>450</v>
      </c>
    </row>
    <row r="35" spans="1:29" ht="51" customHeight="1" x14ac:dyDescent="0.2">
      <c r="A35" s="178" t="s">
        <v>1213</v>
      </c>
      <c r="B35" s="189" t="s">
        <v>79</v>
      </c>
      <c r="C35" s="180">
        <f>E35+J35+O35+T35+Y35</f>
        <v>2.4</v>
      </c>
      <c r="D35" s="181">
        <f t="shared" si="2"/>
        <v>479395</v>
      </c>
      <c r="E35" s="180">
        <f>E36+E37+E38</f>
        <v>0</v>
      </c>
      <c r="F35" s="181">
        <f t="shared" ref="F35:AC35" si="18">F36+F37+F38</f>
        <v>0</v>
      </c>
      <c r="G35" s="181">
        <f t="shared" si="18"/>
        <v>0</v>
      </c>
      <c r="H35" s="181">
        <f t="shared" si="18"/>
        <v>0</v>
      </c>
      <c r="I35" s="181">
        <f t="shared" si="18"/>
        <v>0</v>
      </c>
      <c r="J35" s="180">
        <f t="shared" si="18"/>
        <v>0</v>
      </c>
      <c r="K35" s="181">
        <f t="shared" si="5"/>
        <v>0</v>
      </c>
      <c r="L35" s="181">
        <f t="shared" si="18"/>
        <v>0</v>
      </c>
      <c r="M35" s="181">
        <f t="shared" si="18"/>
        <v>0</v>
      </c>
      <c r="N35" s="181">
        <f t="shared" si="18"/>
        <v>0</v>
      </c>
      <c r="O35" s="180">
        <f t="shared" si="18"/>
        <v>0</v>
      </c>
      <c r="P35" s="181">
        <f t="shared" si="18"/>
        <v>0</v>
      </c>
      <c r="Q35" s="181">
        <f t="shared" si="18"/>
        <v>0</v>
      </c>
      <c r="R35" s="181">
        <f t="shared" si="18"/>
        <v>0</v>
      </c>
      <c r="S35" s="181">
        <f t="shared" si="18"/>
        <v>0</v>
      </c>
      <c r="T35" s="180">
        <f t="shared" si="18"/>
        <v>0</v>
      </c>
      <c r="U35" s="181">
        <f t="shared" si="18"/>
        <v>0</v>
      </c>
      <c r="V35" s="181">
        <f t="shared" si="18"/>
        <v>0</v>
      </c>
      <c r="W35" s="181">
        <f t="shared" si="18"/>
        <v>0</v>
      </c>
      <c r="X35" s="181">
        <f t="shared" si="18"/>
        <v>0</v>
      </c>
      <c r="Y35" s="180">
        <f t="shared" si="18"/>
        <v>2.4</v>
      </c>
      <c r="Z35" s="181">
        <f>Z36+Z37+Z38</f>
        <v>479395</v>
      </c>
      <c r="AA35" s="181">
        <f t="shared" si="18"/>
        <v>0</v>
      </c>
      <c r="AB35" s="181">
        <f t="shared" si="18"/>
        <v>453986</v>
      </c>
      <c r="AC35" s="181">
        <f t="shared" si="18"/>
        <v>25409</v>
      </c>
    </row>
    <row r="36" spans="1:29" ht="45.6" customHeight="1" outlineLevel="1" x14ac:dyDescent="0.2">
      <c r="A36" s="182" t="s">
        <v>1214</v>
      </c>
      <c r="B36" s="190" t="s">
        <v>79</v>
      </c>
      <c r="C36" s="184">
        <f>E36+J36+O36+T36+Y36</f>
        <v>2.4</v>
      </c>
      <c r="D36" s="185">
        <f t="shared" si="2"/>
        <v>473395</v>
      </c>
      <c r="E36" s="184">
        <v>0</v>
      </c>
      <c r="F36" s="185">
        <v>0</v>
      </c>
      <c r="G36" s="185">
        <v>0</v>
      </c>
      <c r="H36" s="185">
        <v>0</v>
      </c>
      <c r="I36" s="185">
        <v>0</v>
      </c>
      <c r="J36" s="184">
        <v>0</v>
      </c>
      <c r="K36" s="185">
        <f t="shared" si="5"/>
        <v>0</v>
      </c>
      <c r="L36" s="185">
        <v>0</v>
      </c>
      <c r="M36" s="185">
        <v>0</v>
      </c>
      <c r="N36" s="185">
        <v>0</v>
      </c>
      <c r="O36" s="184">
        <v>0</v>
      </c>
      <c r="P36" s="185">
        <v>0</v>
      </c>
      <c r="Q36" s="185">
        <v>0</v>
      </c>
      <c r="R36" s="187">
        <v>0</v>
      </c>
      <c r="S36" s="187">
        <v>0</v>
      </c>
      <c r="T36" s="186">
        <v>0</v>
      </c>
      <c r="U36" s="185">
        <v>0</v>
      </c>
      <c r="V36" s="185">
        <v>0</v>
      </c>
      <c r="W36" s="187">
        <v>0</v>
      </c>
      <c r="X36" s="187">
        <v>0</v>
      </c>
      <c r="Y36" s="186">
        <v>2.4</v>
      </c>
      <c r="Z36" s="185">
        <f>AA36+AB36+AC36</f>
        <v>473395</v>
      </c>
      <c r="AA36" s="187">
        <v>0</v>
      </c>
      <c r="AB36" s="187">
        <v>453986</v>
      </c>
      <c r="AC36" s="187">
        <v>19409</v>
      </c>
    </row>
    <row r="37" spans="1:29" ht="69" customHeight="1" outlineLevel="1" x14ac:dyDescent="0.2">
      <c r="A37" s="182" t="s">
        <v>1215</v>
      </c>
      <c r="B37" s="190" t="s">
        <v>80</v>
      </c>
      <c r="C37" s="184">
        <f>E37+J37+O37+T37+Y37</f>
        <v>0</v>
      </c>
      <c r="D37" s="185">
        <f t="shared" si="2"/>
        <v>4500</v>
      </c>
      <c r="E37" s="184">
        <v>0</v>
      </c>
      <c r="F37" s="185">
        <v>0</v>
      </c>
      <c r="G37" s="185">
        <v>0</v>
      </c>
      <c r="H37" s="185">
        <v>0</v>
      </c>
      <c r="I37" s="185">
        <v>0</v>
      </c>
      <c r="J37" s="184">
        <v>0</v>
      </c>
      <c r="K37" s="185">
        <f t="shared" si="5"/>
        <v>0</v>
      </c>
      <c r="L37" s="185">
        <v>0</v>
      </c>
      <c r="M37" s="185">
        <v>0</v>
      </c>
      <c r="N37" s="185">
        <v>0</v>
      </c>
      <c r="O37" s="184">
        <v>0</v>
      </c>
      <c r="P37" s="185">
        <v>0</v>
      </c>
      <c r="Q37" s="185">
        <v>0</v>
      </c>
      <c r="R37" s="187">
        <v>0</v>
      </c>
      <c r="S37" s="187">
        <v>0</v>
      </c>
      <c r="T37" s="186">
        <v>0</v>
      </c>
      <c r="U37" s="185">
        <v>0</v>
      </c>
      <c r="V37" s="185">
        <v>0</v>
      </c>
      <c r="W37" s="187">
        <v>0</v>
      </c>
      <c r="X37" s="187">
        <v>0</v>
      </c>
      <c r="Y37" s="186"/>
      <c r="Z37" s="185">
        <f>AA37+AB37+AC37</f>
        <v>4500</v>
      </c>
      <c r="AA37" s="187">
        <v>0</v>
      </c>
      <c r="AB37" s="187">
        <v>0</v>
      </c>
      <c r="AC37" s="187">
        <v>4500</v>
      </c>
    </row>
    <row r="38" spans="1:29" ht="66.599999999999994" customHeight="1" outlineLevel="1" x14ac:dyDescent="0.2">
      <c r="A38" s="182" t="s">
        <v>1216</v>
      </c>
      <c r="B38" s="190" t="s">
        <v>81</v>
      </c>
      <c r="C38" s="184">
        <f>E38+J38+O38+T38+Y38</f>
        <v>0</v>
      </c>
      <c r="D38" s="185">
        <f t="shared" si="2"/>
        <v>1500</v>
      </c>
      <c r="E38" s="184">
        <v>0</v>
      </c>
      <c r="F38" s="185">
        <v>0</v>
      </c>
      <c r="G38" s="185">
        <v>0</v>
      </c>
      <c r="H38" s="185">
        <v>0</v>
      </c>
      <c r="I38" s="185">
        <v>0</v>
      </c>
      <c r="J38" s="184">
        <v>0</v>
      </c>
      <c r="K38" s="185">
        <f t="shared" si="5"/>
        <v>0</v>
      </c>
      <c r="L38" s="185">
        <v>0</v>
      </c>
      <c r="M38" s="185">
        <v>0</v>
      </c>
      <c r="N38" s="185">
        <v>0</v>
      </c>
      <c r="O38" s="184">
        <v>0</v>
      </c>
      <c r="P38" s="185">
        <v>0</v>
      </c>
      <c r="Q38" s="185">
        <v>0</v>
      </c>
      <c r="R38" s="187">
        <v>0</v>
      </c>
      <c r="S38" s="187">
        <v>0</v>
      </c>
      <c r="T38" s="186">
        <v>0</v>
      </c>
      <c r="U38" s="185">
        <v>0</v>
      </c>
      <c r="V38" s="185">
        <v>0</v>
      </c>
      <c r="W38" s="187">
        <v>0</v>
      </c>
      <c r="X38" s="187">
        <v>0</v>
      </c>
      <c r="Y38" s="186"/>
      <c r="Z38" s="185">
        <f>AA38+AB38+AC38</f>
        <v>1500</v>
      </c>
      <c r="AA38" s="187">
        <v>0</v>
      </c>
      <c r="AB38" s="187">
        <v>0</v>
      </c>
      <c r="AC38" s="187">
        <v>1500</v>
      </c>
    </row>
    <row r="39" spans="1:29" s="1" customFormat="1" ht="39" customHeight="1" outlineLevel="1" x14ac:dyDescent="0.2">
      <c r="A39" s="178" t="s">
        <v>1217</v>
      </c>
      <c r="B39" s="189" t="s">
        <v>579</v>
      </c>
      <c r="C39" s="180">
        <f>C40</f>
        <v>0.96</v>
      </c>
      <c r="D39" s="181">
        <f>D40</f>
        <v>137318</v>
      </c>
      <c r="E39" s="180">
        <f>E40</f>
        <v>0.96</v>
      </c>
      <c r="F39" s="181">
        <f t="shared" ref="F39:AC39" si="19">F40</f>
        <v>87629</v>
      </c>
      <c r="G39" s="181">
        <f>G40</f>
        <v>0</v>
      </c>
      <c r="H39" s="181">
        <f>H40</f>
        <v>83058</v>
      </c>
      <c r="I39" s="181">
        <f t="shared" si="19"/>
        <v>4571</v>
      </c>
      <c r="J39" s="180">
        <f t="shared" si="19"/>
        <v>0.21</v>
      </c>
      <c r="K39" s="181">
        <f t="shared" si="19"/>
        <v>49689</v>
      </c>
      <c r="L39" s="181">
        <f t="shared" si="19"/>
        <v>0</v>
      </c>
      <c r="M39" s="181">
        <f t="shared" si="19"/>
        <v>47204</v>
      </c>
      <c r="N39" s="181">
        <f>N40</f>
        <v>2485</v>
      </c>
      <c r="O39" s="180">
        <f t="shared" si="19"/>
        <v>0</v>
      </c>
      <c r="P39" s="181">
        <f t="shared" si="19"/>
        <v>0</v>
      </c>
      <c r="Q39" s="181">
        <f t="shared" si="19"/>
        <v>0</v>
      </c>
      <c r="R39" s="181">
        <f t="shared" si="19"/>
        <v>0</v>
      </c>
      <c r="S39" s="181">
        <f t="shared" si="19"/>
        <v>0</v>
      </c>
      <c r="T39" s="180">
        <f t="shared" si="19"/>
        <v>0</v>
      </c>
      <c r="U39" s="181">
        <f t="shared" si="19"/>
        <v>0</v>
      </c>
      <c r="V39" s="181">
        <f t="shared" si="19"/>
        <v>0</v>
      </c>
      <c r="W39" s="181">
        <f t="shared" si="19"/>
        <v>0</v>
      </c>
      <c r="X39" s="181">
        <f t="shared" si="19"/>
        <v>0</v>
      </c>
      <c r="Y39" s="180">
        <f t="shared" si="19"/>
        <v>0</v>
      </c>
      <c r="Z39" s="181">
        <f t="shared" si="19"/>
        <v>0</v>
      </c>
      <c r="AA39" s="181">
        <f t="shared" si="19"/>
        <v>0</v>
      </c>
      <c r="AB39" s="181">
        <f t="shared" si="19"/>
        <v>0</v>
      </c>
      <c r="AC39" s="181">
        <f t="shared" si="19"/>
        <v>0</v>
      </c>
    </row>
    <row r="40" spans="1:29" ht="31.5" customHeight="1" outlineLevel="1" x14ac:dyDescent="0.2">
      <c r="A40" s="182" t="s">
        <v>1218</v>
      </c>
      <c r="B40" s="190" t="s">
        <v>579</v>
      </c>
      <c r="C40" s="184">
        <f>E40</f>
        <v>0.96</v>
      </c>
      <c r="D40" s="185">
        <f>F40+K40+P40+U40+Z40</f>
        <v>137318</v>
      </c>
      <c r="E40" s="184">
        <v>0.96</v>
      </c>
      <c r="F40" s="185">
        <f>G40+H40+I40</f>
        <v>87629</v>
      </c>
      <c r="G40" s="185">
        <v>0</v>
      </c>
      <c r="H40" s="185">
        <v>83058</v>
      </c>
      <c r="I40" s="185">
        <v>4571</v>
      </c>
      <c r="J40" s="184">
        <v>0.21</v>
      </c>
      <c r="K40" s="185">
        <f t="shared" ref="K40:K45" si="20">L40+M40+N40</f>
        <v>49689</v>
      </c>
      <c r="L40" s="185">
        <v>0</v>
      </c>
      <c r="M40" s="185">
        <v>47204</v>
      </c>
      <c r="N40" s="185">
        <v>2485</v>
      </c>
      <c r="O40" s="184">
        <v>0</v>
      </c>
      <c r="P40" s="185">
        <v>0</v>
      </c>
      <c r="Q40" s="185">
        <v>0</v>
      </c>
      <c r="R40" s="187">
        <v>0</v>
      </c>
      <c r="S40" s="187">
        <v>0</v>
      </c>
      <c r="T40" s="186">
        <v>0</v>
      </c>
      <c r="U40" s="185">
        <v>0</v>
      </c>
      <c r="V40" s="185">
        <v>0</v>
      </c>
      <c r="W40" s="187">
        <v>0</v>
      </c>
      <c r="X40" s="187">
        <v>0</v>
      </c>
      <c r="Y40" s="186">
        <v>0</v>
      </c>
      <c r="Z40" s="185">
        <v>0</v>
      </c>
      <c r="AA40" s="187">
        <v>0</v>
      </c>
      <c r="AB40" s="187">
        <v>0</v>
      </c>
      <c r="AC40" s="187">
        <v>0</v>
      </c>
    </row>
    <row r="41" spans="1:29" s="1" customFormat="1" ht="71.25" customHeight="1" outlineLevel="1" x14ac:dyDescent="0.2">
      <c r="A41" s="178" t="s">
        <v>1219</v>
      </c>
      <c r="B41" s="189" t="s">
        <v>580</v>
      </c>
      <c r="C41" s="180">
        <f>C42</f>
        <v>1.5</v>
      </c>
      <c r="D41" s="181">
        <f>D42</f>
        <v>174852</v>
      </c>
      <c r="E41" s="180">
        <f t="shared" ref="E41:J41" si="21">E42</f>
        <v>1.5</v>
      </c>
      <c r="F41" s="181">
        <f>F42</f>
        <v>167820</v>
      </c>
      <c r="G41" s="181">
        <f t="shared" si="21"/>
        <v>126793</v>
      </c>
      <c r="H41" s="181">
        <f t="shared" si="21"/>
        <v>38250</v>
      </c>
      <c r="I41" s="181">
        <f t="shared" si="21"/>
        <v>2777</v>
      </c>
      <c r="J41" s="180">
        <f t="shared" si="21"/>
        <v>0</v>
      </c>
      <c r="K41" s="181">
        <f t="shared" si="20"/>
        <v>7032</v>
      </c>
      <c r="L41" s="181">
        <f t="shared" ref="L41:AC41" si="22">L42</f>
        <v>0</v>
      </c>
      <c r="M41" s="181">
        <f t="shared" si="22"/>
        <v>0</v>
      </c>
      <c r="N41" s="181">
        <f t="shared" si="22"/>
        <v>7032</v>
      </c>
      <c r="O41" s="180">
        <f t="shared" si="22"/>
        <v>0</v>
      </c>
      <c r="P41" s="181">
        <f t="shared" si="22"/>
        <v>0</v>
      </c>
      <c r="Q41" s="181">
        <f t="shared" si="22"/>
        <v>0</v>
      </c>
      <c r="R41" s="181">
        <f t="shared" si="22"/>
        <v>0</v>
      </c>
      <c r="S41" s="181">
        <f t="shared" si="22"/>
        <v>0</v>
      </c>
      <c r="T41" s="180">
        <f t="shared" si="22"/>
        <v>0</v>
      </c>
      <c r="U41" s="181">
        <f t="shared" si="22"/>
        <v>0</v>
      </c>
      <c r="V41" s="181">
        <f t="shared" si="22"/>
        <v>0</v>
      </c>
      <c r="W41" s="181">
        <f t="shared" si="22"/>
        <v>0</v>
      </c>
      <c r="X41" s="181">
        <f t="shared" si="22"/>
        <v>0</v>
      </c>
      <c r="Y41" s="180">
        <f t="shared" si="22"/>
        <v>0</v>
      </c>
      <c r="Z41" s="181">
        <f t="shared" si="22"/>
        <v>0</v>
      </c>
      <c r="AA41" s="181">
        <f t="shared" si="22"/>
        <v>0</v>
      </c>
      <c r="AB41" s="181">
        <f t="shared" si="22"/>
        <v>0</v>
      </c>
      <c r="AC41" s="181">
        <f t="shared" si="22"/>
        <v>0</v>
      </c>
    </row>
    <row r="42" spans="1:29" ht="63" customHeight="1" outlineLevel="1" x14ac:dyDescent="0.2">
      <c r="A42" s="182" t="s">
        <v>1220</v>
      </c>
      <c r="B42" s="190" t="s">
        <v>580</v>
      </c>
      <c r="C42" s="184">
        <f>E42</f>
        <v>1.5</v>
      </c>
      <c r="D42" s="185">
        <f>F42+K42+P42+U42+Z42</f>
        <v>174852</v>
      </c>
      <c r="E42" s="184">
        <v>1.5</v>
      </c>
      <c r="F42" s="185">
        <f>G42+H42+I42</f>
        <v>167820</v>
      </c>
      <c r="G42" s="185">
        <v>126793</v>
      </c>
      <c r="H42" s="185">
        <v>38250</v>
      </c>
      <c r="I42" s="185">
        <v>2777</v>
      </c>
      <c r="J42" s="184">
        <v>0</v>
      </c>
      <c r="K42" s="185">
        <f t="shared" si="20"/>
        <v>7032</v>
      </c>
      <c r="L42" s="185">
        <f>L52+L53+L54</f>
        <v>0</v>
      </c>
      <c r="M42" s="185">
        <v>0</v>
      </c>
      <c r="N42" s="185">
        <f>7002+30</f>
        <v>7032</v>
      </c>
      <c r="O42" s="184">
        <v>0</v>
      </c>
      <c r="P42" s="185">
        <v>0</v>
      </c>
      <c r="Q42" s="185">
        <f>Q52+Q53+Q54</f>
        <v>0</v>
      </c>
      <c r="R42" s="187">
        <v>0</v>
      </c>
      <c r="S42" s="187">
        <v>0</v>
      </c>
      <c r="T42" s="186">
        <v>0</v>
      </c>
      <c r="U42" s="185">
        <v>0</v>
      </c>
      <c r="V42" s="185">
        <f>V52+V53+V54</f>
        <v>0</v>
      </c>
      <c r="W42" s="187">
        <v>0</v>
      </c>
      <c r="X42" s="187">
        <v>0</v>
      </c>
      <c r="Y42" s="186">
        <v>0</v>
      </c>
      <c r="Z42" s="185">
        <v>0</v>
      </c>
      <c r="AA42" s="187">
        <f>AA52+AA53+AA54</f>
        <v>0</v>
      </c>
      <c r="AB42" s="187">
        <v>0</v>
      </c>
      <c r="AC42" s="187">
        <v>0</v>
      </c>
    </row>
    <row r="43" spans="1:29" s="1" customFormat="1" ht="43.15" customHeight="1" outlineLevel="1" x14ac:dyDescent="0.2">
      <c r="A43" s="178" t="s">
        <v>1221</v>
      </c>
      <c r="B43" s="189" t="s">
        <v>725</v>
      </c>
      <c r="C43" s="180">
        <f>E43</f>
        <v>0</v>
      </c>
      <c r="D43" s="181">
        <f t="shared" ref="D43:D48" si="23">F43+K43+P43+U43+Z43</f>
        <v>10000</v>
      </c>
      <c r="E43" s="180">
        <v>0</v>
      </c>
      <c r="F43" s="181">
        <f>G43+H43+I43</f>
        <v>0</v>
      </c>
      <c r="G43" s="181">
        <v>0</v>
      </c>
      <c r="H43" s="181">
        <v>0</v>
      </c>
      <c r="I43" s="181">
        <v>0</v>
      </c>
      <c r="J43" s="180">
        <v>0</v>
      </c>
      <c r="K43" s="181">
        <f t="shared" si="20"/>
        <v>0</v>
      </c>
      <c r="L43" s="181">
        <f>L53+L54+L55</f>
        <v>0</v>
      </c>
      <c r="M43" s="181">
        <v>0</v>
      </c>
      <c r="N43" s="181">
        <v>0</v>
      </c>
      <c r="O43" s="180">
        <v>0</v>
      </c>
      <c r="P43" s="181">
        <f>Q43+R43+S43</f>
        <v>5000</v>
      </c>
      <c r="Q43" s="181">
        <f>Q53+Q54+Q55</f>
        <v>0</v>
      </c>
      <c r="R43" s="191">
        <v>0</v>
      </c>
      <c r="S43" s="191">
        <v>5000</v>
      </c>
      <c r="T43" s="192">
        <v>0</v>
      </c>
      <c r="U43" s="181">
        <f>V43+W43+X43</f>
        <v>5000</v>
      </c>
      <c r="V43" s="181">
        <f>V53+V54+V55</f>
        <v>0</v>
      </c>
      <c r="W43" s="191">
        <v>0</v>
      </c>
      <c r="X43" s="191">
        <v>5000</v>
      </c>
      <c r="Y43" s="192">
        <v>0</v>
      </c>
      <c r="Z43" s="181">
        <v>0</v>
      </c>
      <c r="AA43" s="191">
        <f>AA53+AA54+AA55</f>
        <v>0</v>
      </c>
      <c r="AB43" s="191">
        <v>0</v>
      </c>
      <c r="AC43" s="191">
        <v>0</v>
      </c>
    </row>
    <row r="44" spans="1:29" s="1" customFormat="1" ht="132" customHeight="1" outlineLevel="1" x14ac:dyDescent="0.2">
      <c r="A44" s="178" t="s">
        <v>1222</v>
      </c>
      <c r="B44" s="189" t="s">
        <v>619</v>
      </c>
      <c r="C44" s="180">
        <f>E44+J44</f>
        <v>0</v>
      </c>
      <c r="D44" s="181">
        <f t="shared" si="23"/>
        <v>0</v>
      </c>
      <c r="E44" s="180">
        <v>0</v>
      </c>
      <c r="F44" s="181">
        <f>G44+H44+I44</f>
        <v>0</v>
      </c>
      <c r="G44" s="181">
        <v>0</v>
      </c>
      <c r="H44" s="181">
        <v>0</v>
      </c>
      <c r="I44" s="181">
        <v>0</v>
      </c>
      <c r="J44" s="180">
        <v>0</v>
      </c>
      <c r="K44" s="181">
        <f t="shared" si="20"/>
        <v>0</v>
      </c>
      <c r="L44" s="181">
        <v>0</v>
      </c>
      <c r="M44" s="181">
        <v>0</v>
      </c>
      <c r="N44" s="181">
        <v>0</v>
      </c>
      <c r="O44" s="180">
        <v>0</v>
      </c>
      <c r="P44" s="181">
        <f>Q44+R44+S44</f>
        <v>0</v>
      </c>
      <c r="Q44" s="181">
        <v>0</v>
      </c>
      <c r="R44" s="191">
        <v>0</v>
      </c>
      <c r="S44" s="191">
        <v>0</v>
      </c>
      <c r="T44" s="192">
        <v>0</v>
      </c>
      <c r="U44" s="181">
        <v>0</v>
      </c>
      <c r="V44" s="181">
        <v>0</v>
      </c>
      <c r="W44" s="191">
        <v>0</v>
      </c>
      <c r="X44" s="191">
        <v>0</v>
      </c>
      <c r="Y44" s="192">
        <v>0</v>
      </c>
      <c r="Z44" s="181">
        <v>0</v>
      </c>
      <c r="AA44" s="191">
        <v>0</v>
      </c>
      <c r="AB44" s="191">
        <v>0</v>
      </c>
      <c r="AC44" s="191">
        <v>0</v>
      </c>
    </row>
    <row r="45" spans="1:29" s="1" customFormat="1" ht="130.5" customHeight="1" outlineLevel="1" x14ac:dyDescent="0.2">
      <c r="A45" s="178" t="s">
        <v>1223</v>
      </c>
      <c r="B45" s="189" t="s">
        <v>620</v>
      </c>
      <c r="C45" s="180">
        <f>E45+J45</f>
        <v>0</v>
      </c>
      <c r="D45" s="181">
        <f t="shared" si="23"/>
        <v>0</v>
      </c>
      <c r="E45" s="180">
        <v>0</v>
      </c>
      <c r="F45" s="181">
        <f>G45+H45+I45</f>
        <v>0</v>
      </c>
      <c r="G45" s="181">
        <v>0</v>
      </c>
      <c r="H45" s="181">
        <v>0</v>
      </c>
      <c r="I45" s="181">
        <v>0</v>
      </c>
      <c r="J45" s="180">
        <v>0</v>
      </c>
      <c r="K45" s="181">
        <f t="shared" si="20"/>
        <v>0</v>
      </c>
      <c r="L45" s="181">
        <v>0</v>
      </c>
      <c r="M45" s="181">
        <v>0</v>
      </c>
      <c r="N45" s="181">
        <v>0</v>
      </c>
      <c r="O45" s="180">
        <v>0</v>
      </c>
      <c r="P45" s="181">
        <f>Q45+R45+S45</f>
        <v>0</v>
      </c>
      <c r="Q45" s="181">
        <v>0</v>
      </c>
      <c r="R45" s="191">
        <v>0</v>
      </c>
      <c r="S45" s="191">
        <v>0</v>
      </c>
      <c r="T45" s="192">
        <v>0</v>
      </c>
      <c r="U45" s="181">
        <v>0</v>
      </c>
      <c r="V45" s="181">
        <v>0</v>
      </c>
      <c r="W45" s="191">
        <v>0</v>
      </c>
      <c r="X45" s="191">
        <v>0</v>
      </c>
      <c r="Y45" s="192">
        <v>0</v>
      </c>
      <c r="Z45" s="181">
        <v>0</v>
      </c>
      <c r="AA45" s="191">
        <v>0</v>
      </c>
      <c r="AB45" s="191">
        <v>0</v>
      </c>
      <c r="AC45" s="191">
        <v>0</v>
      </c>
    </row>
    <row r="46" spans="1:29" s="1" customFormat="1" ht="57.6" customHeight="1" outlineLevel="1" x14ac:dyDescent="0.2">
      <c r="A46" s="178" t="s">
        <v>1224</v>
      </c>
      <c r="B46" s="189" t="s">
        <v>688</v>
      </c>
      <c r="C46" s="180">
        <f>E46+J46</f>
        <v>0.6</v>
      </c>
      <c r="D46" s="181">
        <f t="shared" si="23"/>
        <v>67025</v>
      </c>
      <c r="E46" s="178">
        <f>E47+E48</f>
        <v>0.6</v>
      </c>
      <c r="F46" s="181">
        <f>F47+F48</f>
        <v>66016</v>
      </c>
      <c r="G46" s="181">
        <f t="shared" ref="G46" si="24">G47+G48</f>
        <v>0</v>
      </c>
      <c r="H46" s="181">
        <f>H47+H48</f>
        <v>60962</v>
      </c>
      <c r="I46" s="181">
        <f>I47+I48</f>
        <v>5054</v>
      </c>
      <c r="J46" s="181">
        <f t="shared" ref="J46:AC46" si="25">J47+J48</f>
        <v>0</v>
      </c>
      <c r="K46" s="181">
        <f>K47+K48+K49</f>
        <v>1009</v>
      </c>
      <c r="L46" s="181">
        <f t="shared" ref="L46:N46" si="26">L47+L48+L49</f>
        <v>0</v>
      </c>
      <c r="M46" s="181">
        <f t="shared" si="26"/>
        <v>0</v>
      </c>
      <c r="N46" s="181">
        <f t="shared" si="26"/>
        <v>1009</v>
      </c>
      <c r="O46" s="181">
        <f t="shared" si="25"/>
        <v>0</v>
      </c>
      <c r="P46" s="181">
        <f t="shared" si="25"/>
        <v>0</v>
      </c>
      <c r="Q46" s="181">
        <f t="shared" si="25"/>
        <v>0</v>
      </c>
      <c r="R46" s="181">
        <f t="shared" si="25"/>
        <v>0</v>
      </c>
      <c r="S46" s="181">
        <f t="shared" si="25"/>
        <v>0</v>
      </c>
      <c r="T46" s="181">
        <f t="shared" si="25"/>
        <v>0</v>
      </c>
      <c r="U46" s="181">
        <f t="shared" si="25"/>
        <v>0</v>
      </c>
      <c r="V46" s="181">
        <f t="shared" si="25"/>
        <v>0</v>
      </c>
      <c r="W46" s="181">
        <f t="shared" si="25"/>
        <v>0</v>
      </c>
      <c r="X46" s="181">
        <f t="shared" si="25"/>
        <v>0</v>
      </c>
      <c r="Y46" s="181">
        <f t="shared" si="25"/>
        <v>0</v>
      </c>
      <c r="Z46" s="181">
        <f>Z47+Z48</f>
        <v>0</v>
      </c>
      <c r="AA46" s="181">
        <f t="shared" si="25"/>
        <v>0</v>
      </c>
      <c r="AB46" s="181">
        <f t="shared" si="25"/>
        <v>0</v>
      </c>
      <c r="AC46" s="181">
        <f t="shared" si="25"/>
        <v>0</v>
      </c>
    </row>
    <row r="47" spans="1:29" ht="54" customHeight="1" outlineLevel="1" x14ac:dyDescent="0.2">
      <c r="A47" s="182" t="s">
        <v>1225</v>
      </c>
      <c r="B47" s="190" t="s">
        <v>688</v>
      </c>
      <c r="C47" s="184">
        <f>E47</f>
        <v>0.6</v>
      </c>
      <c r="D47" s="185">
        <f t="shared" si="23"/>
        <v>64036</v>
      </c>
      <c r="E47" s="184">
        <v>0.6</v>
      </c>
      <c r="F47" s="185">
        <f>G47+H47+I47</f>
        <v>64036</v>
      </c>
      <c r="G47" s="185">
        <v>0</v>
      </c>
      <c r="H47" s="185">
        <v>60962</v>
      </c>
      <c r="I47" s="185">
        <v>3074</v>
      </c>
      <c r="J47" s="184">
        <v>0</v>
      </c>
      <c r="K47" s="185">
        <v>0</v>
      </c>
      <c r="L47" s="185">
        <v>0</v>
      </c>
      <c r="M47" s="185">
        <v>0</v>
      </c>
      <c r="N47" s="185">
        <v>0</v>
      </c>
      <c r="O47" s="184">
        <v>0</v>
      </c>
      <c r="P47" s="185">
        <v>0</v>
      </c>
      <c r="Q47" s="185">
        <v>0</v>
      </c>
      <c r="R47" s="187">
        <v>0</v>
      </c>
      <c r="S47" s="187">
        <v>0</v>
      </c>
      <c r="T47" s="186">
        <v>0</v>
      </c>
      <c r="U47" s="185">
        <v>0</v>
      </c>
      <c r="V47" s="185">
        <v>0</v>
      </c>
      <c r="W47" s="187">
        <v>0</v>
      </c>
      <c r="X47" s="187">
        <v>0</v>
      </c>
      <c r="Y47" s="186">
        <v>0</v>
      </c>
      <c r="Z47" s="185">
        <v>0</v>
      </c>
      <c r="AA47" s="187">
        <v>0</v>
      </c>
      <c r="AB47" s="187">
        <v>0</v>
      </c>
      <c r="AC47" s="187">
        <v>0</v>
      </c>
    </row>
    <row r="48" spans="1:29" ht="79.150000000000006" customHeight="1" outlineLevel="1" x14ac:dyDescent="0.2">
      <c r="A48" s="182" t="s">
        <v>1226</v>
      </c>
      <c r="B48" s="190" t="s">
        <v>722</v>
      </c>
      <c r="C48" s="184">
        <f>E48</f>
        <v>0</v>
      </c>
      <c r="D48" s="185">
        <f t="shared" si="23"/>
        <v>1980</v>
      </c>
      <c r="E48" s="184">
        <v>0</v>
      </c>
      <c r="F48" s="185">
        <f>G48+H48+I48</f>
        <v>1980</v>
      </c>
      <c r="G48" s="185">
        <v>0</v>
      </c>
      <c r="H48" s="185">
        <v>0</v>
      </c>
      <c r="I48" s="185">
        <v>1980</v>
      </c>
      <c r="J48" s="184">
        <v>0</v>
      </c>
      <c r="K48" s="185">
        <v>0</v>
      </c>
      <c r="L48" s="185">
        <v>0</v>
      </c>
      <c r="M48" s="185">
        <v>0</v>
      </c>
      <c r="N48" s="185">
        <v>0</v>
      </c>
      <c r="O48" s="184">
        <v>0</v>
      </c>
      <c r="P48" s="185">
        <v>0</v>
      </c>
      <c r="Q48" s="185">
        <v>0</v>
      </c>
      <c r="R48" s="187">
        <v>0</v>
      </c>
      <c r="S48" s="187">
        <v>0</v>
      </c>
      <c r="T48" s="186">
        <v>0</v>
      </c>
      <c r="U48" s="185">
        <v>0</v>
      </c>
      <c r="V48" s="185">
        <v>0</v>
      </c>
      <c r="W48" s="187">
        <v>0</v>
      </c>
      <c r="X48" s="187">
        <v>0</v>
      </c>
      <c r="Y48" s="186">
        <v>0</v>
      </c>
      <c r="Z48" s="185">
        <v>0</v>
      </c>
      <c r="AA48" s="187">
        <v>0</v>
      </c>
      <c r="AB48" s="187">
        <v>0</v>
      </c>
      <c r="AC48" s="187">
        <v>0</v>
      </c>
    </row>
    <row r="49" spans="1:30" ht="88.5" customHeight="1" outlineLevel="1" x14ac:dyDescent="0.2">
      <c r="A49" s="182" t="s">
        <v>1227</v>
      </c>
      <c r="B49" s="190" t="s">
        <v>1053</v>
      </c>
      <c r="C49" s="184">
        <f>E49</f>
        <v>0</v>
      </c>
      <c r="D49" s="185">
        <f t="shared" ref="D49" si="27">F49+K49+P49+U49+Z49</f>
        <v>1009</v>
      </c>
      <c r="E49" s="184">
        <v>0</v>
      </c>
      <c r="F49" s="185">
        <f>G49+H49+I49</f>
        <v>0</v>
      </c>
      <c r="G49" s="185">
        <v>0</v>
      </c>
      <c r="H49" s="185">
        <v>0</v>
      </c>
      <c r="I49" s="185">
        <v>0</v>
      </c>
      <c r="J49" s="184">
        <v>0</v>
      </c>
      <c r="K49" s="185">
        <f>L49+M49+N49</f>
        <v>1009</v>
      </c>
      <c r="L49" s="185">
        <v>0</v>
      </c>
      <c r="M49" s="185">
        <v>0</v>
      </c>
      <c r="N49" s="185">
        <v>1009</v>
      </c>
      <c r="O49" s="184">
        <v>0</v>
      </c>
      <c r="P49" s="185">
        <v>0</v>
      </c>
      <c r="Q49" s="185">
        <v>0</v>
      </c>
      <c r="R49" s="187">
        <v>0</v>
      </c>
      <c r="S49" s="187">
        <v>0</v>
      </c>
      <c r="T49" s="186">
        <v>0</v>
      </c>
      <c r="U49" s="185">
        <v>0</v>
      </c>
      <c r="V49" s="185">
        <v>0</v>
      </c>
      <c r="W49" s="187">
        <v>0</v>
      </c>
      <c r="X49" s="187">
        <v>0</v>
      </c>
      <c r="Y49" s="186">
        <v>0</v>
      </c>
      <c r="Z49" s="185">
        <v>0</v>
      </c>
      <c r="AA49" s="187">
        <v>0</v>
      </c>
      <c r="AB49" s="187">
        <v>0</v>
      </c>
      <c r="AC49" s="187">
        <v>0</v>
      </c>
    </row>
    <row r="50" spans="1:30" s="197" customFormat="1" ht="40.5" customHeight="1" x14ac:dyDescent="0.2">
      <c r="A50" s="193"/>
      <c r="B50" s="194" t="s">
        <v>1228</v>
      </c>
      <c r="C50" s="195">
        <f t="shared" ref="C50:AA50" si="28">C11+C19+C23+C27+C31+C35+C39+C41+C15+C43+C44+C45+C46</f>
        <v>13.19</v>
      </c>
      <c r="D50" s="196">
        <f>D11+D19+D23+D27+D31+D35+D39+D41+D15+D43+D44+D45+D46</f>
        <v>1524539</v>
      </c>
      <c r="E50" s="195">
        <f t="shared" si="28"/>
        <v>3.06</v>
      </c>
      <c r="F50" s="196">
        <f t="shared" si="28"/>
        <v>321465</v>
      </c>
      <c r="G50" s="196">
        <f t="shared" si="28"/>
        <v>126793</v>
      </c>
      <c r="H50" s="196">
        <f t="shared" si="28"/>
        <v>182270</v>
      </c>
      <c r="I50" s="196">
        <f t="shared" si="28"/>
        <v>12402</v>
      </c>
      <c r="J50" s="195">
        <f t="shared" si="28"/>
        <v>2.21</v>
      </c>
      <c r="K50" s="196">
        <f>K11+K19+K23+K27+K31+K35+K39+K41+K15+K43+K44+K45+K46</f>
        <v>163887</v>
      </c>
      <c r="L50" s="196">
        <f t="shared" ref="L50:M50" si="29">L11+L19+L23+L27+L31+L35+L39+L41+L15+L43+L44+L45+L46</f>
        <v>0</v>
      </c>
      <c r="M50" s="196">
        <f t="shared" si="29"/>
        <v>147204</v>
      </c>
      <c r="N50" s="196">
        <f>N11+N19+N23+N27+N31+N35+N39+N41+N15+N43+N44+N45+N46</f>
        <v>16683</v>
      </c>
      <c r="O50" s="195">
        <f t="shared" si="28"/>
        <v>0</v>
      </c>
      <c r="P50" s="196">
        <f t="shared" si="28"/>
        <v>5000</v>
      </c>
      <c r="Q50" s="196">
        <f t="shared" si="28"/>
        <v>0</v>
      </c>
      <c r="R50" s="196">
        <f t="shared" si="28"/>
        <v>0</v>
      </c>
      <c r="S50" s="196">
        <f t="shared" si="28"/>
        <v>5000</v>
      </c>
      <c r="T50" s="195">
        <f t="shared" si="28"/>
        <v>0.1</v>
      </c>
      <c r="U50" s="196">
        <f t="shared" si="28"/>
        <v>5000</v>
      </c>
      <c r="V50" s="196">
        <f t="shared" si="28"/>
        <v>0</v>
      </c>
      <c r="W50" s="196">
        <f t="shared" si="28"/>
        <v>0</v>
      </c>
      <c r="X50" s="196">
        <f t="shared" si="28"/>
        <v>5000</v>
      </c>
      <c r="Y50" s="195">
        <f>Y11+Y19+Y23+Y27+Y31+Y35+Y39+Y41+Y15+Y43+Y44+Y45+Y46</f>
        <v>8.0299999999999994</v>
      </c>
      <c r="Z50" s="196">
        <f>Z11+Z19+Z23+Z27+Z31+Z35+Z39+Z41+Z15+Z43+Z44+Z45+Z46</f>
        <v>1029187</v>
      </c>
      <c r="AA50" s="196">
        <f t="shared" si="28"/>
        <v>0</v>
      </c>
      <c r="AB50" s="196">
        <f>AB11+AB19+AB23+AB27+AB31+AB35+AB39+AB41+AB15+AB43+AB44+AB45+AB46</f>
        <v>974506</v>
      </c>
      <c r="AC50" s="196">
        <f>AC11+AC19+AC23+AC27+AC31+AC35+AC39+AC41+AC15+AC43+AC44+AC45+AC46</f>
        <v>54681</v>
      </c>
      <c r="AD50" s="193"/>
    </row>
    <row r="51" spans="1:30" ht="25.5" customHeight="1" x14ac:dyDescent="0.2">
      <c r="A51" s="312" t="s">
        <v>78</v>
      </c>
      <c r="B51" s="403" t="s">
        <v>1229</v>
      </c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5"/>
    </row>
    <row r="52" spans="1:30" s="1" customFormat="1" ht="112.15" customHeight="1" outlineLevel="1" x14ac:dyDescent="0.2">
      <c r="A52" s="178" t="s">
        <v>1230</v>
      </c>
      <c r="B52" s="198" t="s">
        <v>89</v>
      </c>
      <c r="C52" s="180">
        <f>C53+C54+C55</f>
        <v>0.1</v>
      </c>
      <c r="D52" s="181">
        <f t="shared" ref="D52:R52" si="30">D53+D54+D55</f>
        <v>54455</v>
      </c>
      <c r="E52" s="180">
        <f t="shared" si="30"/>
        <v>0</v>
      </c>
      <c r="F52" s="181">
        <f t="shared" si="30"/>
        <v>0</v>
      </c>
      <c r="G52" s="181">
        <f t="shared" si="30"/>
        <v>0</v>
      </c>
      <c r="H52" s="181">
        <f t="shared" si="30"/>
        <v>0</v>
      </c>
      <c r="I52" s="181">
        <f t="shared" si="30"/>
        <v>0</v>
      </c>
      <c r="J52" s="180">
        <f t="shared" si="30"/>
        <v>0</v>
      </c>
      <c r="K52" s="181">
        <f t="shared" si="30"/>
        <v>0</v>
      </c>
      <c r="L52" s="181">
        <f t="shared" si="30"/>
        <v>0</v>
      </c>
      <c r="M52" s="181">
        <f t="shared" si="30"/>
        <v>0</v>
      </c>
      <c r="N52" s="181">
        <f t="shared" si="30"/>
        <v>0</v>
      </c>
      <c r="O52" s="180">
        <f t="shared" si="30"/>
        <v>0</v>
      </c>
      <c r="P52" s="181">
        <f t="shared" si="30"/>
        <v>0</v>
      </c>
      <c r="Q52" s="181">
        <f t="shared" si="30"/>
        <v>0</v>
      </c>
      <c r="R52" s="181">
        <f t="shared" si="30"/>
        <v>0</v>
      </c>
      <c r="S52" s="181">
        <f t="shared" ref="S52:AA52" si="31">S53+S54+S55</f>
        <v>0</v>
      </c>
      <c r="T52" s="180">
        <f t="shared" si="31"/>
        <v>0</v>
      </c>
      <c r="U52" s="181">
        <f>U53+U54+U55</f>
        <v>0</v>
      </c>
      <c r="V52" s="181">
        <f>V53+V54+V55</f>
        <v>0</v>
      </c>
      <c r="W52" s="181">
        <v>0</v>
      </c>
      <c r="X52" s="181">
        <v>0</v>
      </c>
      <c r="Y52" s="180">
        <f t="shared" si="31"/>
        <v>0.1</v>
      </c>
      <c r="Z52" s="181">
        <f>Z53+Z54+Z55</f>
        <v>54455</v>
      </c>
      <c r="AA52" s="181">
        <f t="shared" si="31"/>
        <v>0</v>
      </c>
      <c r="AB52" s="181">
        <f>AB53+AB54+AB55</f>
        <v>49966</v>
      </c>
      <c r="AC52" s="181">
        <f>AC53+AC54+AC55</f>
        <v>4489</v>
      </c>
    </row>
    <row r="53" spans="1:30" ht="111.6" customHeight="1" outlineLevel="1" x14ac:dyDescent="0.2">
      <c r="A53" s="182" t="s">
        <v>1231</v>
      </c>
      <c r="B53" s="199" t="s">
        <v>89</v>
      </c>
      <c r="C53" s="184">
        <f>E53+J53+O53+T53+Y53</f>
        <v>0.1</v>
      </c>
      <c r="D53" s="185">
        <f t="shared" ref="D53:D55" si="32">F53+K53+P53+U53+Z53</f>
        <v>52485</v>
      </c>
      <c r="E53" s="184">
        <v>0</v>
      </c>
      <c r="F53" s="185">
        <v>0</v>
      </c>
      <c r="G53" s="185">
        <v>0</v>
      </c>
      <c r="H53" s="185">
        <v>0</v>
      </c>
      <c r="I53" s="185">
        <v>0</v>
      </c>
      <c r="J53" s="184">
        <v>0</v>
      </c>
      <c r="K53" s="185">
        <f t="shared" ref="K53:K58" si="33">SUM(L53:N53)</f>
        <v>0</v>
      </c>
      <c r="L53" s="185">
        <v>0</v>
      </c>
      <c r="M53" s="185">
        <f>ROUND(51350*0.959,1)-49244.7</f>
        <v>0</v>
      </c>
      <c r="N53" s="185">
        <v>0</v>
      </c>
      <c r="O53" s="184">
        <v>0</v>
      </c>
      <c r="P53" s="185">
        <v>0</v>
      </c>
      <c r="Q53" s="185">
        <v>0</v>
      </c>
      <c r="R53" s="185">
        <f>P53*0.959</f>
        <v>0</v>
      </c>
      <c r="S53" s="185">
        <f>P53*0.041</f>
        <v>0</v>
      </c>
      <c r="T53" s="184">
        <v>0</v>
      </c>
      <c r="U53" s="185">
        <v>0</v>
      </c>
      <c r="V53" s="185">
        <v>0</v>
      </c>
      <c r="W53" s="185">
        <v>0</v>
      </c>
      <c r="X53" s="185">
        <v>0</v>
      </c>
      <c r="Y53" s="184">
        <v>0.1</v>
      </c>
      <c r="Z53" s="185">
        <f>AA53+AB53+AC53</f>
        <v>52485</v>
      </c>
      <c r="AA53" s="185">
        <v>0</v>
      </c>
      <c r="AB53" s="185">
        <v>49966</v>
      </c>
      <c r="AC53" s="185">
        <v>2519</v>
      </c>
    </row>
    <row r="54" spans="1:30" ht="138" customHeight="1" outlineLevel="1" x14ac:dyDescent="0.2">
      <c r="A54" s="182" t="s">
        <v>1232</v>
      </c>
      <c r="B54" s="199" t="s">
        <v>41</v>
      </c>
      <c r="C54" s="184">
        <v>0</v>
      </c>
      <c r="D54" s="185">
        <f t="shared" si="32"/>
        <v>1135</v>
      </c>
      <c r="E54" s="184">
        <v>0</v>
      </c>
      <c r="F54" s="185">
        <v>0</v>
      </c>
      <c r="G54" s="185">
        <v>0</v>
      </c>
      <c r="H54" s="185">
        <v>0</v>
      </c>
      <c r="I54" s="185">
        <v>0</v>
      </c>
      <c r="J54" s="184">
        <v>0</v>
      </c>
      <c r="K54" s="185">
        <f t="shared" si="33"/>
        <v>0</v>
      </c>
      <c r="L54" s="185">
        <v>0</v>
      </c>
      <c r="M54" s="185">
        <v>0</v>
      </c>
      <c r="N54" s="185">
        <v>0</v>
      </c>
      <c r="O54" s="184">
        <v>0</v>
      </c>
      <c r="P54" s="185">
        <v>0</v>
      </c>
      <c r="Q54" s="185">
        <v>0</v>
      </c>
      <c r="R54" s="185">
        <v>0</v>
      </c>
      <c r="S54" s="185">
        <v>0</v>
      </c>
      <c r="T54" s="184">
        <v>0</v>
      </c>
      <c r="U54" s="185">
        <v>0</v>
      </c>
      <c r="V54" s="185">
        <v>0</v>
      </c>
      <c r="W54" s="185">
        <v>0</v>
      </c>
      <c r="X54" s="185">
        <v>0</v>
      </c>
      <c r="Y54" s="184">
        <v>0</v>
      </c>
      <c r="Z54" s="185">
        <f t="shared" ref="Z54:Z55" si="34">AA54+AB54+AC54</f>
        <v>1135</v>
      </c>
      <c r="AA54" s="185">
        <v>0</v>
      </c>
      <c r="AB54" s="185">
        <v>0</v>
      </c>
      <c r="AC54" s="185">
        <v>1135</v>
      </c>
    </row>
    <row r="55" spans="1:30" ht="135.6" customHeight="1" outlineLevel="1" x14ac:dyDescent="0.2">
      <c r="A55" s="182" t="s">
        <v>1233</v>
      </c>
      <c r="B55" s="199" t="s">
        <v>415</v>
      </c>
      <c r="C55" s="184">
        <v>0</v>
      </c>
      <c r="D55" s="185">
        <f t="shared" si="32"/>
        <v>835</v>
      </c>
      <c r="E55" s="184">
        <v>0</v>
      </c>
      <c r="F55" s="185">
        <v>0</v>
      </c>
      <c r="G55" s="185">
        <v>0</v>
      </c>
      <c r="H55" s="185">
        <v>0</v>
      </c>
      <c r="I55" s="185">
        <v>0</v>
      </c>
      <c r="J55" s="184">
        <v>0</v>
      </c>
      <c r="K55" s="185">
        <f>N55</f>
        <v>0</v>
      </c>
      <c r="L55" s="185">
        <v>0</v>
      </c>
      <c r="M55" s="185">
        <v>0</v>
      </c>
      <c r="N55" s="185">
        <v>0</v>
      </c>
      <c r="O55" s="184">
        <v>0</v>
      </c>
      <c r="P55" s="185">
        <v>0</v>
      </c>
      <c r="Q55" s="185">
        <v>0</v>
      </c>
      <c r="R55" s="185">
        <v>0</v>
      </c>
      <c r="S55" s="185">
        <v>0</v>
      </c>
      <c r="T55" s="184">
        <v>0</v>
      </c>
      <c r="U55" s="185">
        <v>0</v>
      </c>
      <c r="V55" s="185">
        <v>0</v>
      </c>
      <c r="W55" s="185">
        <v>0</v>
      </c>
      <c r="X55" s="185">
        <v>0</v>
      </c>
      <c r="Y55" s="184">
        <v>0</v>
      </c>
      <c r="Z55" s="185">
        <f t="shared" si="34"/>
        <v>835</v>
      </c>
      <c r="AA55" s="185">
        <v>0</v>
      </c>
      <c r="AB55" s="185">
        <v>0</v>
      </c>
      <c r="AC55" s="185">
        <v>835</v>
      </c>
    </row>
    <row r="56" spans="1:30" s="1" customFormat="1" ht="105" customHeight="1" outlineLevel="1" x14ac:dyDescent="0.2">
      <c r="A56" s="178" t="s">
        <v>1234</v>
      </c>
      <c r="B56" s="198" t="s">
        <v>409</v>
      </c>
      <c r="C56" s="180">
        <f t="shared" ref="C56:AB56" si="35">C57+C58+C59</f>
        <v>0.92</v>
      </c>
      <c r="D56" s="181">
        <f t="shared" si="35"/>
        <v>56064</v>
      </c>
      <c r="E56" s="180">
        <f t="shared" si="35"/>
        <v>0</v>
      </c>
      <c r="F56" s="181">
        <f t="shared" si="35"/>
        <v>0</v>
      </c>
      <c r="G56" s="181">
        <f t="shared" si="35"/>
        <v>0</v>
      </c>
      <c r="H56" s="181">
        <f t="shared" si="35"/>
        <v>0</v>
      </c>
      <c r="I56" s="181">
        <f t="shared" si="35"/>
        <v>0</v>
      </c>
      <c r="J56" s="180">
        <f t="shared" si="35"/>
        <v>0</v>
      </c>
      <c r="K56" s="181">
        <f>K57+K58+K59</f>
        <v>0</v>
      </c>
      <c r="L56" s="181">
        <f t="shared" si="35"/>
        <v>0</v>
      </c>
      <c r="M56" s="181">
        <f t="shared" si="35"/>
        <v>0</v>
      </c>
      <c r="N56" s="181">
        <f>N57+N58+N59</f>
        <v>0</v>
      </c>
      <c r="O56" s="180">
        <f t="shared" si="35"/>
        <v>0</v>
      </c>
      <c r="P56" s="181">
        <f t="shared" si="35"/>
        <v>0</v>
      </c>
      <c r="Q56" s="181">
        <f t="shared" si="35"/>
        <v>0</v>
      </c>
      <c r="R56" s="181">
        <f t="shared" si="35"/>
        <v>0</v>
      </c>
      <c r="S56" s="181">
        <f t="shared" si="35"/>
        <v>0</v>
      </c>
      <c r="T56" s="180">
        <f t="shared" si="35"/>
        <v>0</v>
      </c>
      <c r="U56" s="181">
        <f t="shared" si="35"/>
        <v>0</v>
      </c>
      <c r="V56" s="181">
        <f t="shared" si="35"/>
        <v>0</v>
      </c>
      <c r="W56" s="181">
        <f t="shared" si="35"/>
        <v>0</v>
      </c>
      <c r="X56" s="181">
        <f t="shared" si="35"/>
        <v>0</v>
      </c>
      <c r="Y56" s="180">
        <f t="shared" si="35"/>
        <v>0.92</v>
      </c>
      <c r="Z56" s="181">
        <f t="shared" si="35"/>
        <v>56064</v>
      </c>
      <c r="AA56" s="181">
        <f t="shared" si="35"/>
        <v>0</v>
      </c>
      <c r="AB56" s="181">
        <f t="shared" si="35"/>
        <v>49980</v>
      </c>
      <c r="AC56" s="181">
        <f>AC57+AC58+AC59+AC73</f>
        <v>6084</v>
      </c>
    </row>
    <row r="57" spans="1:30" ht="92.45" customHeight="1" outlineLevel="1" x14ac:dyDescent="0.2">
      <c r="A57" s="182" t="s">
        <v>1235</v>
      </c>
      <c r="B57" s="199" t="s">
        <v>409</v>
      </c>
      <c r="C57" s="184">
        <f>E57+J57+O57++Y57+T57</f>
        <v>0.92</v>
      </c>
      <c r="D57" s="187">
        <f>F57+K57+P57+Z57+U57</f>
        <v>52500</v>
      </c>
      <c r="E57" s="186">
        <v>0</v>
      </c>
      <c r="F57" s="187">
        <v>0</v>
      </c>
      <c r="G57" s="187">
        <v>0</v>
      </c>
      <c r="H57" s="187">
        <v>0</v>
      </c>
      <c r="I57" s="187">
        <v>0</v>
      </c>
      <c r="J57" s="184">
        <v>0</v>
      </c>
      <c r="K57" s="185">
        <f t="shared" si="33"/>
        <v>0</v>
      </c>
      <c r="L57" s="185">
        <v>0</v>
      </c>
      <c r="M57" s="187">
        <f>ROUND(52500*0.959,1)-50347.5</f>
        <v>0</v>
      </c>
      <c r="N57" s="187">
        <v>0</v>
      </c>
      <c r="O57" s="186">
        <v>0</v>
      </c>
      <c r="P57" s="187">
        <f>R57+S57</f>
        <v>0</v>
      </c>
      <c r="Q57" s="187">
        <v>0</v>
      </c>
      <c r="R57" s="187">
        <v>0</v>
      </c>
      <c r="S57" s="187">
        <v>0</v>
      </c>
      <c r="T57" s="186">
        <v>0</v>
      </c>
      <c r="U57" s="185">
        <v>0</v>
      </c>
      <c r="V57" s="185">
        <v>0</v>
      </c>
      <c r="W57" s="185">
        <v>0</v>
      </c>
      <c r="X57" s="185">
        <v>0</v>
      </c>
      <c r="Y57" s="186">
        <v>0.92</v>
      </c>
      <c r="Z57" s="187">
        <f>AA57+AB57+AC57</f>
        <v>52500</v>
      </c>
      <c r="AA57" s="187">
        <v>0</v>
      </c>
      <c r="AB57" s="187">
        <v>49980</v>
      </c>
      <c r="AC57" s="187">
        <v>2520</v>
      </c>
    </row>
    <row r="58" spans="1:30" ht="109.9" customHeight="1" outlineLevel="1" x14ac:dyDescent="0.2">
      <c r="A58" s="182" t="s">
        <v>1236</v>
      </c>
      <c r="B58" s="199" t="s">
        <v>412</v>
      </c>
      <c r="C58" s="184">
        <f t="shared" ref="C58:C59" si="36">E58+J58+O58++Y58+T58</f>
        <v>0</v>
      </c>
      <c r="D58" s="187">
        <f t="shared" ref="D58:D59" si="37">F58+K58+P58+Z58+U58</f>
        <v>2600</v>
      </c>
      <c r="E58" s="186">
        <v>0</v>
      </c>
      <c r="F58" s="187">
        <v>0</v>
      </c>
      <c r="G58" s="187">
        <v>0</v>
      </c>
      <c r="H58" s="187">
        <v>0</v>
      </c>
      <c r="I58" s="187">
        <v>0</v>
      </c>
      <c r="J58" s="184">
        <v>0</v>
      </c>
      <c r="K58" s="185">
        <f t="shared" si="33"/>
        <v>0</v>
      </c>
      <c r="L58" s="185">
        <v>0</v>
      </c>
      <c r="M58" s="187">
        <v>0</v>
      </c>
      <c r="N58" s="187">
        <v>0</v>
      </c>
      <c r="O58" s="186">
        <v>0</v>
      </c>
      <c r="P58" s="187">
        <f>S58</f>
        <v>0</v>
      </c>
      <c r="Q58" s="187">
        <v>0</v>
      </c>
      <c r="R58" s="187">
        <v>0</v>
      </c>
      <c r="S58" s="187">
        <v>0</v>
      </c>
      <c r="T58" s="186">
        <v>0</v>
      </c>
      <c r="U58" s="185">
        <v>0</v>
      </c>
      <c r="V58" s="185">
        <v>0</v>
      </c>
      <c r="W58" s="185">
        <v>0</v>
      </c>
      <c r="X58" s="185">
        <v>0</v>
      </c>
      <c r="Y58" s="186">
        <v>0</v>
      </c>
      <c r="Z58" s="187">
        <f>AA58+AB58+AC58</f>
        <v>2600</v>
      </c>
      <c r="AA58" s="187">
        <v>0</v>
      </c>
      <c r="AB58" s="187">
        <v>0</v>
      </c>
      <c r="AC58" s="187">
        <v>2600</v>
      </c>
    </row>
    <row r="59" spans="1:30" ht="108" customHeight="1" outlineLevel="1" x14ac:dyDescent="0.2">
      <c r="A59" s="182" t="s">
        <v>1237</v>
      </c>
      <c r="B59" s="199" t="s">
        <v>413</v>
      </c>
      <c r="C59" s="184">
        <f t="shared" si="36"/>
        <v>0</v>
      </c>
      <c r="D59" s="187">
        <f t="shared" si="37"/>
        <v>964</v>
      </c>
      <c r="E59" s="186">
        <v>0</v>
      </c>
      <c r="F59" s="187">
        <v>0</v>
      </c>
      <c r="G59" s="187">
        <v>0</v>
      </c>
      <c r="H59" s="187">
        <v>0</v>
      </c>
      <c r="I59" s="187">
        <v>0</v>
      </c>
      <c r="J59" s="184">
        <v>0</v>
      </c>
      <c r="K59" s="185">
        <f>N59</f>
        <v>0</v>
      </c>
      <c r="L59" s="185">
        <v>0</v>
      </c>
      <c r="M59" s="187">
        <v>0</v>
      </c>
      <c r="N59" s="187">
        <v>0</v>
      </c>
      <c r="O59" s="186">
        <v>0</v>
      </c>
      <c r="P59" s="187">
        <f>S59</f>
        <v>0</v>
      </c>
      <c r="Q59" s="187">
        <v>0</v>
      </c>
      <c r="R59" s="187">
        <v>0</v>
      </c>
      <c r="S59" s="187">
        <v>0</v>
      </c>
      <c r="T59" s="186">
        <v>0</v>
      </c>
      <c r="U59" s="185">
        <v>0</v>
      </c>
      <c r="V59" s="185">
        <v>0</v>
      </c>
      <c r="W59" s="185">
        <v>0</v>
      </c>
      <c r="X59" s="185">
        <v>0</v>
      </c>
      <c r="Y59" s="186">
        <v>0</v>
      </c>
      <c r="Z59" s="187">
        <f>AA59+AB59+AC59</f>
        <v>964</v>
      </c>
      <c r="AA59" s="187">
        <v>0</v>
      </c>
      <c r="AB59" s="187">
        <v>0</v>
      </c>
      <c r="AC59" s="187">
        <v>964</v>
      </c>
    </row>
    <row r="60" spans="1:30" s="1" customFormat="1" ht="122.25" customHeight="1" outlineLevel="1" x14ac:dyDescent="0.2">
      <c r="A60" s="178" t="s">
        <v>1238</v>
      </c>
      <c r="B60" s="198" t="s">
        <v>410</v>
      </c>
      <c r="C60" s="180">
        <f>E60+J60+O60+Y60+T60</f>
        <v>1</v>
      </c>
      <c r="D60" s="181">
        <f>F60+K60+P60+Z60+U60</f>
        <v>48605</v>
      </c>
      <c r="E60" s="180">
        <f t="shared" ref="E60:X60" si="38">E61+E62+E63</f>
        <v>0</v>
      </c>
      <c r="F60" s="181">
        <f>F61+F62+F63</f>
        <v>0</v>
      </c>
      <c r="G60" s="181">
        <f t="shared" si="38"/>
        <v>0</v>
      </c>
      <c r="H60" s="181">
        <f t="shared" si="38"/>
        <v>0</v>
      </c>
      <c r="I60" s="181">
        <f t="shared" si="38"/>
        <v>0</v>
      </c>
      <c r="J60" s="180">
        <f t="shared" si="38"/>
        <v>0</v>
      </c>
      <c r="K60" s="181">
        <f>K61+K62+K63</f>
        <v>0</v>
      </c>
      <c r="L60" s="181">
        <f t="shared" si="38"/>
        <v>0</v>
      </c>
      <c r="M60" s="181">
        <f t="shared" si="38"/>
        <v>0</v>
      </c>
      <c r="N60" s="181">
        <f t="shared" si="38"/>
        <v>0</v>
      </c>
      <c r="O60" s="180">
        <f t="shared" si="38"/>
        <v>0</v>
      </c>
      <c r="P60" s="181">
        <f t="shared" si="38"/>
        <v>0</v>
      </c>
      <c r="Q60" s="181">
        <f t="shared" si="38"/>
        <v>0</v>
      </c>
      <c r="R60" s="181">
        <f t="shared" si="38"/>
        <v>0</v>
      </c>
      <c r="S60" s="181">
        <f t="shared" si="38"/>
        <v>0</v>
      </c>
      <c r="T60" s="180">
        <f t="shared" si="38"/>
        <v>0</v>
      </c>
      <c r="U60" s="181">
        <f t="shared" si="38"/>
        <v>0</v>
      </c>
      <c r="V60" s="181">
        <f t="shared" si="38"/>
        <v>0</v>
      </c>
      <c r="W60" s="181">
        <f t="shared" si="38"/>
        <v>0</v>
      </c>
      <c r="X60" s="181">
        <f t="shared" si="38"/>
        <v>0</v>
      </c>
      <c r="Y60" s="180">
        <f>Y61+Y62+Y63</f>
        <v>1</v>
      </c>
      <c r="Z60" s="181">
        <f>Z61+Z62+Z63</f>
        <v>48605</v>
      </c>
      <c r="AA60" s="181">
        <f>AA61+AA62+AA63</f>
        <v>0</v>
      </c>
      <c r="AB60" s="181">
        <f>AB61+AB62+AB63</f>
        <v>43654</v>
      </c>
      <c r="AC60" s="181">
        <f>AC61+AC62+AC63</f>
        <v>4951</v>
      </c>
    </row>
    <row r="61" spans="1:30" ht="108" customHeight="1" outlineLevel="1" x14ac:dyDescent="0.2">
      <c r="A61" s="182" t="s">
        <v>1239</v>
      </c>
      <c r="B61" s="199" t="s">
        <v>410</v>
      </c>
      <c r="C61" s="184">
        <f t="shared" ref="C61:C63" si="39">E61+J61+O61+Y61+T61</f>
        <v>1</v>
      </c>
      <c r="D61" s="185">
        <f t="shared" ref="D61:D62" si="40">F61+K61+P61+Z61+U61</f>
        <v>45855</v>
      </c>
      <c r="E61" s="186">
        <v>0</v>
      </c>
      <c r="F61" s="187">
        <v>0</v>
      </c>
      <c r="G61" s="187">
        <v>0</v>
      </c>
      <c r="H61" s="187">
        <v>0</v>
      </c>
      <c r="I61" s="187">
        <v>0</v>
      </c>
      <c r="J61" s="184">
        <v>0</v>
      </c>
      <c r="K61" s="185">
        <v>0</v>
      </c>
      <c r="L61" s="185">
        <v>0</v>
      </c>
      <c r="M61" s="187">
        <v>0</v>
      </c>
      <c r="N61" s="187">
        <v>0</v>
      </c>
      <c r="O61" s="186">
        <v>0</v>
      </c>
      <c r="P61" s="187">
        <v>0</v>
      </c>
      <c r="Q61" s="187">
        <v>0</v>
      </c>
      <c r="R61" s="187">
        <v>0</v>
      </c>
      <c r="S61" s="187">
        <v>0</v>
      </c>
      <c r="T61" s="185">
        <v>0</v>
      </c>
      <c r="U61" s="185">
        <v>0</v>
      </c>
      <c r="V61" s="185">
        <v>0</v>
      </c>
      <c r="W61" s="185">
        <v>0</v>
      </c>
      <c r="X61" s="185">
        <v>0</v>
      </c>
      <c r="Y61" s="186">
        <v>1</v>
      </c>
      <c r="Z61" s="187">
        <f>AA61+AB61+AC61</f>
        <v>45855</v>
      </c>
      <c r="AA61" s="187">
        <v>0</v>
      </c>
      <c r="AB61" s="187">
        <v>43654</v>
      </c>
      <c r="AC61" s="187">
        <v>2201</v>
      </c>
    </row>
    <row r="62" spans="1:30" ht="129.75" customHeight="1" outlineLevel="1" x14ac:dyDescent="0.2">
      <c r="A62" s="182" t="s">
        <v>1240</v>
      </c>
      <c r="B62" s="199" t="s">
        <v>479</v>
      </c>
      <c r="C62" s="184">
        <f t="shared" si="39"/>
        <v>0</v>
      </c>
      <c r="D62" s="185">
        <f t="shared" si="40"/>
        <v>1765</v>
      </c>
      <c r="E62" s="186">
        <v>0</v>
      </c>
      <c r="F62" s="187">
        <v>0</v>
      </c>
      <c r="G62" s="187">
        <v>0</v>
      </c>
      <c r="H62" s="187">
        <v>0</v>
      </c>
      <c r="I62" s="187">
        <v>0</v>
      </c>
      <c r="J62" s="184">
        <v>0</v>
      </c>
      <c r="K62" s="185">
        <v>0</v>
      </c>
      <c r="L62" s="185">
        <v>0</v>
      </c>
      <c r="M62" s="187">
        <v>0</v>
      </c>
      <c r="N62" s="187">
        <v>0</v>
      </c>
      <c r="O62" s="186">
        <v>0</v>
      </c>
      <c r="P62" s="187">
        <f>S62</f>
        <v>0</v>
      </c>
      <c r="Q62" s="187">
        <v>0</v>
      </c>
      <c r="R62" s="187">
        <v>0</v>
      </c>
      <c r="S62" s="187">
        <v>0</v>
      </c>
      <c r="T62" s="185">
        <v>0</v>
      </c>
      <c r="U62" s="185">
        <v>0</v>
      </c>
      <c r="V62" s="185">
        <v>0</v>
      </c>
      <c r="W62" s="185">
        <v>0</v>
      </c>
      <c r="X62" s="185">
        <v>0</v>
      </c>
      <c r="Y62" s="186">
        <v>0</v>
      </c>
      <c r="Z62" s="187">
        <f t="shared" ref="Z62:Z63" si="41">AA62+AB62+AC62</f>
        <v>1765</v>
      </c>
      <c r="AA62" s="187">
        <v>0</v>
      </c>
      <c r="AB62" s="187">
        <v>0</v>
      </c>
      <c r="AC62" s="187">
        <v>1765</v>
      </c>
    </row>
    <row r="63" spans="1:30" ht="128.25" customHeight="1" outlineLevel="1" x14ac:dyDescent="0.2">
      <c r="A63" s="182" t="s">
        <v>1241</v>
      </c>
      <c r="B63" s="199" t="s">
        <v>480</v>
      </c>
      <c r="C63" s="184">
        <f t="shared" si="39"/>
        <v>0</v>
      </c>
      <c r="D63" s="185">
        <f>F63+K63+P63+Z63+U63</f>
        <v>985</v>
      </c>
      <c r="E63" s="186">
        <v>0</v>
      </c>
      <c r="F63" s="187">
        <v>0</v>
      </c>
      <c r="G63" s="187">
        <v>0</v>
      </c>
      <c r="H63" s="187">
        <v>0</v>
      </c>
      <c r="I63" s="187">
        <v>0</v>
      </c>
      <c r="J63" s="184">
        <v>0</v>
      </c>
      <c r="K63" s="185">
        <v>0</v>
      </c>
      <c r="L63" s="185">
        <v>0</v>
      </c>
      <c r="M63" s="187">
        <v>0</v>
      </c>
      <c r="N63" s="187">
        <v>0</v>
      </c>
      <c r="O63" s="186">
        <v>0</v>
      </c>
      <c r="P63" s="187">
        <f>S63</f>
        <v>0</v>
      </c>
      <c r="Q63" s="187">
        <v>0</v>
      </c>
      <c r="R63" s="187">
        <v>0</v>
      </c>
      <c r="S63" s="187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6">
        <v>0</v>
      </c>
      <c r="Z63" s="187">
        <f t="shared" si="41"/>
        <v>985</v>
      </c>
      <c r="AA63" s="187">
        <v>0</v>
      </c>
      <c r="AB63" s="187">
        <v>0</v>
      </c>
      <c r="AC63" s="187">
        <v>985</v>
      </c>
    </row>
    <row r="64" spans="1:30" s="1" customFormat="1" ht="79.5" customHeight="1" outlineLevel="1" x14ac:dyDescent="0.2">
      <c r="A64" s="178" t="s">
        <v>1242</v>
      </c>
      <c r="B64" s="198" t="s">
        <v>723</v>
      </c>
      <c r="C64" s="180">
        <f t="shared" ref="C64:D66" si="42">E64+J64+O64+T64+Y64</f>
        <v>2</v>
      </c>
      <c r="D64" s="181">
        <f t="shared" si="42"/>
        <v>95272</v>
      </c>
      <c r="E64" s="192">
        <v>1</v>
      </c>
      <c r="F64" s="191">
        <f>G64+H64+I64</f>
        <v>66560</v>
      </c>
      <c r="G64" s="191">
        <f>G65+G66</f>
        <v>0</v>
      </c>
      <c r="H64" s="191">
        <f t="shared" ref="H64:I64" si="43">H65+H66</f>
        <v>62060</v>
      </c>
      <c r="I64" s="191">
        <f t="shared" si="43"/>
        <v>4500</v>
      </c>
      <c r="J64" s="180">
        <v>1</v>
      </c>
      <c r="K64" s="181">
        <f>K65+K66</f>
        <v>28712</v>
      </c>
      <c r="L64" s="181">
        <f t="shared" ref="L64:N64" si="44">L65+L66</f>
        <v>0</v>
      </c>
      <c r="M64" s="181">
        <f t="shared" si="44"/>
        <v>27047</v>
      </c>
      <c r="N64" s="181">
        <f t="shared" si="44"/>
        <v>1665</v>
      </c>
      <c r="O64" s="192">
        <v>0</v>
      </c>
      <c r="P64" s="191">
        <f>S64</f>
        <v>0</v>
      </c>
      <c r="Q64" s="191">
        <v>0</v>
      </c>
      <c r="R64" s="191">
        <v>0</v>
      </c>
      <c r="S64" s="191">
        <v>0</v>
      </c>
      <c r="T64" s="192">
        <v>0</v>
      </c>
      <c r="U64" s="191">
        <f t="shared" ref="U64" si="45">V64+W64+X64</f>
        <v>0</v>
      </c>
      <c r="V64" s="191">
        <v>0</v>
      </c>
      <c r="W64" s="191">
        <v>0</v>
      </c>
      <c r="X64" s="191">
        <v>0</v>
      </c>
      <c r="Y64" s="192">
        <v>0</v>
      </c>
      <c r="Z64" s="191">
        <v>0</v>
      </c>
      <c r="AA64" s="191">
        <v>0</v>
      </c>
      <c r="AB64" s="191">
        <v>0</v>
      </c>
      <c r="AC64" s="191">
        <v>0</v>
      </c>
    </row>
    <row r="65" spans="1:30" ht="79.5" customHeight="1" outlineLevel="1" x14ac:dyDescent="0.2">
      <c r="A65" s="182" t="s">
        <v>1243</v>
      </c>
      <c r="B65" s="199" t="s">
        <v>723</v>
      </c>
      <c r="C65" s="184">
        <f t="shared" si="42"/>
        <v>1</v>
      </c>
      <c r="D65" s="185">
        <f t="shared" si="42"/>
        <v>93901</v>
      </c>
      <c r="E65" s="186">
        <v>1</v>
      </c>
      <c r="F65" s="187">
        <f>G65+H65+I65</f>
        <v>65189</v>
      </c>
      <c r="G65" s="187">
        <v>0</v>
      </c>
      <c r="H65" s="187">
        <f>62060</f>
        <v>62060</v>
      </c>
      <c r="I65" s="187">
        <v>3129</v>
      </c>
      <c r="J65" s="184">
        <v>0</v>
      </c>
      <c r="K65" s="185">
        <f>L65+M65+N65</f>
        <v>28712</v>
      </c>
      <c r="L65" s="185">
        <v>0</v>
      </c>
      <c r="M65" s="187">
        <f>61000-33953</f>
        <v>27047</v>
      </c>
      <c r="N65" s="187">
        <f>3756-2091</f>
        <v>1665</v>
      </c>
      <c r="O65" s="186">
        <v>0</v>
      </c>
      <c r="P65" s="187">
        <f>S65</f>
        <v>0</v>
      </c>
      <c r="Q65" s="187">
        <v>0</v>
      </c>
      <c r="R65" s="187">
        <v>0</v>
      </c>
      <c r="S65" s="187">
        <v>0</v>
      </c>
      <c r="T65" s="186">
        <v>0</v>
      </c>
      <c r="U65" s="187">
        <f t="shared" ref="U65" si="46">V65+W65+X65</f>
        <v>0</v>
      </c>
      <c r="V65" s="187">
        <v>0</v>
      </c>
      <c r="W65" s="187">
        <v>0</v>
      </c>
      <c r="X65" s="187">
        <v>0</v>
      </c>
      <c r="Y65" s="186">
        <v>0</v>
      </c>
      <c r="Z65" s="187">
        <v>0</v>
      </c>
      <c r="AA65" s="187">
        <v>0</v>
      </c>
      <c r="AB65" s="187">
        <v>0</v>
      </c>
      <c r="AC65" s="187">
        <v>0</v>
      </c>
    </row>
    <row r="66" spans="1:30" ht="93" customHeight="1" outlineLevel="1" x14ac:dyDescent="0.2">
      <c r="A66" s="182" t="s">
        <v>1244</v>
      </c>
      <c r="B66" s="199" t="s">
        <v>810</v>
      </c>
      <c r="C66" s="184">
        <f t="shared" si="42"/>
        <v>0</v>
      </c>
      <c r="D66" s="185">
        <f t="shared" si="42"/>
        <v>1371</v>
      </c>
      <c r="E66" s="186">
        <v>0</v>
      </c>
      <c r="F66" s="187">
        <f>G66+H66+I66</f>
        <v>1371</v>
      </c>
      <c r="G66" s="187">
        <v>0</v>
      </c>
      <c r="H66" s="187">
        <v>0</v>
      </c>
      <c r="I66" s="187">
        <v>1371</v>
      </c>
      <c r="J66" s="184">
        <v>0</v>
      </c>
      <c r="K66" s="185">
        <v>0</v>
      </c>
      <c r="L66" s="185">
        <v>0</v>
      </c>
      <c r="M66" s="187">
        <v>0</v>
      </c>
      <c r="N66" s="187">
        <v>0</v>
      </c>
      <c r="O66" s="186">
        <v>0</v>
      </c>
      <c r="P66" s="187">
        <v>0</v>
      </c>
      <c r="Q66" s="187">
        <v>0</v>
      </c>
      <c r="R66" s="187">
        <v>0</v>
      </c>
      <c r="S66" s="187">
        <v>0</v>
      </c>
      <c r="T66" s="186">
        <v>0</v>
      </c>
      <c r="U66" s="187">
        <v>0</v>
      </c>
      <c r="V66" s="187">
        <v>0</v>
      </c>
      <c r="W66" s="187">
        <v>0</v>
      </c>
      <c r="X66" s="187">
        <v>0</v>
      </c>
      <c r="Y66" s="186">
        <v>0</v>
      </c>
      <c r="Z66" s="187">
        <v>0</v>
      </c>
      <c r="AA66" s="187">
        <v>0</v>
      </c>
      <c r="AB66" s="187">
        <v>0</v>
      </c>
      <c r="AC66" s="187">
        <v>0</v>
      </c>
    </row>
    <row r="67" spans="1:30" s="1" customFormat="1" ht="106.5" customHeight="1" outlineLevel="1" x14ac:dyDescent="0.2">
      <c r="A67" s="178" t="s">
        <v>1245</v>
      </c>
      <c r="B67" s="198" t="s">
        <v>876</v>
      </c>
      <c r="C67" s="180">
        <f t="shared" ref="C67" si="47">E67+J67+O67+T67+Y67</f>
        <v>0.45</v>
      </c>
      <c r="D67" s="181">
        <f t="shared" ref="D67" si="48">F67+K67+P67+U67+Z67</f>
        <v>138761</v>
      </c>
      <c r="E67" s="192">
        <v>0</v>
      </c>
      <c r="F67" s="191">
        <f>G67+H67+I67</f>
        <v>0</v>
      </c>
      <c r="G67" s="191">
        <v>0</v>
      </c>
      <c r="H67" s="191">
        <v>0</v>
      </c>
      <c r="I67" s="191">
        <v>0</v>
      </c>
      <c r="J67" s="180">
        <f>0.45-0.45</f>
        <v>0</v>
      </c>
      <c r="K67" s="181">
        <f>L67+M67+N67</f>
        <v>37858</v>
      </c>
      <c r="L67" s="181">
        <v>0</v>
      </c>
      <c r="M67" s="191">
        <v>35662</v>
      </c>
      <c r="N67" s="191">
        <v>2196</v>
      </c>
      <c r="O67" s="192">
        <f>0+0.45</f>
        <v>0.45</v>
      </c>
      <c r="P67" s="191">
        <f>Q67+R67+S67</f>
        <v>100903</v>
      </c>
      <c r="Q67" s="191">
        <v>0</v>
      </c>
      <c r="R67" s="191">
        <v>95051</v>
      </c>
      <c r="S67" s="191">
        <v>5852</v>
      </c>
      <c r="T67" s="192">
        <v>0</v>
      </c>
      <c r="U67" s="191">
        <v>0</v>
      </c>
      <c r="V67" s="191">
        <v>0</v>
      </c>
      <c r="W67" s="191">
        <v>0</v>
      </c>
      <c r="X67" s="191">
        <v>0</v>
      </c>
      <c r="Y67" s="192">
        <v>0</v>
      </c>
      <c r="Z67" s="191">
        <v>0</v>
      </c>
      <c r="AA67" s="191">
        <v>0</v>
      </c>
      <c r="AB67" s="191">
        <v>0</v>
      </c>
      <c r="AC67" s="191">
        <v>0</v>
      </c>
    </row>
    <row r="68" spans="1:30" s="203" customFormat="1" ht="42" customHeight="1" x14ac:dyDescent="0.2">
      <c r="A68" s="200"/>
      <c r="B68" s="201" t="s">
        <v>1246</v>
      </c>
      <c r="C68" s="195">
        <f t="shared" ref="C68:S68" si="49">C52+C56+C60+C64+C67</f>
        <v>4.47</v>
      </c>
      <c r="D68" s="196">
        <f t="shared" si="49"/>
        <v>393157</v>
      </c>
      <c r="E68" s="195">
        <f t="shared" si="49"/>
        <v>1</v>
      </c>
      <c r="F68" s="196">
        <f t="shared" si="49"/>
        <v>66560</v>
      </c>
      <c r="G68" s="196">
        <f t="shared" si="49"/>
        <v>0</v>
      </c>
      <c r="H68" s="196">
        <f t="shared" si="49"/>
        <v>62060</v>
      </c>
      <c r="I68" s="196">
        <f t="shared" si="49"/>
        <v>4500</v>
      </c>
      <c r="J68" s="195">
        <f t="shared" si="49"/>
        <v>1</v>
      </c>
      <c r="K68" s="196">
        <f t="shared" si="49"/>
        <v>66570</v>
      </c>
      <c r="L68" s="196">
        <f t="shared" si="49"/>
        <v>0</v>
      </c>
      <c r="M68" s="196">
        <f t="shared" si="49"/>
        <v>62709</v>
      </c>
      <c r="N68" s="196">
        <f t="shared" si="49"/>
        <v>3861</v>
      </c>
      <c r="O68" s="195">
        <f t="shared" si="49"/>
        <v>0.45</v>
      </c>
      <c r="P68" s="196">
        <f t="shared" si="49"/>
        <v>100903</v>
      </c>
      <c r="Q68" s="196">
        <f t="shared" si="49"/>
        <v>0</v>
      </c>
      <c r="R68" s="196">
        <f t="shared" si="49"/>
        <v>95051</v>
      </c>
      <c r="S68" s="196">
        <f t="shared" si="49"/>
        <v>5852</v>
      </c>
      <c r="T68" s="195">
        <f>T52+Y56+Y60+T64+T67</f>
        <v>1.92</v>
      </c>
      <c r="U68" s="196">
        <f>U52+U56+U60+U64+U67</f>
        <v>0</v>
      </c>
      <c r="V68" s="196">
        <f>V52+AA56+AA60+V64+V67</f>
        <v>0</v>
      </c>
      <c r="W68" s="196">
        <f t="shared" ref="W68:AC68" si="50">W52+W56+W60+W64+W67</f>
        <v>0</v>
      </c>
      <c r="X68" s="196">
        <f t="shared" si="50"/>
        <v>0</v>
      </c>
      <c r="Y68" s="195">
        <f t="shared" si="50"/>
        <v>2.02</v>
      </c>
      <c r="Z68" s="196">
        <f t="shared" si="50"/>
        <v>159124</v>
      </c>
      <c r="AA68" s="196">
        <f t="shared" si="50"/>
        <v>0</v>
      </c>
      <c r="AB68" s="196">
        <f t="shared" si="50"/>
        <v>143600</v>
      </c>
      <c r="AC68" s="196">
        <f t="shared" si="50"/>
        <v>15524</v>
      </c>
      <c r="AD68" s="202"/>
    </row>
    <row r="69" spans="1:30" s="204" customFormat="1" ht="29.45" customHeight="1" x14ac:dyDescent="0.2">
      <c r="A69" s="313" t="s">
        <v>416</v>
      </c>
      <c r="B69" s="394" t="s">
        <v>1247</v>
      </c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  <c r="X69" s="395"/>
      <c r="Y69" s="395"/>
      <c r="Z69" s="395"/>
      <c r="AA69" s="395"/>
      <c r="AB69" s="395"/>
      <c r="AC69" s="396"/>
    </row>
    <row r="70" spans="1:30" s="204" customFormat="1" ht="107.25" customHeight="1" outlineLevel="1" x14ac:dyDescent="0.2">
      <c r="A70" s="205" t="s">
        <v>1248</v>
      </c>
      <c r="B70" s="206" t="s">
        <v>30</v>
      </c>
      <c r="C70" s="207">
        <f>E70+J70+O70+T70+Y70</f>
        <v>0</v>
      </c>
      <c r="D70" s="208">
        <f t="shared" ref="D70:D78" si="51">F70+K70+P70+U70+Z70</f>
        <v>5977</v>
      </c>
      <c r="E70" s="184">
        <v>0</v>
      </c>
      <c r="F70" s="185">
        <f>G70+H70+I70</f>
        <v>0</v>
      </c>
      <c r="G70" s="185">
        <v>0</v>
      </c>
      <c r="H70" s="185">
        <v>0</v>
      </c>
      <c r="I70" s="185">
        <v>0</v>
      </c>
      <c r="J70" s="207">
        <v>0</v>
      </c>
      <c r="K70" s="208">
        <f t="shared" ref="K70" si="52">SUM(L70:N70)</f>
        <v>0</v>
      </c>
      <c r="L70" s="208">
        <v>0</v>
      </c>
      <c r="M70" s="209">
        <v>0</v>
      </c>
      <c r="N70" s="208">
        <f>1723-1723</f>
        <v>0</v>
      </c>
      <c r="O70" s="207">
        <v>0</v>
      </c>
      <c r="P70" s="208">
        <f>Q70+R70+S70</f>
        <v>0</v>
      </c>
      <c r="Q70" s="208">
        <v>0</v>
      </c>
      <c r="R70" s="209">
        <v>0</v>
      </c>
      <c r="S70" s="208">
        <v>0</v>
      </c>
      <c r="T70" s="210">
        <v>0</v>
      </c>
      <c r="U70" s="209">
        <f>V70+W70+X70</f>
        <v>0</v>
      </c>
      <c r="V70" s="209">
        <v>0</v>
      </c>
      <c r="W70" s="209">
        <v>0</v>
      </c>
      <c r="X70" s="209">
        <v>0</v>
      </c>
      <c r="Y70" s="210">
        <v>0</v>
      </c>
      <c r="Z70" s="209">
        <f>AA70+AB70+AC70</f>
        <v>5977</v>
      </c>
      <c r="AA70" s="209">
        <v>0</v>
      </c>
      <c r="AB70" s="209">
        <v>0</v>
      </c>
      <c r="AC70" s="209">
        <f>2100+3877</f>
        <v>5977</v>
      </c>
      <c r="AD70" s="211"/>
    </row>
    <row r="71" spans="1:30" s="204" customFormat="1" ht="163.5" customHeight="1" outlineLevel="1" x14ac:dyDescent="0.2">
      <c r="A71" s="205" t="s">
        <v>1249</v>
      </c>
      <c r="B71" s="206" t="s">
        <v>407</v>
      </c>
      <c r="C71" s="207">
        <v>0</v>
      </c>
      <c r="D71" s="208">
        <f t="shared" si="51"/>
        <v>10632</v>
      </c>
      <c r="E71" s="184">
        <v>0</v>
      </c>
      <c r="F71" s="185">
        <f>I71</f>
        <v>5316</v>
      </c>
      <c r="G71" s="185">
        <v>0</v>
      </c>
      <c r="H71" s="185">
        <v>0</v>
      </c>
      <c r="I71" s="185">
        <f>5960-644</f>
        <v>5316</v>
      </c>
      <c r="J71" s="207">
        <v>0</v>
      </c>
      <c r="K71" s="208">
        <f>L71+M71+N71</f>
        <v>5316</v>
      </c>
      <c r="L71" s="208">
        <v>0</v>
      </c>
      <c r="M71" s="209">
        <v>0</v>
      </c>
      <c r="N71" s="208">
        <v>5316</v>
      </c>
      <c r="O71" s="207">
        <v>0</v>
      </c>
      <c r="P71" s="208">
        <v>0</v>
      </c>
      <c r="Q71" s="208">
        <v>0</v>
      </c>
      <c r="R71" s="209">
        <v>0</v>
      </c>
      <c r="S71" s="208">
        <v>0</v>
      </c>
      <c r="T71" s="210">
        <v>0</v>
      </c>
      <c r="U71" s="209">
        <v>0</v>
      </c>
      <c r="V71" s="209">
        <v>0</v>
      </c>
      <c r="W71" s="209">
        <v>0</v>
      </c>
      <c r="X71" s="209">
        <v>0</v>
      </c>
      <c r="Y71" s="210">
        <v>0</v>
      </c>
      <c r="Z71" s="209">
        <v>0</v>
      </c>
      <c r="AA71" s="209">
        <v>0</v>
      </c>
      <c r="AB71" s="209">
        <v>0</v>
      </c>
      <c r="AC71" s="209">
        <v>0</v>
      </c>
      <c r="AD71" s="211"/>
    </row>
    <row r="72" spans="1:30" s="204" customFormat="1" ht="133.5" customHeight="1" outlineLevel="1" x14ac:dyDescent="0.2">
      <c r="A72" s="205" t="s">
        <v>1250</v>
      </c>
      <c r="B72" s="206" t="s">
        <v>411</v>
      </c>
      <c r="C72" s="207">
        <v>0</v>
      </c>
      <c r="D72" s="208">
        <f t="shared" si="51"/>
        <v>4685</v>
      </c>
      <c r="E72" s="184">
        <v>0</v>
      </c>
      <c r="F72" s="185">
        <f>I72</f>
        <v>4685</v>
      </c>
      <c r="G72" s="185">
        <v>0</v>
      </c>
      <c r="H72" s="185">
        <v>0</v>
      </c>
      <c r="I72" s="185">
        <v>4685</v>
      </c>
      <c r="J72" s="207">
        <v>0</v>
      </c>
      <c r="K72" s="208">
        <f>L72+M72+N72</f>
        <v>0</v>
      </c>
      <c r="L72" s="208">
        <v>0</v>
      </c>
      <c r="M72" s="209">
        <v>0</v>
      </c>
      <c r="N72" s="208">
        <v>0</v>
      </c>
      <c r="O72" s="207">
        <v>0</v>
      </c>
      <c r="P72" s="208">
        <f>Q72+R72+S72</f>
        <v>0</v>
      </c>
      <c r="Q72" s="208">
        <v>0</v>
      </c>
      <c r="R72" s="209">
        <v>0</v>
      </c>
      <c r="S72" s="208">
        <v>0</v>
      </c>
      <c r="T72" s="210">
        <v>0</v>
      </c>
      <c r="U72" s="209">
        <v>0</v>
      </c>
      <c r="V72" s="209">
        <v>0</v>
      </c>
      <c r="W72" s="209">
        <v>0</v>
      </c>
      <c r="X72" s="209">
        <v>0</v>
      </c>
      <c r="Y72" s="210">
        <v>0</v>
      </c>
      <c r="Z72" s="209">
        <v>0</v>
      </c>
      <c r="AA72" s="209">
        <v>0</v>
      </c>
      <c r="AB72" s="209">
        <v>0</v>
      </c>
      <c r="AC72" s="209">
        <v>0</v>
      </c>
      <c r="AD72" s="211"/>
    </row>
    <row r="73" spans="1:30" ht="121.5" customHeight="1" outlineLevel="1" x14ac:dyDescent="0.2">
      <c r="A73" s="205" t="s">
        <v>1251</v>
      </c>
      <c r="B73" s="199" t="s">
        <v>1064</v>
      </c>
      <c r="C73" s="184">
        <f>E73+J73+O73++Y73+T73</f>
        <v>0</v>
      </c>
      <c r="D73" s="208">
        <f t="shared" si="51"/>
        <v>53</v>
      </c>
      <c r="E73" s="186">
        <v>0</v>
      </c>
      <c r="F73" s="187">
        <v>0</v>
      </c>
      <c r="G73" s="187">
        <v>0</v>
      </c>
      <c r="H73" s="187">
        <v>0</v>
      </c>
      <c r="I73" s="187">
        <v>0</v>
      </c>
      <c r="J73" s="184">
        <v>0</v>
      </c>
      <c r="K73" s="208">
        <f>L73+M73+N73</f>
        <v>53</v>
      </c>
      <c r="L73" s="185">
        <v>0</v>
      </c>
      <c r="M73" s="187">
        <v>0</v>
      </c>
      <c r="N73" s="187">
        <v>53</v>
      </c>
      <c r="O73" s="186">
        <v>0</v>
      </c>
      <c r="P73" s="187">
        <f>S73</f>
        <v>0</v>
      </c>
      <c r="Q73" s="187">
        <v>0</v>
      </c>
      <c r="R73" s="187">
        <v>0</v>
      </c>
      <c r="S73" s="187">
        <v>0</v>
      </c>
      <c r="T73" s="186">
        <v>0</v>
      </c>
      <c r="U73" s="185">
        <v>0</v>
      </c>
      <c r="V73" s="185">
        <v>0</v>
      </c>
      <c r="W73" s="185">
        <v>0</v>
      </c>
      <c r="X73" s="185">
        <v>0</v>
      </c>
      <c r="Y73" s="186">
        <v>0</v>
      </c>
      <c r="Z73" s="187">
        <f>AA73+AB73+AC73</f>
        <v>0</v>
      </c>
      <c r="AA73" s="187">
        <v>0</v>
      </c>
      <c r="AB73" s="187">
        <v>0</v>
      </c>
      <c r="AC73" s="187">
        <v>0</v>
      </c>
    </row>
    <row r="74" spans="1:30" s="204" customFormat="1" ht="85.15" customHeight="1" outlineLevel="1" x14ac:dyDescent="0.2">
      <c r="A74" s="205" t="s">
        <v>1252</v>
      </c>
      <c r="B74" s="138" t="s">
        <v>481</v>
      </c>
      <c r="C74" s="207">
        <v>0</v>
      </c>
      <c r="D74" s="208">
        <f t="shared" si="51"/>
        <v>9774</v>
      </c>
      <c r="E74" s="184">
        <v>0</v>
      </c>
      <c r="F74" s="185">
        <f>I74</f>
        <v>0</v>
      </c>
      <c r="G74" s="185">
        <v>0</v>
      </c>
      <c r="H74" s="185">
        <v>0</v>
      </c>
      <c r="I74" s="185">
        <v>0</v>
      </c>
      <c r="J74" s="207">
        <v>0</v>
      </c>
      <c r="K74" s="208">
        <f>L74+M74+N74</f>
        <v>0</v>
      </c>
      <c r="L74" s="208">
        <v>0</v>
      </c>
      <c r="M74" s="209">
        <v>0</v>
      </c>
      <c r="N74" s="208">
        <v>0</v>
      </c>
      <c r="O74" s="207">
        <v>0</v>
      </c>
      <c r="P74" s="208">
        <f>S74</f>
        <v>4887</v>
      </c>
      <c r="Q74" s="208">
        <v>0</v>
      </c>
      <c r="R74" s="209">
        <v>0</v>
      </c>
      <c r="S74" s="208">
        <v>4887</v>
      </c>
      <c r="T74" s="210">
        <v>0</v>
      </c>
      <c r="U74" s="209">
        <f t="shared" ref="U74" si="53">V74+W74+X74</f>
        <v>4887</v>
      </c>
      <c r="V74" s="209">
        <v>0</v>
      </c>
      <c r="W74" s="209">
        <v>0</v>
      </c>
      <c r="X74" s="209">
        <v>4887</v>
      </c>
      <c r="Y74" s="210">
        <v>0</v>
      </c>
      <c r="Z74" s="209">
        <f>AA74+AB74+AC74</f>
        <v>0</v>
      </c>
      <c r="AA74" s="209">
        <v>0</v>
      </c>
      <c r="AB74" s="209">
        <v>0</v>
      </c>
      <c r="AC74" s="209"/>
      <c r="AD74" s="211"/>
    </row>
    <row r="75" spans="1:30" s="204" customFormat="1" ht="87" customHeight="1" outlineLevel="1" x14ac:dyDescent="0.2">
      <c r="A75" s="205" t="s">
        <v>1253</v>
      </c>
      <c r="B75" s="138" t="s">
        <v>482</v>
      </c>
      <c r="C75" s="207">
        <v>0</v>
      </c>
      <c r="D75" s="208">
        <f t="shared" si="51"/>
        <v>17986</v>
      </c>
      <c r="E75" s="184">
        <v>0</v>
      </c>
      <c r="F75" s="185">
        <v>0</v>
      </c>
      <c r="G75" s="185">
        <v>0</v>
      </c>
      <c r="H75" s="185">
        <v>0</v>
      </c>
      <c r="I75" s="185">
        <v>0</v>
      </c>
      <c r="J75" s="207">
        <v>0</v>
      </c>
      <c r="K75" s="208">
        <f>L75+M75+N75</f>
        <v>0</v>
      </c>
      <c r="L75" s="208">
        <v>0</v>
      </c>
      <c r="M75" s="209">
        <v>0</v>
      </c>
      <c r="N75" s="208">
        <v>0</v>
      </c>
      <c r="O75" s="207">
        <v>0</v>
      </c>
      <c r="P75" s="208">
        <v>0</v>
      </c>
      <c r="Q75" s="208">
        <v>0</v>
      </c>
      <c r="R75" s="209">
        <v>0</v>
      </c>
      <c r="S75" s="208">
        <v>0</v>
      </c>
      <c r="T75" s="210">
        <v>0</v>
      </c>
      <c r="U75" s="209">
        <v>0</v>
      </c>
      <c r="V75" s="209">
        <v>0</v>
      </c>
      <c r="W75" s="209">
        <v>0</v>
      </c>
      <c r="X75" s="209">
        <v>0</v>
      </c>
      <c r="Y75" s="210">
        <v>0</v>
      </c>
      <c r="Z75" s="209">
        <f>AA75+AB75+AC75</f>
        <v>17986</v>
      </c>
      <c r="AA75" s="209">
        <v>0</v>
      </c>
      <c r="AB75" s="209">
        <v>0</v>
      </c>
      <c r="AC75" s="209">
        <v>17986</v>
      </c>
      <c r="AD75" s="211"/>
    </row>
    <row r="76" spans="1:30" s="204" customFormat="1" ht="86.25" customHeight="1" outlineLevel="1" x14ac:dyDescent="0.2">
      <c r="A76" s="205" t="s">
        <v>1254</v>
      </c>
      <c r="B76" s="138" t="s">
        <v>483</v>
      </c>
      <c r="C76" s="207">
        <v>0</v>
      </c>
      <c r="D76" s="208">
        <f t="shared" si="51"/>
        <v>12465</v>
      </c>
      <c r="E76" s="184">
        <v>0</v>
      </c>
      <c r="F76" s="185">
        <f>I76</f>
        <v>0</v>
      </c>
      <c r="G76" s="185">
        <v>0</v>
      </c>
      <c r="H76" s="185">
        <v>0</v>
      </c>
      <c r="I76" s="185">
        <v>0</v>
      </c>
      <c r="J76" s="207">
        <v>0</v>
      </c>
      <c r="K76" s="208">
        <f t="shared" ref="K76:K84" si="54">L76+M76+N76</f>
        <v>0</v>
      </c>
      <c r="L76" s="208">
        <v>0</v>
      </c>
      <c r="M76" s="209">
        <v>0</v>
      </c>
      <c r="N76" s="208">
        <v>0</v>
      </c>
      <c r="O76" s="207">
        <v>0</v>
      </c>
      <c r="P76" s="208">
        <f>S76</f>
        <v>0</v>
      </c>
      <c r="Q76" s="208">
        <v>0</v>
      </c>
      <c r="R76" s="209">
        <v>0</v>
      </c>
      <c r="S76" s="208">
        <v>0</v>
      </c>
      <c r="T76" s="210">
        <v>0</v>
      </c>
      <c r="U76" s="209">
        <v>0</v>
      </c>
      <c r="V76" s="209">
        <v>0</v>
      </c>
      <c r="W76" s="209">
        <v>0</v>
      </c>
      <c r="X76" s="209">
        <v>0</v>
      </c>
      <c r="Y76" s="210">
        <v>0</v>
      </c>
      <c r="Z76" s="209">
        <f>AA76+AB76+AC76</f>
        <v>12465</v>
      </c>
      <c r="AA76" s="209">
        <v>0</v>
      </c>
      <c r="AB76" s="209">
        <v>0</v>
      </c>
      <c r="AC76" s="209">
        <v>12465</v>
      </c>
      <c r="AD76" s="211"/>
    </row>
    <row r="77" spans="1:30" s="204" customFormat="1" ht="93" customHeight="1" outlineLevel="1" x14ac:dyDescent="0.2">
      <c r="A77" s="205" t="s">
        <v>1255</v>
      </c>
      <c r="B77" s="138" t="s">
        <v>484</v>
      </c>
      <c r="C77" s="207">
        <v>0</v>
      </c>
      <c r="D77" s="208">
        <f t="shared" si="51"/>
        <v>51172</v>
      </c>
      <c r="E77" s="184">
        <v>0</v>
      </c>
      <c r="F77" s="185">
        <v>0</v>
      </c>
      <c r="G77" s="185">
        <v>0</v>
      </c>
      <c r="H77" s="185">
        <v>0</v>
      </c>
      <c r="I77" s="185">
        <v>0</v>
      </c>
      <c r="J77" s="207">
        <v>0</v>
      </c>
      <c r="K77" s="208">
        <f t="shared" si="54"/>
        <v>0</v>
      </c>
      <c r="L77" s="208">
        <v>0</v>
      </c>
      <c r="M77" s="209">
        <v>0</v>
      </c>
      <c r="N77" s="208">
        <v>0</v>
      </c>
      <c r="O77" s="207">
        <v>0</v>
      </c>
      <c r="P77" s="208">
        <f>S77</f>
        <v>0</v>
      </c>
      <c r="Q77" s="208">
        <v>0</v>
      </c>
      <c r="R77" s="209">
        <v>0</v>
      </c>
      <c r="S77" s="208">
        <v>0</v>
      </c>
      <c r="T77" s="210">
        <v>0</v>
      </c>
      <c r="U77" s="209">
        <f>X77</f>
        <v>0</v>
      </c>
      <c r="V77" s="209">
        <v>0</v>
      </c>
      <c r="W77" s="209">
        <v>0</v>
      </c>
      <c r="X77" s="209">
        <v>0</v>
      </c>
      <c r="Y77" s="210">
        <v>0</v>
      </c>
      <c r="Z77" s="209">
        <f t="shared" ref="Z77:Z82" si="55">AA77+AB77+AC77</f>
        <v>51172</v>
      </c>
      <c r="AA77" s="209">
        <v>0</v>
      </c>
      <c r="AB77" s="209">
        <v>0</v>
      </c>
      <c r="AC77" s="209">
        <f>18214+32958</f>
        <v>51172</v>
      </c>
      <c r="AD77" s="211"/>
    </row>
    <row r="78" spans="1:30" s="204" customFormat="1" ht="102.75" customHeight="1" outlineLevel="1" x14ac:dyDescent="0.2">
      <c r="A78" s="205" t="s">
        <v>1256</v>
      </c>
      <c r="B78" s="138" t="s">
        <v>31</v>
      </c>
      <c r="C78" s="207">
        <v>0</v>
      </c>
      <c r="D78" s="208">
        <f t="shared" si="51"/>
        <v>16750</v>
      </c>
      <c r="E78" s="184">
        <v>0</v>
      </c>
      <c r="F78" s="185">
        <f t="shared" ref="F78:F82" si="56">G78+H78+I78</f>
        <v>0</v>
      </c>
      <c r="G78" s="185">
        <v>0</v>
      </c>
      <c r="H78" s="185">
        <v>0</v>
      </c>
      <c r="I78" s="185">
        <v>0</v>
      </c>
      <c r="J78" s="207">
        <v>0</v>
      </c>
      <c r="K78" s="208">
        <f t="shared" si="54"/>
        <v>0</v>
      </c>
      <c r="L78" s="208">
        <v>0</v>
      </c>
      <c r="M78" s="209">
        <v>0</v>
      </c>
      <c r="N78" s="208">
        <v>0</v>
      </c>
      <c r="O78" s="207">
        <v>0</v>
      </c>
      <c r="P78" s="208">
        <f t="shared" ref="P78:P82" si="57">Q78+R78+S78</f>
        <v>0</v>
      </c>
      <c r="Q78" s="208">
        <v>0</v>
      </c>
      <c r="R78" s="209">
        <v>0</v>
      </c>
      <c r="S78" s="208">
        <v>0</v>
      </c>
      <c r="T78" s="210">
        <v>0</v>
      </c>
      <c r="U78" s="209">
        <f t="shared" ref="U78:U82" si="58">V78+W78+X78</f>
        <v>0</v>
      </c>
      <c r="V78" s="209">
        <v>0</v>
      </c>
      <c r="W78" s="209">
        <v>0</v>
      </c>
      <c r="X78" s="209">
        <v>0</v>
      </c>
      <c r="Y78" s="210">
        <v>0</v>
      </c>
      <c r="Z78" s="209">
        <f t="shared" si="55"/>
        <v>16750</v>
      </c>
      <c r="AA78" s="209">
        <v>0</v>
      </c>
      <c r="AB78" s="209">
        <v>0</v>
      </c>
      <c r="AC78" s="209">
        <f>5800+10950</f>
        <v>16750</v>
      </c>
      <c r="AD78" s="211"/>
    </row>
    <row r="79" spans="1:30" s="204" customFormat="1" ht="145.5" customHeight="1" outlineLevel="1" x14ac:dyDescent="0.2">
      <c r="A79" s="205" t="s">
        <v>1257</v>
      </c>
      <c r="B79" s="138" t="s">
        <v>804</v>
      </c>
      <c r="C79" s="207">
        <v>0</v>
      </c>
      <c r="D79" s="208">
        <f t="shared" ref="D79" si="59">F79+K79+P79+U79+Z79</f>
        <v>10340</v>
      </c>
      <c r="E79" s="184">
        <v>0</v>
      </c>
      <c r="F79" s="185">
        <f t="shared" si="56"/>
        <v>6871</v>
      </c>
      <c r="G79" s="185">
        <v>0</v>
      </c>
      <c r="H79" s="185">
        <v>0</v>
      </c>
      <c r="I79" s="185">
        <v>6871</v>
      </c>
      <c r="J79" s="207">
        <v>0</v>
      </c>
      <c r="K79" s="208">
        <f>L79+M79+N79</f>
        <v>3469</v>
      </c>
      <c r="L79" s="208">
        <v>0</v>
      </c>
      <c r="M79" s="209">
        <v>0</v>
      </c>
      <c r="N79" s="208">
        <f>3361+108</f>
        <v>3469</v>
      </c>
      <c r="O79" s="207">
        <v>0</v>
      </c>
      <c r="P79" s="208">
        <f t="shared" si="57"/>
        <v>0</v>
      </c>
      <c r="Q79" s="208">
        <v>0</v>
      </c>
      <c r="R79" s="209">
        <v>0</v>
      </c>
      <c r="S79" s="208">
        <v>0</v>
      </c>
      <c r="T79" s="210">
        <v>0</v>
      </c>
      <c r="U79" s="209">
        <f t="shared" si="58"/>
        <v>0</v>
      </c>
      <c r="V79" s="209">
        <v>0</v>
      </c>
      <c r="W79" s="209">
        <v>0</v>
      </c>
      <c r="X79" s="209">
        <v>0</v>
      </c>
      <c r="Y79" s="210">
        <v>0</v>
      </c>
      <c r="Z79" s="209">
        <f t="shared" si="55"/>
        <v>0</v>
      </c>
      <c r="AA79" s="209">
        <v>0</v>
      </c>
      <c r="AB79" s="209">
        <v>0</v>
      </c>
      <c r="AC79" s="209">
        <v>0</v>
      </c>
      <c r="AD79" s="211"/>
    </row>
    <row r="80" spans="1:30" s="204" customFormat="1" ht="73.5" customHeight="1" outlineLevel="1" x14ac:dyDescent="0.2">
      <c r="A80" s="205" t="s">
        <v>1258</v>
      </c>
      <c r="B80" s="138" t="s">
        <v>592</v>
      </c>
      <c r="C80" s="207">
        <v>0</v>
      </c>
      <c r="D80" s="208">
        <f t="shared" ref="D80" si="60">F80+K80+P80+U80+Z80</f>
        <v>0</v>
      </c>
      <c r="E80" s="184">
        <v>0</v>
      </c>
      <c r="F80" s="185">
        <f t="shared" si="56"/>
        <v>0</v>
      </c>
      <c r="G80" s="185">
        <v>0</v>
      </c>
      <c r="H80" s="185">
        <v>0</v>
      </c>
      <c r="I80" s="185">
        <v>0</v>
      </c>
      <c r="J80" s="207">
        <v>0</v>
      </c>
      <c r="K80" s="208">
        <f t="shared" si="54"/>
        <v>0</v>
      </c>
      <c r="L80" s="208">
        <v>0</v>
      </c>
      <c r="M80" s="209">
        <v>0</v>
      </c>
      <c r="N80" s="208">
        <v>0</v>
      </c>
      <c r="O80" s="207">
        <v>0</v>
      </c>
      <c r="P80" s="208">
        <f t="shared" si="57"/>
        <v>0</v>
      </c>
      <c r="Q80" s="208">
        <v>0</v>
      </c>
      <c r="R80" s="209">
        <v>0</v>
      </c>
      <c r="S80" s="208">
        <v>0</v>
      </c>
      <c r="T80" s="210">
        <v>0</v>
      </c>
      <c r="U80" s="209">
        <f t="shared" si="58"/>
        <v>0</v>
      </c>
      <c r="V80" s="209">
        <v>0</v>
      </c>
      <c r="W80" s="209">
        <v>0</v>
      </c>
      <c r="X80" s="209">
        <v>0</v>
      </c>
      <c r="Y80" s="210">
        <v>0</v>
      </c>
      <c r="Z80" s="209">
        <f t="shared" si="55"/>
        <v>0</v>
      </c>
      <c r="AA80" s="209">
        <v>0</v>
      </c>
      <c r="AB80" s="209">
        <v>0</v>
      </c>
      <c r="AC80" s="209">
        <v>0</v>
      </c>
      <c r="AD80" s="211"/>
    </row>
    <row r="81" spans="1:31" s="204" customFormat="1" ht="165.75" customHeight="1" outlineLevel="1" x14ac:dyDescent="0.2">
      <c r="A81" s="205" t="s">
        <v>1259</v>
      </c>
      <c r="B81" s="138" t="s">
        <v>593</v>
      </c>
      <c r="C81" s="207">
        <v>0</v>
      </c>
      <c r="D81" s="208">
        <f t="shared" ref="D81" si="61">F81+K81+P81+U81+Z81</f>
        <v>3016</v>
      </c>
      <c r="E81" s="184">
        <v>0</v>
      </c>
      <c r="F81" s="185">
        <f t="shared" si="56"/>
        <v>1512</v>
      </c>
      <c r="G81" s="185">
        <v>0</v>
      </c>
      <c r="H81" s="185">
        <v>0</v>
      </c>
      <c r="I81" s="185">
        <v>1512</v>
      </c>
      <c r="J81" s="207">
        <v>0</v>
      </c>
      <c r="K81" s="208">
        <f t="shared" si="54"/>
        <v>1504</v>
      </c>
      <c r="L81" s="208">
        <v>0</v>
      </c>
      <c r="M81" s="209">
        <v>0</v>
      </c>
      <c r="N81" s="208">
        <v>1504</v>
      </c>
      <c r="O81" s="207">
        <v>0</v>
      </c>
      <c r="P81" s="208">
        <f t="shared" si="57"/>
        <v>0</v>
      </c>
      <c r="Q81" s="208">
        <v>0</v>
      </c>
      <c r="R81" s="209">
        <v>0</v>
      </c>
      <c r="S81" s="208">
        <v>0</v>
      </c>
      <c r="T81" s="210">
        <v>0</v>
      </c>
      <c r="U81" s="209">
        <f t="shared" si="58"/>
        <v>0</v>
      </c>
      <c r="V81" s="209">
        <v>0</v>
      </c>
      <c r="W81" s="209">
        <v>0</v>
      </c>
      <c r="X81" s="209">
        <v>0</v>
      </c>
      <c r="Y81" s="210">
        <v>0</v>
      </c>
      <c r="Z81" s="209">
        <f t="shared" si="55"/>
        <v>0</v>
      </c>
      <c r="AA81" s="209">
        <v>0</v>
      </c>
      <c r="AB81" s="209">
        <v>0</v>
      </c>
      <c r="AC81" s="209">
        <v>0</v>
      </c>
      <c r="AD81" s="211"/>
    </row>
    <row r="82" spans="1:31" s="204" customFormat="1" ht="75" customHeight="1" outlineLevel="1" x14ac:dyDescent="0.2">
      <c r="A82" s="205" t="s">
        <v>1260</v>
      </c>
      <c r="B82" s="138" t="s">
        <v>594</v>
      </c>
      <c r="C82" s="207">
        <v>0</v>
      </c>
      <c r="D82" s="208">
        <f t="shared" ref="D82" si="62">F82+K82+P82+U82+Z82</f>
        <v>1100</v>
      </c>
      <c r="E82" s="184">
        <v>0</v>
      </c>
      <c r="F82" s="185">
        <f t="shared" si="56"/>
        <v>1100</v>
      </c>
      <c r="G82" s="185">
        <v>0</v>
      </c>
      <c r="H82" s="185">
        <v>0</v>
      </c>
      <c r="I82" s="185">
        <v>1100</v>
      </c>
      <c r="J82" s="207">
        <v>0</v>
      </c>
      <c r="K82" s="208">
        <f t="shared" si="54"/>
        <v>0</v>
      </c>
      <c r="L82" s="208">
        <v>0</v>
      </c>
      <c r="M82" s="209">
        <v>0</v>
      </c>
      <c r="N82" s="208">
        <v>0</v>
      </c>
      <c r="O82" s="207">
        <v>0</v>
      </c>
      <c r="P82" s="208">
        <f t="shared" si="57"/>
        <v>0</v>
      </c>
      <c r="Q82" s="208">
        <v>0</v>
      </c>
      <c r="R82" s="209">
        <v>0</v>
      </c>
      <c r="S82" s="208">
        <v>0</v>
      </c>
      <c r="T82" s="210">
        <v>0</v>
      </c>
      <c r="U82" s="209">
        <f t="shared" si="58"/>
        <v>0</v>
      </c>
      <c r="V82" s="209">
        <v>0</v>
      </c>
      <c r="W82" s="209">
        <v>0</v>
      </c>
      <c r="X82" s="209">
        <v>0</v>
      </c>
      <c r="Y82" s="210">
        <v>0</v>
      </c>
      <c r="Z82" s="209">
        <f t="shared" si="55"/>
        <v>0</v>
      </c>
      <c r="AA82" s="209">
        <v>0</v>
      </c>
      <c r="AB82" s="209">
        <v>0</v>
      </c>
      <c r="AC82" s="209">
        <v>0</v>
      </c>
      <c r="AD82" s="211"/>
    </row>
    <row r="83" spans="1:31" s="204" customFormat="1" ht="110.45" customHeight="1" outlineLevel="1" x14ac:dyDescent="0.2">
      <c r="A83" s="205" t="s">
        <v>1261</v>
      </c>
      <c r="B83" s="138" t="s">
        <v>621</v>
      </c>
      <c r="C83" s="207">
        <v>0</v>
      </c>
      <c r="D83" s="208">
        <f t="shared" ref="D83:D84" si="63">F83+K83+P83+U83+Z83</f>
        <v>13280</v>
      </c>
      <c r="E83" s="184">
        <v>0</v>
      </c>
      <c r="F83" s="185">
        <f t="shared" ref="F83:F84" si="64">G83+H83+I83</f>
        <v>6923</v>
      </c>
      <c r="G83" s="185">
        <v>0</v>
      </c>
      <c r="H83" s="185">
        <v>6590</v>
      </c>
      <c r="I83" s="185">
        <v>333</v>
      </c>
      <c r="J83" s="207">
        <v>0</v>
      </c>
      <c r="K83" s="208">
        <f t="shared" si="54"/>
        <v>6357</v>
      </c>
      <c r="L83" s="208">
        <v>0</v>
      </c>
      <c r="M83" s="209">
        <v>0</v>
      </c>
      <c r="N83" s="208">
        <v>6357</v>
      </c>
      <c r="O83" s="207">
        <v>0</v>
      </c>
      <c r="P83" s="208">
        <f t="shared" ref="P83:P84" si="65">Q83+R83+S83</f>
        <v>0</v>
      </c>
      <c r="Q83" s="208">
        <v>0</v>
      </c>
      <c r="R83" s="209">
        <v>0</v>
      </c>
      <c r="S83" s="208">
        <v>0</v>
      </c>
      <c r="T83" s="210">
        <v>0</v>
      </c>
      <c r="U83" s="209">
        <f t="shared" ref="U83:U84" si="66">V83+W83+X83</f>
        <v>0</v>
      </c>
      <c r="V83" s="209">
        <v>0</v>
      </c>
      <c r="W83" s="209">
        <v>0</v>
      </c>
      <c r="X83" s="209">
        <v>0</v>
      </c>
      <c r="Y83" s="210">
        <v>0</v>
      </c>
      <c r="Z83" s="209">
        <f t="shared" ref="Z83:Z84" si="67">AA83+AB83+AC83</f>
        <v>0</v>
      </c>
      <c r="AA83" s="209">
        <v>0</v>
      </c>
      <c r="AB83" s="209">
        <v>0</v>
      </c>
      <c r="AC83" s="209">
        <v>0</v>
      </c>
      <c r="AD83" s="211"/>
    </row>
    <row r="84" spans="1:31" s="204" customFormat="1" ht="236.45" customHeight="1" outlineLevel="1" x14ac:dyDescent="0.2">
      <c r="A84" s="205" t="s">
        <v>1262</v>
      </c>
      <c r="B84" s="138" t="s">
        <v>622</v>
      </c>
      <c r="C84" s="207">
        <v>0</v>
      </c>
      <c r="D84" s="208">
        <f t="shared" si="63"/>
        <v>778</v>
      </c>
      <c r="E84" s="184">
        <v>0</v>
      </c>
      <c r="F84" s="185">
        <f t="shared" si="64"/>
        <v>778</v>
      </c>
      <c r="G84" s="185">
        <v>0</v>
      </c>
      <c r="H84" s="185">
        <v>0</v>
      </c>
      <c r="I84" s="185">
        <v>778</v>
      </c>
      <c r="J84" s="207">
        <v>0</v>
      </c>
      <c r="K84" s="208">
        <f t="shared" si="54"/>
        <v>0</v>
      </c>
      <c r="L84" s="208">
        <v>0</v>
      </c>
      <c r="M84" s="209">
        <v>0</v>
      </c>
      <c r="N84" s="208">
        <v>0</v>
      </c>
      <c r="O84" s="207">
        <v>0</v>
      </c>
      <c r="P84" s="208">
        <f t="shared" si="65"/>
        <v>0</v>
      </c>
      <c r="Q84" s="208">
        <v>0</v>
      </c>
      <c r="R84" s="209">
        <v>0</v>
      </c>
      <c r="S84" s="208">
        <v>0</v>
      </c>
      <c r="T84" s="210">
        <v>0</v>
      </c>
      <c r="U84" s="209">
        <f t="shared" si="66"/>
        <v>0</v>
      </c>
      <c r="V84" s="209">
        <v>0</v>
      </c>
      <c r="W84" s="209">
        <v>0</v>
      </c>
      <c r="X84" s="209">
        <v>0</v>
      </c>
      <c r="Y84" s="210">
        <v>0</v>
      </c>
      <c r="Z84" s="209">
        <f t="shared" si="67"/>
        <v>0</v>
      </c>
      <c r="AA84" s="209">
        <v>0</v>
      </c>
      <c r="AB84" s="209">
        <v>0</v>
      </c>
      <c r="AC84" s="209">
        <v>0</v>
      </c>
      <c r="AD84" s="211"/>
    </row>
    <row r="85" spans="1:31" s="204" customFormat="1" ht="116.25" customHeight="1" outlineLevel="1" x14ac:dyDescent="0.2">
      <c r="A85" s="205" t="s">
        <v>1263</v>
      </c>
      <c r="B85" s="138" t="s">
        <v>683</v>
      </c>
      <c r="C85" s="207">
        <v>0</v>
      </c>
      <c r="D85" s="208">
        <f t="shared" ref="D85:D89" si="68">F85+K85+P85+U85+Z85</f>
        <v>4370</v>
      </c>
      <c r="E85" s="184">
        <v>0</v>
      </c>
      <c r="F85" s="185">
        <f t="shared" ref="F85:F89" si="69">G85+H85+I85</f>
        <v>4370</v>
      </c>
      <c r="G85" s="185">
        <v>0</v>
      </c>
      <c r="H85" s="185">
        <v>4160</v>
      </c>
      <c r="I85" s="185">
        <v>210</v>
      </c>
      <c r="J85" s="207">
        <v>0</v>
      </c>
      <c r="K85" s="208">
        <f t="shared" ref="K85" si="70">L85+M85+N85</f>
        <v>0</v>
      </c>
      <c r="L85" s="208">
        <v>0</v>
      </c>
      <c r="M85" s="209">
        <v>0</v>
      </c>
      <c r="N85" s="208">
        <v>0</v>
      </c>
      <c r="O85" s="207">
        <v>0</v>
      </c>
      <c r="P85" s="208">
        <f t="shared" ref="P85:P89" si="71">Q85+R85+S85</f>
        <v>0</v>
      </c>
      <c r="Q85" s="208">
        <v>0</v>
      </c>
      <c r="R85" s="209">
        <v>0</v>
      </c>
      <c r="S85" s="208">
        <v>0</v>
      </c>
      <c r="T85" s="210">
        <v>0</v>
      </c>
      <c r="U85" s="209">
        <f t="shared" ref="U85:U89" si="72">V85+W85+X85</f>
        <v>0</v>
      </c>
      <c r="V85" s="209">
        <v>0</v>
      </c>
      <c r="W85" s="209">
        <v>0</v>
      </c>
      <c r="X85" s="209">
        <v>0</v>
      </c>
      <c r="Y85" s="210">
        <v>0</v>
      </c>
      <c r="Z85" s="209">
        <f t="shared" ref="Z85:Z89" si="73">AA85+AB85+AC85</f>
        <v>0</v>
      </c>
      <c r="AA85" s="209">
        <v>0</v>
      </c>
      <c r="AB85" s="209">
        <v>0</v>
      </c>
      <c r="AC85" s="209">
        <v>0</v>
      </c>
      <c r="AD85" s="211"/>
    </row>
    <row r="86" spans="1:31" s="204" customFormat="1" ht="109.5" customHeight="1" outlineLevel="1" x14ac:dyDescent="0.2">
      <c r="A86" s="205" t="s">
        <v>1264</v>
      </c>
      <c r="B86" s="138" t="s">
        <v>684</v>
      </c>
      <c r="C86" s="207">
        <v>0</v>
      </c>
      <c r="D86" s="208">
        <f t="shared" si="68"/>
        <v>4797</v>
      </c>
      <c r="E86" s="184">
        <v>0</v>
      </c>
      <c r="F86" s="185">
        <f t="shared" si="69"/>
        <v>4081</v>
      </c>
      <c r="G86" s="185">
        <v>0</v>
      </c>
      <c r="H86" s="185">
        <v>3885</v>
      </c>
      <c r="I86" s="185">
        <v>196</v>
      </c>
      <c r="J86" s="207">
        <v>0</v>
      </c>
      <c r="K86" s="208">
        <f t="shared" ref="K86:K92" si="74">SUM(L86:N86)</f>
        <v>716</v>
      </c>
      <c r="L86" s="208">
        <v>0</v>
      </c>
      <c r="M86" s="209">
        <v>0</v>
      </c>
      <c r="N86" s="208">
        <v>716</v>
      </c>
      <c r="O86" s="207">
        <v>0</v>
      </c>
      <c r="P86" s="208">
        <f t="shared" si="71"/>
        <v>0</v>
      </c>
      <c r="Q86" s="208">
        <v>0</v>
      </c>
      <c r="R86" s="209">
        <v>0</v>
      </c>
      <c r="S86" s="208">
        <v>0</v>
      </c>
      <c r="T86" s="210">
        <v>0</v>
      </c>
      <c r="U86" s="209">
        <f t="shared" si="72"/>
        <v>0</v>
      </c>
      <c r="V86" s="209">
        <v>0</v>
      </c>
      <c r="W86" s="209">
        <v>0</v>
      </c>
      <c r="X86" s="209">
        <v>0</v>
      </c>
      <c r="Y86" s="210">
        <v>0</v>
      </c>
      <c r="Z86" s="209">
        <f t="shared" si="73"/>
        <v>0</v>
      </c>
      <c r="AA86" s="209">
        <v>0</v>
      </c>
      <c r="AB86" s="209">
        <v>0</v>
      </c>
      <c r="AC86" s="209">
        <v>0</v>
      </c>
      <c r="AD86" s="211"/>
    </row>
    <row r="87" spans="1:31" s="204" customFormat="1" ht="105.6" customHeight="1" outlineLevel="1" x14ac:dyDescent="0.2">
      <c r="A87" s="205" t="s">
        <v>1265</v>
      </c>
      <c r="B87" s="138" t="s">
        <v>685</v>
      </c>
      <c r="C87" s="207">
        <v>0</v>
      </c>
      <c r="D87" s="208">
        <f t="shared" si="68"/>
        <v>1786</v>
      </c>
      <c r="E87" s="184">
        <v>0</v>
      </c>
      <c r="F87" s="185">
        <f t="shared" si="69"/>
        <v>1786</v>
      </c>
      <c r="G87" s="185">
        <v>0</v>
      </c>
      <c r="H87" s="185">
        <v>1700</v>
      </c>
      <c r="I87" s="185">
        <v>86</v>
      </c>
      <c r="J87" s="207">
        <v>0</v>
      </c>
      <c r="K87" s="208">
        <f t="shared" si="74"/>
        <v>0</v>
      </c>
      <c r="L87" s="208">
        <v>0</v>
      </c>
      <c r="M87" s="209">
        <v>0</v>
      </c>
      <c r="N87" s="208">
        <v>0</v>
      </c>
      <c r="O87" s="207">
        <v>0</v>
      </c>
      <c r="P87" s="208">
        <f t="shared" si="71"/>
        <v>0</v>
      </c>
      <c r="Q87" s="208">
        <v>0</v>
      </c>
      <c r="R87" s="209">
        <v>0</v>
      </c>
      <c r="S87" s="208">
        <v>0</v>
      </c>
      <c r="T87" s="210">
        <v>0</v>
      </c>
      <c r="U87" s="209">
        <f t="shared" si="72"/>
        <v>0</v>
      </c>
      <c r="V87" s="209">
        <v>0</v>
      </c>
      <c r="W87" s="209">
        <v>0</v>
      </c>
      <c r="X87" s="209">
        <v>0</v>
      </c>
      <c r="Y87" s="210">
        <v>0</v>
      </c>
      <c r="Z87" s="209">
        <f t="shared" si="73"/>
        <v>0</v>
      </c>
      <c r="AA87" s="209">
        <v>0</v>
      </c>
      <c r="AB87" s="209">
        <v>0</v>
      </c>
      <c r="AC87" s="209">
        <v>0</v>
      </c>
      <c r="AD87" s="211"/>
    </row>
    <row r="88" spans="1:31" s="204" customFormat="1" ht="105.6" customHeight="1" outlineLevel="1" x14ac:dyDescent="0.2">
      <c r="A88" s="205" t="s">
        <v>1266</v>
      </c>
      <c r="B88" s="138" t="s">
        <v>855</v>
      </c>
      <c r="C88" s="207">
        <v>0</v>
      </c>
      <c r="D88" s="208">
        <f t="shared" si="68"/>
        <v>3041</v>
      </c>
      <c r="E88" s="184">
        <v>0</v>
      </c>
      <c r="F88" s="185">
        <f t="shared" si="69"/>
        <v>3041</v>
      </c>
      <c r="G88" s="185">
        <v>0</v>
      </c>
      <c r="H88" s="185">
        <v>0</v>
      </c>
      <c r="I88" s="185">
        <v>3041</v>
      </c>
      <c r="J88" s="207">
        <v>0</v>
      </c>
      <c r="K88" s="208">
        <f t="shared" si="74"/>
        <v>0</v>
      </c>
      <c r="L88" s="208">
        <v>0</v>
      </c>
      <c r="M88" s="209">
        <v>0</v>
      </c>
      <c r="N88" s="208">
        <v>0</v>
      </c>
      <c r="O88" s="207">
        <v>0</v>
      </c>
      <c r="P88" s="208">
        <f t="shared" si="71"/>
        <v>0</v>
      </c>
      <c r="Q88" s="208">
        <v>0</v>
      </c>
      <c r="R88" s="209">
        <v>0</v>
      </c>
      <c r="S88" s="208">
        <v>0</v>
      </c>
      <c r="T88" s="210">
        <v>0</v>
      </c>
      <c r="U88" s="209">
        <f t="shared" si="72"/>
        <v>0</v>
      </c>
      <c r="V88" s="209">
        <v>0</v>
      </c>
      <c r="W88" s="209">
        <v>0</v>
      </c>
      <c r="X88" s="209">
        <v>0</v>
      </c>
      <c r="Y88" s="210">
        <v>0</v>
      </c>
      <c r="Z88" s="209">
        <f t="shared" si="73"/>
        <v>0</v>
      </c>
      <c r="AA88" s="209">
        <v>0</v>
      </c>
      <c r="AB88" s="209">
        <v>0</v>
      </c>
      <c r="AC88" s="209">
        <v>0</v>
      </c>
      <c r="AD88" s="211"/>
    </row>
    <row r="89" spans="1:31" s="204" customFormat="1" ht="105.6" customHeight="1" outlineLevel="1" x14ac:dyDescent="0.2">
      <c r="A89" s="205" t="s">
        <v>1267</v>
      </c>
      <c r="B89" s="138" t="s">
        <v>856</v>
      </c>
      <c r="C89" s="207">
        <v>0</v>
      </c>
      <c r="D89" s="208">
        <f t="shared" si="68"/>
        <v>3893</v>
      </c>
      <c r="E89" s="184">
        <v>0</v>
      </c>
      <c r="F89" s="185">
        <f t="shared" si="69"/>
        <v>3893</v>
      </c>
      <c r="G89" s="185">
        <v>0</v>
      </c>
      <c r="H89" s="185">
        <v>0</v>
      </c>
      <c r="I89" s="185">
        <f>3893</f>
        <v>3893</v>
      </c>
      <c r="J89" s="207">
        <v>0</v>
      </c>
      <c r="K89" s="208">
        <f t="shared" si="74"/>
        <v>0</v>
      </c>
      <c r="L89" s="208">
        <v>0</v>
      </c>
      <c r="M89" s="209">
        <v>0</v>
      </c>
      <c r="N89" s="208">
        <v>0</v>
      </c>
      <c r="O89" s="207">
        <v>0</v>
      </c>
      <c r="P89" s="208">
        <f t="shared" si="71"/>
        <v>0</v>
      </c>
      <c r="Q89" s="208">
        <v>0</v>
      </c>
      <c r="R89" s="209">
        <v>0</v>
      </c>
      <c r="S89" s="208">
        <v>0</v>
      </c>
      <c r="T89" s="210">
        <v>0</v>
      </c>
      <c r="U89" s="209">
        <f t="shared" si="72"/>
        <v>0</v>
      </c>
      <c r="V89" s="209">
        <v>0</v>
      </c>
      <c r="W89" s="209">
        <v>0</v>
      </c>
      <c r="X89" s="209">
        <v>0</v>
      </c>
      <c r="Y89" s="210">
        <v>0</v>
      </c>
      <c r="Z89" s="209">
        <f t="shared" si="73"/>
        <v>0</v>
      </c>
      <c r="AA89" s="209">
        <v>0</v>
      </c>
      <c r="AB89" s="209">
        <v>0</v>
      </c>
      <c r="AC89" s="209">
        <v>0</v>
      </c>
      <c r="AD89" s="211"/>
    </row>
    <row r="90" spans="1:31" s="204" customFormat="1" ht="72" customHeight="1" outlineLevel="1" x14ac:dyDescent="0.2">
      <c r="A90" s="205" t="s">
        <v>1268</v>
      </c>
      <c r="B90" s="138" t="s">
        <v>887</v>
      </c>
      <c r="C90" s="207">
        <v>0</v>
      </c>
      <c r="D90" s="208">
        <f t="shared" ref="D90" si="75">F90+K90+P90+U90+Z90</f>
        <v>263</v>
      </c>
      <c r="E90" s="184">
        <v>0</v>
      </c>
      <c r="F90" s="185">
        <f t="shared" ref="F90" si="76">G90+H90+I90</f>
        <v>0</v>
      </c>
      <c r="G90" s="185">
        <v>0</v>
      </c>
      <c r="H90" s="185">
        <v>0</v>
      </c>
      <c r="I90" s="185">
        <v>0</v>
      </c>
      <c r="J90" s="207">
        <v>0</v>
      </c>
      <c r="K90" s="208">
        <f t="shared" si="74"/>
        <v>263</v>
      </c>
      <c r="L90" s="208">
        <v>0</v>
      </c>
      <c r="M90" s="209">
        <v>0</v>
      </c>
      <c r="N90" s="208">
        <v>263</v>
      </c>
      <c r="O90" s="207">
        <v>0</v>
      </c>
      <c r="P90" s="208">
        <f t="shared" ref="P90" si="77">Q90+R90+S90</f>
        <v>0</v>
      </c>
      <c r="Q90" s="208">
        <v>0</v>
      </c>
      <c r="R90" s="209">
        <v>0</v>
      </c>
      <c r="S90" s="208">
        <v>0</v>
      </c>
      <c r="T90" s="210">
        <v>0</v>
      </c>
      <c r="U90" s="209">
        <f t="shared" ref="U90" si="78">V90+W90+X90</f>
        <v>0</v>
      </c>
      <c r="V90" s="209">
        <v>0</v>
      </c>
      <c r="W90" s="209">
        <v>0</v>
      </c>
      <c r="X90" s="209">
        <v>0</v>
      </c>
      <c r="Y90" s="210">
        <v>0</v>
      </c>
      <c r="Z90" s="209">
        <f t="shared" ref="Z90" si="79">AA90+AB90+AC90</f>
        <v>0</v>
      </c>
      <c r="AA90" s="209">
        <v>0</v>
      </c>
      <c r="AB90" s="209">
        <v>0</v>
      </c>
      <c r="AC90" s="209">
        <v>0</v>
      </c>
      <c r="AD90" s="211"/>
    </row>
    <row r="91" spans="1:31" s="204" customFormat="1" ht="87" customHeight="1" outlineLevel="1" x14ac:dyDescent="0.2">
      <c r="A91" s="205" t="s">
        <v>1269</v>
      </c>
      <c r="B91" s="138" t="s">
        <v>891</v>
      </c>
      <c r="C91" s="207">
        <v>0</v>
      </c>
      <c r="D91" s="208">
        <f t="shared" ref="D91:D92" si="80">F91+K91+P91+U91+Z91</f>
        <v>0</v>
      </c>
      <c r="E91" s="184">
        <v>0</v>
      </c>
      <c r="F91" s="185">
        <f t="shared" ref="F91:F92" si="81">G91+H91+I91</f>
        <v>0</v>
      </c>
      <c r="G91" s="185">
        <v>0</v>
      </c>
      <c r="H91" s="185">
        <v>0</v>
      </c>
      <c r="I91" s="185">
        <v>0</v>
      </c>
      <c r="J91" s="207">
        <v>0</v>
      </c>
      <c r="K91" s="208">
        <f t="shared" si="74"/>
        <v>0</v>
      </c>
      <c r="L91" s="208">
        <v>0</v>
      </c>
      <c r="M91" s="209">
        <v>0</v>
      </c>
      <c r="N91" s="208">
        <f>2016-1236-780</f>
        <v>0</v>
      </c>
      <c r="O91" s="207">
        <v>0</v>
      </c>
      <c r="P91" s="208">
        <f t="shared" ref="P91:P92" si="82">Q91+R91+S91</f>
        <v>0</v>
      </c>
      <c r="Q91" s="208">
        <v>0</v>
      </c>
      <c r="R91" s="209">
        <v>0</v>
      </c>
      <c r="S91" s="208">
        <v>0</v>
      </c>
      <c r="T91" s="210">
        <v>0</v>
      </c>
      <c r="U91" s="209">
        <f t="shared" ref="U91:U92" si="83">V91+W91+X91</f>
        <v>0</v>
      </c>
      <c r="V91" s="209">
        <v>0</v>
      </c>
      <c r="W91" s="209">
        <v>0</v>
      </c>
      <c r="X91" s="209">
        <v>0</v>
      </c>
      <c r="Y91" s="210">
        <v>0</v>
      </c>
      <c r="Z91" s="209">
        <f t="shared" ref="Z91:Z92" si="84">AA91+AB91+AC91</f>
        <v>0</v>
      </c>
      <c r="AA91" s="209">
        <v>0</v>
      </c>
      <c r="AB91" s="209">
        <v>0</v>
      </c>
      <c r="AC91" s="209">
        <v>0</v>
      </c>
      <c r="AD91" s="211"/>
    </row>
    <row r="92" spans="1:31" s="204" customFormat="1" ht="72" customHeight="1" outlineLevel="1" x14ac:dyDescent="0.2">
      <c r="A92" s="205" t="s">
        <v>1270</v>
      </c>
      <c r="B92" s="138" t="s">
        <v>892</v>
      </c>
      <c r="C92" s="207">
        <v>0</v>
      </c>
      <c r="D92" s="208">
        <f t="shared" si="80"/>
        <v>0</v>
      </c>
      <c r="E92" s="184">
        <v>0</v>
      </c>
      <c r="F92" s="185">
        <f t="shared" si="81"/>
        <v>0</v>
      </c>
      <c r="G92" s="185">
        <v>0</v>
      </c>
      <c r="H92" s="185">
        <v>0</v>
      </c>
      <c r="I92" s="185">
        <v>0</v>
      </c>
      <c r="J92" s="207">
        <v>0</v>
      </c>
      <c r="K92" s="208">
        <f t="shared" si="74"/>
        <v>0</v>
      </c>
      <c r="L92" s="208">
        <v>0</v>
      </c>
      <c r="M92" s="209">
        <v>0</v>
      </c>
      <c r="N92" s="208">
        <f>476-476</f>
        <v>0</v>
      </c>
      <c r="O92" s="207">
        <v>0</v>
      </c>
      <c r="P92" s="208">
        <f t="shared" si="82"/>
        <v>0</v>
      </c>
      <c r="Q92" s="208">
        <v>0</v>
      </c>
      <c r="R92" s="209">
        <v>0</v>
      </c>
      <c r="S92" s="208">
        <v>0</v>
      </c>
      <c r="T92" s="210">
        <v>0</v>
      </c>
      <c r="U92" s="209">
        <f t="shared" si="83"/>
        <v>0</v>
      </c>
      <c r="V92" s="209">
        <v>0</v>
      </c>
      <c r="W92" s="209">
        <v>0</v>
      </c>
      <c r="X92" s="209">
        <v>0</v>
      </c>
      <c r="Y92" s="210">
        <v>0</v>
      </c>
      <c r="Z92" s="209">
        <f t="shared" si="84"/>
        <v>0</v>
      </c>
      <c r="AA92" s="209">
        <v>0</v>
      </c>
      <c r="AB92" s="209">
        <v>0</v>
      </c>
      <c r="AC92" s="209">
        <v>0</v>
      </c>
      <c r="AD92" s="211"/>
    </row>
    <row r="93" spans="1:31" s="204" customFormat="1" ht="31.5" customHeight="1" outlineLevel="1" x14ac:dyDescent="0.2">
      <c r="A93" s="205" t="s">
        <v>1271</v>
      </c>
      <c r="B93" s="138" t="s">
        <v>1031</v>
      </c>
      <c r="C93" s="207">
        <v>0</v>
      </c>
      <c r="D93" s="208">
        <f t="shared" ref="D93" si="85">F93+K93+P93+U93+Z93</f>
        <v>988</v>
      </c>
      <c r="E93" s="184">
        <v>0</v>
      </c>
      <c r="F93" s="185">
        <f t="shared" ref="F93" si="86">G93+H93+I93</f>
        <v>988</v>
      </c>
      <c r="G93" s="185">
        <v>0</v>
      </c>
      <c r="H93" s="185">
        <v>0</v>
      </c>
      <c r="I93" s="185">
        <v>988</v>
      </c>
      <c r="J93" s="207">
        <v>0</v>
      </c>
      <c r="K93" s="208">
        <f t="shared" ref="K93" si="87">L93+M93+N93</f>
        <v>0</v>
      </c>
      <c r="L93" s="208">
        <v>0</v>
      </c>
      <c r="M93" s="209">
        <v>0</v>
      </c>
      <c r="N93" s="208">
        <v>0</v>
      </c>
      <c r="O93" s="207">
        <v>0</v>
      </c>
      <c r="P93" s="208">
        <f t="shared" ref="P93" si="88">Q93+R93+S93</f>
        <v>0</v>
      </c>
      <c r="Q93" s="208">
        <v>0</v>
      </c>
      <c r="R93" s="209">
        <v>0</v>
      </c>
      <c r="S93" s="208">
        <v>0</v>
      </c>
      <c r="T93" s="210">
        <v>0</v>
      </c>
      <c r="U93" s="209">
        <f t="shared" ref="U93" si="89">V93+W93+X93</f>
        <v>0</v>
      </c>
      <c r="V93" s="209">
        <v>0</v>
      </c>
      <c r="W93" s="209">
        <v>0</v>
      </c>
      <c r="X93" s="209">
        <v>0</v>
      </c>
      <c r="Y93" s="210">
        <v>0</v>
      </c>
      <c r="Z93" s="209">
        <f t="shared" ref="Z93" si="90">AA93+AB93+AC93</f>
        <v>0</v>
      </c>
      <c r="AA93" s="209">
        <v>0</v>
      </c>
      <c r="AB93" s="209">
        <v>0</v>
      </c>
      <c r="AC93" s="209">
        <v>0</v>
      </c>
      <c r="AD93" s="211"/>
    </row>
    <row r="94" spans="1:31" s="204" customFormat="1" ht="91.15" customHeight="1" x14ac:dyDescent="0.2">
      <c r="A94" s="212"/>
      <c r="B94" s="213" t="s">
        <v>1272</v>
      </c>
      <c r="C94" s="214">
        <f>SUM(C70:C92)</f>
        <v>0</v>
      </c>
      <c r="D94" s="215">
        <f>SUM(D70:D92)</f>
        <v>176158</v>
      </c>
      <c r="E94" s="214">
        <f>SUM(E70:E92)</f>
        <v>0</v>
      </c>
      <c r="F94" s="215">
        <f>SUM(F70:F92)</f>
        <v>44356</v>
      </c>
      <c r="G94" s="215">
        <f t="shared" ref="G94:AC94" si="91">SUM(G70:G92)</f>
        <v>0</v>
      </c>
      <c r="H94" s="215">
        <f t="shared" si="91"/>
        <v>16335</v>
      </c>
      <c r="I94" s="215">
        <f>SUM(I70:I92)</f>
        <v>28021</v>
      </c>
      <c r="J94" s="214">
        <f t="shared" si="91"/>
        <v>0</v>
      </c>
      <c r="K94" s="215">
        <f t="shared" si="91"/>
        <v>17678</v>
      </c>
      <c r="L94" s="215">
        <f t="shared" si="91"/>
        <v>0</v>
      </c>
      <c r="M94" s="215">
        <f t="shared" si="91"/>
        <v>0</v>
      </c>
      <c r="N94" s="215">
        <f t="shared" si="91"/>
        <v>17678</v>
      </c>
      <c r="O94" s="214">
        <f t="shared" si="91"/>
        <v>0</v>
      </c>
      <c r="P94" s="215">
        <f t="shared" si="91"/>
        <v>4887</v>
      </c>
      <c r="Q94" s="215">
        <f t="shared" si="91"/>
        <v>0</v>
      </c>
      <c r="R94" s="215">
        <f t="shared" si="91"/>
        <v>0</v>
      </c>
      <c r="S94" s="215">
        <f t="shared" si="91"/>
        <v>4887</v>
      </c>
      <c r="T94" s="214">
        <f t="shared" si="91"/>
        <v>0</v>
      </c>
      <c r="U94" s="215">
        <f t="shared" si="91"/>
        <v>4887</v>
      </c>
      <c r="V94" s="215">
        <f t="shared" si="91"/>
        <v>0</v>
      </c>
      <c r="W94" s="215">
        <f t="shared" si="91"/>
        <v>0</v>
      </c>
      <c r="X94" s="215">
        <f t="shared" si="91"/>
        <v>4887</v>
      </c>
      <c r="Y94" s="214">
        <f t="shared" si="91"/>
        <v>0</v>
      </c>
      <c r="Z94" s="215">
        <f t="shared" si="91"/>
        <v>104350</v>
      </c>
      <c r="AA94" s="215">
        <f t="shared" si="91"/>
        <v>0</v>
      </c>
      <c r="AB94" s="215">
        <f t="shared" si="91"/>
        <v>0</v>
      </c>
      <c r="AC94" s="215">
        <f t="shared" si="91"/>
        <v>104350</v>
      </c>
      <c r="AD94" s="211"/>
      <c r="AE94" s="211"/>
    </row>
    <row r="95" spans="1:31" s="204" customFormat="1" ht="30" customHeight="1" x14ac:dyDescent="0.2">
      <c r="A95" s="212"/>
      <c r="B95" s="216" t="s">
        <v>1032</v>
      </c>
      <c r="C95" s="217">
        <v>0</v>
      </c>
      <c r="D95" s="218">
        <f t="shared" ref="D95" si="92">F95+K95+P95+U95+Z95</f>
        <v>988</v>
      </c>
      <c r="E95" s="217">
        <v>0</v>
      </c>
      <c r="F95" s="218">
        <f t="shared" ref="F95" si="93">G95+H95+I95</f>
        <v>988</v>
      </c>
      <c r="G95" s="218">
        <v>0</v>
      </c>
      <c r="H95" s="218">
        <v>0</v>
      </c>
      <c r="I95" s="218">
        <v>988</v>
      </c>
      <c r="J95" s="217">
        <v>0</v>
      </c>
      <c r="K95" s="218">
        <f t="shared" ref="K95" si="94">L95+M95+N95</f>
        <v>0</v>
      </c>
      <c r="L95" s="218">
        <v>0</v>
      </c>
      <c r="M95" s="218">
        <v>0</v>
      </c>
      <c r="N95" s="218">
        <v>0</v>
      </c>
      <c r="O95" s="217">
        <v>0</v>
      </c>
      <c r="P95" s="218">
        <f t="shared" ref="P95" si="95">Q95+R95+S95</f>
        <v>0</v>
      </c>
      <c r="Q95" s="218">
        <v>0</v>
      </c>
      <c r="R95" s="218">
        <v>0</v>
      </c>
      <c r="S95" s="218">
        <v>0</v>
      </c>
      <c r="T95" s="217">
        <v>0</v>
      </c>
      <c r="U95" s="218">
        <f t="shared" ref="U95" si="96">V95+W95+X95</f>
        <v>0</v>
      </c>
      <c r="V95" s="218">
        <v>0</v>
      </c>
      <c r="W95" s="218">
        <v>0</v>
      </c>
      <c r="X95" s="218">
        <v>0</v>
      </c>
      <c r="Y95" s="217">
        <v>0</v>
      </c>
      <c r="Z95" s="218">
        <f t="shared" ref="Z95" si="97">AA95+AB95+AC95</f>
        <v>0</v>
      </c>
      <c r="AA95" s="218">
        <v>0</v>
      </c>
      <c r="AB95" s="218">
        <v>0</v>
      </c>
      <c r="AC95" s="218">
        <v>0</v>
      </c>
      <c r="AD95" s="211"/>
      <c r="AE95" s="211"/>
    </row>
    <row r="96" spans="1:31" s="204" customFormat="1" ht="25.5" customHeight="1" x14ac:dyDescent="0.2">
      <c r="A96" s="313" t="s">
        <v>1149</v>
      </c>
      <c r="B96" s="394" t="s">
        <v>1273</v>
      </c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5"/>
      <c r="R96" s="395"/>
      <c r="S96" s="395"/>
      <c r="T96" s="395"/>
      <c r="U96" s="395"/>
      <c r="V96" s="395"/>
      <c r="W96" s="395"/>
      <c r="X96" s="395"/>
      <c r="Y96" s="395"/>
      <c r="Z96" s="395"/>
      <c r="AA96" s="395"/>
      <c r="AB96" s="395"/>
      <c r="AC96" s="396"/>
      <c r="AD96" s="211"/>
    </row>
    <row r="97" spans="1:29" s="204" customFormat="1" ht="95.25" customHeight="1" outlineLevel="1" x14ac:dyDescent="0.2">
      <c r="A97" s="182" t="s">
        <v>1274</v>
      </c>
      <c r="B97" s="206" t="s">
        <v>7</v>
      </c>
      <c r="C97" s="207">
        <f>E97+J97+O97+Y97+T97</f>
        <v>0</v>
      </c>
      <c r="D97" s="185">
        <f>F97+K97+P97+Z97+U97</f>
        <v>2679</v>
      </c>
      <c r="E97" s="184">
        <v>0</v>
      </c>
      <c r="F97" s="185">
        <v>0</v>
      </c>
      <c r="G97" s="185">
        <v>0</v>
      </c>
      <c r="H97" s="185">
        <v>0</v>
      </c>
      <c r="I97" s="185">
        <v>0</v>
      </c>
      <c r="J97" s="207">
        <v>0</v>
      </c>
      <c r="K97" s="219">
        <f>SUM(L97:N97)</f>
        <v>0</v>
      </c>
      <c r="L97" s="208">
        <v>0</v>
      </c>
      <c r="M97" s="208">
        <v>0</v>
      </c>
      <c r="N97" s="208">
        <v>0</v>
      </c>
      <c r="O97" s="207">
        <v>0</v>
      </c>
      <c r="P97" s="208">
        <f>SUM(Q97:S97)</f>
        <v>0</v>
      </c>
      <c r="Q97" s="208">
        <v>0</v>
      </c>
      <c r="R97" s="208">
        <v>0</v>
      </c>
      <c r="S97" s="208">
        <v>0</v>
      </c>
      <c r="T97" s="207">
        <v>0</v>
      </c>
      <c r="U97" s="208">
        <f>SUM(V97:X97)</f>
        <v>0</v>
      </c>
      <c r="V97" s="208">
        <v>0</v>
      </c>
      <c r="W97" s="208">
        <v>0</v>
      </c>
      <c r="X97" s="208">
        <v>0</v>
      </c>
      <c r="Y97" s="210">
        <v>0</v>
      </c>
      <c r="Z97" s="209">
        <f>AA97+AB97+AC97</f>
        <v>2679</v>
      </c>
      <c r="AA97" s="209">
        <v>0</v>
      </c>
      <c r="AB97" s="209">
        <v>0</v>
      </c>
      <c r="AC97" s="209">
        <v>2679</v>
      </c>
    </row>
    <row r="98" spans="1:29" s="204" customFormat="1" ht="65.45" customHeight="1" outlineLevel="1" x14ac:dyDescent="0.2">
      <c r="A98" s="182" t="s">
        <v>1275</v>
      </c>
      <c r="B98" s="206" t="s">
        <v>76</v>
      </c>
      <c r="C98" s="207">
        <f t="shared" ref="C98:C99" si="98">E98+J98+O98+Y98+T98</f>
        <v>35.46</v>
      </c>
      <c r="D98" s="185">
        <f t="shared" ref="D98:D107" si="99">F98+K98+P98+Z98+U98</f>
        <v>131202</v>
      </c>
      <c r="E98" s="184">
        <v>0</v>
      </c>
      <c r="F98" s="185">
        <v>0</v>
      </c>
      <c r="G98" s="185">
        <v>0</v>
      </c>
      <c r="H98" s="185">
        <v>0</v>
      </c>
      <c r="I98" s="185">
        <v>0</v>
      </c>
      <c r="J98" s="207">
        <v>0</v>
      </c>
      <c r="K98" s="219">
        <f t="shared" ref="K98:K103" si="100">SUM(L98:N98)</f>
        <v>0</v>
      </c>
      <c r="L98" s="208">
        <v>0</v>
      </c>
      <c r="M98" s="208">
        <v>0</v>
      </c>
      <c r="N98" s="208">
        <v>0</v>
      </c>
      <c r="O98" s="207">
        <v>0</v>
      </c>
      <c r="P98" s="208">
        <v>0</v>
      </c>
      <c r="Q98" s="208">
        <v>0</v>
      </c>
      <c r="R98" s="208">
        <v>0</v>
      </c>
      <c r="S98" s="208">
        <v>0</v>
      </c>
      <c r="T98" s="207">
        <v>0</v>
      </c>
      <c r="U98" s="208">
        <f t="shared" ref="U98:U109" si="101">SUM(V98:X98)</f>
        <v>0</v>
      </c>
      <c r="V98" s="208">
        <v>0</v>
      </c>
      <c r="W98" s="208">
        <v>0</v>
      </c>
      <c r="X98" s="208">
        <v>0</v>
      </c>
      <c r="Y98" s="210">
        <v>35.46</v>
      </c>
      <c r="Z98" s="209">
        <f>AA98+AB98+AC98</f>
        <v>131202</v>
      </c>
      <c r="AA98" s="209">
        <v>0</v>
      </c>
      <c r="AB98" s="209">
        <v>125823</v>
      </c>
      <c r="AC98" s="209">
        <v>5379</v>
      </c>
    </row>
    <row r="99" spans="1:29" s="204" customFormat="1" ht="90.6" customHeight="1" outlineLevel="1" x14ac:dyDescent="0.2">
      <c r="A99" s="182" t="s">
        <v>1276</v>
      </c>
      <c r="B99" s="206" t="s">
        <v>77</v>
      </c>
      <c r="C99" s="207">
        <f t="shared" si="98"/>
        <v>0</v>
      </c>
      <c r="D99" s="185">
        <f t="shared" si="99"/>
        <v>10138</v>
      </c>
      <c r="E99" s="184">
        <v>0</v>
      </c>
      <c r="F99" s="185">
        <v>0</v>
      </c>
      <c r="G99" s="185">
        <v>0</v>
      </c>
      <c r="H99" s="185">
        <v>0</v>
      </c>
      <c r="I99" s="185">
        <v>0</v>
      </c>
      <c r="J99" s="207">
        <v>0</v>
      </c>
      <c r="K99" s="219">
        <v>0</v>
      </c>
      <c r="L99" s="208">
        <v>0</v>
      </c>
      <c r="M99" s="208">
        <v>0</v>
      </c>
      <c r="N99" s="208">
        <v>0</v>
      </c>
      <c r="O99" s="207">
        <v>0</v>
      </c>
      <c r="P99" s="208">
        <v>0</v>
      </c>
      <c r="Q99" s="208">
        <v>0</v>
      </c>
      <c r="R99" s="208">
        <v>0</v>
      </c>
      <c r="S99" s="208">
        <v>0</v>
      </c>
      <c r="T99" s="207">
        <v>0</v>
      </c>
      <c r="U99" s="208">
        <f t="shared" si="101"/>
        <v>0</v>
      </c>
      <c r="V99" s="208">
        <v>0</v>
      </c>
      <c r="W99" s="208">
        <v>0</v>
      </c>
      <c r="X99" s="208">
        <v>0</v>
      </c>
      <c r="Y99" s="210">
        <v>0</v>
      </c>
      <c r="Z99" s="209">
        <f>AC99</f>
        <v>10138</v>
      </c>
      <c r="AA99" s="209">
        <v>0</v>
      </c>
      <c r="AB99" s="209">
        <v>0</v>
      </c>
      <c r="AC99" s="209">
        <f>5490+4648</f>
        <v>10138</v>
      </c>
    </row>
    <row r="100" spans="1:29" s="204" customFormat="1" ht="60" customHeight="1" outlineLevel="1" x14ac:dyDescent="0.2">
      <c r="A100" s="182" t="s">
        <v>1277</v>
      </c>
      <c r="B100" s="206" t="s">
        <v>485</v>
      </c>
      <c r="C100" s="207">
        <f t="shared" ref="C100:C103" si="102">E100+J100+O100+T100+Y100</f>
        <v>6.5</v>
      </c>
      <c r="D100" s="185">
        <f t="shared" si="99"/>
        <v>106786</v>
      </c>
      <c r="E100" s="184">
        <v>0</v>
      </c>
      <c r="F100" s="185">
        <v>0</v>
      </c>
      <c r="G100" s="185">
        <v>0</v>
      </c>
      <c r="H100" s="185">
        <v>0</v>
      </c>
      <c r="I100" s="185">
        <v>0</v>
      </c>
      <c r="J100" s="207">
        <v>0</v>
      </c>
      <c r="K100" s="219">
        <v>0</v>
      </c>
      <c r="L100" s="208">
        <v>0</v>
      </c>
      <c r="M100" s="208">
        <v>0</v>
      </c>
      <c r="N100" s="208">
        <v>0</v>
      </c>
      <c r="O100" s="207">
        <v>0</v>
      </c>
      <c r="P100" s="208">
        <v>0</v>
      </c>
      <c r="Q100" s="208">
        <v>0</v>
      </c>
      <c r="R100" s="208">
        <v>0</v>
      </c>
      <c r="S100" s="208">
        <v>0</v>
      </c>
      <c r="T100" s="210">
        <v>0</v>
      </c>
      <c r="U100" s="208">
        <f t="shared" si="101"/>
        <v>0</v>
      </c>
      <c r="V100" s="209">
        <v>0</v>
      </c>
      <c r="W100" s="209">
        <v>0</v>
      </c>
      <c r="X100" s="209">
        <v>0</v>
      </c>
      <c r="Y100" s="210">
        <v>6.5</v>
      </c>
      <c r="Z100" s="209">
        <v>106786</v>
      </c>
      <c r="AA100" s="209">
        <v>0</v>
      </c>
      <c r="AB100" s="208">
        <v>101660</v>
      </c>
      <c r="AC100" s="209">
        <v>5126</v>
      </c>
    </row>
    <row r="101" spans="1:29" s="204" customFormat="1" ht="98.45" customHeight="1" outlineLevel="1" x14ac:dyDescent="0.2">
      <c r="A101" s="182" t="s">
        <v>1278</v>
      </c>
      <c r="B101" s="206" t="s">
        <v>486</v>
      </c>
      <c r="C101" s="207">
        <f t="shared" si="102"/>
        <v>0</v>
      </c>
      <c r="D101" s="185">
        <f t="shared" si="99"/>
        <v>3631</v>
      </c>
      <c r="E101" s="184">
        <v>0</v>
      </c>
      <c r="F101" s="185">
        <v>0</v>
      </c>
      <c r="G101" s="185">
        <v>0</v>
      </c>
      <c r="H101" s="185">
        <v>0</v>
      </c>
      <c r="I101" s="185">
        <v>0</v>
      </c>
      <c r="J101" s="207">
        <v>0</v>
      </c>
      <c r="K101" s="219">
        <f t="shared" si="100"/>
        <v>0</v>
      </c>
      <c r="L101" s="208">
        <v>0</v>
      </c>
      <c r="M101" s="208">
        <v>0</v>
      </c>
      <c r="N101" s="208">
        <v>0</v>
      </c>
      <c r="O101" s="207">
        <v>0</v>
      </c>
      <c r="P101" s="208">
        <v>0</v>
      </c>
      <c r="Q101" s="208">
        <v>0</v>
      </c>
      <c r="R101" s="208">
        <v>0</v>
      </c>
      <c r="S101" s="208">
        <v>0</v>
      </c>
      <c r="T101" s="210">
        <v>0</v>
      </c>
      <c r="U101" s="208">
        <f t="shared" si="101"/>
        <v>0</v>
      </c>
      <c r="V101" s="209">
        <v>0</v>
      </c>
      <c r="W101" s="209">
        <v>0</v>
      </c>
      <c r="X101" s="209">
        <v>0</v>
      </c>
      <c r="Y101" s="210">
        <v>0</v>
      </c>
      <c r="Z101" s="209">
        <f>AA101+AB101+AC101</f>
        <v>3631</v>
      </c>
      <c r="AA101" s="209">
        <v>0</v>
      </c>
      <c r="AB101" s="208">
        <v>0</v>
      </c>
      <c r="AC101" s="209">
        <v>3631</v>
      </c>
    </row>
    <row r="102" spans="1:29" s="204" customFormat="1" ht="60" customHeight="1" outlineLevel="1" x14ac:dyDescent="0.2">
      <c r="A102" s="182" t="s">
        <v>1279</v>
      </c>
      <c r="B102" s="206" t="s">
        <v>487</v>
      </c>
      <c r="C102" s="207">
        <f t="shared" si="102"/>
        <v>12.04</v>
      </c>
      <c r="D102" s="185">
        <f t="shared" si="99"/>
        <v>203887</v>
      </c>
      <c r="E102" s="184">
        <v>0</v>
      </c>
      <c r="F102" s="185">
        <v>0</v>
      </c>
      <c r="G102" s="185">
        <v>0</v>
      </c>
      <c r="H102" s="185">
        <v>0</v>
      </c>
      <c r="I102" s="185">
        <v>0</v>
      </c>
      <c r="J102" s="207">
        <v>0</v>
      </c>
      <c r="K102" s="219">
        <f t="shared" si="100"/>
        <v>0</v>
      </c>
      <c r="L102" s="208">
        <v>0</v>
      </c>
      <c r="M102" s="208">
        <v>0</v>
      </c>
      <c r="N102" s="208">
        <v>0</v>
      </c>
      <c r="O102" s="207">
        <v>0</v>
      </c>
      <c r="P102" s="208">
        <v>0</v>
      </c>
      <c r="Q102" s="208">
        <v>0</v>
      </c>
      <c r="R102" s="208">
        <v>0</v>
      </c>
      <c r="S102" s="208">
        <v>0</v>
      </c>
      <c r="T102" s="210">
        <v>0</v>
      </c>
      <c r="U102" s="208">
        <f t="shared" si="101"/>
        <v>0</v>
      </c>
      <c r="V102" s="209">
        <v>0</v>
      </c>
      <c r="W102" s="209">
        <v>0</v>
      </c>
      <c r="X102" s="209">
        <v>0</v>
      </c>
      <c r="Y102" s="210">
        <v>12.04</v>
      </c>
      <c r="Z102" s="209">
        <v>203887</v>
      </c>
      <c r="AA102" s="209">
        <v>0</v>
      </c>
      <c r="AB102" s="208">
        <v>194100</v>
      </c>
      <c r="AC102" s="209">
        <v>9787</v>
      </c>
    </row>
    <row r="103" spans="1:29" s="204" customFormat="1" ht="82.9" customHeight="1" outlineLevel="1" x14ac:dyDescent="0.2">
      <c r="A103" s="182" t="s">
        <v>1280</v>
      </c>
      <c r="B103" s="206" t="s">
        <v>408</v>
      </c>
      <c r="C103" s="207">
        <f t="shared" si="102"/>
        <v>0</v>
      </c>
      <c r="D103" s="185">
        <f t="shared" si="99"/>
        <v>0</v>
      </c>
      <c r="E103" s="184">
        <v>0</v>
      </c>
      <c r="F103" s="185">
        <v>0</v>
      </c>
      <c r="G103" s="185">
        <v>0</v>
      </c>
      <c r="H103" s="185">
        <v>0</v>
      </c>
      <c r="I103" s="185">
        <v>0</v>
      </c>
      <c r="J103" s="207">
        <v>0</v>
      </c>
      <c r="K103" s="219">
        <f t="shared" si="100"/>
        <v>0</v>
      </c>
      <c r="L103" s="208">
        <v>0</v>
      </c>
      <c r="M103" s="208">
        <v>0</v>
      </c>
      <c r="N103" s="208">
        <v>0</v>
      </c>
      <c r="O103" s="207">
        <v>0</v>
      </c>
      <c r="P103" s="208">
        <v>0</v>
      </c>
      <c r="Q103" s="208">
        <v>0</v>
      </c>
      <c r="R103" s="208">
        <v>0</v>
      </c>
      <c r="S103" s="208">
        <v>0</v>
      </c>
      <c r="T103" s="210">
        <v>0</v>
      </c>
      <c r="U103" s="208">
        <f t="shared" si="101"/>
        <v>0</v>
      </c>
      <c r="V103" s="209">
        <v>0</v>
      </c>
      <c r="W103" s="209">
        <v>0</v>
      </c>
      <c r="X103" s="209">
        <v>0</v>
      </c>
      <c r="Y103" s="210">
        <v>0</v>
      </c>
      <c r="Z103" s="209">
        <v>0</v>
      </c>
      <c r="AA103" s="209">
        <v>0</v>
      </c>
      <c r="AB103" s="208">
        <v>0</v>
      </c>
      <c r="AC103" s="209">
        <v>0</v>
      </c>
    </row>
    <row r="104" spans="1:29" s="204" customFormat="1" ht="122.25" customHeight="1" outlineLevel="1" x14ac:dyDescent="0.2">
      <c r="A104" s="182" t="s">
        <v>1281</v>
      </c>
      <c r="B104" s="206" t="s">
        <v>603</v>
      </c>
      <c r="C104" s="207">
        <f>E104+J104+O104+T104+Y104</f>
        <v>5.54</v>
      </c>
      <c r="D104" s="185">
        <f t="shared" ref="D104" si="103">F104+K104+P104+Z104+U104</f>
        <v>41382</v>
      </c>
      <c r="E104" s="184">
        <v>5.54</v>
      </c>
      <c r="F104" s="185">
        <f>H104+I104</f>
        <v>41382</v>
      </c>
      <c r="G104" s="185">
        <v>0</v>
      </c>
      <c r="H104" s="185">
        <f>39396</f>
        <v>39396</v>
      </c>
      <c r="I104" s="185">
        <f>1986</f>
        <v>1986</v>
      </c>
      <c r="J104" s="207">
        <v>0</v>
      </c>
      <c r="K104" s="219">
        <f>SUM(L104:N104)</f>
        <v>0</v>
      </c>
      <c r="L104" s="208">
        <v>0</v>
      </c>
      <c r="M104" s="208">
        <v>0</v>
      </c>
      <c r="N104" s="208">
        <v>0</v>
      </c>
      <c r="O104" s="207">
        <v>0</v>
      </c>
      <c r="P104" s="208">
        <v>0</v>
      </c>
      <c r="Q104" s="208">
        <v>0</v>
      </c>
      <c r="R104" s="208">
        <v>0</v>
      </c>
      <c r="S104" s="208">
        <v>0</v>
      </c>
      <c r="T104" s="210">
        <v>0</v>
      </c>
      <c r="U104" s="208">
        <f t="shared" ref="U104" si="104">SUM(V104:X104)</f>
        <v>0</v>
      </c>
      <c r="V104" s="209">
        <v>0</v>
      </c>
      <c r="W104" s="209">
        <v>0</v>
      </c>
      <c r="X104" s="209">
        <v>0</v>
      </c>
      <c r="Y104" s="210">
        <v>0</v>
      </c>
      <c r="Z104" s="209">
        <v>0</v>
      </c>
      <c r="AA104" s="209">
        <v>0</v>
      </c>
      <c r="AB104" s="208">
        <v>0</v>
      </c>
      <c r="AC104" s="209">
        <v>0</v>
      </c>
    </row>
    <row r="105" spans="1:29" s="204" customFormat="1" ht="144.6" customHeight="1" outlineLevel="1" x14ac:dyDescent="0.2">
      <c r="A105" s="182" t="s">
        <v>1282</v>
      </c>
      <c r="B105" s="206" t="s">
        <v>724</v>
      </c>
      <c r="C105" s="207">
        <f>E105+J105+O105+T105+Y105</f>
        <v>0</v>
      </c>
      <c r="D105" s="185">
        <f t="shared" si="99"/>
        <v>90</v>
      </c>
      <c r="E105" s="184">
        <v>0</v>
      </c>
      <c r="F105" s="185">
        <f>G105+H105+I105</f>
        <v>90</v>
      </c>
      <c r="G105" s="185">
        <v>0</v>
      </c>
      <c r="H105" s="185">
        <v>0</v>
      </c>
      <c r="I105" s="185">
        <v>90</v>
      </c>
      <c r="J105" s="207">
        <v>0</v>
      </c>
      <c r="K105" s="208">
        <f t="shared" ref="K105" si="105">SUM(L105:N105)</f>
        <v>0</v>
      </c>
      <c r="L105" s="208">
        <v>0</v>
      </c>
      <c r="M105" s="208">
        <v>0</v>
      </c>
      <c r="N105" s="208">
        <v>0</v>
      </c>
      <c r="O105" s="207">
        <v>0</v>
      </c>
      <c r="P105" s="208">
        <v>0</v>
      </c>
      <c r="Q105" s="208">
        <v>0</v>
      </c>
      <c r="R105" s="208">
        <v>0</v>
      </c>
      <c r="S105" s="208">
        <v>0</v>
      </c>
      <c r="T105" s="210">
        <v>0</v>
      </c>
      <c r="U105" s="208">
        <f t="shared" si="101"/>
        <v>0</v>
      </c>
      <c r="V105" s="209">
        <v>0</v>
      </c>
      <c r="W105" s="209">
        <v>0</v>
      </c>
      <c r="X105" s="209">
        <v>0</v>
      </c>
      <c r="Y105" s="210">
        <v>0</v>
      </c>
      <c r="Z105" s="209">
        <v>0</v>
      </c>
      <c r="AA105" s="209">
        <v>0</v>
      </c>
      <c r="AB105" s="209">
        <v>0</v>
      </c>
      <c r="AC105" s="209">
        <v>0</v>
      </c>
    </row>
    <row r="106" spans="1:29" s="204" customFormat="1" ht="174.75" customHeight="1" outlineLevel="1" x14ac:dyDescent="0.2">
      <c r="A106" s="182" t="s">
        <v>1283</v>
      </c>
      <c r="B106" s="206" t="s">
        <v>813</v>
      </c>
      <c r="C106" s="207">
        <f t="shared" ref="C106" si="106">E106+J106+O106+T106+Y106</f>
        <v>0</v>
      </c>
      <c r="D106" s="185">
        <f t="shared" si="99"/>
        <v>469</v>
      </c>
      <c r="E106" s="184">
        <v>0</v>
      </c>
      <c r="F106" s="185">
        <f>G106+H106+I106</f>
        <v>426</v>
      </c>
      <c r="G106" s="185">
        <v>0</v>
      </c>
      <c r="H106" s="185">
        <v>0</v>
      </c>
      <c r="I106" s="185">
        <v>426</v>
      </c>
      <c r="J106" s="207">
        <v>0</v>
      </c>
      <c r="K106" s="208">
        <f t="shared" ref="K106" si="107">SUM(L106:N106)</f>
        <v>43</v>
      </c>
      <c r="L106" s="208">
        <v>0</v>
      </c>
      <c r="M106" s="208">
        <v>0</v>
      </c>
      <c r="N106" s="208">
        <v>43</v>
      </c>
      <c r="O106" s="207">
        <v>0</v>
      </c>
      <c r="P106" s="208">
        <v>0</v>
      </c>
      <c r="Q106" s="208">
        <v>0</v>
      </c>
      <c r="R106" s="208">
        <v>0</v>
      </c>
      <c r="S106" s="208">
        <v>0</v>
      </c>
      <c r="T106" s="210">
        <v>0</v>
      </c>
      <c r="U106" s="208">
        <f t="shared" si="101"/>
        <v>0</v>
      </c>
      <c r="V106" s="209">
        <v>0</v>
      </c>
      <c r="W106" s="209">
        <v>0</v>
      </c>
      <c r="X106" s="209">
        <v>0</v>
      </c>
      <c r="Y106" s="210">
        <v>0</v>
      </c>
      <c r="Z106" s="209">
        <v>0</v>
      </c>
      <c r="AA106" s="209">
        <v>0</v>
      </c>
      <c r="AB106" s="209">
        <v>0</v>
      </c>
      <c r="AC106" s="209">
        <v>0</v>
      </c>
    </row>
    <row r="107" spans="1:29" s="204" customFormat="1" ht="101.25" customHeight="1" outlineLevel="1" x14ac:dyDescent="0.2">
      <c r="A107" s="182" t="s">
        <v>1284</v>
      </c>
      <c r="B107" s="206" t="s">
        <v>58</v>
      </c>
      <c r="C107" s="207">
        <f>E107+J107+O107+T107+Y107</f>
        <v>0</v>
      </c>
      <c r="D107" s="185">
        <f t="shared" si="99"/>
        <v>8241</v>
      </c>
      <c r="E107" s="184">
        <v>0</v>
      </c>
      <c r="F107" s="185">
        <v>0</v>
      </c>
      <c r="G107" s="185">
        <v>0</v>
      </c>
      <c r="H107" s="185">
        <v>0</v>
      </c>
      <c r="I107" s="185">
        <v>0</v>
      </c>
      <c r="J107" s="207">
        <v>0</v>
      </c>
      <c r="K107" s="219">
        <f>SUM(L107:N107)</f>
        <v>0</v>
      </c>
      <c r="L107" s="208">
        <v>0</v>
      </c>
      <c r="M107" s="208">
        <v>0</v>
      </c>
      <c r="N107" s="208">
        <v>0</v>
      </c>
      <c r="O107" s="207">
        <v>0</v>
      </c>
      <c r="P107" s="208">
        <f>SUM(Q107:S107)</f>
        <v>3000</v>
      </c>
      <c r="Q107" s="208">
        <v>0</v>
      </c>
      <c r="R107" s="208">
        <v>0</v>
      </c>
      <c r="S107" s="208">
        <v>3000</v>
      </c>
      <c r="T107" s="210">
        <v>0</v>
      </c>
      <c r="U107" s="208">
        <f t="shared" si="101"/>
        <v>0</v>
      </c>
      <c r="V107" s="209">
        <v>0</v>
      </c>
      <c r="W107" s="209">
        <v>0</v>
      </c>
      <c r="X107" s="209">
        <v>0</v>
      </c>
      <c r="Y107" s="210">
        <v>0</v>
      </c>
      <c r="Z107" s="209">
        <f>AA107+AB107+AC107</f>
        <v>5241</v>
      </c>
      <c r="AA107" s="209">
        <v>0</v>
      </c>
      <c r="AB107" s="209">
        <v>0</v>
      </c>
      <c r="AC107" s="209">
        <v>5241</v>
      </c>
    </row>
    <row r="108" spans="1:29" s="204" customFormat="1" ht="117.6" customHeight="1" outlineLevel="1" x14ac:dyDescent="0.2">
      <c r="A108" s="182" t="s">
        <v>1285</v>
      </c>
      <c r="B108" s="206" t="s">
        <v>55</v>
      </c>
      <c r="C108" s="207">
        <f t="shared" ref="C108:C109" si="108">E108+J108+O108+T108+Y108</f>
        <v>0</v>
      </c>
      <c r="D108" s="185">
        <f t="shared" ref="D108" si="109">F108+K108+P108+U108+Z108</f>
        <v>532</v>
      </c>
      <c r="E108" s="184">
        <v>0</v>
      </c>
      <c r="F108" s="185">
        <f>G108+H108+I108</f>
        <v>0</v>
      </c>
      <c r="G108" s="185">
        <v>0</v>
      </c>
      <c r="H108" s="185">
        <v>0</v>
      </c>
      <c r="I108" s="185">
        <v>0</v>
      </c>
      <c r="J108" s="207">
        <v>0</v>
      </c>
      <c r="K108" s="219">
        <f>L108+M108+N108</f>
        <v>532</v>
      </c>
      <c r="L108" s="219">
        <v>0</v>
      </c>
      <c r="M108" s="219">
        <v>0</v>
      </c>
      <c r="N108" s="219">
        <f>4993-4129-51-281</f>
        <v>532</v>
      </c>
      <c r="O108" s="219">
        <f t="shared" ref="O108:T109" si="110">SUM(P108:R108)</f>
        <v>0</v>
      </c>
      <c r="P108" s="219">
        <f t="shared" si="110"/>
        <v>0</v>
      </c>
      <c r="Q108" s="219">
        <f t="shared" si="110"/>
        <v>0</v>
      </c>
      <c r="R108" s="219">
        <f t="shared" si="110"/>
        <v>0</v>
      </c>
      <c r="S108" s="219">
        <f t="shared" si="110"/>
        <v>0</v>
      </c>
      <c r="T108" s="219">
        <f t="shared" si="110"/>
        <v>0</v>
      </c>
      <c r="U108" s="219">
        <f t="shared" si="101"/>
        <v>0</v>
      </c>
      <c r="V108" s="219">
        <f t="shared" ref="V108:AC108" si="111">SUM(W108:Y108)</f>
        <v>0</v>
      </c>
      <c r="W108" s="219">
        <f t="shared" si="111"/>
        <v>0</v>
      </c>
      <c r="X108" s="219">
        <f t="shared" si="111"/>
        <v>0</v>
      </c>
      <c r="Y108" s="219">
        <f t="shared" si="111"/>
        <v>0</v>
      </c>
      <c r="Z108" s="219">
        <f t="shared" si="111"/>
        <v>0</v>
      </c>
      <c r="AA108" s="219">
        <f t="shared" si="111"/>
        <v>0</v>
      </c>
      <c r="AB108" s="219">
        <f t="shared" si="111"/>
        <v>0</v>
      </c>
      <c r="AC108" s="219">
        <f t="shared" si="111"/>
        <v>0</v>
      </c>
    </row>
    <row r="109" spans="1:29" s="204" customFormat="1" ht="117.6" customHeight="1" outlineLevel="1" x14ac:dyDescent="0.2">
      <c r="A109" s="182" t="s">
        <v>1286</v>
      </c>
      <c r="B109" s="206" t="s">
        <v>47</v>
      </c>
      <c r="C109" s="207">
        <f t="shared" si="108"/>
        <v>0</v>
      </c>
      <c r="D109" s="185">
        <f t="shared" ref="D109" si="112">F109+Z109+P109+K109+U109</f>
        <v>3000</v>
      </c>
      <c r="E109" s="207">
        <f>G109+L109+Q109+V109+AA109</f>
        <v>0</v>
      </c>
      <c r="F109" s="185">
        <f>G109+H109+I109</f>
        <v>0</v>
      </c>
      <c r="G109" s="185">
        <v>0</v>
      </c>
      <c r="H109" s="185">
        <v>0</v>
      </c>
      <c r="I109" s="185">
        <v>0</v>
      </c>
      <c r="J109" s="207">
        <v>0</v>
      </c>
      <c r="K109" s="219">
        <f>SUM(L109:N109)</f>
        <v>0</v>
      </c>
      <c r="L109" s="208">
        <v>0</v>
      </c>
      <c r="M109" s="208">
        <v>0</v>
      </c>
      <c r="N109" s="208">
        <v>0</v>
      </c>
      <c r="O109" s="207">
        <v>0</v>
      </c>
      <c r="P109" s="219">
        <f t="shared" si="110"/>
        <v>0</v>
      </c>
      <c r="Q109" s="208">
        <v>0</v>
      </c>
      <c r="R109" s="208">
        <v>0</v>
      </c>
      <c r="S109" s="208">
        <v>0</v>
      </c>
      <c r="T109" s="210">
        <v>0</v>
      </c>
      <c r="U109" s="219">
        <f t="shared" si="101"/>
        <v>3000</v>
      </c>
      <c r="V109" s="209">
        <v>0</v>
      </c>
      <c r="W109" s="209">
        <v>0</v>
      </c>
      <c r="X109" s="209">
        <v>3000</v>
      </c>
      <c r="Y109" s="207">
        <v>0</v>
      </c>
      <c r="Z109" s="209">
        <f>AA109+AB109+AC109</f>
        <v>0</v>
      </c>
      <c r="AA109" s="209">
        <v>0</v>
      </c>
      <c r="AB109" s="208">
        <v>0</v>
      </c>
      <c r="AC109" s="220">
        <v>0</v>
      </c>
    </row>
    <row r="110" spans="1:29" s="211" customFormat="1" ht="114.75" customHeight="1" outlineLevel="1" x14ac:dyDescent="0.2">
      <c r="A110" s="205" t="s">
        <v>1287</v>
      </c>
      <c r="B110" s="221" t="s">
        <v>681</v>
      </c>
      <c r="C110" s="172">
        <f>E110+J110+O110+T110+Y110</f>
        <v>0</v>
      </c>
      <c r="D110" s="188">
        <f>F110+K110+P110+U110+Z110</f>
        <v>34322</v>
      </c>
      <c r="E110" s="184">
        <v>0</v>
      </c>
      <c r="F110" s="219">
        <f>G110+H110+I110</f>
        <v>21761</v>
      </c>
      <c r="G110" s="219">
        <v>0</v>
      </c>
      <c r="H110" s="185">
        <v>20716</v>
      </c>
      <c r="I110" s="185">
        <v>1045</v>
      </c>
      <c r="J110" s="172">
        <v>0</v>
      </c>
      <c r="K110" s="208">
        <f>L110+M110+N110</f>
        <v>12561</v>
      </c>
      <c r="L110" s="208">
        <v>0</v>
      </c>
      <c r="M110" s="208">
        <v>0</v>
      </c>
      <c r="N110" s="208">
        <v>12561</v>
      </c>
      <c r="O110" s="207">
        <v>0</v>
      </c>
      <c r="P110" s="208">
        <f>S110</f>
        <v>0</v>
      </c>
      <c r="Q110" s="208">
        <v>0</v>
      </c>
      <c r="R110" s="208">
        <v>0</v>
      </c>
      <c r="S110" s="208">
        <v>0</v>
      </c>
      <c r="T110" s="207">
        <v>0</v>
      </c>
      <c r="U110" s="208">
        <v>0</v>
      </c>
      <c r="V110" s="208">
        <v>0</v>
      </c>
      <c r="W110" s="208">
        <v>0</v>
      </c>
      <c r="X110" s="208">
        <v>0</v>
      </c>
      <c r="Y110" s="207">
        <v>0</v>
      </c>
      <c r="Z110" s="208">
        <v>0</v>
      </c>
      <c r="AA110" s="208">
        <v>0</v>
      </c>
      <c r="AB110" s="208">
        <v>0</v>
      </c>
      <c r="AC110" s="208">
        <v>0</v>
      </c>
    </row>
    <row r="111" spans="1:29" s="211" customFormat="1" ht="114.75" customHeight="1" outlineLevel="1" x14ac:dyDescent="0.2">
      <c r="A111" s="205" t="s">
        <v>1288</v>
      </c>
      <c r="B111" s="221" t="s">
        <v>811</v>
      </c>
      <c r="C111" s="172">
        <f t="shared" ref="C111" si="113">E111+J111+O111+T111+Y111</f>
        <v>0</v>
      </c>
      <c r="D111" s="188">
        <f t="shared" ref="D111" si="114">F111+K111+P111+U111+Z111</f>
        <v>932</v>
      </c>
      <c r="E111" s="184">
        <v>0</v>
      </c>
      <c r="F111" s="219">
        <f>G111+H111+I111</f>
        <v>466</v>
      </c>
      <c r="G111" s="219">
        <v>0</v>
      </c>
      <c r="H111" s="185">
        <v>0</v>
      </c>
      <c r="I111" s="185">
        <v>466</v>
      </c>
      <c r="J111" s="172">
        <v>0</v>
      </c>
      <c r="K111" s="208">
        <f>L111+M111+N111</f>
        <v>466</v>
      </c>
      <c r="L111" s="208">
        <v>0</v>
      </c>
      <c r="M111" s="208">
        <v>0</v>
      </c>
      <c r="N111" s="208">
        <v>466</v>
      </c>
      <c r="O111" s="207">
        <v>0</v>
      </c>
      <c r="P111" s="208">
        <f>S111</f>
        <v>0</v>
      </c>
      <c r="Q111" s="208">
        <v>0</v>
      </c>
      <c r="R111" s="208">
        <v>0</v>
      </c>
      <c r="S111" s="208">
        <v>0</v>
      </c>
      <c r="T111" s="207">
        <v>0</v>
      </c>
      <c r="U111" s="208">
        <v>0</v>
      </c>
      <c r="V111" s="208">
        <v>0</v>
      </c>
      <c r="W111" s="208">
        <v>0</v>
      </c>
      <c r="X111" s="208">
        <v>0</v>
      </c>
      <c r="Y111" s="207">
        <v>0</v>
      </c>
      <c r="Z111" s="208">
        <v>0</v>
      </c>
      <c r="AA111" s="208">
        <v>0</v>
      </c>
      <c r="AB111" s="208">
        <v>0</v>
      </c>
      <c r="AC111" s="208">
        <v>0</v>
      </c>
    </row>
    <row r="112" spans="1:29" s="204" customFormat="1" ht="25.15" customHeight="1" outlineLevel="1" x14ac:dyDescent="0.2">
      <c r="A112" s="182"/>
      <c r="B112" s="206" t="s">
        <v>597</v>
      </c>
      <c r="C112" s="207">
        <f>E112+J112+O112+T112+Y112</f>
        <v>0</v>
      </c>
      <c r="D112" s="185">
        <f t="shared" ref="D112" si="115">F112+K112+P112+U112+Z112</f>
        <v>0</v>
      </c>
      <c r="E112" s="184">
        <v>0</v>
      </c>
      <c r="F112" s="185">
        <v>0</v>
      </c>
      <c r="G112" s="185">
        <v>0</v>
      </c>
      <c r="H112" s="185">
        <v>0</v>
      </c>
      <c r="I112" s="185">
        <v>0</v>
      </c>
      <c r="J112" s="207">
        <v>0</v>
      </c>
      <c r="K112" s="208">
        <f t="shared" ref="K112" si="116">SUM(L112:N112)</f>
        <v>0</v>
      </c>
      <c r="L112" s="208">
        <v>0</v>
      </c>
      <c r="M112" s="208">
        <v>0</v>
      </c>
      <c r="N112" s="208">
        <v>0</v>
      </c>
      <c r="O112" s="207">
        <v>0</v>
      </c>
      <c r="P112" s="208">
        <f>Q112+R112+S112</f>
        <v>0</v>
      </c>
      <c r="Q112" s="208">
        <v>0</v>
      </c>
      <c r="R112" s="208">
        <v>0</v>
      </c>
      <c r="S112" s="208">
        <v>0</v>
      </c>
      <c r="T112" s="210">
        <v>0</v>
      </c>
      <c r="U112" s="209">
        <f>V112+W112+X112</f>
        <v>0</v>
      </c>
      <c r="V112" s="209">
        <v>0</v>
      </c>
      <c r="W112" s="209">
        <v>0</v>
      </c>
      <c r="X112" s="209">
        <v>0</v>
      </c>
      <c r="Y112" s="210">
        <v>0</v>
      </c>
      <c r="Z112" s="209">
        <v>0</v>
      </c>
      <c r="AA112" s="209">
        <v>0</v>
      </c>
      <c r="AB112" s="209">
        <v>0</v>
      </c>
      <c r="AC112" s="209">
        <v>0</v>
      </c>
    </row>
    <row r="113" spans="1:29" s="204" customFormat="1" ht="15.75" outlineLevel="1" x14ac:dyDescent="0.2">
      <c r="A113" s="400" t="s">
        <v>880</v>
      </c>
      <c r="B113" s="400"/>
      <c r="C113" s="400"/>
      <c r="D113" s="400"/>
      <c r="E113" s="400"/>
      <c r="F113" s="400"/>
      <c r="G113" s="400"/>
      <c r="H113" s="400"/>
      <c r="I113" s="400"/>
      <c r="J113" s="400"/>
      <c r="K113" s="400"/>
      <c r="L113" s="400"/>
      <c r="M113" s="400"/>
      <c r="N113" s="400"/>
      <c r="O113" s="400"/>
      <c r="P113" s="400"/>
      <c r="Q113" s="400"/>
      <c r="R113" s="400"/>
      <c r="S113" s="400"/>
      <c r="T113" s="400"/>
      <c r="U113" s="400"/>
      <c r="V113" s="400"/>
      <c r="W113" s="400"/>
      <c r="X113" s="400"/>
      <c r="Y113" s="400"/>
      <c r="Z113" s="400"/>
      <c r="AA113" s="400"/>
      <c r="AB113" s="400"/>
      <c r="AC113" s="400"/>
    </row>
    <row r="114" spans="1:29" s="204" customFormat="1" ht="71.45" customHeight="1" outlineLevel="1" x14ac:dyDescent="0.2">
      <c r="A114" s="182" t="s">
        <v>1289</v>
      </c>
      <c r="B114" s="206" t="s">
        <v>56</v>
      </c>
      <c r="C114" s="207">
        <f t="shared" ref="C114:D117" si="117">E114+J114+O114+T114+Y114</f>
        <v>40.97</v>
      </c>
      <c r="D114" s="185">
        <f t="shared" si="117"/>
        <v>214595</v>
      </c>
      <c r="E114" s="184">
        <v>0</v>
      </c>
      <c r="F114" s="185">
        <v>0</v>
      </c>
      <c r="G114" s="185">
        <v>0</v>
      </c>
      <c r="H114" s="185">
        <v>0</v>
      </c>
      <c r="I114" s="185">
        <v>0</v>
      </c>
      <c r="J114" s="207">
        <v>40.97</v>
      </c>
      <c r="K114" s="219">
        <f t="shared" ref="K114:K117" si="118">SUM(L114:N114)</f>
        <v>214595</v>
      </c>
      <c r="L114" s="208">
        <v>0</v>
      </c>
      <c r="M114" s="208">
        <v>202149</v>
      </c>
      <c r="N114" s="208">
        <v>12446</v>
      </c>
      <c r="O114" s="207">
        <v>0</v>
      </c>
      <c r="P114" s="208">
        <v>0</v>
      </c>
      <c r="Q114" s="208">
        <v>0</v>
      </c>
      <c r="R114" s="208">
        <v>0</v>
      </c>
      <c r="S114" s="208">
        <v>0</v>
      </c>
      <c r="T114" s="210">
        <v>0</v>
      </c>
      <c r="U114" s="209">
        <v>0</v>
      </c>
      <c r="V114" s="209">
        <v>0</v>
      </c>
      <c r="W114" s="209">
        <v>0</v>
      </c>
      <c r="X114" s="209">
        <v>0</v>
      </c>
      <c r="Y114" s="207">
        <v>0</v>
      </c>
      <c r="Z114" s="208">
        <f>AA114+AC114</f>
        <v>0</v>
      </c>
      <c r="AA114" s="208">
        <v>0</v>
      </c>
      <c r="AB114" s="208">
        <v>0</v>
      </c>
      <c r="AC114" s="208">
        <v>0</v>
      </c>
    </row>
    <row r="115" spans="1:29" s="204" customFormat="1" ht="85.9" customHeight="1" outlineLevel="1" x14ac:dyDescent="0.2">
      <c r="A115" s="182" t="s">
        <v>1290</v>
      </c>
      <c r="B115" s="206" t="s">
        <v>46</v>
      </c>
      <c r="C115" s="207">
        <f>E115+T115+O115+J115+Y115</f>
        <v>12.33</v>
      </c>
      <c r="D115" s="185">
        <f>F115+Z115+P115+K115+U115</f>
        <v>187581</v>
      </c>
      <c r="E115" s="184">
        <v>0</v>
      </c>
      <c r="F115" s="185">
        <v>0</v>
      </c>
      <c r="G115" s="185">
        <v>0</v>
      </c>
      <c r="H115" s="185">
        <v>0</v>
      </c>
      <c r="I115" s="185">
        <v>0</v>
      </c>
      <c r="J115" s="222">
        <v>0</v>
      </c>
      <c r="K115" s="219">
        <f t="shared" ref="K115" si="119">SUM(L115:N115)</f>
        <v>0</v>
      </c>
      <c r="L115" s="219">
        <v>0</v>
      </c>
      <c r="M115" s="219">
        <v>0</v>
      </c>
      <c r="N115" s="219">
        <f>4021-4021</f>
        <v>0</v>
      </c>
      <c r="O115" s="207">
        <v>0</v>
      </c>
      <c r="P115" s="208">
        <f>Q115+R115+S115</f>
        <v>0</v>
      </c>
      <c r="Q115" s="208">
        <v>0</v>
      </c>
      <c r="R115" s="208">
        <v>0</v>
      </c>
      <c r="S115" s="208">
        <v>0</v>
      </c>
      <c r="T115" s="210">
        <v>0</v>
      </c>
      <c r="U115" s="209">
        <v>0</v>
      </c>
      <c r="V115" s="209">
        <v>0</v>
      </c>
      <c r="W115" s="209">
        <v>0</v>
      </c>
      <c r="X115" s="209">
        <v>0</v>
      </c>
      <c r="Y115" s="207">
        <v>12.33</v>
      </c>
      <c r="Z115" s="219">
        <f>SUM(AA115:AC115)</f>
        <v>187581</v>
      </c>
      <c r="AA115" s="208">
        <v>0</v>
      </c>
      <c r="AB115" s="208">
        <f>87382+89320</f>
        <v>176702</v>
      </c>
      <c r="AC115" s="208">
        <f>5380+5499</f>
        <v>10879</v>
      </c>
    </row>
    <row r="116" spans="1:29" s="204" customFormat="1" ht="66" customHeight="1" outlineLevel="1" x14ac:dyDescent="0.2">
      <c r="A116" s="182" t="s">
        <v>1291</v>
      </c>
      <c r="B116" s="206" t="s">
        <v>57</v>
      </c>
      <c r="C116" s="207">
        <f t="shared" si="117"/>
        <v>35.4</v>
      </c>
      <c r="D116" s="185">
        <f>F116+Z116+P116+K116+U116</f>
        <v>261899</v>
      </c>
      <c r="E116" s="184">
        <v>0</v>
      </c>
      <c r="F116" s="185">
        <v>0</v>
      </c>
      <c r="G116" s="185">
        <v>0</v>
      </c>
      <c r="H116" s="185">
        <v>0</v>
      </c>
      <c r="I116" s="185">
        <v>0</v>
      </c>
      <c r="J116" s="207">
        <v>0</v>
      </c>
      <c r="K116" s="219">
        <f t="shared" si="118"/>
        <v>0</v>
      </c>
      <c r="L116" s="208">
        <v>0</v>
      </c>
      <c r="M116" s="208">
        <v>0</v>
      </c>
      <c r="N116" s="208">
        <v>0</v>
      </c>
      <c r="O116" s="207">
        <v>0</v>
      </c>
      <c r="P116" s="208">
        <f>Q116+R116+S116</f>
        <v>0</v>
      </c>
      <c r="Q116" s="208">
        <v>0</v>
      </c>
      <c r="R116" s="208">
        <v>0</v>
      </c>
      <c r="S116" s="208">
        <v>0</v>
      </c>
      <c r="T116" s="210">
        <v>0</v>
      </c>
      <c r="U116" s="209">
        <v>0</v>
      </c>
      <c r="V116" s="209">
        <v>0</v>
      </c>
      <c r="W116" s="209">
        <v>0</v>
      </c>
      <c r="X116" s="209">
        <v>0</v>
      </c>
      <c r="Y116" s="210">
        <v>35.4</v>
      </c>
      <c r="Z116" s="209">
        <f>AA116+AB116+AC116</f>
        <v>261899</v>
      </c>
      <c r="AA116" s="209">
        <v>0</v>
      </c>
      <c r="AB116" s="209">
        <v>249328</v>
      </c>
      <c r="AC116" s="209">
        <v>12571</v>
      </c>
    </row>
    <row r="117" spans="1:29" s="204" customFormat="1" ht="63" customHeight="1" outlineLevel="1" x14ac:dyDescent="0.2">
      <c r="A117" s="182" t="s">
        <v>1292</v>
      </c>
      <c r="B117" s="206" t="s">
        <v>4</v>
      </c>
      <c r="C117" s="207">
        <f t="shared" si="117"/>
        <v>4.7699999999999996</v>
      </c>
      <c r="D117" s="185">
        <f t="shared" ref="D117" si="120">F117+Z117+P117+K117+U117</f>
        <v>77380</v>
      </c>
      <c r="E117" s="184">
        <v>0</v>
      </c>
      <c r="F117" s="185">
        <v>0</v>
      </c>
      <c r="G117" s="185">
        <v>0</v>
      </c>
      <c r="H117" s="185">
        <v>0</v>
      </c>
      <c r="I117" s="185">
        <v>0</v>
      </c>
      <c r="J117" s="207">
        <v>0</v>
      </c>
      <c r="K117" s="219">
        <f t="shared" si="118"/>
        <v>0</v>
      </c>
      <c r="L117" s="208">
        <v>0</v>
      </c>
      <c r="M117" s="208">
        <v>0</v>
      </c>
      <c r="N117" s="208">
        <v>0</v>
      </c>
      <c r="O117" s="207">
        <v>0</v>
      </c>
      <c r="P117" s="208">
        <v>0</v>
      </c>
      <c r="Q117" s="208">
        <v>0</v>
      </c>
      <c r="R117" s="208">
        <v>0</v>
      </c>
      <c r="S117" s="208">
        <v>0</v>
      </c>
      <c r="T117" s="210">
        <v>0</v>
      </c>
      <c r="U117" s="209">
        <v>0</v>
      </c>
      <c r="V117" s="209">
        <v>0</v>
      </c>
      <c r="W117" s="209">
        <v>0</v>
      </c>
      <c r="X117" s="209">
        <v>0</v>
      </c>
      <c r="Y117" s="210">
        <v>4.7699999999999996</v>
      </c>
      <c r="Z117" s="209">
        <f>AA117+AB117+AC117</f>
        <v>77380</v>
      </c>
      <c r="AA117" s="209">
        <v>0</v>
      </c>
      <c r="AB117" s="209">
        <v>74207</v>
      </c>
      <c r="AC117" s="209">
        <v>3173</v>
      </c>
    </row>
    <row r="118" spans="1:29" s="224" customFormat="1" ht="46.9" customHeight="1" x14ac:dyDescent="0.2">
      <c r="A118" s="223"/>
      <c r="B118" s="216" t="s">
        <v>1293</v>
      </c>
      <c r="C118" s="217">
        <f t="shared" ref="C118:AC118" si="121">SUM(C97:C117)</f>
        <v>153.01</v>
      </c>
      <c r="D118" s="218">
        <f t="shared" si="121"/>
        <v>1288746</v>
      </c>
      <c r="E118" s="217">
        <f t="shared" si="121"/>
        <v>5.54</v>
      </c>
      <c r="F118" s="218">
        <f t="shared" si="121"/>
        <v>64125</v>
      </c>
      <c r="G118" s="218">
        <f t="shared" si="121"/>
        <v>0</v>
      </c>
      <c r="H118" s="218">
        <f t="shared" si="121"/>
        <v>60112</v>
      </c>
      <c r="I118" s="218">
        <f t="shared" si="121"/>
        <v>4013</v>
      </c>
      <c r="J118" s="217">
        <f t="shared" si="121"/>
        <v>40.97</v>
      </c>
      <c r="K118" s="218">
        <f t="shared" si="121"/>
        <v>228197</v>
      </c>
      <c r="L118" s="218">
        <f t="shared" si="121"/>
        <v>0</v>
      </c>
      <c r="M118" s="218">
        <f>SUM(M97:M117)</f>
        <v>202149</v>
      </c>
      <c r="N118" s="218">
        <f>SUM(N97:N117)</f>
        <v>26048</v>
      </c>
      <c r="O118" s="217">
        <f t="shared" si="121"/>
        <v>0</v>
      </c>
      <c r="P118" s="218">
        <f t="shared" si="121"/>
        <v>3000</v>
      </c>
      <c r="Q118" s="218">
        <f t="shared" si="121"/>
        <v>0</v>
      </c>
      <c r="R118" s="218">
        <f t="shared" si="121"/>
        <v>0</v>
      </c>
      <c r="S118" s="218">
        <f t="shared" si="121"/>
        <v>3000</v>
      </c>
      <c r="T118" s="217">
        <f t="shared" si="121"/>
        <v>0</v>
      </c>
      <c r="U118" s="218">
        <f t="shared" si="121"/>
        <v>3000</v>
      </c>
      <c r="V118" s="218">
        <f t="shared" si="121"/>
        <v>0</v>
      </c>
      <c r="W118" s="218">
        <f t="shared" si="121"/>
        <v>0</v>
      </c>
      <c r="X118" s="218">
        <f t="shared" si="121"/>
        <v>3000</v>
      </c>
      <c r="Y118" s="217">
        <f t="shared" si="121"/>
        <v>106.49999999999999</v>
      </c>
      <c r="Z118" s="218">
        <f t="shared" si="121"/>
        <v>990424</v>
      </c>
      <c r="AA118" s="218">
        <f t="shared" si="121"/>
        <v>0</v>
      </c>
      <c r="AB118" s="218">
        <f t="shared" si="121"/>
        <v>921820</v>
      </c>
      <c r="AC118" s="218">
        <f t="shared" si="121"/>
        <v>68604</v>
      </c>
    </row>
    <row r="119" spans="1:29" s="204" customFormat="1" ht="30" customHeight="1" x14ac:dyDescent="0.2">
      <c r="A119" s="313" t="s">
        <v>1150</v>
      </c>
      <c r="B119" s="394" t="s">
        <v>1294</v>
      </c>
      <c r="C119" s="395"/>
      <c r="D119" s="395"/>
      <c r="E119" s="395"/>
      <c r="F119" s="395"/>
      <c r="G119" s="395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5"/>
      <c r="V119" s="395"/>
      <c r="W119" s="395"/>
      <c r="X119" s="395"/>
      <c r="Y119" s="395"/>
      <c r="Z119" s="395"/>
      <c r="AA119" s="395"/>
      <c r="AB119" s="395"/>
      <c r="AC119" s="396"/>
    </row>
    <row r="120" spans="1:29" s="204" customFormat="1" ht="41.45" customHeight="1" outlineLevel="1" x14ac:dyDescent="0.2">
      <c r="A120" s="172" t="s">
        <v>1295</v>
      </c>
      <c r="B120" s="225" t="s">
        <v>48</v>
      </c>
      <c r="C120" s="172">
        <f t="shared" ref="C120:C161" si="122">E120+J120+O120+T120+Y120</f>
        <v>1.98</v>
      </c>
      <c r="D120" s="188">
        <f t="shared" ref="D120:D153" si="123">F120+K120+P120+U120+Z120</f>
        <v>0</v>
      </c>
      <c r="E120" s="226">
        <v>1.98</v>
      </c>
      <c r="F120" s="219">
        <f t="shared" ref="F120:F161" si="124">G120+H120+I120</f>
        <v>0</v>
      </c>
      <c r="G120" s="219">
        <v>0</v>
      </c>
      <c r="H120" s="185">
        <v>0</v>
      </c>
      <c r="I120" s="185">
        <v>0</v>
      </c>
      <c r="J120" s="172">
        <v>0</v>
      </c>
      <c r="K120" s="208">
        <f t="shared" ref="K120:K157" si="125">SUM(L120:N120)</f>
        <v>0</v>
      </c>
      <c r="L120" s="208">
        <v>0</v>
      </c>
      <c r="M120" s="208">
        <v>0</v>
      </c>
      <c r="N120" s="208">
        <v>0</v>
      </c>
      <c r="O120" s="207">
        <v>0</v>
      </c>
      <c r="P120" s="208">
        <f t="shared" ref="P120:P157" si="126">Q120+R120+S120</f>
        <v>0</v>
      </c>
      <c r="Q120" s="208">
        <v>0</v>
      </c>
      <c r="R120" s="208">
        <v>0</v>
      </c>
      <c r="S120" s="208">
        <v>0</v>
      </c>
      <c r="T120" s="207">
        <v>0</v>
      </c>
      <c r="U120" s="208">
        <f t="shared" ref="U120:U160" si="127">V120+W120+X120</f>
        <v>0</v>
      </c>
      <c r="V120" s="208">
        <v>0</v>
      </c>
      <c r="W120" s="208">
        <v>0</v>
      </c>
      <c r="X120" s="208">
        <v>0</v>
      </c>
      <c r="Y120" s="207">
        <v>0</v>
      </c>
      <c r="Z120" s="208">
        <f t="shared" ref="Z120:Z161" si="128">AA120+AB120+AC120</f>
        <v>0</v>
      </c>
      <c r="AA120" s="208">
        <v>0</v>
      </c>
      <c r="AB120" s="208">
        <v>0</v>
      </c>
      <c r="AC120" s="208">
        <v>0</v>
      </c>
    </row>
    <row r="121" spans="1:29" s="204" customFormat="1" ht="42.6" customHeight="1" outlineLevel="1" x14ac:dyDescent="0.2">
      <c r="A121" s="314" t="s">
        <v>1296</v>
      </c>
      <c r="B121" s="225" t="s">
        <v>45</v>
      </c>
      <c r="C121" s="172">
        <f t="shared" ref="C121" si="129">E121+J121+O121+T121+Y121</f>
        <v>15.5</v>
      </c>
      <c r="D121" s="188">
        <f t="shared" si="123"/>
        <v>0</v>
      </c>
      <c r="E121" s="226">
        <v>15.5</v>
      </c>
      <c r="F121" s="219">
        <f t="shared" si="124"/>
        <v>0</v>
      </c>
      <c r="G121" s="219">
        <v>0</v>
      </c>
      <c r="H121" s="185">
        <v>0</v>
      </c>
      <c r="I121" s="185">
        <v>0</v>
      </c>
      <c r="J121" s="172">
        <v>0</v>
      </c>
      <c r="K121" s="208">
        <f t="shared" si="125"/>
        <v>0</v>
      </c>
      <c r="L121" s="208">
        <v>0</v>
      </c>
      <c r="M121" s="208">
        <v>0</v>
      </c>
      <c r="N121" s="208">
        <v>0</v>
      </c>
      <c r="O121" s="207">
        <v>0</v>
      </c>
      <c r="P121" s="208">
        <f t="shared" si="126"/>
        <v>0</v>
      </c>
      <c r="Q121" s="208">
        <v>0</v>
      </c>
      <c r="R121" s="208">
        <v>0</v>
      </c>
      <c r="S121" s="208">
        <v>0</v>
      </c>
      <c r="T121" s="207">
        <v>0</v>
      </c>
      <c r="U121" s="208">
        <f t="shared" si="127"/>
        <v>0</v>
      </c>
      <c r="V121" s="208">
        <v>0</v>
      </c>
      <c r="W121" s="208">
        <v>0</v>
      </c>
      <c r="X121" s="208">
        <v>0</v>
      </c>
      <c r="Y121" s="207">
        <v>0</v>
      </c>
      <c r="Z121" s="208">
        <f t="shared" si="128"/>
        <v>0</v>
      </c>
      <c r="AA121" s="208">
        <v>0</v>
      </c>
      <c r="AB121" s="208">
        <v>0</v>
      </c>
      <c r="AC121" s="208">
        <v>0</v>
      </c>
    </row>
    <row r="122" spans="1:29" s="204" customFormat="1" ht="39.6" customHeight="1" outlineLevel="1" x14ac:dyDescent="0.2">
      <c r="A122" s="314" t="s">
        <v>1297</v>
      </c>
      <c r="B122" s="225" t="s">
        <v>50</v>
      </c>
      <c r="C122" s="172">
        <f>E122+J122+O122+Y122+T122</f>
        <v>131.96</v>
      </c>
      <c r="D122" s="188">
        <f>F122+K122+P122+Z122+U122</f>
        <v>127341</v>
      </c>
      <c r="E122" s="226">
        <v>0</v>
      </c>
      <c r="F122" s="219">
        <f t="shared" si="124"/>
        <v>0</v>
      </c>
      <c r="G122" s="219">
        <v>0</v>
      </c>
      <c r="H122" s="219">
        <v>0</v>
      </c>
      <c r="I122" s="219">
        <v>0</v>
      </c>
      <c r="J122" s="172">
        <v>0</v>
      </c>
      <c r="K122" s="208">
        <v>0</v>
      </c>
      <c r="L122" s="208">
        <v>0</v>
      </c>
      <c r="M122" s="208">
        <v>0</v>
      </c>
      <c r="N122" s="208">
        <v>0</v>
      </c>
      <c r="O122" s="207">
        <v>0</v>
      </c>
      <c r="P122" s="208">
        <f t="shared" si="126"/>
        <v>0</v>
      </c>
      <c r="Q122" s="208">
        <v>0</v>
      </c>
      <c r="R122" s="208">
        <v>0</v>
      </c>
      <c r="S122" s="208">
        <v>0</v>
      </c>
      <c r="T122" s="207">
        <v>0</v>
      </c>
      <c r="U122" s="208">
        <f t="shared" si="127"/>
        <v>0</v>
      </c>
      <c r="V122" s="208">
        <v>0</v>
      </c>
      <c r="W122" s="208">
        <v>0</v>
      </c>
      <c r="X122" s="208">
        <v>0</v>
      </c>
      <c r="Y122" s="207">
        <v>131.96</v>
      </c>
      <c r="Z122" s="208">
        <v>127341</v>
      </c>
      <c r="AA122" s="208">
        <v>0</v>
      </c>
      <c r="AB122" s="208">
        <v>121229</v>
      </c>
      <c r="AC122" s="208">
        <v>6112</v>
      </c>
    </row>
    <row r="123" spans="1:29" s="204" customFormat="1" ht="41.45" customHeight="1" outlineLevel="1" x14ac:dyDescent="0.2">
      <c r="A123" s="314" t="s">
        <v>1298</v>
      </c>
      <c r="B123" s="225" t="s">
        <v>49</v>
      </c>
      <c r="C123" s="172">
        <f t="shared" ref="C123:C128" si="130">E123+J123+O123+Y123+T123</f>
        <v>13.47</v>
      </c>
      <c r="D123" s="188">
        <f t="shared" ref="D123:D127" si="131">F123+K123+P123+Z123+U123</f>
        <v>31074</v>
      </c>
      <c r="E123" s="226">
        <v>0</v>
      </c>
      <c r="F123" s="219">
        <f t="shared" si="124"/>
        <v>0</v>
      </c>
      <c r="G123" s="219">
        <v>0</v>
      </c>
      <c r="H123" s="219">
        <v>0</v>
      </c>
      <c r="I123" s="219">
        <v>0</v>
      </c>
      <c r="J123" s="172">
        <v>0</v>
      </c>
      <c r="K123" s="208">
        <v>0</v>
      </c>
      <c r="L123" s="208">
        <v>0</v>
      </c>
      <c r="M123" s="208">
        <v>0</v>
      </c>
      <c r="N123" s="208">
        <v>0</v>
      </c>
      <c r="O123" s="207">
        <v>0</v>
      </c>
      <c r="P123" s="208">
        <f t="shared" si="126"/>
        <v>0</v>
      </c>
      <c r="Q123" s="208">
        <v>0</v>
      </c>
      <c r="R123" s="208">
        <v>0</v>
      </c>
      <c r="S123" s="208">
        <v>0</v>
      </c>
      <c r="T123" s="207">
        <v>0</v>
      </c>
      <c r="U123" s="208">
        <f t="shared" si="127"/>
        <v>0</v>
      </c>
      <c r="V123" s="208">
        <v>0</v>
      </c>
      <c r="W123" s="208">
        <v>0</v>
      </c>
      <c r="X123" s="208">
        <v>0</v>
      </c>
      <c r="Y123" s="207">
        <v>13.47</v>
      </c>
      <c r="Z123" s="208">
        <v>31074</v>
      </c>
      <c r="AA123" s="208">
        <v>0</v>
      </c>
      <c r="AB123" s="208">
        <v>29582</v>
      </c>
      <c r="AC123" s="208">
        <v>1492</v>
      </c>
    </row>
    <row r="124" spans="1:29" s="204" customFormat="1" ht="40.15" customHeight="1" outlineLevel="1" x14ac:dyDescent="0.2">
      <c r="A124" s="314" t="s">
        <v>1299</v>
      </c>
      <c r="B124" s="225" t="s">
        <v>51</v>
      </c>
      <c r="C124" s="172">
        <f t="shared" si="130"/>
        <v>92.14</v>
      </c>
      <c r="D124" s="188">
        <f t="shared" si="131"/>
        <v>221701</v>
      </c>
      <c r="E124" s="226">
        <v>0</v>
      </c>
      <c r="F124" s="219">
        <f t="shared" si="124"/>
        <v>0</v>
      </c>
      <c r="G124" s="219">
        <v>0</v>
      </c>
      <c r="H124" s="219">
        <v>0</v>
      </c>
      <c r="I124" s="219">
        <v>0</v>
      </c>
      <c r="J124" s="172">
        <v>0</v>
      </c>
      <c r="K124" s="208">
        <v>0</v>
      </c>
      <c r="L124" s="208">
        <v>0</v>
      </c>
      <c r="M124" s="208">
        <v>0</v>
      </c>
      <c r="N124" s="208">
        <v>0</v>
      </c>
      <c r="O124" s="207">
        <v>0</v>
      </c>
      <c r="P124" s="208">
        <f t="shared" si="126"/>
        <v>0</v>
      </c>
      <c r="Q124" s="208">
        <v>0</v>
      </c>
      <c r="R124" s="208">
        <v>0</v>
      </c>
      <c r="S124" s="208">
        <v>0</v>
      </c>
      <c r="T124" s="207">
        <v>0</v>
      </c>
      <c r="U124" s="208">
        <f t="shared" si="127"/>
        <v>0</v>
      </c>
      <c r="V124" s="208">
        <v>0</v>
      </c>
      <c r="W124" s="208">
        <v>0</v>
      </c>
      <c r="X124" s="208">
        <v>0</v>
      </c>
      <c r="Y124" s="207">
        <v>92.14</v>
      </c>
      <c r="Z124" s="208">
        <v>221701</v>
      </c>
      <c r="AA124" s="208">
        <v>0</v>
      </c>
      <c r="AB124" s="208">
        <v>211059</v>
      </c>
      <c r="AC124" s="208">
        <v>10642</v>
      </c>
    </row>
    <row r="125" spans="1:29" s="204" customFormat="1" ht="40.5" customHeight="1" outlineLevel="1" x14ac:dyDescent="0.2">
      <c r="A125" s="314" t="s">
        <v>1300</v>
      </c>
      <c r="B125" s="225" t="s">
        <v>52</v>
      </c>
      <c r="C125" s="172">
        <f t="shared" si="130"/>
        <v>1.21</v>
      </c>
      <c r="D125" s="188">
        <f t="shared" si="131"/>
        <v>5866</v>
      </c>
      <c r="E125" s="226">
        <v>0</v>
      </c>
      <c r="F125" s="219">
        <f t="shared" si="124"/>
        <v>0</v>
      </c>
      <c r="G125" s="219">
        <v>0</v>
      </c>
      <c r="H125" s="219">
        <v>0</v>
      </c>
      <c r="I125" s="219">
        <v>0</v>
      </c>
      <c r="J125" s="172">
        <v>0</v>
      </c>
      <c r="K125" s="208">
        <v>0</v>
      </c>
      <c r="L125" s="208">
        <v>0</v>
      </c>
      <c r="M125" s="208">
        <v>0</v>
      </c>
      <c r="N125" s="208">
        <v>0</v>
      </c>
      <c r="O125" s="207">
        <v>0</v>
      </c>
      <c r="P125" s="208">
        <f t="shared" si="126"/>
        <v>0</v>
      </c>
      <c r="Q125" s="208">
        <v>0</v>
      </c>
      <c r="R125" s="208">
        <v>0</v>
      </c>
      <c r="S125" s="208">
        <v>0</v>
      </c>
      <c r="T125" s="207">
        <v>0</v>
      </c>
      <c r="U125" s="208">
        <f t="shared" si="127"/>
        <v>0</v>
      </c>
      <c r="V125" s="208">
        <v>0</v>
      </c>
      <c r="W125" s="208">
        <v>0</v>
      </c>
      <c r="X125" s="208">
        <v>0</v>
      </c>
      <c r="Y125" s="207">
        <v>1.21</v>
      </c>
      <c r="Z125" s="208">
        <f t="shared" si="128"/>
        <v>5866</v>
      </c>
      <c r="AA125" s="208">
        <v>0</v>
      </c>
      <c r="AB125" s="208">
        <f>2792+2792</f>
        <v>5584</v>
      </c>
      <c r="AC125" s="208">
        <f>141+141</f>
        <v>282</v>
      </c>
    </row>
    <row r="126" spans="1:29" s="204" customFormat="1" ht="52.9" customHeight="1" outlineLevel="1" x14ac:dyDescent="0.2">
      <c r="A126" s="314" t="s">
        <v>1301</v>
      </c>
      <c r="B126" s="225" t="s">
        <v>53</v>
      </c>
      <c r="C126" s="172">
        <f t="shared" si="130"/>
        <v>1.2</v>
      </c>
      <c r="D126" s="188">
        <f t="shared" si="131"/>
        <v>2909</v>
      </c>
      <c r="E126" s="226">
        <v>0</v>
      </c>
      <c r="F126" s="219">
        <f t="shared" si="124"/>
        <v>0</v>
      </c>
      <c r="G126" s="219">
        <v>0</v>
      </c>
      <c r="H126" s="219">
        <v>0</v>
      </c>
      <c r="I126" s="219">
        <v>0</v>
      </c>
      <c r="J126" s="172">
        <v>0</v>
      </c>
      <c r="K126" s="208">
        <v>0</v>
      </c>
      <c r="L126" s="208">
        <v>0</v>
      </c>
      <c r="M126" s="208">
        <v>0</v>
      </c>
      <c r="N126" s="208">
        <v>0</v>
      </c>
      <c r="O126" s="207">
        <v>0</v>
      </c>
      <c r="P126" s="208">
        <f t="shared" si="126"/>
        <v>0</v>
      </c>
      <c r="Q126" s="208">
        <v>0</v>
      </c>
      <c r="R126" s="208">
        <v>0</v>
      </c>
      <c r="S126" s="208">
        <v>0</v>
      </c>
      <c r="T126" s="207">
        <v>0</v>
      </c>
      <c r="U126" s="208">
        <f t="shared" si="127"/>
        <v>0</v>
      </c>
      <c r="V126" s="208">
        <v>0</v>
      </c>
      <c r="W126" s="208">
        <v>0</v>
      </c>
      <c r="X126" s="208">
        <v>0</v>
      </c>
      <c r="Y126" s="207">
        <v>1.2</v>
      </c>
      <c r="Z126" s="208">
        <v>2909</v>
      </c>
      <c r="AA126" s="208">
        <v>0</v>
      </c>
      <c r="AB126" s="208">
        <v>2769</v>
      </c>
      <c r="AC126" s="208">
        <v>140</v>
      </c>
    </row>
    <row r="127" spans="1:29" s="204" customFormat="1" ht="52.15" customHeight="1" outlineLevel="1" x14ac:dyDescent="0.2">
      <c r="A127" s="314" t="s">
        <v>1302</v>
      </c>
      <c r="B127" s="225" t="s">
        <v>54</v>
      </c>
      <c r="C127" s="172">
        <f t="shared" si="130"/>
        <v>2.8</v>
      </c>
      <c r="D127" s="188">
        <f t="shared" si="131"/>
        <v>6787</v>
      </c>
      <c r="E127" s="226">
        <v>0</v>
      </c>
      <c r="F127" s="219">
        <f t="shared" si="124"/>
        <v>0</v>
      </c>
      <c r="G127" s="219">
        <v>0</v>
      </c>
      <c r="H127" s="188">
        <v>0</v>
      </c>
      <c r="I127" s="219">
        <v>0</v>
      </c>
      <c r="J127" s="172">
        <v>0</v>
      </c>
      <c r="K127" s="208">
        <v>0</v>
      </c>
      <c r="L127" s="208">
        <v>0</v>
      </c>
      <c r="M127" s="208">
        <v>0</v>
      </c>
      <c r="N127" s="208">
        <v>0</v>
      </c>
      <c r="O127" s="207">
        <v>0</v>
      </c>
      <c r="P127" s="208">
        <v>0</v>
      </c>
      <c r="Q127" s="208">
        <v>0</v>
      </c>
      <c r="R127" s="208">
        <f>P127*0.952</f>
        <v>0</v>
      </c>
      <c r="S127" s="208">
        <f>P127*0.048</f>
        <v>0</v>
      </c>
      <c r="T127" s="207">
        <v>0</v>
      </c>
      <c r="U127" s="208">
        <f t="shared" si="127"/>
        <v>0</v>
      </c>
      <c r="V127" s="208">
        <v>0</v>
      </c>
      <c r="W127" s="208">
        <v>0</v>
      </c>
      <c r="X127" s="208">
        <v>0</v>
      </c>
      <c r="Y127" s="207">
        <v>2.8</v>
      </c>
      <c r="Z127" s="208">
        <v>6787</v>
      </c>
      <c r="AA127" s="208">
        <v>0</v>
      </c>
      <c r="AB127" s="208">
        <v>6461</v>
      </c>
      <c r="AC127" s="208">
        <v>326</v>
      </c>
    </row>
    <row r="128" spans="1:29" s="204" customFormat="1" ht="48" customHeight="1" outlineLevel="1" x14ac:dyDescent="0.2">
      <c r="A128" s="314" t="s">
        <v>1303</v>
      </c>
      <c r="B128" s="225" t="s">
        <v>425</v>
      </c>
      <c r="C128" s="172">
        <f t="shared" si="130"/>
        <v>35.82</v>
      </c>
      <c r="D128" s="188">
        <f t="shared" si="123"/>
        <v>100801</v>
      </c>
      <c r="E128" s="226">
        <v>0</v>
      </c>
      <c r="F128" s="219">
        <f t="shared" si="124"/>
        <v>0</v>
      </c>
      <c r="G128" s="219">
        <v>0</v>
      </c>
      <c r="H128" s="188">
        <v>0</v>
      </c>
      <c r="I128" s="219">
        <v>0</v>
      </c>
      <c r="J128" s="172">
        <v>0</v>
      </c>
      <c r="K128" s="208">
        <f t="shared" si="125"/>
        <v>0</v>
      </c>
      <c r="L128" s="208">
        <v>0</v>
      </c>
      <c r="M128" s="208">
        <v>0</v>
      </c>
      <c r="N128" s="208">
        <v>0</v>
      </c>
      <c r="O128" s="207">
        <v>0</v>
      </c>
      <c r="P128" s="208">
        <f t="shared" si="126"/>
        <v>0</v>
      </c>
      <c r="Q128" s="208">
        <v>0</v>
      </c>
      <c r="R128" s="208">
        <v>0</v>
      </c>
      <c r="S128" s="208">
        <v>0</v>
      </c>
      <c r="T128" s="207">
        <v>0</v>
      </c>
      <c r="U128" s="208">
        <f t="shared" si="127"/>
        <v>0</v>
      </c>
      <c r="V128" s="208">
        <v>0</v>
      </c>
      <c r="W128" s="208">
        <v>0</v>
      </c>
      <c r="X128" s="208">
        <v>0</v>
      </c>
      <c r="Y128" s="207">
        <v>35.82</v>
      </c>
      <c r="Z128" s="208">
        <f t="shared" si="128"/>
        <v>100801</v>
      </c>
      <c r="AA128" s="208">
        <v>0</v>
      </c>
      <c r="AB128" s="208">
        <v>96668</v>
      </c>
      <c r="AC128" s="208">
        <v>4133</v>
      </c>
    </row>
    <row r="129" spans="1:30" s="204" customFormat="1" ht="43.9" customHeight="1" outlineLevel="1" x14ac:dyDescent="0.2">
      <c r="A129" s="314" t="s">
        <v>1304</v>
      </c>
      <c r="B129" s="225" t="s">
        <v>488</v>
      </c>
      <c r="C129" s="172">
        <f t="shared" si="122"/>
        <v>6.37</v>
      </c>
      <c r="D129" s="188">
        <f t="shared" si="123"/>
        <v>17926</v>
      </c>
      <c r="E129" s="226">
        <v>0</v>
      </c>
      <c r="F129" s="219">
        <f t="shared" si="124"/>
        <v>0</v>
      </c>
      <c r="G129" s="219">
        <v>0</v>
      </c>
      <c r="H129" s="188">
        <v>0</v>
      </c>
      <c r="I129" s="219">
        <v>0</v>
      </c>
      <c r="J129" s="172">
        <v>0</v>
      </c>
      <c r="K129" s="208">
        <f t="shared" si="125"/>
        <v>0</v>
      </c>
      <c r="L129" s="208">
        <v>0</v>
      </c>
      <c r="M129" s="208">
        <v>0</v>
      </c>
      <c r="N129" s="208">
        <v>0</v>
      </c>
      <c r="O129" s="207">
        <v>0</v>
      </c>
      <c r="P129" s="208">
        <f t="shared" si="126"/>
        <v>0</v>
      </c>
      <c r="Q129" s="208">
        <v>0</v>
      </c>
      <c r="R129" s="208">
        <v>0</v>
      </c>
      <c r="S129" s="208">
        <v>0</v>
      </c>
      <c r="T129" s="207">
        <v>0</v>
      </c>
      <c r="U129" s="208">
        <f t="shared" si="127"/>
        <v>0</v>
      </c>
      <c r="V129" s="208">
        <v>0</v>
      </c>
      <c r="W129" s="208">
        <v>0</v>
      </c>
      <c r="X129" s="208">
        <v>0</v>
      </c>
      <c r="Y129" s="207">
        <v>6.37</v>
      </c>
      <c r="Z129" s="208">
        <f t="shared" si="128"/>
        <v>17926</v>
      </c>
      <c r="AA129" s="208">
        <v>0</v>
      </c>
      <c r="AB129" s="208">
        <v>17191</v>
      </c>
      <c r="AC129" s="208">
        <v>735</v>
      </c>
    </row>
    <row r="130" spans="1:30" s="204" customFormat="1" ht="50.45" customHeight="1" outlineLevel="1" x14ac:dyDescent="0.2">
      <c r="A130" s="314" t="s">
        <v>1305</v>
      </c>
      <c r="B130" s="225" t="s">
        <v>59</v>
      </c>
      <c r="C130" s="172">
        <f t="shared" si="122"/>
        <v>80.625</v>
      </c>
      <c r="D130" s="188">
        <f t="shared" si="123"/>
        <v>225942</v>
      </c>
      <c r="E130" s="226">
        <v>0</v>
      </c>
      <c r="F130" s="219">
        <f t="shared" si="124"/>
        <v>0</v>
      </c>
      <c r="G130" s="219">
        <v>0</v>
      </c>
      <c r="H130" s="188">
        <v>0</v>
      </c>
      <c r="I130" s="219">
        <v>0</v>
      </c>
      <c r="J130" s="172">
        <v>0</v>
      </c>
      <c r="K130" s="208">
        <f t="shared" si="125"/>
        <v>0</v>
      </c>
      <c r="L130" s="208">
        <v>0</v>
      </c>
      <c r="M130" s="208">
        <v>0</v>
      </c>
      <c r="N130" s="208">
        <v>0</v>
      </c>
      <c r="O130" s="207">
        <v>0</v>
      </c>
      <c r="P130" s="208">
        <f t="shared" si="126"/>
        <v>0</v>
      </c>
      <c r="Q130" s="208">
        <v>0</v>
      </c>
      <c r="R130" s="208">
        <v>0</v>
      </c>
      <c r="S130" s="208">
        <v>0</v>
      </c>
      <c r="T130" s="207">
        <v>0</v>
      </c>
      <c r="U130" s="208">
        <f t="shared" si="127"/>
        <v>0</v>
      </c>
      <c r="V130" s="208">
        <v>0</v>
      </c>
      <c r="W130" s="208">
        <v>0</v>
      </c>
      <c r="X130" s="208">
        <v>0</v>
      </c>
      <c r="Y130" s="207">
        <v>80.625</v>
      </c>
      <c r="Z130" s="208">
        <f t="shared" si="128"/>
        <v>225942</v>
      </c>
      <c r="AA130" s="208">
        <v>0</v>
      </c>
      <c r="AB130" s="208">
        <v>216678</v>
      </c>
      <c r="AC130" s="208">
        <v>9264</v>
      </c>
    </row>
    <row r="131" spans="1:30" s="204" customFormat="1" ht="51.75" customHeight="1" outlineLevel="1" x14ac:dyDescent="0.2">
      <c r="A131" s="314" t="s">
        <v>1306</v>
      </c>
      <c r="B131" s="225" t="s">
        <v>60</v>
      </c>
      <c r="C131" s="172">
        <f t="shared" si="122"/>
        <v>6.22</v>
      </c>
      <c r="D131" s="188">
        <f t="shared" si="123"/>
        <v>17853</v>
      </c>
      <c r="E131" s="226">
        <v>0</v>
      </c>
      <c r="F131" s="219">
        <f t="shared" si="124"/>
        <v>0</v>
      </c>
      <c r="G131" s="219">
        <v>0</v>
      </c>
      <c r="H131" s="188">
        <v>0</v>
      </c>
      <c r="I131" s="219">
        <v>0</v>
      </c>
      <c r="J131" s="172">
        <v>0</v>
      </c>
      <c r="K131" s="208">
        <f t="shared" si="125"/>
        <v>0</v>
      </c>
      <c r="L131" s="208">
        <v>0</v>
      </c>
      <c r="M131" s="208">
        <v>0</v>
      </c>
      <c r="N131" s="208">
        <v>0</v>
      </c>
      <c r="O131" s="207">
        <v>0</v>
      </c>
      <c r="P131" s="208">
        <f t="shared" si="126"/>
        <v>0</v>
      </c>
      <c r="Q131" s="208">
        <v>0</v>
      </c>
      <c r="R131" s="208">
        <v>0</v>
      </c>
      <c r="S131" s="208">
        <v>0</v>
      </c>
      <c r="T131" s="207">
        <v>0</v>
      </c>
      <c r="U131" s="208">
        <f t="shared" si="127"/>
        <v>0</v>
      </c>
      <c r="V131" s="208">
        <v>0</v>
      </c>
      <c r="W131" s="208">
        <v>0</v>
      </c>
      <c r="X131" s="208">
        <v>0</v>
      </c>
      <c r="Y131" s="207">
        <v>6.22</v>
      </c>
      <c r="Z131" s="208">
        <f t="shared" si="128"/>
        <v>17853</v>
      </c>
      <c r="AA131" s="208">
        <v>0</v>
      </c>
      <c r="AB131" s="208">
        <v>17121</v>
      </c>
      <c r="AC131" s="208">
        <v>732</v>
      </c>
    </row>
    <row r="132" spans="1:30" s="204" customFormat="1" ht="37.9" customHeight="1" outlineLevel="1" x14ac:dyDescent="0.2">
      <c r="A132" s="314" t="s">
        <v>1307</v>
      </c>
      <c r="B132" s="225" t="s">
        <v>61</v>
      </c>
      <c r="C132" s="172">
        <f t="shared" si="122"/>
        <v>4.5</v>
      </c>
      <c r="D132" s="188">
        <f t="shared" si="123"/>
        <v>12663</v>
      </c>
      <c r="E132" s="226">
        <v>0</v>
      </c>
      <c r="F132" s="219">
        <f t="shared" si="124"/>
        <v>0</v>
      </c>
      <c r="G132" s="219">
        <v>0</v>
      </c>
      <c r="H132" s="188">
        <v>0</v>
      </c>
      <c r="I132" s="219">
        <v>0</v>
      </c>
      <c r="J132" s="172">
        <v>0</v>
      </c>
      <c r="K132" s="208">
        <f t="shared" si="125"/>
        <v>0</v>
      </c>
      <c r="L132" s="208">
        <v>0</v>
      </c>
      <c r="M132" s="208">
        <v>0</v>
      </c>
      <c r="N132" s="208">
        <v>0</v>
      </c>
      <c r="O132" s="207">
        <v>0</v>
      </c>
      <c r="P132" s="208">
        <f t="shared" si="126"/>
        <v>0</v>
      </c>
      <c r="Q132" s="208">
        <v>0</v>
      </c>
      <c r="R132" s="208">
        <v>0</v>
      </c>
      <c r="S132" s="208">
        <v>0</v>
      </c>
      <c r="T132" s="207">
        <v>0</v>
      </c>
      <c r="U132" s="208">
        <f t="shared" si="127"/>
        <v>0</v>
      </c>
      <c r="V132" s="208">
        <v>0</v>
      </c>
      <c r="W132" s="208">
        <v>0</v>
      </c>
      <c r="X132" s="208">
        <v>0</v>
      </c>
      <c r="Y132" s="207">
        <v>4.5</v>
      </c>
      <c r="Z132" s="208">
        <f t="shared" si="128"/>
        <v>12663</v>
      </c>
      <c r="AA132" s="208">
        <v>0</v>
      </c>
      <c r="AB132" s="208">
        <v>12144</v>
      </c>
      <c r="AC132" s="208">
        <v>519</v>
      </c>
    </row>
    <row r="133" spans="1:30" s="204" customFormat="1" ht="51.6" customHeight="1" outlineLevel="1" x14ac:dyDescent="0.2">
      <c r="A133" s="314" t="s">
        <v>1308</v>
      </c>
      <c r="B133" s="225" t="s">
        <v>62</v>
      </c>
      <c r="C133" s="172">
        <f t="shared" si="122"/>
        <v>2.4</v>
      </c>
      <c r="D133" s="188">
        <f t="shared" si="123"/>
        <v>6754</v>
      </c>
      <c r="E133" s="226">
        <v>0</v>
      </c>
      <c r="F133" s="219">
        <f t="shared" si="124"/>
        <v>0</v>
      </c>
      <c r="G133" s="219">
        <v>0</v>
      </c>
      <c r="H133" s="188">
        <v>0</v>
      </c>
      <c r="I133" s="219">
        <v>0</v>
      </c>
      <c r="J133" s="172">
        <v>0</v>
      </c>
      <c r="K133" s="208">
        <f t="shared" si="125"/>
        <v>0</v>
      </c>
      <c r="L133" s="208">
        <v>0</v>
      </c>
      <c r="M133" s="208">
        <v>0</v>
      </c>
      <c r="N133" s="208">
        <v>0</v>
      </c>
      <c r="O133" s="207">
        <v>0</v>
      </c>
      <c r="P133" s="208">
        <f t="shared" si="126"/>
        <v>0</v>
      </c>
      <c r="Q133" s="208">
        <v>0</v>
      </c>
      <c r="R133" s="208">
        <v>0</v>
      </c>
      <c r="S133" s="208">
        <v>0</v>
      </c>
      <c r="T133" s="207">
        <v>0</v>
      </c>
      <c r="U133" s="208">
        <f t="shared" si="127"/>
        <v>0</v>
      </c>
      <c r="V133" s="208">
        <v>0</v>
      </c>
      <c r="W133" s="208">
        <v>0</v>
      </c>
      <c r="X133" s="208">
        <v>0</v>
      </c>
      <c r="Y133" s="207">
        <v>2.4</v>
      </c>
      <c r="Z133" s="208">
        <f t="shared" si="128"/>
        <v>6754</v>
      </c>
      <c r="AA133" s="208">
        <v>0</v>
      </c>
      <c r="AB133" s="208">
        <v>6477</v>
      </c>
      <c r="AC133" s="208">
        <v>277</v>
      </c>
    </row>
    <row r="134" spans="1:30" s="204" customFormat="1" ht="46.15" customHeight="1" outlineLevel="1" x14ac:dyDescent="0.2">
      <c r="A134" s="314" t="s">
        <v>1309</v>
      </c>
      <c r="B134" s="225" t="s">
        <v>489</v>
      </c>
      <c r="C134" s="172">
        <f t="shared" si="122"/>
        <v>1.8</v>
      </c>
      <c r="D134" s="188">
        <f t="shared" si="123"/>
        <v>5066</v>
      </c>
      <c r="E134" s="226">
        <v>0</v>
      </c>
      <c r="F134" s="219">
        <f t="shared" si="124"/>
        <v>0</v>
      </c>
      <c r="G134" s="219">
        <v>0</v>
      </c>
      <c r="H134" s="188">
        <v>0</v>
      </c>
      <c r="I134" s="219">
        <v>0</v>
      </c>
      <c r="J134" s="172">
        <v>0</v>
      </c>
      <c r="K134" s="208">
        <f t="shared" si="125"/>
        <v>0</v>
      </c>
      <c r="L134" s="208">
        <v>0</v>
      </c>
      <c r="M134" s="208">
        <v>0</v>
      </c>
      <c r="N134" s="208">
        <v>0</v>
      </c>
      <c r="O134" s="207">
        <v>0</v>
      </c>
      <c r="P134" s="208">
        <f t="shared" si="126"/>
        <v>0</v>
      </c>
      <c r="Q134" s="208">
        <v>0</v>
      </c>
      <c r="R134" s="208">
        <v>0</v>
      </c>
      <c r="S134" s="208">
        <v>0</v>
      </c>
      <c r="T134" s="207">
        <v>0</v>
      </c>
      <c r="U134" s="208">
        <f t="shared" si="127"/>
        <v>0</v>
      </c>
      <c r="V134" s="208">
        <v>0</v>
      </c>
      <c r="W134" s="208">
        <v>0</v>
      </c>
      <c r="X134" s="208">
        <v>0</v>
      </c>
      <c r="Y134" s="207">
        <v>1.8</v>
      </c>
      <c r="Z134" s="208">
        <f t="shared" si="128"/>
        <v>5066</v>
      </c>
      <c r="AA134" s="208">
        <v>0</v>
      </c>
      <c r="AB134" s="208">
        <v>4858</v>
      </c>
      <c r="AC134" s="208">
        <v>208</v>
      </c>
    </row>
    <row r="135" spans="1:30" s="204" customFormat="1" ht="38.450000000000003" customHeight="1" outlineLevel="1" x14ac:dyDescent="0.2">
      <c r="A135" s="314" t="s">
        <v>1310</v>
      </c>
      <c r="B135" s="225" t="s">
        <v>63</v>
      </c>
      <c r="C135" s="172">
        <f t="shared" si="122"/>
        <v>1.8</v>
      </c>
      <c r="D135" s="188">
        <f t="shared" si="123"/>
        <v>5065</v>
      </c>
      <c r="E135" s="226">
        <v>0</v>
      </c>
      <c r="F135" s="219">
        <f t="shared" si="124"/>
        <v>0</v>
      </c>
      <c r="G135" s="219">
        <v>0</v>
      </c>
      <c r="H135" s="188">
        <v>0</v>
      </c>
      <c r="I135" s="219">
        <v>0</v>
      </c>
      <c r="J135" s="172">
        <v>0</v>
      </c>
      <c r="K135" s="208">
        <f t="shared" si="125"/>
        <v>0</v>
      </c>
      <c r="L135" s="208">
        <v>0</v>
      </c>
      <c r="M135" s="208">
        <v>0</v>
      </c>
      <c r="N135" s="208">
        <v>0</v>
      </c>
      <c r="O135" s="207">
        <v>0</v>
      </c>
      <c r="P135" s="208">
        <f t="shared" si="126"/>
        <v>0</v>
      </c>
      <c r="Q135" s="208">
        <v>0</v>
      </c>
      <c r="R135" s="208">
        <v>0</v>
      </c>
      <c r="S135" s="208">
        <v>0</v>
      </c>
      <c r="T135" s="207">
        <v>0</v>
      </c>
      <c r="U135" s="208">
        <f t="shared" si="127"/>
        <v>0</v>
      </c>
      <c r="V135" s="208">
        <v>0</v>
      </c>
      <c r="W135" s="208">
        <v>0</v>
      </c>
      <c r="X135" s="208">
        <v>0</v>
      </c>
      <c r="Y135" s="207">
        <v>1.8</v>
      </c>
      <c r="Z135" s="208">
        <f t="shared" si="128"/>
        <v>5065</v>
      </c>
      <c r="AA135" s="208">
        <v>0</v>
      </c>
      <c r="AB135" s="208">
        <v>4857</v>
      </c>
      <c r="AC135" s="208">
        <v>208</v>
      </c>
    </row>
    <row r="136" spans="1:30" s="204" customFormat="1" ht="43.15" customHeight="1" outlineLevel="1" x14ac:dyDescent="0.2">
      <c r="A136" s="315" t="s">
        <v>1311</v>
      </c>
      <c r="B136" s="227" t="s">
        <v>64</v>
      </c>
      <c r="C136" s="172">
        <f t="shared" si="122"/>
        <v>1</v>
      </c>
      <c r="D136" s="188">
        <f t="shared" si="123"/>
        <v>2814</v>
      </c>
      <c r="E136" s="226">
        <v>0</v>
      </c>
      <c r="F136" s="219">
        <f t="shared" si="124"/>
        <v>0</v>
      </c>
      <c r="G136" s="219">
        <v>0</v>
      </c>
      <c r="H136" s="188">
        <v>0</v>
      </c>
      <c r="I136" s="219">
        <v>0</v>
      </c>
      <c r="J136" s="172">
        <v>0</v>
      </c>
      <c r="K136" s="208">
        <f t="shared" si="125"/>
        <v>0</v>
      </c>
      <c r="L136" s="208">
        <v>0</v>
      </c>
      <c r="M136" s="208">
        <v>0</v>
      </c>
      <c r="N136" s="208">
        <v>0</v>
      </c>
      <c r="O136" s="207">
        <v>0</v>
      </c>
      <c r="P136" s="208">
        <f t="shared" si="126"/>
        <v>0</v>
      </c>
      <c r="Q136" s="208">
        <v>0</v>
      </c>
      <c r="R136" s="208">
        <v>0</v>
      </c>
      <c r="S136" s="208">
        <v>0</v>
      </c>
      <c r="T136" s="207">
        <v>0</v>
      </c>
      <c r="U136" s="208">
        <f t="shared" si="127"/>
        <v>0</v>
      </c>
      <c r="V136" s="208">
        <v>0</v>
      </c>
      <c r="W136" s="208">
        <v>0</v>
      </c>
      <c r="X136" s="208">
        <v>0</v>
      </c>
      <c r="Y136" s="207">
        <v>1</v>
      </c>
      <c r="Z136" s="208">
        <f t="shared" si="128"/>
        <v>2814</v>
      </c>
      <c r="AA136" s="208">
        <v>0</v>
      </c>
      <c r="AB136" s="208">
        <v>2699</v>
      </c>
      <c r="AC136" s="208">
        <v>115</v>
      </c>
    </row>
    <row r="137" spans="1:30" s="204" customFormat="1" ht="41.45" customHeight="1" outlineLevel="1" x14ac:dyDescent="0.2">
      <c r="A137" s="314" t="s">
        <v>1312</v>
      </c>
      <c r="B137" s="225" t="s">
        <v>490</v>
      </c>
      <c r="C137" s="172">
        <f t="shared" si="122"/>
        <v>1.2</v>
      </c>
      <c r="D137" s="188">
        <f t="shared" si="123"/>
        <v>3376</v>
      </c>
      <c r="E137" s="226">
        <v>0</v>
      </c>
      <c r="F137" s="219">
        <f t="shared" si="124"/>
        <v>0</v>
      </c>
      <c r="G137" s="219">
        <v>0</v>
      </c>
      <c r="H137" s="188">
        <v>0</v>
      </c>
      <c r="I137" s="219">
        <v>0</v>
      </c>
      <c r="J137" s="172">
        <v>0</v>
      </c>
      <c r="K137" s="208">
        <f t="shared" si="125"/>
        <v>0</v>
      </c>
      <c r="L137" s="208">
        <v>0</v>
      </c>
      <c r="M137" s="208">
        <v>0</v>
      </c>
      <c r="N137" s="208">
        <v>0</v>
      </c>
      <c r="O137" s="207">
        <v>0</v>
      </c>
      <c r="P137" s="208">
        <f t="shared" si="126"/>
        <v>0</v>
      </c>
      <c r="Q137" s="208">
        <v>0</v>
      </c>
      <c r="R137" s="208">
        <v>0</v>
      </c>
      <c r="S137" s="208">
        <v>0</v>
      </c>
      <c r="T137" s="207">
        <v>0</v>
      </c>
      <c r="U137" s="208">
        <f t="shared" si="127"/>
        <v>0</v>
      </c>
      <c r="V137" s="208">
        <v>0</v>
      </c>
      <c r="W137" s="208">
        <v>0</v>
      </c>
      <c r="X137" s="208">
        <v>0</v>
      </c>
      <c r="Y137" s="207">
        <v>1.2</v>
      </c>
      <c r="Z137" s="208">
        <f t="shared" si="128"/>
        <v>3376</v>
      </c>
      <c r="AA137" s="208">
        <v>0</v>
      </c>
      <c r="AB137" s="208">
        <v>3238</v>
      </c>
      <c r="AC137" s="208">
        <v>138</v>
      </c>
    </row>
    <row r="138" spans="1:30" s="204" customFormat="1" ht="40.15" customHeight="1" outlineLevel="1" x14ac:dyDescent="0.2">
      <c r="A138" s="314" t="s">
        <v>1313</v>
      </c>
      <c r="B138" s="225" t="s">
        <v>65</v>
      </c>
      <c r="C138" s="172">
        <f t="shared" si="122"/>
        <v>24.79</v>
      </c>
      <c r="D138" s="188">
        <f t="shared" si="123"/>
        <v>69767</v>
      </c>
      <c r="E138" s="226">
        <v>0</v>
      </c>
      <c r="F138" s="219">
        <f t="shared" si="124"/>
        <v>0</v>
      </c>
      <c r="G138" s="219">
        <v>0</v>
      </c>
      <c r="H138" s="188">
        <v>0</v>
      </c>
      <c r="I138" s="219">
        <v>0</v>
      </c>
      <c r="J138" s="172">
        <v>0</v>
      </c>
      <c r="K138" s="208">
        <f t="shared" si="125"/>
        <v>0</v>
      </c>
      <c r="L138" s="208">
        <v>0</v>
      </c>
      <c r="M138" s="208">
        <v>0</v>
      </c>
      <c r="N138" s="208">
        <v>0</v>
      </c>
      <c r="O138" s="207">
        <v>0</v>
      </c>
      <c r="P138" s="208">
        <f t="shared" si="126"/>
        <v>0</v>
      </c>
      <c r="Q138" s="208">
        <v>0</v>
      </c>
      <c r="R138" s="208">
        <v>0</v>
      </c>
      <c r="S138" s="208">
        <v>0</v>
      </c>
      <c r="T138" s="207">
        <v>0</v>
      </c>
      <c r="U138" s="208">
        <f t="shared" si="127"/>
        <v>0</v>
      </c>
      <c r="V138" s="208">
        <v>0</v>
      </c>
      <c r="W138" s="208">
        <v>0</v>
      </c>
      <c r="X138" s="208">
        <v>0</v>
      </c>
      <c r="Y138" s="207">
        <v>24.79</v>
      </c>
      <c r="Z138" s="208">
        <f t="shared" si="128"/>
        <v>69767</v>
      </c>
      <c r="AA138" s="208">
        <v>0</v>
      </c>
      <c r="AB138" s="208">
        <v>66907</v>
      </c>
      <c r="AC138" s="208">
        <v>2860</v>
      </c>
    </row>
    <row r="139" spans="1:30" s="204" customFormat="1" ht="39" customHeight="1" outlineLevel="1" x14ac:dyDescent="0.2">
      <c r="A139" s="314" t="s">
        <v>1314</v>
      </c>
      <c r="B139" s="225" t="s">
        <v>66</v>
      </c>
      <c r="C139" s="172">
        <f>E139+J139+O139+Y139+T139</f>
        <v>87.6</v>
      </c>
      <c r="D139" s="188">
        <f>F139+K139+P139+Z139+U139</f>
        <v>378119</v>
      </c>
      <c r="E139" s="226">
        <v>0</v>
      </c>
      <c r="F139" s="219">
        <f t="shared" si="124"/>
        <v>0</v>
      </c>
      <c r="G139" s="219">
        <v>0</v>
      </c>
      <c r="H139" s="188">
        <v>0</v>
      </c>
      <c r="I139" s="219">
        <v>0</v>
      </c>
      <c r="J139" s="172">
        <v>0</v>
      </c>
      <c r="K139" s="208">
        <f t="shared" si="125"/>
        <v>0</v>
      </c>
      <c r="L139" s="208">
        <v>0</v>
      </c>
      <c r="M139" s="208">
        <v>0</v>
      </c>
      <c r="N139" s="208">
        <v>0</v>
      </c>
      <c r="O139" s="207">
        <v>0</v>
      </c>
      <c r="P139" s="208">
        <f t="shared" si="126"/>
        <v>0</v>
      </c>
      <c r="Q139" s="208">
        <v>0</v>
      </c>
      <c r="R139" s="208">
        <v>0</v>
      </c>
      <c r="S139" s="208">
        <v>0</v>
      </c>
      <c r="T139" s="207">
        <v>0</v>
      </c>
      <c r="U139" s="208">
        <f t="shared" si="127"/>
        <v>0</v>
      </c>
      <c r="V139" s="208">
        <v>0</v>
      </c>
      <c r="W139" s="208">
        <v>0</v>
      </c>
      <c r="X139" s="208">
        <v>0</v>
      </c>
      <c r="Y139" s="207">
        <v>87.6</v>
      </c>
      <c r="Z139" s="208">
        <f t="shared" ref="Z139:Z145" si="132">AA139+AB139+AC139</f>
        <v>378119</v>
      </c>
      <c r="AA139" s="208">
        <v>0</v>
      </c>
      <c r="AB139" s="208">
        <v>362616</v>
      </c>
      <c r="AC139" s="208">
        <v>15503</v>
      </c>
    </row>
    <row r="140" spans="1:30" s="204" customFormat="1" ht="33" customHeight="1" outlineLevel="1" x14ac:dyDescent="0.2">
      <c r="A140" s="314" t="s">
        <v>1315</v>
      </c>
      <c r="B140" s="225" t="s">
        <v>67</v>
      </c>
      <c r="C140" s="172">
        <f t="shared" ref="C140:C145" si="133">E140+J140+O140+Y140+T140</f>
        <v>0.93</v>
      </c>
      <c r="D140" s="188">
        <f t="shared" ref="D140:D146" si="134">F140+K140+P140+Z140+U140</f>
        <v>4036</v>
      </c>
      <c r="E140" s="226">
        <v>0</v>
      </c>
      <c r="F140" s="219">
        <f t="shared" si="124"/>
        <v>0</v>
      </c>
      <c r="G140" s="219">
        <v>0</v>
      </c>
      <c r="H140" s="188">
        <v>0</v>
      </c>
      <c r="I140" s="219">
        <v>0</v>
      </c>
      <c r="J140" s="172">
        <v>0</v>
      </c>
      <c r="K140" s="208">
        <f t="shared" si="125"/>
        <v>0</v>
      </c>
      <c r="L140" s="208">
        <v>0</v>
      </c>
      <c r="M140" s="208">
        <v>0</v>
      </c>
      <c r="N140" s="208">
        <v>0</v>
      </c>
      <c r="O140" s="207">
        <v>0</v>
      </c>
      <c r="P140" s="208">
        <f t="shared" si="126"/>
        <v>0</v>
      </c>
      <c r="Q140" s="208">
        <v>0</v>
      </c>
      <c r="R140" s="208">
        <v>0</v>
      </c>
      <c r="S140" s="208">
        <v>0</v>
      </c>
      <c r="T140" s="207">
        <v>0</v>
      </c>
      <c r="U140" s="208">
        <f t="shared" si="127"/>
        <v>0</v>
      </c>
      <c r="V140" s="208">
        <v>0</v>
      </c>
      <c r="W140" s="208">
        <v>0</v>
      </c>
      <c r="X140" s="208">
        <v>0</v>
      </c>
      <c r="Y140" s="207">
        <v>0.93</v>
      </c>
      <c r="Z140" s="208">
        <f t="shared" si="132"/>
        <v>4036</v>
      </c>
      <c r="AA140" s="208">
        <v>0</v>
      </c>
      <c r="AB140" s="208">
        <v>3870</v>
      </c>
      <c r="AC140" s="208">
        <v>166</v>
      </c>
    </row>
    <row r="141" spans="1:30" s="204" customFormat="1" ht="47.45" customHeight="1" outlineLevel="1" x14ac:dyDescent="0.2">
      <c r="A141" s="314" t="s">
        <v>1316</v>
      </c>
      <c r="B141" s="225" t="s">
        <v>68</v>
      </c>
      <c r="C141" s="172">
        <f t="shared" si="133"/>
        <v>0.75</v>
      </c>
      <c r="D141" s="188">
        <f t="shared" si="134"/>
        <v>3254</v>
      </c>
      <c r="E141" s="226">
        <v>0</v>
      </c>
      <c r="F141" s="219">
        <f t="shared" si="124"/>
        <v>0</v>
      </c>
      <c r="G141" s="219">
        <v>0</v>
      </c>
      <c r="H141" s="188">
        <v>0</v>
      </c>
      <c r="I141" s="219">
        <v>0</v>
      </c>
      <c r="J141" s="172">
        <v>0</v>
      </c>
      <c r="K141" s="208">
        <f t="shared" si="125"/>
        <v>0</v>
      </c>
      <c r="L141" s="208">
        <v>0</v>
      </c>
      <c r="M141" s="208">
        <v>0</v>
      </c>
      <c r="N141" s="208">
        <v>0</v>
      </c>
      <c r="O141" s="207">
        <v>0</v>
      </c>
      <c r="P141" s="208">
        <f t="shared" si="126"/>
        <v>0</v>
      </c>
      <c r="Q141" s="208">
        <v>0</v>
      </c>
      <c r="R141" s="208">
        <v>0</v>
      </c>
      <c r="S141" s="208">
        <v>0</v>
      </c>
      <c r="T141" s="207">
        <v>0</v>
      </c>
      <c r="U141" s="208">
        <f t="shared" si="127"/>
        <v>0</v>
      </c>
      <c r="V141" s="208">
        <v>0</v>
      </c>
      <c r="W141" s="208">
        <v>0</v>
      </c>
      <c r="X141" s="208">
        <v>0</v>
      </c>
      <c r="Y141" s="207">
        <v>0.75</v>
      </c>
      <c r="Z141" s="208">
        <f t="shared" si="132"/>
        <v>3254</v>
      </c>
      <c r="AA141" s="208">
        <v>0</v>
      </c>
      <c r="AB141" s="208">
        <v>3121</v>
      </c>
      <c r="AC141" s="208">
        <v>133</v>
      </c>
    </row>
    <row r="142" spans="1:30" s="204" customFormat="1" ht="32.450000000000003" customHeight="1" outlineLevel="1" x14ac:dyDescent="0.2">
      <c r="A142" s="314" t="s">
        <v>1317</v>
      </c>
      <c r="B142" s="225" t="s">
        <v>69</v>
      </c>
      <c r="C142" s="172">
        <f t="shared" si="133"/>
        <v>3.04</v>
      </c>
      <c r="D142" s="188">
        <f t="shared" si="134"/>
        <v>13192</v>
      </c>
      <c r="E142" s="226">
        <v>0</v>
      </c>
      <c r="F142" s="219">
        <f t="shared" si="124"/>
        <v>0</v>
      </c>
      <c r="G142" s="219">
        <v>0</v>
      </c>
      <c r="H142" s="188">
        <v>0</v>
      </c>
      <c r="I142" s="219">
        <v>0</v>
      </c>
      <c r="J142" s="172">
        <v>0</v>
      </c>
      <c r="K142" s="208">
        <f t="shared" si="125"/>
        <v>0</v>
      </c>
      <c r="L142" s="208">
        <v>0</v>
      </c>
      <c r="M142" s="208">
        <v>0</v>
      </c>
      <c r="N142" s="208">
        <v>0</v>
      </c>
      <c r="O142" s="207">
        <v>0</v>
      </c>
      <c r="P142" s="208">
        <f t="shared" si="126"/>
        <v>0</v>
      </c>
      <c r="Q142" s="208">
        <v>0</v>
      </c>
      <c r="R142" s="208">
        <v>0</v>
      </c>
      <c r="S142" s="208">
        <v>0</v>
      </c>
      <c r="T142" s="207">
        <v>0</v>
      </c>
      <c r="U142" s="208">
        <f t="shared" si="127"/>
        <v>0</v>
      </c>
      <c r="V142" s="208">
        <v>0</v>
      </c>
      <c r="W142" s="208">
        <v>0</v>
      </c>
      <c r="X142" s="208">
        <v>0</v>
      </c>
      <c r="Y142" s="207">
        <v>3.04</v>
      </c>
      <c r="Z142" s="208">
        <f t="shared" si="132"/>
        <v>13192</v>
      </c>
      <c r="AA142" s="208">
        <v>0</v>
      </c>
      <c r="AB142" s="208">
        <v>12651</v>
      </c>
      <c r="AC142" s="208">
        <v>541</v>
      </c>
      <c r="AD142" s="211"/>
    </row>
    <row r="143" spans="1:30" s="204" customFormat="1" ht="27" customHeight="1" outlineLevel="1" x14ac:dyDescent="0.2">
      <c r="A143" s="314" t="s">
        <v>1318</v>
      </c>
      <c r="B143" s="225" t="s">
        <v>70</v>
      </c>
      <c r="C143" s="172">
        <f t="shared" si="133"/>
        <v>11</v>
      </c>
      <c r="D143" s="188">
        <f t="shared" si="134"/>
        <v>48092</v>
      </c>
      <c r="E143" s="226">
        <v>0</v>
      </c>
      <c r="F143" s="219">
        <f t="shared" si="124"/>
        <v>0</v>
      </c>
      <c r="G143" s="219">
        <v>0</v>
      </c>
      <c r="H143" s="188">
        <v>0</v>
      </c>
      <c r="I143" s="219">
        <v>0</v>
      </c>
      <c r="J143" s="172">
        <v>0</v>
      </c>
      <c r="K143" s="208">
        <f t="shared" si="125"/>
        <v>0</v>
      </c>
      <c r="L143" s="208">
        <v>0</v>
      </c>
      <c r="M143" s="208">
        <v>0</v>
      </c>
      <c r="N143" s="208">
        <v>0</v>
      </c>
      <c r="O143" s="207">
        <v>0</v>
      </c>
      <c r="P143" s="208">
        <f t="shared" si="126"/>
        <v>0</v>
      </c>
      <c r="Q143" s="208">
        <v>0</v>
      </c>
      <c r="R143" s="208">
        <v>0</v>
      </c>
      <c r="S143" s="208">
        <v>0</v>
      </c>
      <c r="T143" s="207">
        <v>0</v>
      </c>
      <c r="U143" s="208">
        <f t="shared" si="127"/>
        <v>0</v>
      </c>
      <c r="V143" s="208">
        <v>0</v>
      </c>
      <c r="W143" s="208">
        <v>0</v>
      </c>
      <c r="X143" s="208">
        <v>0</v>
      </c>
      <c r="Y143" s="207">
        <v>11</v>
      </c>
      <c r="Z143" s="208">
        <f t="shared" si="132"/>
        <v>48092</v>
      </c>
      <c r="AA143" s="208">
        <v>0</v>
      </c>
      <c r="AB143" s="208">
        <v>46120</v>
      </c>
      <c r="AC143" s="208">
        <v>1972</v>
      </c>
      <c r="AD143" s="211"/>
    </row>
    <row r="144" spans="1:30" s="211" customFormat="1" ht="34.15" customHeight="1" outlineLevel="1" x14ac:dyDescent="0.2">
      <c r="A144" s="314" t="s">
        <v>1319</v>
      </c>
      <c r="B144" s="225" t="s">
        <v>71</v>
      </c>
      <c r="C144" s="172">
        <f t="shared" si="133"/>
        <v>2.75</v>
      </c>
      <c r="D144" s="188">
        <f t="shared" si="134"/>
        <v>11933</v>
      </c>
      <c r="E144" s="226">
        <v>0</v>
      </c>
      <c r="F144" s="219">
        <f t="shared" si="124"/>
        <v>0</v>
      </c>
      <c r="G144" s="219">
        <v>0</v>
      </c>
      <c r="H144" s="188">
        <v>0</v>
      </c>
      <c r="I144" s="219">
        <v>0</v>
      </c>
      <c r="J144" s="172">
        <v>0</v>
      </c>
      <c r="K144" s="208">
        <f t="shared" si="125"/>
        <v>0</v>
      </c>
      <c r="L144" s="208">
        <v>0</v>
      </c>
      <c r="M144" s="208">
        <v>0</v>
      </c>
      <c r="N144" s="208">
        <v>0</v>
      </c>
      <c r="O144" s="207">
        <v>0</v>
      </c>
      <c r="P144" s="208">
        <f t="shared" si="126"/>
        <v>0</v>
      </c>
      <c r="Q144" s="208">
        <v>0</v>
      </c>
      <c r="R144" s="208">
        <v>0</v>
      </c>
      <c r="S144" s="208">
        <v>0</v>
      </c>
      <c r="T144" s="207">
        <v>0</v>
      </c>
      <c r="U144" s="208">
        <f t="shared" si="127"/>
        <v>0</v>
      </c>
      <c r="V144" s="208">
        <v>0</v>
      </c>
      <c r="W144" s="208">
        <v>0</v>
      </c>
      <c r="X144" s="208">
        <v>0</v>
      </c>
      <c r="Y144" s="210">
        <v>2.75</v>
      </c>
      <c r="Z144" s="208">
        <f t="shared" si="132"/>
        <v>11933</v>
      </c>
      <c r="AA144" s="209">
        <v>0</v>
      </c>
      <c r="AB144" s="208">
        <v>11444</v>
      </c>
      <c r="AC144" s="208">
        <v>489</v>
      </c>
    </row>
    <row r="145" spans="1:29" s="211" customFormat="1" ht="30.6" customHeight="1" outlineLevel="1" x14ac:dyDescent="0.2">
      <c r="A145" s="205" t="s">
        <v>1320</v>
      </c>
      <c r="B145" s="225" t="s">
        <v>72</v>
      </c>
      <c r="C145" s="172">
        <f t="shared" si="133"/>
        <v>3.26</v>
      </c>
      <c r="D145" s="188">
        <f t="shared" si="134"/>
        <v>14147</v>
      </c>
      <c r="E145" s="226">
        <v>0</v>
      </c>
      <c r="F145" s="219">
        <f t="shared" si="124"/>
        <v>0</v>
      </c>
      <c r="G145" s="219">
        <v>0</v>
      </c>
      <c r="H145" s="188">
        <v>0</v>
      </c>
      <c r="I145" s="219">
        <v>0</v>
      </c>
      <c r="J145" s="172">
        <v>0</v>
      </c>
      <c r="K145" s="208">
        <f t="shared" si="125"/>
        <v>0</v>
      </c>
      <c r="L145" s="208">
        <v>0</v>
      </c>
      <c r="M145" s="208">
        <v>0</v>
      </c>
      <c r="N145" s="208">
        <v>0</v>
      </c>
      <c r="O145" s="207">
        <v>0</v>
      </c>
      <c r="P145" s="208">
        <f t="shared" si="126"/>
        <v>0</v>
      </c>
      <c r="Q145" s="208">
        <v>0</v>
      </c>
      <c r="R145" s="208">
        <v>0</v>
      </c>
      <c r="S145" s="208">
        <v>0</v>
      </c>
      <c r="T145" s="207">
        <v>0</v>
      </c>
      <c r="U145" s="208">
        <f t="shared" si="127"/>
        <v>0</v>
      </c>
      <c r="V145" s="208">
        <v>0</v>
      </c>
      <c r="W145" s="208">
        <v>0</v>
      </c>
      <c r="X145" s="208">
        <v>0</v>
      </c>
      <c r="Y145" s="210">
        <v>3.26</v>
      </c>
      <c r="Z145" s="208">
        <f t="shared" si="132"/>
        <v>14147</v>
      </c>
      <c r="AA145" s="209">
        <v>0</v>
      </c>
      <c r="AB145" s="208">
        <v>13567</v>
      </c>
      <c r="AC145" s="208">
        <v>580</v>
      </c>
    </row>
    <row r="146" spans="1:29" s="228" customFormat="1" ht="30" customHeight="1" outlineLevel="1" x14ac:dyDescent="0.2">
      <c r="A146" s="205" t="s">
        <v>1321</v>
      </c>
      <c r="B146" s="221" t="s">
        <v>14</v>
      </c>
      <c r="C146" s="172">
        <f t="shared" si="122"/>
        <v>46.18</v>
      </c>
      <c r="D146" s="188">
        <f t="shared" si="134"/>
        <v>74802</v>
      </c>
      <c r="E146" s="184">
        <v>0</v>
      </c>
      <c r="F146" s="219">
        <f t="shared" si="124"/>
        <v>0</v>
      </c>
      <c r="G146" s="219">
        <v>0</v>
      </c>
      <c r="H146" s="185">
        <v>0</v>
      </c>
      <c r="I146" s="219">
        <v>0</v>
      </c>
      <c r="J146" s="172">
        <v>0</v>
      </c>
      <c r="K146" s="208">
        <f t="shared" si="125"/>
        <v>0</v>
      </c>
      <c r="L146" s="208">
        <v>0</v>
      </c>
      <c r="M146" s="208">
        <v>0</v>
      </c>
      <c r="N146" s="208">
        <v>0</v>
      </c>
      <c r="O146" s="207">
        <v>0</v>
      </c>
      <c r="P146" s="208">
        <f t="shared" si="126"/>
        <v>0</v>
      </c>
      <c r="Q146" s="208">
        <v>0</v>
      </c>
      <c r="R146" s="208">
        <v>0</v>
      </c>
      <c r="S146" s="208">
        <v>0</v>
      </c>
      <c r="T146" s="207">
        <v>0</v>
      </c>
      <c r="U146" s="208">
        <f t="shared" si="127"/>
        <v>0</v>
      </c>
      <c r="V146" s="208">
        <v>0</v>
      </c>
      <c r="W146" s="208">
        <v>0</v>
      </c>
      <c r="X146" s="208">
        <v>0</v>
      </c>
      <c r="Y146" s="207">
        <v>46.18</v>
      </c>
      <c r="Z146" s="208">
        <f t="shared" si="128"/>
        <v>74802</v>
      </c>
      <c r="AA146" s="208">
        <v>0</v>
      </c>
      <c r="AB146" s="208">
        <v>71735</v>
      </c>
      <c r="AC146" s="208">
        <v>3067</v>
      </c>
    </row>
    <row r="147" spans="1:29" s="211" customFormat="1" ht="30.6" customHeight="1" outlineLevel="1" x14ac:dyDescent="0.2">
      <c r="A147" s="205" t="s">
        <v>1322</v>
      </c>
      <c r="B147" s="221" t="s">
        <v>15</v>
      </c>
      <c r="C147" s="172">
        <f t="shared" si="122"/>
        <v>58.08</v>
      </c>
      <c r="D147" s="188">
        <f t="shared" si="123"/>
        <v>96300</v>
      </c>
      <c r="E147" s="184">
        <v>0</v>
      </c>
      <c r="F147" s="219">
        <f t="shared" si="124"/>
        <v>0</v>
      </c>
      <c r="G147" s="219">
        <v>0</v>
      </c>
      <c r="H147" s="185">
        <v>0</v>
      </c>
      <c r="I147" s="219">
        <v>0</v>
      </c>
      <c r="J147" s="172">
        <v>0</v>
      </c>
      <c r="K147" s="208">
        <f t="shared" si="125"/>
        <v>0</v>
      </c>
      <c r="L147" s="208">
        <v>0</v>
      </c>
      <c r="M147" s="208">
        <v>0</v>
      </c>
      <c r="N147" s="208">
        <v>0</v>
      </c>
      <c r="O147" s="207">
        <v>0</v>
      </c>
      <c r="P147" s="208">
        <f t="shared" si="126"/>
        <v>0</v>
      </c>
      <c r="Q147" s="208">
        <v>0</v>
      </c>
      <c r="R147" s="208">
        <v>0</v>
      </c>
      <c r="S147" s="208">
        <v>0</v>
      </c>
      <c r="T147" s="207">
        <v>0</v>
      </c>
      <c r="U147" s="208">
        <f t="shared" si="127"/>
        <v>0</v>
      </c>
      <c r="V147" s="208">
        <v>0</v>
      </c>
      <c r="W147" s="208">
        <v>0</v>
      </c>
      <c r="X147" s="208">
        <v>0</v>
      </c>
      <c r="Y147" s="207">
        <v>58.08</v>
      </c>
      <c r="Z147" s="208">
        <f t="shared" si="128"/>
        <v>96300</v>
      </c>
      <c r="AA147" s="208">
        <v>0</v>
      </c>
      <c r="AB147" s="208">
        <v>92352</v>
      </c>
      <c r="AC147" s="208">
        <v>3948</v>
      </c>
    </row>
    <row r="148" spans="1:29" s="211" customFormat="1" ht="43.15" customHeight="1" outlineLevel="1" x14ac:dyDescent="0.2">
      <c r="A148" s="205" t="s">
        <v>1323</v>
      </c>
      <c r="B148" s="221" t="s">
        <v>491</v>
      </c>
      <c r="C148" s="172">
        <f t="shared" si="122"/>
        <v>66.3</v>
      </c>
      <c r="D148" s="188">
        <f t="shared" si="123"/>
        <v>135316</v>
      </c>
      <c r="E148" s="184">
        <v>0</v>
      </c>
      <c r="F148" s="219">
        <f t="shared" si="124"/>
        <v>0</v>
      </c>
      <c r="G148" s="219">
        <v>0</v>
      </c>
      <c r="H148" s="185">
        <v>0</v>
      </c>
      <c r="I148" s="219">
        <v>0</v>
      </c>
      <c r="J148" s="172">
        <v>0</v>
      </c>
      <c r="K148" s="208">
        <f t="shared" si="125"/>
        <v>0</v>
      </c>
      <c r="L148" s="208">
        <v>0</v>
      </c>
      <c r="M148" s="208">
        <v>0</v>
      </c>
      <c r="N148" s="208">
        <v>0</v>
      </c>
      <c r="O148" s="207">
        <v>0</v>
      </c>
      <c r="P148" s="208">
        <f t="shared" si="126"/>
        <v>0</v>
      </c>
      <c r="Q148" s="208">
        <v>0</v>
      </c>
      <c r="R148" s="208">
        <v>0</v>
      </c>
      <c r="S148" s="208">
        <v>0</v>
      </c>
      <c r="T148" s="207">
        <v>0</v>
      </c>
      <c r="U148" s="208">
        <f t="shared" si="127"/>
        <v>0</v>
      </c>
      <c r="V148" s="208">
        <v>0</v>
      </c>
      <c r="W148" s="208">
        <v>0</v>
      </c>
      <c r="X148" s="208">
        <v>0</v>
      </c>
      <c r="Y148" s="207">
        <v>66.3</v>
      </c>
      <c r="Z148" s="208">
        <f t="shared" si="128"/>
        <v>135316</v>
      </c>
      <c r="AA148" s="208">
        <v>0</v>
      </c>
      <c r="AB148" s="208">
        <v>129768</v>
      </c>
      <c r="AC148" s="208">
        <v>5548</v>
      </c>
    </row>
    <row r="149" spans="1:29" s="211" customFormat="1" ht="72.599999999999994" customHeight="1" outlineLevel="1" x14ac:dyDescent="0.2">
      <c r="A149" s="205" t="s">
        <v>1324</v>
      </c>
      <c r="B149" s="221" t="s">
        <v>16</v>
      </c>
      <c r="C149" s="172">
        <f t="shared" si="122"/>
        <v>57.76</v>
      </c>
      <c r="D149" s="188">
        <f t="shared" si="123"/>
        <v>113175</v>
      </c>
      <c r="E149" s="184">
        <v>0</v>
      </c>
      <c r="F149" s="219">
        <f t="shared" si="124"/>
        <v>0</v>
      </c>
      <c r="G149" s="219">
        <v>0</v>
      </c>
      <c r="H149" s="185">
        <v>0</v>
      </c>
      <c r="I149" s="219">
        <v>0</v>
      </c>
      <c r="J149" s="172">
        <v>0</v>
      </c>
      <c r="K149" s="208">
        <f t="shared" si="125"/>
        <v>0</v>
      </c>
      <c r="L149" s="208">
        <v>0</v>
      </c>
      <c r="M149" s="208">
        <v>0</v>
      </c>
      <c r="N149" s="208">
        <v>0</v>
      </c>
      <c r="O149" s="207">
        <v>0</v>
      </c>
      <c r="P149" s="208">
        <f t="shared" si="126"/>
        <v>0</v>
      </c>
      <c r="Q149" s="208">
        <v>0</v>
      </c>
      <c r="R149" s="208">
        <v>0</v>
      </c>
      <c r="S149" s="208">
        <v>0</v>
      </c>
      <c r="T149" s="207">
        <v>0</v>
      </c>
      <c r="U149" s="208">
        <f t="shared" si="127"/>
        <v>0</v>
      </c>
      <c r="V149" s="208">
        <v>0</v>
      </c>
      <c r="W149" s="208">
        <v>0</v>
      </c>
      <c r="X149" s="208">
        <v>0</v>
      </c>
      <c r="Y149" s="207">
        <v>57.76</v>
      </c>
      <c r="Z149" s="208">
        <f t="shared" si="128"/>
        <v>113175</v>
      </c>
      <c r="AA149" s="208">
        <v>0</v>
      </c>
      <c r="AB149" s="208">
        <v>108535</v>
      </c>
      <c r="AC149" s="208">
        <v>4640</v>
      </c>
    </row>
    <row r="150" spans="1:29" s="211" customFormat="1" ht="30.6" customHeight="1" outlineLevel="1" x14ac:dyDescent="0.2">
      <c r="A150" s="205" t="s">
        <v>1325</v>
      </c>
      <c r="B150" s="221" t="s">
        <v>17</v>
      </c>
      <c r="C150" s="172">
        <f t="shared" si="122"/>
        <v>31.08</v>
      </c>
      <c r="D150" s="188">
        <f t="shared" si="123"/>
        <v>64515</v>
      </c>
      <c r="E150" s="184">
        <v>0</v>
      </c>
      <c r="F150" s="219">
        <f t="shared" si="124"/>
        <v>0</v>
      </c>
      <c r="G150" s="219">
        <v>0</v>
      </c>
      <c r="H150" s="185">
        <v>0</v>
      </c>
      <c r="I150" s="219">
        <v>0</v>
      </c>
      <c r="J150" s="172">
        <v>0</v>
      </c>
      <c r="K150" s="208">
        <f t="shared" si="125"/>
        <v>0</v>
      </c>
      <c r="L150" s="208">
        <v>0</v>
      </c>
      <c r="M150" s="208">
        <v>0</v>
      </c>
      <c r="N150" s="208">
        <v>0</v>
      </c>
      <c r="O150" s="207">
        <v>0</v>
      </c>
      <c r="P150" s="208">
        <f t="shared" si="126"/>
        <v>0</v>
      </c>
      <c r="Q150" s="208">
        <v>0</v>
      </c>
      <c r="R150" s="208">
        <v>0</v>
      </c>
      <c r="S150" s="208">
        <v>0</v>
      </c>
      <c r="T150" s="207">
        <v>0</v>
      </c>
      <c r="U150" s="208">
        <f t="shared" si="127"/>
        <v>0</v>
      </c>
      <c r="V150" s="208">
        <v>0</v>
      </c>
      <c r="W150" s="208">
        <v>0</v>
      </c>
      <c r="X150" s="208">
        <v>0</v>
      </c>
      <c r="Y150" s="207">
        <v>31.08</v>
      </c>
      <c r="Z150" s="208">
        <f t="shared" si="128"/>
        <v>64515</v>
      </c>
      <c r="AA150" s="208">
        <v>0</v>
      </c>
      <c r="AB150" s="208">
        <v>61870</v>
      </c>
      <c r="AC150" s="208">
        <v>2645</v>
      </c>
    </row>
    <row r="151" spans="1:29" s="211" customFormat="1" ht="42" customHeight="1" outlineLevel="1" x14ac:dyDescent="0.2">
      <c r="A151" s="205" t="s">
        <v>1326</v>
      </c>
      <c r="B151" s="221" t="s">
        <v>18</v>
      </c>
      <c r="C151" s="172">
        <f t="shared" si="122"/>
        <v>52.71</v>
      </c>
      <c r="D151" s="188">
        <f t="shared" si="123"/>
        <v>121435</v>
      </c>
      <c r="E151" s="184">
        <v>0</v>
      </c>
      <c r="F151" s="219">
        <f t="shared" si="124"/>
        <v>0</v>
      </c>
      <c r="G151" s="219">
        <v>0</v>
      </c>
      <c r="H151" s="185">
        <v>0</v>
      </c>
      <c r="I151" s="219">
        <v>0</v>
      </c>
      <c r="J151" s="172">
        <v>0</v>
      </c>
      <c r="K151" s="208">
        <f t="shared" si="125"/>
        <v>0</v>
      </c>
      <c r="L151" s="208">
        <v>0</v>
      </c>
      <c r="M151" s="208">
        <v>0</v>
      </c>
      <c r="N151" s="208">
        <v>0</v>
      </c>
      <c r="O151" s="207">
        <v>0</v>
      </c>
      <c r="P151" s="208">
        <f t="shared" si="126"/>
        <v>0</v>
      </c>
      <c r="Q151" s="208">
        <v>0</v>
      </c>
      <c r="R151" s="208">
        <v>0</v>
      </c>
      <c r="S151" s="208">
        <v>0</v>
      </c>
      <c r="T151" s="207">
        <v>0</v>
      </c>
      <c r="U151" s="208">
        <f t="shared" si="127"/>
        <v>0</v>
      </c>
      <c r="V151" s="208">
        <v>0</v>
      </c>
      <c r="W151" s="208">
        <v>0</v>
      </c>
      <c r="X151" s="208">
        <v>0</v>
      </c>
      <c r="Y151" s="207">
        <v>52.71</v>
      </c>
      <c r="Z151" s="208">
        <f t="shared" si="128"/>
        <v>121435</v>
      </c>
      <c r="AA151" s="208">
        <v>0</v>
      </c>
      <c r="AB151" s="208">
        <v>116456</v>
      </c>
      <c r="AC151" s="208">
        <v>4979</v>
      </c>
    </row>
    <row r="152" spans="1:29" s="211" customFormat="1" ht="43.15" customHeight="1" outlineLevel="1" x14ac:dyDescent="0.2">
      <c r="A152" s="205" t="s">
        <v>1327</v>
      </c>
      <c r="B152" s="221" t="s">
        <v>19</v>
      </c>
      <c r="C152" s="172">
        <f t="shared" si="122"/>
        <v>19.04</v>
      </c>
      <c r="D152" s="188">
        <f t="shared" si="123"/>
        <v>31839</v>
      </c>
      <c r="E152" s="184">
        <v>0</v>
      </c>
      <c r="F152" s="219">
        <f t="shared" si="124"/>
        <v>0</v>
      </c>
      <c r="G152" s="219">
        <v>0</v>
      </c>
      <c r="H152" s="185">
        <v>0</v>
      </c>
      <c r="I152" s="219">
        <v>0</v>
      </c>
      <c r="J152" s="172">
        <v>0</v>
      </c>
      <c r="K152" s="208">
        <f t="shared" si="125"/>
        <v>0</v>
      </c>
      <c r="L152" s="208">
        <v>0</v>
      </c>
      <c r="M152" s="208">
        <v>0</v>
      </c>
      <c r="N152" s="208">
        <v>0</v>
      </c>
      <c r="O152" s="207">
        <v>0</v>
      </c>
      <c r="P152" s="208">
        <f t="shared" si="126"/>
        <v>0</v>
      </c>
      <c r="Q152" s="208">
        <v>0</v>
      </c>
      <c r="R152" s="208">
        <v>0</v>
      </c>
      <c r="S152" s="208">
        <v>0</v>
      </c>
      <c r="T152" s="207">
        <v>0</v>
      </c>
      <c r="U152" s="208">
        <f t="shared" si="127"/>
        <v>0</v>
      </c>
      <c r="V152" s="208">
        <v>0</v>
      </c>
      <c r="W152" s="208">
        <v>0</v>
      </c>
      <c r="X152" s="208">
        <v>0</v>
      </c>
      <c r="Y152" s="207">
        <v>19.04</v>
      </c>
      <c r="Z152" s="208">
        <f t="shared" si="128"/>
        <v>31839</v>
      </c>
      <c r="AA152" s="208">
        <v>0</v>
      </c>
      <c r="AB152" s="208">
        <v>30534</v>
      </c>
      <c r="AC152" s="208">
        <v>1305</v>
      </c>
    </row>
    <row r="153" spans="1:29" s="211" customFormat="1" ht="30.6" customHeight="1" outlineLevel="1" x14ac:dyDescent="0.2">
      <c r="A153" s="205" t="s">
        <v>1329</v>
      </c>
      <c r="B153" s="221" t="s">
        <v>20</v>
      </c>
      <c r="C153" s="172">
        <f t="shared" si="122"/>
        <v>17.489999999999998</v>
      </c>
      <c r="D153" s="188">
        <f t="shared" si="123"/>
        <v>29944</v>
      </c>
      <c r="E153" s="184">
        <v>0</v>
      </c>
      <c r="F153" s="219">
        <f t="shared" si="124"/>
        <v>0</v>
      </c>
      <c r="G153" s="219">
        <v>0</v>
      </c>
      <c r="H153" s="185">
        <v>0</v>
      </c>
      <c r="I153" s="219">
        <v>0</v>
      </c>
      <c r="J153" s="172">
        <v>0</v>
      </c>
      <c r="K153" s="208">
        <f t="shared" si="125"/>
        <v>0</v>
      </c>
      <c r="L153" s="208">
        <v>0</v>
      </c>
      <c r="M153" s="208">
        <v>0</v>
      </c>
      <c r="N153" s="208">
        <v>0</v>
      </c>
      <c r="O153" s="207">
        <v>0</v>
      </c>
      <c r="P153" s="208">
        <f t="shared" si="126"/>
        <v>0</v>
      </c>
      <c r="Q153" s="208">
        <v>0</v>
      </c>
      <c r="R153" s="208">
        <v>0</v>
      </c>
      <c r="S153" s="208">
        <v>0</v>
      </c>
      <c r="T153" s="207">
        <v>0</v>
      </c>
      <c r="U153" s="208">
        <f t="shared" si="127"/>
        <v>0</v>
      </c>
      <c r="V153" s="208">
        <v>0</v>
      </c>
      <c r="W153" s="208">
        <v>0</v>
      </c>
      <c r="X153" s="208">
        <v>0</v>
      </c>
      <c r="Y153" s="207">
        <v>17.489999999999998</v>
      </c>
      <c r="Z153" s="208">
        <f t="shared" si="128"/>
        <v>29944</v>
      </c>
      <c r="AA153" s="208">
        <v>0</v>
      </c>
      <c r="AB153" s="208">
        <v>28716</v>
      </c>
      <c r="AC153" s="208">
        <v>1228</v>
      </c>
    </row>
    <row r="154" spans="1:29" s="211" customFormat="1" ht="30" customHeight="1" outlineLevel="1" x14ac:dyDescent="0.2">
      <c r="A154" s="205" t="s">
        <v>1328</v>
      </c>
      <c r="B154" s="221" t="s">
        <v>22</v>
      </c>
      <c r="C154" s="172">
        <f>E154+J154+O154+Y154+T154</f>
        <v>7.45</v>
      </c>
      <c r="D154" s="188">
        <f>F154+K154+P154+Z154+U154</f>
        <v>9303</v>
      </c>
      <c r="E154" s="184">
        <v>0</v>
      </c>
      <c r="F154" s="219">
        <f t="shared" si="124"/>
        <v>0</v>
      </c>
      <c r="G154" s="219">
        <v>0</v>
      </c>
      <c r="H154" s="185">
        <v>0</v>
      </c>
      <c r="I154" s="219">
        <v>0</v>
      </c>
      <c r="J154" s="172">
        <v>0</v>
      </c>
      <c r="K154" s="208">
        <f t="shared" si="125"/>
        <v>0</v>
      </c>
      <c r="L154" s="208">
        <v>0</v>
      </c>
      <c r="M154" s="208">
        <v>0</v>
      </c>
      <c r="N154" s="208">
        <v>0</v>
      </c>
      <c r="O154" s="207">
        <v>0</v>
      </c>
      <c r="P154" s="208">
        <f t="shared" si="126"/>
        <v>0</v>
      </c>
      <c r="Q154" s="208">
        <v>0</v>
      </c>
      <c r="R154" s="208">
        <v>0</v>
      </c>
      <c r="S154" s="208">
        <v>0</v>
      </c>
      <c r="T154" s="207">
        <v>0</v>
      </c>
      <c r="U154" s="208">
        <f t="shared" si="127"/>
        <v>0</v>
      </c>
      <c r="V154" s="208">
        <v>0</v>
      </c>
      <c r="W154" s="208">
        <v>0</v>
      </c>
      <c r="X154" s="208">
        <v>0</v>
      </c>
      <c r="Y154" s="207">
        <v>7.45</v>
      </c>
      <c r="Z154" s="208">
        <f>AA154+AB154+AC154</f>
        <v>9303</v>
      </c>
      <c r="AA154" s="219">
        <v>0</v>
      </c>
      <c r="AB154" s="208">
        <v>8652</v>
      </c>
      <c r="AC154" s="208">
        <v>651</v>
      </c>
    </row>
    <row r="155" spans="1:29" s="211" customFormat="1" ht="22.15" customHeight="1" outlineLevel="1" x14ac:dyDescent="0.2">
      <c r="A155" s="205" t="s">
        <v>1330</v>
      </c>
      <c r="B155" s="221" t="s">
        <v>23</v>
      </c>
      <c r="C155" s="172">
        <f t="shared" ref="C155:C157" si="135">E155+J155+O155+Y155+T155</f>
        <v>45.43</v>
      </c>
      <c r="D155" s="188">
        <f t="shared" ref="D155:D157" si="136">F155+K155+P155+Z155+U155</f>
        <v>46857</v>
      </c>
      <c r="E155" s="184">
        <v>0</v>
      </c>
      <c r="F155" s="219">
        <f t="shared" si="124"/>
        <v>0</v>
      </c>
      <c r="G155" s="219">
        <v>0</v>
      </c>
      <c r="H155" s="185">
        <v>0</v>
      </c>
      <c r="I155" s="219">
        <v>0</v>
      </c>
      <c r="J155" s="172">
        <v>0</v>
      </c>
      <c r="K155" s="208">
        <f t="shared" si="125"/>
        <v>0</v>
      </c>
      <c r="L155" s="208">
        <v>0</v>
      </c>
      <c r="M155" s="208">
        <v>0</v>
      </c>
      <c r="N155" s="208">
        <v>0</v>
      </c>
      <c r="O155" s="207">
        <v>0</v>
      </c>
      <c r="P155" s="208">
        <f t="shared" si="126"/>
        <v>0</v>
      </c>
      <c r="Q155" s="208">
        <v>0</v>
      </c>
      <c r="R155" s="208">
        <v>0</v>
      </c>
      <c r="S155" s="208">
        <v>0</v>
      </c>
      <c r="T155" s="207">
        <v>0</v>
      </c>
      <c r="U155" s="208">
        <f t="shared" si="127"/>
        <v>0</v>
      </c>
      <c r="V155" s="208">
        <v>0</v>
      </c>
      <c r="W155" s="208">
        <v>0</v>
      </c>
      <c r="X155" s="208">
        <v>0</v>
      </c>
      <c r="Y155" s="207">
        <v>45.43</v>
      </c>
      <c r="Z155" s="208">
        <f>AA155+AB155+AC155</f>
        <v>46857</v>
      </c>
      <c r="AA155" s="208">
        <v>0</v>
      </c>
      <c r="AB155" s="208">
        <v>43577</v>
      </c>
      <c r="AC155" s="208">
        <v>3280</v>
      </c>
    </row>
    <row r="156" spans="1:29" s="211" customFormat="1" ht="25.15" customHeight="1" outlineLevel="1" x14ac:dyDescent="0.2">
      <c r="A156" s="205" t="s">
        <v>1331</v>
      </c>
      <c r="B156" s="221" t="s">
        <v>492</v>
      </c>
      <c r="C156" s="172">
        <f t="shared" si="135"/>
        <v>16.760000000000002</v>
      </c>
      <c r="D156" s="188">
        <f t="shared" si="136"/>
        <v>21682</v>
      </c>
      <c r="E156" s="184">
        <v>0</v>
      </c>
      <c r="F156" s="219">
        <f t="shared" si="124"/>
        <v>0</v>
      </c>
      <c r="G156" s="219">
        <v>0</v>
      </c>
      <c r="H156" s="185">
        <v>0</v>
      </c>
      <c r="I156" s="219">
        <v>0</v>
      </c>
      <c r="J156" s="172">
        <v>0</v>
      </c>
      <c r="K156" s="208">
        <f t="shared" si="125"/>
        <v>0</v>
      </c>
      <c r="L156" s="208">
        <v>0</v>
      </c>
      <c r="M156" s="208">
        <v>0</v>
      </c>
      <c r="N156" s="208">
        <v>0</v>
      </c>
      <c r="O156" s="207">
        <v>0</v>
      </c>
      <c r="P156" s="208">
        <f t="shared" si="126"/>
        <v>0</v>
      </c>
      <c r="Q156" s="208">
        <v>0</v>
      </c>
      <c r="R156" s="208">
        <v>0</v>
      </c>
      <c r="S156" s="208">
        <v>0</v>
      </c>
      <c r="T156" s="207">
        <v>0</v>
      </c>
      <c r="U156" s="208">
        <f t="shared" si="127"/>
        <v>0</v>
      </c>
      <c r="V156" s="208">
        <v>0</v>
      </c>
      <c r="W156" s="208">
        <v>0</v>
      </c>
      <c r="X156" s="208">
        <v>0</v>
      </c>
      <c r="Y156" s="207">
        <v>16.760000000000002</v>
      </c>
      <c r="Z156" s="208">
        <f>AA156+AB156+AC156</f>
        <v>21682</v>
      </c>
      <c r="AA156" s="208">
        <v>0</v>
      </c>
      <c r="AB156" s="208">
        <v>20164</v>
      </c>
      <c r="AC156" s="208">
        <v>1518</v>
      </c>
    </row>
    <row r="157" spans="1:29" s="211" customFormat="1" ht="30" customHeight="1" outlineLevel="1" x14ac:dyDescent="0.2">
      <c r="A157" s="205" t="s">
        <v>1332</v>
      </c>
      <c r="B157" s="221" t="s">
        <v>24</v>
      </c>
      <c r="C157" s="172">
        <f t="shared" si="135"/>
        <v>126.12</v>
      </c>
      <c r="D157" s="188">
        <f t="shared" si="136"/>
        <v>137899</v>
      </c>
      <c r="E157" s="184">
        <v>0</v>
      </c>
      <c r="F157" s="219">
        <f t="shared" si="124"/>
        <v>0</v>
      </c>
      <c r="G157" s="219">
        <v>0</v>
      </c>
      <c r="H157" s="185">
        <v>0</v>
      </c>
      <c r="I157" s="219">
        <v>0</v>
      </c>
      <c r="J157" s="172">
        <v>0</v>
      </c>
      <c r="K157" s="208">
        <f t="shared" si="125"/>
        <v>0</v>
      </c>
      <c r="L157" s="208">
        <v>0</v>
      </c>
      <c r="M157" s="208">
        <v>0</v>
      </c>
      <c r="N157" s="208">
        <v>0</v>
      </c>
      <c r="O157" s="207">
        <v>0</v>
      </c>
      <c r="P157" s="208">
        <f t="shared" si="126"/>
        <v>0</v>
      </c>
      <c r="Q157" s="208">
        <v>0</v>
      </c>
      <c r="R157" s="208">
        <v>0</v>
      </c>
      <c r="S157" s="208">
        <v>0</v>
      </c>
      <c r="T157" s="207">
        <v>0</v>
      </c>
      <c r="U157" s="208">
        <f t="shared" si="127"/>
        <v>0</v>
      </c>
      <c r="V157" s="208">
        <v>0</v>
      </c>
      <c r="W157" s="208">
        <v>0</v>
      </c>
      <c r="X157" s="208">
        <v>0</v>
      </c>
      <c r="Y157" s="207">
        <v>126.12</v>
      </c>
      <c r="Z157" s="208">
        <f>AA157+AB157+AC157</f>
        <v>137899</v>
      </c>
      <c r="AA157" s="208">
        <v>0</v>
      </c>
      <c r="AB157" s="208">
        <v>128246</v>
      </c>
      <c r="AC157" s="208">
        <v>9653</v>
      </c>
    </row>
    <row r="158" spans="1:29" s="211" customFormat="1" ht="48" outlineLevel="1" x14ac:dyDescent="0.2">
      <c r="A158" s="205" t="s">
        <v>1333</v>
      </c>
      <c r="B158" s="221" t="s">
        <v>853</v>
      </c>
      <c r="C158" s="172">
        <f t="shared" ref="C158:C159" si="137">E158+J158+O158+T158+Y158</f>
        <v>1.2</v>
      </c>
      <c r="D158" s="188">
        <f t="shared" ref="D158:D159" si="138">F158+K158+P158+U158+Z158</f>
        <v>8874</v>
      </c>
      <c r="E158" s="184">
        <v>1.2</v>
      </c>
      <c r="F158" s="219">
        <f t="shared" ref="F158:F159" si="139">G158+H158+I158</f>
        <v>8874</v>
      </c>
      <c r="G158" s="219">
        <v>0</v>
      </c>
      <c r="H158" s="185">
        <v>8448</v>
      </c>
      <c r="I158" s="219">
        <v>426</v>
      </c>
      <c r="J158" s="172">
        <v>0</v>
      </c>
      <c r="K158" s="208">
        <f t="shared" ref="K158:K161" si="140">SUM(L158:N158)</f>
        <v>0</v>
      </c>
      <c r="L158" s="208">
        <v>0</v>
      </c>
      <c r="M158" s="208">
        <v>0</v>
      </c>
      <c r="N158" s="208">
        <v>0</v>
      </c>
      <c r="O158" s="207">
        <v>0</v>
      </c>
      <c r="P158" s="208">
        <f t="shared" ref="P158:P161" si="141">Q158+R158+S158</f>
        <v>0</v>
      </c>
      <c r="Q158" s="208">
        <v>0</v>
      </c>
      <c r="R158" s="208">
        <v>0</v>
      </c>
      <c r="S158" s="208">
        <v>0</v>
      </c>
      <c r="T158" s="207">
        <v>0</v>
      </c>
      <c r="U158" s="208">
        <f t="shared" si="127"/>
        <v>0</v>
      </c>
      <c r="V158" s="208">
        <v>0</v>
      </c>
      <c r="W158" s="208">
        <v>0</v>
      </c>
      <c r="X158" s="208">
        <v>0</v>
      </c>
      <c r="Y158" s="207">
        <v>0</v>
      </c>
      <c r="Z158" s="208">
        <f t="shared" ref="Z158:Z159" si="142">AA158+AB158+AC158</f>
        <v>0</v>
      </c>
      <c r="AA158" s="208">
        <v>0</v>
      </c>
      <c r="AB158" s="208">
        <v>0</v>
      </c>
      <c r="AC158" s="208">
        <v>0</v>
      </c>
    </row>
    <row r="159" spans="1:29" s="211" customFormat="1" ht="46.5" customHeight="1" outlineLevel="1" x14ac:dyDescent="0.2">
      <c r="A159" s="205" t="s">
        <v>1334</v>
      </c>
      <c r="B159" s="221" t="s">
        <v>854</v>
      </c>
      <c r="C159" s="172">
        <f t="shared" si="137"/>
        <v>0.85</v>
      </c>
      <c r="D159" s="188">
        <f t="shared" si="138"/>
        <v>18436</v>
      </c>
      <c r="E159" s="184">
        <v>0.85</v>
      </c>
      <c r="F159" s="219">
        <f t="shared" si="139"/>
        <v>18436</v>
      </c>
      <c r="G159" s="219">
        <v>0</v>
      </c>
      <c r="H159" s="185">
        <v>17551</v>
      </c>
      <c r="I159" s="219">
        <v>885</v>
      </c>
      <c r="J159" s="172">
        <v>0</v>
      </c>
      <c r="K159" s="208">
        <f t="shared" si="140"/>
        <v>0</v>
      </c>
      <c r="L159" s="208">
        <v>0</v>
      </c>
      <c r="M159" s="208">
        <v>0</v>
      </c>
      <c r="N159" s="208">
        <v>0</v>
      </c>
      <c r="O159" s="207">
        <v>0</v>
      </c>
      <c r="P159" s="208">
        <f t="shared" si="141"/>
        <v>0</v>
      </c>
      <c r="Q159" s="208">
        <v>0</v>
      </c>
      <c r="R159" s="208">
        <v>0</v>
      </c>
      <c r="S159" s="208">
        <v>0</v>
      </c>
      <c r="T159" s="207">
        <v>0</v>
      </c>
      <c r="U159" s="208">
        <f t="shared" si="127"/>
        <v>0</v>
      </c>
      <c r="V159" s="208">
        <v>0</v>
      </c>
      <c r="W159" s="208">
        <v>0</v>
      </c>
      <c r="X159" s="208">
        <v>0</v>
      </c>
      <c r="Y159" s="207">
        <v>0</v>
      </c>
      <c r="Z159" s="208">
        <f t="shared" si="142"/>
        <v>0</v>
      </c>
      <c r="AA159" s="208">
        <v>0</v>
      </c>
      <c r="AB159" s="208">
        <v>0</v>
      </c>
      <c r="AC159" s="208">
        <v>0</v>
      </c>
    </row>
    <row r="160" spans="1:29" s="211" customFormat="1" ht="46.5" customHeight="1" outlineLevel="1" x14ac:dyDescent="0.2">
      <c r="A160" s="205" t="s">
        <v>1335</v>
      </c>
      <c r="B160" s="221" t="s">
        <v>888</v>
      </c>
      <c r="C160" s="172">
        <f t="shared" ref="C160" si="143">E160+J160+O160+T160+Y160</f>
        <v>4.71</v>
      </c>
      <c r="D160" s="188">
        <f t="shared" ref="D160" si="144">F160+K160+P160+U160+Z160</f>
        <v>323</v>
      </c>
      <c r="E160" s="184">
        <v>0</v>
      </c>
      <c r="F160" s="219">
        <f t="shared" ref="F160" si="145">G160+H160+I160</f>
        <v>0</v>
      </c>
      <c r="G160" s="219">
        <v>0</v>
      </c>
      <c r="H160" s="185">
        <v>0</v>
      </c>
      <c r="I160" s="219">
        <v>0</v>
      </c>
      <c r="J160" s="172">
        <v>4.71</v>
      </c>
      <c r="K160" s="208">
        <f t="shared" ref="K160" si="146">SUM(L160:N160)</f>
        <v>323</v>
      </c>
      <c r="L160" s="208">
        <v>0</v>
      </c>
      <c r="M160" s="208">
        <v>0</v>
      </c>
      <c r="N160" s="208">
        <v>323</v>
      </c>
      <c r="O160" s="207">
        <v>0</v>
      </c>
      <c r="P160" s="208">
        <f t="shared" ref="P160" si="147">Q160+R160+S160</f>
        <v>0</v>
      </c>
      <c r="Q160" s="208">
        <v>0</v>
      </c>
      <c r="R160" s="208">
        <v>0</v>
      </c>
      <c r="S160" s="208">
        <v>0</v>
      </c>
      <c r="T160" s="207">
        <v>0</v>
      </c>
      <c r="U160" s="208">
        <f t="shared" si="127"/>
        <v>0</v>
      </c>
      <c r="V160" s="208">
        <v>0</v>
      </c>
      <c r="W160" s="208">
        <v>0</v>
      </c>
      <c r="X160" s="208">
        <v>0</v>
      </c>
      <c r="Y160" s="207">
        <v>0</v>
      </c>
      <c r="Z160" s="208">
        <f t="shared" ref="Z160" si="148">AA160+AB160+AC160</f>
        <v>0</v>
      </c>
      <c r="AA160" s="208">
        <v>0</v>
      </c>
      <c r="AB160" s="208">
        <v>0</v>
      </c>
      <c r="AC160" s="208">
        <v>0</v>
      </c>
    </row>
    <row r="161" spans="1:29" s="211" customFormat="1" ht="119.25" customHeight="1" outlineLevel="1" x14ac:dyDescent="0.2">
      <c r="A161" s="205" t="s">
        <v>1336</v>
      </c>
      <c r="B161" s="221" t="s">
        <v>1106</v>
      </c>
      <c r="C161" s="172">
        <f t="shared" si="122"/>
        <v>0</v>
      </c>
      <c r="D161" s="188">
        <f>F161+K161+P161+U161+Z161</f>
        <v>13411</v>
      </c>
      <c r="E161" s="184">
        <v>0</v>
      </c>
      <c r="F161" s="219">
        <f t="shared" si="124"/>
        <v>595</v>
      </c>
      <c r="G161" s="219">
        <v>0</v>
      </c>
      <c r="H161" s="185">
        <v>0</v>
      </c>
      <c r="I161" s="185">
        <v>595</v>
      </c>
      <c r="J161" s="172">
        <v>0</v>
      </c>
      <c r="K161" s="208">
        <f t="shared" si="140"/>
        <v>1920</v>
      </c>
      <c r="L161" s="208">
        <v>0</v>
      </c>
      <c r="M161" s="208">
        <v>0</v>
      </c>
      <c r="N161" s="208">
        <f>2100+51+920-1151</f>
        <v>1920</v>
      </c>
      <c r="O161" s="207">
        <v>0</v>
      </c>
      <c r="P161" s="208">
        <f t="shared" si="141"/>
        <v>3000</v>
      </c>
      <c r="Q161" s="208">
        <v>0</v>
      </c>
      <c r="R161" s="208">
        <v>0</v>
      </c>
      <c r="S161" s="208">
        <v>3000</v>
      </c>
      <c r="T161" s="207">
        <v>0</v>
      </c>
      <c r="U161" s="208">
        <f t="shared" ref="U161" si="149">V161+W161+X161</f>
        <v>3000</v>
      </c>
      <c r="V161" s="208">
        <v>0</v>
      </c>
      <c r="W161" s="208">
        <v>0</v>
      </c>
      <c r="X161" s="208">
        <v>3000</v>
      </c>
      <c r="Y161" s="207">
        <v>0</v>
      </c>
      <c r="Z161" s="208">
        <f t="shared" si="128"/>
        <v>4896</v>
      </c>
      <c r="AA161" s="208">
        <v>0</v>
      </c>
      <c r="AB161" s="208">
        <v>0</v>
      </c>
      <c r="AC161" s="208">
        <v>4896</v>
      </c>
    </row>
    <row r="162" spans="1:29" s="211" customFormat="1" ht="37.5" customHeight="1" outlineLevel="1" x14ac:dyDescent="0.2">
      <c r="A162" s="205" t="s">
        <v>1337</v>
      </c>
      <c r="B162" s="221" t="s">
        <v>595</v>
      </c>
      <c r="C162" s="172">
        <f t="shared" ref="C162" si="150">E162+J162+O162+T162+Y162</f>
        <v>0</v>
      </c>
      <c r="D162" s="188">
        <f>F162+K162+P162+U162+Z162</f>
        <v>2748</v>
      </c>
      <c r="E162" s="184">
        <v>0</v>
      </c>
      <c r="F162" s="219">
        <f t="shared" ref="F162" si="151">G162+H162+I162</f>
        <v>2748</v>
      </c>
      <c r="G162" s="219">
        <v>0</v>
      </c>
      <c r="H162" s="185">
        <v>0</v>
      </c>
      <c r="I162" s="185">
        <v>2748</v>
      </c>
      <c r="J162" s="172">
        <v>0</v>
      </c>
      <c r="K162" s="208">
        <f t="shared" ref="K162:K163" si="152">SUM(L162:N162)</f>
        <v>0</v>
      </c>
      <c r="L162" s="208">
        <v>0</v>
      </c>
      <c r="M162" s="208">
        <v>0</v>
      </c>
      <c r="N162" s="208">
        <v>0</v>
      </c>
      <c r="O162" s="207">
        <v>0</v>
      </c>
      <c r="P162" s="208">
        <f t="shared" ref="P162:P163" si="153">Q162+R162+S162</f>
        <v>0</v>
      </c>
      <c r="Q162" s="208">
        <v>0</v>
      </c>
      <c r="R162" s="208">
        <v>0</v>
      </c>
      <c r="S162" s="208">
        <v>0</v>
      </c>
      <c r="T162" s="207">
        <v>0</v>
      </c>
      <c r="U162" s="208">
        <f t="shared" ref="U162:U163" si="154">V162+W162+X162</f>
        <v>0</v>
      </c>
      <c r="V162" s="208">
        <v>0</v>
      </c>
      <c r="W162" s="208">
        <v>0</v>
      </c>
      <c r="X162" s="208">
        <v>0</v>
      </c>
      <c r="Y162" s="207">
        <v>0</v>
      </c>
      <c r="Z162" s="208">
        <f t="shared" ref="Z162" si="155">AA162+AB162+AC162</f>
        <v>0</v>
      </c>
      <c r="AA162" s="208">
        <v>0</v>
      </c>
      <c r="AB162" s="208">
        <v>0</v>
      </c>
      <c r="AC162" s="208">
        <v>0</v>
      </c>
    </row>
    <row r="163" spans="1:29" s="211" customFormat="1" ht="70.900000000000006" customHeight="1" outlineLevel="1" x14ac:dyDescent="0.2">
      <c r="A163" s="205" t="s">
        <v>1338</v>
      </c>
      <c r="B163" s="221" t="s">
        <v>596</v>
      </c>
      <c r="C163" s="172">
        <f t="shared" ref="C163:C223" si="156">E163+J163+O163+T163+Y163</f>
        <v>0</v>
      </c>
      <c r="D163" s="188">
        <f>F163+K163+P163+U163+Z163</f>
        <v>3220</v>
      </c>
      <c r="E163" s="184">
        <v>0</v>
      </c>
      <c r="F163" s="219">
        <f t="shared" ref="F163:F222" si="157">G163+H163+I163</f>
        <v>709</v>
      </c>
      <c r="G163" s="219">
        <v>0</v>
      </c>
      <c r="H163" s="185">
        <v>0</v>
      </c>
      <c r="I163" s="185">
        <v>709</v>
      </c>
      <c r="J163" s="172">
        <v>0</v>
      </c>
      <c r="K163" s="208">
        <f t="shared" si="152"/>
        <v>837</v>
      </c>
      <c r="L163" s="208">
        <v>0</v>
      </c>
      <c r="M163" s="208">
        <v>0</v>
      </c>
      <c r="N163" s="208">
        <v>837</v>
      </c>
      <c r="O163" s="207">
        <v>0</v>
      </c>
      <c r="P163" s="208">
        <f t="shared" si="153"/>
        <v>837</v>
      </c>
      <c r="Q163" s="208">
        <v>0</v>
      </c>
      <c r="R163" s="208">
        <v>0</v>
      </c>
      <c r="S163" s="208">
        <v>837</v>
      </c>
      <c r="T163" s="207">
        <v>0</v>
      </c>
      <c r="U163" s="208">
        <f t="shared" si="154"/>
        <v>837</v>
      </c>
      <c r="V163" s="208">
        <v>0</v>
      </c>
      <c r="W163" s="208">
        <v>0</v>
      </c>
      <c r="X163" s="208">
        <v>837</v>
      </c>
      <c r="Y163" s="207">
        <v>0</v>
      </c>
      <c r="Z163" s="208">
        <f t="shared" ref="Z163" si="158">AA163+AB163+AC163</f>
        <v>0</v>
      </c>
      <c r="AA163" s="208">
        <v>0</v>
      </c>
      <c r="AB163" s="208">
        <v>0</v>
      </c>
      <c r="AC163" s="208">
        <v>0</v>
      </c>
    </row>
    <row r="164" spans="1:29" s="211" customFormat="1" ht="46.9" customHeight="1" outlineLevel="1" x14ac:dyDescent="0.2">
      <c r="A164" s="205" t="s">
        <v>1339</v>
      </c>
      <c r="B164" s="221" t="s">
        <v>623</v>
      </c>
      <c r="C164" s="172">
        <f t="shared" si="156"/>
        <v>0</v>
      </c>
      <c r="D164" s="188">
        <f t="shared" ref="D164:D226" si="159">F164+K164+P164+U164+Z164</f>
        <v>202</v>
      </c>
      <c r="E164" s="184">
        <v>0</v>
      </c>
      <c r="F164" s="219">
        <f t="shared" si="157"/>
        <v>202</v>
      </c>
      <c r="G164" s="219">
        <v>0</v>
      </c>
      <c r="H164" s="185">
        <v>192</v>
      </c>
      <c r="I164" s="185">
        <v>10</v>
      </c>
      <c r="J164" s="172">
        <v>0</v>
      </c>
      <c r="K164" s="208">
        <v>0</v>
      </c>
      <c r="L164" s="208">
        <v>0</v>
      </c>
      <c r="M164" s="208">
        <v>0</v>
      </c>
      <c r="N164" s="208">
        <v>0</v>
      </c>
      <c r="O164" s="207">
        <v>0</v>
      </c>
      <c r="P164" s="208">
        <f>S164</f>
        <v>0</v>
      </c>
      <c r="Q164" s="208">
        <v>0</v>
      </c>
      <c r="R164" s="208">
        <v>0</v>
      </c>
      <c r="S164" s="208">
        <v>0</v>
      </c>
      <c r="T164" s="207">
        <v>0</v>
      </c>
      <c r="U164" s="208">
        <v>0</v>
      </c>
      <c r="V164" s="208">
        <v>0</v>
      </c>
      <c r="W164" s="208">
        <v>0</v>
      </c>
      <c r="X164" s="208">
        <v>0</v>
      </c>
      <c r="Y164" s="207">
        <v>0</v>
      </c>
      <c r="Z164" s="208">
        <v>0</v>
      </c>
      <c r="AA164" s="208">
        <v>0</v>
      </c>
      <c r="AB164" s="208">
        <v>0</v>
      </c>
      <c r="AC164" s="208">
        <v>0</v>
      </c>
    </row>
    <row r="165" spans="1:29" s="211" customFormat="1" ht="66.599999999999994" customHeight="1" outlineLevel="1" x14ac:dyDescent="0.2">
      <c r="A165" s="205" t="s">
        <v>1340</v>
      </c>
      <c r="B165" s="221" t="s">
        <v>624</v>
      </c>
      <c r="C165" s="172">
        <f t="shared" si="156"/>
        <v>0</v>
      </c>
      <c r="D165" s="188">
        <f t="shared" si="159"/>
        <v>106</v>
      </c>
      <c r="E165" s="184">
        <v>0</v>
      </c>
      <c r="F165" s="219">
        <f t="shared" si="157"/>
        <v>106</v>
      </c>
      <c r="G165" s="219">
        <v>0</v>
      </c>
      <c r="H165" s="185">
        <v>101</v>
      </c>
      <c r="I165" s="185">
        <v>5</v>
      </c>
      <c r="J165" s="172">
        <v>0</v>
      </c>
      <c r="K165" s="208">
        <v>0</v>
      </c>
      <c r="L165" s="208">
        <v>0</v>
      </c>
      <c r="M165" s="208">
        <v>0</v>
      </c>
      <c r="N165" s="208">
        <v>0</v>
      </c>
      <c r="O165" s="207">
        <v>0</v>
      </c>
      <c r="P165" s="208">
        <f t="shared" ref="P165:P226" si="160">S165</f>
        <v>0</v>
      </c>
      <c r="Q165" s="208">
        <v>0</v>
      </c>
      <c r="R165" s="208">
        <v>0</v>
      </c>
      <c r="S165" s="208">
        <v>0</v>
      </c>
      <c r="T165" s="207">
        <v>0</v>
      </c>
      <c r="U165" s="208">
        <v>0</v>
      </c>
      <c r="V165" s="208">
        <v>0</v>
      </c>
      <c r="W165" s="208">
        <v>0</v>
      </c>
      <c r="X165" s="208">
        <v>0</v>
      </c>
      <c r="Y165" s="207">
        <v>0</v>
      </c>
      <c r="Z165" s="208">
        <v>0</v>
      </c>
      <c r="AA165" s="208">
        <v>0</v>
      </c>
      <c r="AB165" s="208">
        <v>0</v>
      </c>
      <c r="AC165" s="208">
        <v>0</v>
      </c>
    </row>
    <row r="166" spans="1:29" s="211" customFormat="1" ht="73.900000000000006" customHeight="1" outlineLevel="1" x14ac:dyDescent="0.2">
      <c r="A166" s="205" t="s">
        <v>1341</v>
      </c>
      <c r="B166" s="221" t="s">
        <v>625</v>
      </c>
      <c r="C166" s="172">
        <f t="shared" si="156"/>
        <v>0</v>
      </c>
      <c r="D166" s="188">
        <f t="shared" si="159"/>
        <v>1288</v>
      </c>
      <c r="E166" s="184">
        <v>0</v>
      </c>
      <c r="F166" s="219">
        <f t="shared" si="157"/>
        <v>1288</v>
      </c>
      <c r="G166" s="219">
        <v>0</v>
      </c>
      <c r="H166" s="185">
        <v>1226</v>
      </c>
      <c r="I166" s="185">
        <v>62</v>
      </c>
      <c r="J166" s="172">
        <v>0</v>
      </c>
      <c r="K166" s="208">
        <v>0</v>
      </c>
      <c r="L166" s="208">
        <v>0</v>
      </c>
      <c r="M166" s="208">
        <v>0</v>
      </c>
      <c r="N166" s="208">
        <v>0</v>
      </c>
      <c r="O166" s="207">
        <v>0</v>
      </c>
      <c r="P166" s="208">
        <f t="shared" si="160"/>
        <v>0</v>
      </c>
      <c r="Q166" s="208">
        <v>0</v>
      </c>
      <c r="R166" s="208">
        <v>0</v>
      </c>
      <c r="S166" s="208">
        <v>0</v>
      </c>
      <c r="T166" s="207">
        <v>0</v>
      </c>
      <c r="U166" s="208">
        <v>0</v>
      </c>
      <c r="V166" s="208">
        <v>0</v>
      </c>
      <c r="W166" s="208">
        <v>0</v>
      </c>
      <c r="X166" s="208">
        <v>0</v>
      </c>
      <c r="Y166" s="207">
        <v>0</v>
      </c>
      <c r="Z166" s="208">
        <v>0</v>
      </c>
      <c r="AA166" s="208">
        <v>0</v>
      </c>
      <c r="AB166" s="208">
        <v>0</v>
      </c>
      <c r="AC166" s="208">
        <v>0</v>
      </c>
    </row>
    <row r="167" spans="1:29" s="211" customFormat="1" ht="123" customHeight="1" outlineLevel="1" x14ac:dyDescent="0.2">
      <c r="A167" s="205" t="s">
        <v>1342</v>
      </c>
      <c r="B167" s="221" t="s">
        <v>626</v>
      </c>
      <c r="C167" s="172">
        <f t="shared" si="156"/>
        <v>0</v>
      </c>
      <c r="D167" s="188">
        <f t="shared" si="159"/>
        <v>628</v>
      </c>
      <c r="E167" s="184">
        <v>0</v>
      </c>
      <c r="F167" s="219">
        <f t="shared" si="157"/>
        <v>628</v>
      </c>
      <c r="G167" s="219">
        <v>0</v>
      </c>
      <c r="H167" s="185">
        <v>598</v>
      </c>
      <c r="I167" s="185">
        <v>30</v>
      </c>
      <c r="J167" s="172">
        <v>0</v>
      </c>
      <c r="K167" s="208">
        <v>0</v>
      </c>
      <c r="L167" s="208">
        <v>0</v>
      </c>
      <c r="M167" s="208">
        <v>0</v>
      </c>
      <c r="N167" s="208">
        <v>0</v>
      </c>
      <c r="O167" s="207">
        <v>0</v>
      </c>
      <c r="P167" s="208">
        <f t="shared" si="160"/>
        <v>0</v>
      </c>
      <c r="Q167" s="208">
        <v>0</v>
      </c>
      <c r="R167" s="208">
        <v>0</v>
      </c>
      <c r="S167" s="208">
        <v>0</v>
      </c>
      <c r="T167" s="207">
        <v>0</v>
      </c>
      <c r="U167" s="208">
        <v>0</v>
      </c>
      <c r="V167" s="208">
        <v>0</v>
      </c>
      <c r="W167" s="208">
        <v>0</v>
      </c>
      <c r="X167" s="208">
        <v>0</v>
      </c>
      <c r="Y167" s="207">
        <v>0</v>
      </c>
      <c r="Z167" s="208">
        <v>0</v>
      </c>
      <c r="AA167" s="208">
        <v>0</v>
      </c>
      <c r="AB167" s="208">
        <v>0</v>
      </c>
      <c r="AC167" s="208">
        <v>0</v>
      </c>
    </row>
    <row r="168" spans="1:29" s="211" customFormat="1" ht="75" customHeight="1" outlineLevel="1" x14ac:dyDescent="0.2">
      <c r="A168" s="205" t="s">
        <v>1343</v>
      </c>
      <c r="B168" s="221" t="s">
        <v>627</v>
      </c>
      <c r="C168" s="172">
        <f t="shared" si="156"/>
        <v>0</v>
      </c>
      <c r="D168" s="188">
        <f t="shared" si="159"/>
        <v>243</v>
      </c>
      <c r="E168" s="184">
        <v>0</v>
      </c>
      <c r="F168" s="219">
        <f t="shared" si="157"/>
        <v>243</v>
      </c>
      <c r="G168" s="219">
        <v>0</v>
      </c>
      <c r="H168" s="185">
        <v>231</v>
      </c>
      <c r="I168" s="185">
        <v>12</v>
      </c>
      <c r="J168" s="172">
        <v>0</v>
      </c>
      <c r="K168" s="208">
        <v>0</v>
      </c>
      <c r="L168" s="208">
        <v>0</v>
      </c>
      <c r="M168" s="208">
        <v>0</v>
      </c>
      <c r="N168" s="208">
        <v>0</v>
      </c>
      <c r="O168" s="207">
        <v>0</v>
      </c>
      <c r="P168" s="208">
        <f t="shared" si="160"/>
        <v>0</v>
      </c>
      <c r="Q168" s="208">
        <v>0</v>
      </c>
      <c r="R168" s="208">
        <v>0</v>
      </c>
      <c r="S168" s="208">
        <v>0</v>
      </c>
      <c r="T168" s="207">
        <v>0</v>
      </c>
      <c r="U168" s="208">
        <v>0</v>
      </c>
      <c r="V168" s="208">
        <v>0</v>
      </c>
      <c r="W168" s="208">
        <v>0</v>
      </c>
      <c r="X168" s="208">
        <v>0</v>
      </c>
      <c r="Y168" s="207">
        <v>0</v>
      </c>
      <c r="Z168" s="208">
        <v>0</v>
      </c>
      <c r="AA168" s="208">
        <v>0</v>
      </c>
      <c r="AB168" s="208">
        <v>0</v>
      </c>
      <c r="AC168" s="208">
        <v>0</v>
      </c>
    </row>
    <row r="169" spans="1:29" s="211" customFormat="1" ht="70.900000000000006" customHeight="1" outlineLevel="1" x14ac:dyDescent="0.2">
      <c r="A169" s="205" t="s">
        <v>1344</v>
      </c>
      <c r="B169" s="221" t="s">
        <v>628</v>
      </c>
      <c r="C169" s="172">
        <f t="shared" si="156"/>
        <v>0</v>
      </c>
      <c r="D169" s="188">
        <f t="shared" si="159"/>
        <v>428</v>
      </c>
      <c r="E169" s="184">
        <v>0</v>
      </c>
      <c r="F169" s="219">
        <f t="shared" si="157"/>
        <v>428</v>
      </c>
      <c r="G169" s="219">
        <v>0</v>
      </c>
      <c r="H169" s="185">
        <v>407</v>
      </c>
      <c r="I169" s="185">
        <v>21</v>
      </c>
      <c r="J169" s="172">
        <v>0</v>
      </c>
      <c r="K169" s="208">
        <v>0</v>
      </c>
      <c r="L169" s="208">
        <v>0</v>
      </c>
      <c r="M169" s="208">
        <v>0</v>
      </c>
      <c r="N169" s="208">
        <v>0</v>
      </c>
      <c r="O169" s="207">
        <v>0</v>
      </c>
      <c r="P169" s="208">
        <f t="shared" si="160"/>
        <v>0</v>
      </c>
      <c r="Q169" s="208">
        <v>0</v>
      </c>
      <c r="R169" s="208">
        <v>0</v>
      </c>
      <c r="S169" s="208">
        <v>0</v>
      </c>
      <c r="T169" s="207">
        <v>0</v>
      </c>
      <c r="U169" s="208">
        <v>0</v>
      </c>
      <c r="V169" s="208">
        <v>0</v>
      </c>
      <c r="W169" s="208">
        <v>0</v>
      </c>
      <c r="X169" s="208">
        <v>0</v>
      </c>
      <c r="Y169" s="207">
        <v>0</v>
      </c>
      <c r="Z169" s="208">
        <v>0</v>
      </c>
      <c r="AA169" s="208">
        <v>0</v>
      </c>
      <c r="AB169" s="208">
        <v>0</v>
      </c>
      <c r="AC169" s="208">
        <v>0</v>
      </c>
    </row>
    <row r="170" spans="1:29" s="211" customFormat="1" ht="59.45" customHeight="1" outlineLevel="1" x14ac:dyDescent="0.2">
      <c r="A170" s="205" t="s">
        <v>1345</v>
      </c>
      <c r="B170" s="221" t="s">
        <v>629</v>
      </c>
      <c r="C170" s="172">
        <f t="shared" si="156"/>
        <v>0</v>
      </c>
      <c r="D170" s="188">
        <f t="shared" si="159"/>
        <v>20</v>
      </c>
      <c r="E170" s="184">
        <v>0</v>
      </c>
      <c r="F170" s="219">
        <f t="shared" si="157"/>
        <v>20</v>
      </c>
      <c r="G170" s="219">
        <v>0</v>
      </c>
      <c r="H170" s="185">
        <v>19</v>
      </c>
      <c r="I170" s="185">
        <v>1</v>
      </c>
      <c r="J170" s="172">
        <v>0</v>
      </c>
      <c r="K170" s="208">
        <v>0</v>
      </c>
      <c r="L170" s="208">
        <v>0</v>
      </c>
      <c r="M170" s="208">
        <v>0</v>
      </c>
      <c r="N170" s="208">
        <v>0</v>
      </c>
      <c r="O170" s="207">
        <v>0</v>
      </c>
      <c r="P170" s="208">
        <f t="shared" si="160"/>
        <v>0</v>
      </c>
      <c r="Q170" s="208">
        <v>0</v>
      </c>
      <c r="R170" s="208">
        <v>0</v>
      </c>
      <c r="S170" s="208">
        <v>0</v>
      </c>
      <c r="T170" s="207">
        <v>0</v>
      </c>
      <c r="U170" s="208">
        <v>0</v>
      </c>
      <c r="V170" s="208">
        <v>0</v>
      </c>
      <c r="W170" s="208">
        <v>0</v>
      </c>
      <c r="X170" s="208">
        <v>0</v>
      </c>
      <c r="Y170" s="207">
        <v>0</v>
      </c>
      <c r="Z170" s="208">
        <v>0</v>
      </c>
      <c r="AA170" s="208">
        <v>0</v>
      </c>
      <c r="AB170" s="208">
        <v>0</v>
      </c>
      <c r="AC170" s="208">
        <v>0</v>
      </c>
    </row>
    <row r="171" spans="1:29" s="211" customFormat="1" ht="100.9" customHeight="1" outlineLevel="1" x14ac:dyDescent="0.2">
      <c r="A171" s="205" t="s">
        <v>1346</v>
      </c>
      <c r="B171" s="221" t="s">
        <v>630</v>
      </c>
      <c r="C171" s="172">
        <f t="shared" si="156"/>
        <v>0</v>
      </c>
      <c r="D171" s="188">
        <f t="shared" si="159"/>
        <v>57</v>
      </c>
      <c r="E171" s="184">
        <v>0</v>
      </c>
      <c r="F171" s="219">
        <f t="shared" si="157"/>
        <v>57</v>
      </c>
      <c r="G171" s="219">
        <v>0</v>
      </c>
      <c r="H171" s="185">
        <v>54</v>
      </c>
      <c r="I171" s="185">
        <v>3</v>
      </c>
      <c r="J171" s="172">
        <v>0</v>
      </c>
      <c r="K171" s="208">
        <v>0</v>
      </c>
      <c r="L171" s="208">
        <v>0</v>
      </c>
      <c r="M171" s="208">
        <v>0</v>
      </c>
      <c r="N171" s="208">
        <v>0</v>
      </c>
      <c r="O171" s="207">
        <v>0</v>
      </c>
      <c r="P171" s="208">
        <f t="shared" si="160"/>
        <v>0</v>
      </c>
      <c r="Q171" s="208">
        <v>0</v>
      </c>
      <c r="R171" s="208">
        <v>0</v>
      </c>
      <c r="S171" s="208">
        <v>0</v>
      </c>
      <c r="T171" s="207">
        <v>0</v>
      </c>
      <c r="U171" s="208">
        <v>0</v>
      </c>
      <c r="V171" s="208">
        <v>0</v>
      </c>
      <c r="W171" s="208">
        <v>0</v>
      </c>
      <c r="X171" s="208">
        <v>0</v>
      </c>
      <c r="Y171" s="207">
        <v>0</v>
      </c>
      <c r="Z171" s="208">
        <v>0</v>
      </c>
      <c r="AA171" s="208">
        <v>0</v>
      </c>
      <c r="AB171" s="208">
        <v>0</v>
      </c>
      <c r="AC171" s="208">
        <v>0</v>
      </c>
    </row>
    <row r="172" spans="1:29" s="211" customFormat="1" ht="51" customHeight="1" outlineLevel="1" x14ac:dyDescent="0.2">
      <c r="A172" s="205" t="s">
        <v>1347</v>
      </c>
      <c r="B172" s="221" t="s">
        <v>631</v>
      </c>
      <c r="C172" s="172">
        <f t="shared" si="156"/>
        <v>0</v>
      </c>
      <c r="D172" s="188">
        <f t="shared" si="159"/>
        <v>33</v>
      </c>
      <c r="E172" s="184">
        <v>0</v>
      </c>
      <c r="F172" s="219">
        <f t="shared" si="157"/>
        <v>33</v>
      </c>
      <c r="G172" s="219">
        <v>0</v>
      </c>
      <c r="H172" s="185">
        <v>31</v>
      </c>
      <c r="I172" s="185">
        <v>2</v>
      </c>
      <c r="J172" s="172">
        <v>0</v>
      </c>
      <c r="K172" s="208">
        <v>0</v>
      </c>
      <c r="L172" s="208">
        <v>0</v>
      </c>
      <c r="M172" s="208">
        <v>0</v>
      </c>
      <c r="N172" s="208">
        <v>0</v>
      </c>
      <c r="O172" s="207">
        <v>0</v>
      </c>
      <c r="P172" s="208">
        <f t="shared" si="160"/>
        <v>0</v>
      </c>
      <c r="Q172" s="208">
        <v>0</v>
      </c>
      <c r="R172" s="208">
        <v>0</v>
      </c>
      <c r="S172" s="208">
        <v>0</v>
      </c>
      <c r="T172" s="207">
        <v>0</v>
      </c>
      <c r="U172" s="208">
        <v>0</v>
      </c>
      <c r="V172" s="208">
        <v>0</v>
      </c>
      <c r="W172" s="208">
        <v>0</v>
      </c>
      <c r="X172" s="208">
        <v>0</v>
      </c>
      <c r="Y172" s="207">
        <v>0</v>
      </c>
      <c r="Z172" s="208">
        <v>0</v>
      </c>
      <c r="AA172" s="208">
        <v>0</v>
      </c>
      <c r="AB172" s="208">
        <v>0</v>
      </c>
      <c r="AC172" s="208">
        <v>0</v>
      </c>
    </row>
    <row r="173" spans="1:29" s="211" customFormat="1" ht="78" customHeight="1" outlineLevel="1" x14ac:dyDescent="0.2">
      <c r="A173" s="205" t="s">
        <v>1348</v>
      </c>
      <c r="B173" s="221" t="s">
        <v>632</v>
      </c>
      <c r="C173" s="172">
        <f t="shared" si="156"/>
        <v>0</v>
      </c>
      <c r="D173" s="188">
        <f t="shared" si="159"/>
        <v>630</v>
      </c>
      <c r="E173" s="184">
        <v>0</v>
      </c>
      <c r="F173" s="219">
        <f t="shared" si="157"/>
        <v>630</v>
      </c>
      <c r="G173" s="219">
        <v>0</v>
      </c>
      <c r="H173" s="185">
        <v>600</v>
      </c>
      <c r="I173" s="185">
        <v>30</v>
      </c>
      <c r="J173" s="172">
        <v>0</v>
      </c>
      <c r="K173" s="208">
        <v>0</v>
      </c>
      <c r="L173" s="208">
        <v>0</v>
      </c>
      <c r="M173" s="208">
        <v>0</v>
      </c>
      <c r="N173" s="208">
        <v>0</v>
      </c>
      <c r="O173" s="207">
        <v>0</v>
      </c>
      <c r="P173" s="208">
        <f t="shared" si="160"/>
        <v>0</v>
      </c>
      <c r="Q173" s="208">
        <v>0</v>
      </c>
      <c r="R173" s="208">
        <v>0</v>
      </c>
      <c r="S173" s="208">
        <v>0</v>
      </c>
      <c r="T173" s="207">
        <v>0</v>
      </c>
      <c r="U173" s="208">
        <v>0</v>
      </c>
      <c r="V173" s="208">
        <v>0</v>
      </c>
      <c r="W173" s="208">
        <v>0</v>
      </c>
      <c r="X173" s="208">
        <v>0</v>
      </c>
      <c r="Y173" s="207">
        <v>0</v>
      </c>
      <c r="Z173" s="208">
        <v>0</v>
      </c>
      <c r="AA173" s="208">
        <v>0</v>
      </c>
      <c r="AB173" s="208">
        <v>0</v>
      </c>
      <c r="AC173" s="208">
        <v>0</v>
      </c>
    </row>
    <row r="174" spans="1:29" s="211" customFormat="1" ht="46.9" customHeight="1" outlineLevel="1" x14ac:dyDescent="0.2">
      <c r="A174" s="205" t="s">
        <v>1349</v>
      </c>
      <c r="B174" s="221" t="s">
        <v>633</v>
      </c>
      <c r="C174" s="172">
        <f t="shared" si="156"/>
        <v>0</v>
      </c>
      <c r="D174" s="188">
        <f t="shared" si="159"/>
        <v>139</v>
      </c>
      <c r="E174" s="184">
        <v>0</v>
      </c>
      <c r="F174" s="219">
        <f t="shared" si="157"/>
        <v>139</v>
      </c>
      <c r="G174" s="219">
        <v>0</v>
      </c>
      <c r="H174" s="185">
        <v>132</v>
      </c>
      <c r="I174" s="185">
        <v>7</v>
      </c>
      <c r="J174" s="172">
        <v>0</v>
      </c>
      <c r="K174" s="208">
        <v>0</v>
      </c>
      <c r="L174" s="208">
        <v>0</v>
      </c>
      <c r="M174" s="208">
        <v>0</v>
      </c>
      <c r="N174" s="208">
        <v>0</v>
      </c>
      <c r="O174" s="207">
        <v>0</v>
      </c>
      <c r="P174" s="208">
        <f t="shared" si="160"/>
        <v>0</v>
      </c>
      <c r="Q174" s="208">
        <v>0</v>
      </c>
      <c r="R174" s="208">
        <v>0</v>
      </c>
      <c r="S174" s="208">
        <v>0</v>
      </c>
      <c r="T174" s="207">
        <v>0</v>
      </c>
      <c r="U174" s="208">
        <v>0</v>
      </c>
      <c r="V174" s="208">
        <v>0</v>
      </c>
      <c r="W174" s="208">
        <v>0</v>
      </c>
      <c r="X174" s="208">
        <v>0</v>
      </c>
      <c r="Y174" s="207">
        <v>0</v>
      </c>
      <c r="Z174" s="208">
        <v>0</v>
      </c>
      <c r="AA174" s="208">
        <v>0</v>
      </c>
      <c r="AB174" s="208">
        <v>0</v>
      </c>
      <c r="AC174" s="208">
        <v>0</v>
      </c>
    </row>
    <row r="175" spans="1:29" s="211" customFormat="1" ht="58.9" customHeight="1" outlineLevel="1" x14ac:dyDescent="0.2">
      <c r="A175" s="205" t="s">
        <v>1350</v>
      </c>
      <c r="B175" s="221" t="s">
        <v>634</v>
      </c>
      <c r="C175" s="172">
        <f t="shared" si="156"/>
        <v>0</v>
      </c>
      <c r="D175" s="188">
        <f t="shared" si="159"/>
        <v>188</v>
      </c>
      <c r="E175" s="184">
        <v>0</v>
      </c>
      <c r="F175" s="219">
        <f t="shared" si="157"/>
        <v>188</v>
      </c>
      <c r="G175" s="219">
        <v>0</v>
      </c>
      <c r="H175" s="185">
        <v>179</v>
      </c>
      <c r="I175" s="185">
        <v>9</v>
      </c>
      <c r="J175" s="172">
        <v>0</v>
      </c>
      <c r="K175" s="208">
        <v>0</v>
      </c>
      <c r="L175" s="208">
        <v>0</v>
      </c>
      <c r="M175" s="208">
        <v>0</v>
      </c>
      <c r="N175" s="208">
        <v>0</v>
      </c>
      <c r="O175" s="207">
        <v>0</v>
      </c>
      <c r="P175" s="208">
        <f t="shared" si="160"/>
        <v>0</v>
      </c>
      <c r="Q175" s="208">
        <v>0</v>
      </c>
      <c r="R175" s="208">
        <v>0</v>
      </c>
      <c r="S175" s="208">
        <v>0</v>
      </c>
      <c r="T175" s="207">
        <v>0</v>
      </c>
      <c r="U175" s="208">
        <v>0</v>
      </c>
      <c r="V175" s="208">
        <v>0</v>
      </c>
      <c r="W175" s="208">
        <v>0</v>
      </c>
      <c r="X175" s="208">
        <v>0</v>
      </c>
      <c r="Y175" s="207">
        <v>0</v>
      </c>
      <c r="Z175" s="208">
        <v>0</v>
      </c>
      <c r="AA175" s="208">
        <v>0</v>
      </c>
      <c r="AB175" s="208">
        <v>0</v>
      </c>
      <c r="AC175" s="208">
        <v>0</v>
      </c>
    </row>
    <row r="176" spans="1:29" s="211" customFormat="1" ht="63.6" customHeight="1" outlineLevel="1" x14ac:dyDescent="0.2">
      <c r="A176" s="205" t="s">
        <v>1351</v>
      </c>
      <c r="B176" s="221" t="s">
        <v>635</v>
      </c>
      <c r="C176" s="172">
        <f t="shared" si="156"/>
        <v>0</v>
      </c>
      <c r="D176" s="188">
        <f t="shared" si="159"/>
        <v>415</v>
      </c>
      <c r="E176" s="184">
        <v>0</v>
      </c>
      <c r="F176" s="219">
        <f t="shared" si="157"/>
        <v>415</v>
      </c>
      <c r="G176" s="219">
        <v>0</v>
      </c>
      <c r="H176" s="185">
        <v>395</v>
      </c>
      <c r="I176" s="185">
        <v>20</v>
      </c>
      <c r="J176" s="172">
        <v>0</v>
      </c>
      <c r="K176" s="208">
        <v>0</v>
      </c>
      <c r="L176" s="208">
        <v>0</v>
      </c>
      <c r="M176" s="208">
        <v>0</v>
      </c>
      <c r="N176" s="208">
        <v>0</v>
      </c>
      <c r="O176" s="207">
        <v>0</v>
      </c>
      <c r="P176" s="208">
        <f t="shared" si="160"/>
        <v>0</v>
      </c>
      <c r="Q176" s="208">
        <v>0</v>
      </c>
      <c r="R176" s="208">
        <v>0</v>
      </c>
      <c r="S176" s="208">
        <v>0</v>
      </c>
      <c r="T176" s="207">
        <v>0</v>
      </c>
      <c r="U176" s="208">
        <v>0</v>
      </c>
      <c r="V176" s="208">
        <v>0</v>
      </c>
      <c r="W176" s="208">
        <v>0</v>
      </c>
      <c r="X176" s="208">
        <v>0</v>
      </c>
      <c r="Y176" s="207">
        <v>0</v>
      </c>
      <c r="Z176" s="208">
        <v>0</v>
      </c>
      <c r="AA176" s="208">
        <v>0</v>
      </c>
      <c r="AB176" s="208">
        <v>0</v>
      </c>
      <c r="AC176" s="208">
        <v>0</v>
      </c>
    </row>
    <row r="177" spans="1:29" s="211" customFormat="1" ht="75" customHeight="1" outlineLevel="1" x14ac:dyDescent="0.2">
      <c r="A177" s="205" t="s">
        <v>1352</v>
      </c>
      <c r="B177" s="221" t="s">
        <v>636</v>
      </c>
      <c r="C177" s="172">
        <f t="shared" si="156"/>
        <v>0</v>
      </c>
      <c r="D177" s="188">
        <f t="shared" si="159"/>
        <v>125</v>
      </c>
      <c r="E177" s="184">
        <v>0</v>
      </c>
      <c r="F177" s="219">
        <f t="shared" si="157"/>
        <v>125</v>
      </c>
      <c r="G177" s="219">
        <v>0</v>
      </c>
      <c r="H177" s="185">
        <v>119</v>
      </c>
      <c r="I177" s="185">
        <v>6</v>
      </c>
      <c r="J177" s="172">
        <v>0</v>
      </c>
      <c r="K177" s="208">
        <v>0</v>
      </c>
      <c r="L177" s="208">
        <v>0</v>
      </c>
      <c r="M177" s="208">
        <v>0</v>
      </c>
      <c r="N177" s="208">
        <v>0</v>
      </c>
      <c r="O177" s="207">
        <v>0</v>
      </c>
      <c r="P177" s="208">
        <f t="shared" si="160"/>
        <v>0</v>
      </c>
      <c r="Q177" s="208">
        <v>0</v>
      </c>
      <c r="R177" s="208">
        <v>0</v>
      </c>
      <c r="S177" s="208">
        <v>0</v>
      </c>
      <c r="T177" s="207">
        <v>0</v>
      </c>
      <c r="U177" s="208">
        <v>0</v>
      </c>
      <c r="V177" s="208">
        <v>0</v>
      </c>
      <c r="W177" s="208">
        <v>0</v>
      </c>
      <c r="X177" s="208">
        <v>0</v>
      </c>
      <c r="Y177" s="207">
        <v>0</v>
      </c>
      <c r="Z177" s="208">
        <v>0</v>
      </c>
      <c r="AA177" s="208">
        <v>0</v>
      </c>
      <c r="AB177" s="208">
        <v>0</v>
      </c>
      <c r="AC177" s="208">
        <v>0</v>
      </c>
    </row>
    <row r="178" spans="1:29" s="211" customFormat="1" ht="78.75" customHeight="1" outlineLevel="1" x14ac:dyDescent="0.2">
      <c r="A178" s="205" t="s">
        <v>1353</v>
      </c>
      <c r="B178" s="221" t="s">
        <v>637</v>
      </c>
      <c r="C178" s="172">
        <f t="shared" si="156"/>
        <v>0</v>
      </c>
      <c r="D178" s="188">
        <f t="shared" si="159"/>
        <v>230</v>
      </c>
      <c r="E178" s="184">
        <v>0</v>
      </c>
      <c r="F178" s="219">
        <f t="shared" si="157"/>
        <v>230</v>
      </c>
      <c r="G178" s="219">
        <v>0</v>
      </c>
      <c r="H178" s="185">
        <v>219</v>
      </c>
      <c r="I178" s="185">
        <v>11</v>
      </c>
      <c r="J178" s="172">
        <v>0</v>
      </c>
      <c r="K178" s="208">
        <v>0</v>
      </c>
      <c r="L178" s="208">
        <v>0</v>
      </c>
      <c r="M178" s="208">
        <v>0</v>
      </c>
      <c r="N178" s="208">
        <v>0</v>
      </c>
      <c r="O178" s="207">
        <v>0</v>
      </c>
      <c r="P178" s="208">
        <f t="shared" si="160"/>
        <v>0</v>
      </c>
      <c r="Q178" s="208">
        <v>0</v>
      </c>
      <c r="R178" s="208">
        <v>0</v>
      </c>
      <c r="S178" s="208">
        <v>0</v>
      </c>
      <c r="T178" s="207">
        <v>0</v>
      </c>
      <c r="U178" s="208">
        <v>0</v>
      </c>
      <c r="V178" s="208">
        <v>0</v>
      </c>
      <c r="W178" s="208">
        <v>0</v>
      </c>
      <c r="X178" s="208">
        <v>0</v>
      </c>
      <c r="Y178" s="207">
        <v>0</v>
      </c>
      <c r="Z178" s="208">
        <v>0</v>
      </c>
      <c r="AA178" s="208">
        <v>0</v>
      </c>
      <c r="AB178" s="208">
        <v>0</v>
      </c>
      <c r="AC178" s="208">
        <v>0</v>
      </c>
    </row>
    <row r="179" spans="1:29" s="211" customFormat="1" ht="73.900000000000006" customHeight="1" outlineLevel="1" x14ac:dyDescent="0.2">
      <c r="A179" s="205" t="s">
        <v>1354</v>
      </c>
      <c r="B179" s="221" t="s">
        <v>638</v>
      </c>
      <c r="C179" s="172">
        <f t="shared" si="156"/>
        <v>0</v>
      </c>
      <c r="D179" s="188">
        <f t="shared" si="159"/>
        <v>532</v>
      </c>
      <c r="E179" s="184">
        <v>0</v>
      </c>
      <c r="F179" s="219">
        <f t="shared" si="157"/>
        <v>532</v>
      </c>
      <c r="G179" s="219">
        <v>0</v>
      </c>
      <c r="H179" s="185">
        <v>507</v>
      </c>
      <c r="I179" s="185">
        <v>25</v>
      </c>
      <c r="J179" s="172">
        <v>0</v>
      </c>
      <c r="K179" s="208">
        <v>0</v>
      </c>
      <c r="L179" s="208">
        <v>0</v>
      </c>
      <c r="M179" s="208">
        <v>0</v>
      </c>
      <c r="N179" s="208">
        <v>0</v>
      </c>
      <c r="O179" s="207">
        <v>0</v>
      </c>
      <c r="P179" s="208">
        <f t="shared" si="160"/>
        <v>0</v>
      </c>
      <c r="Q179" s="208">
        <v>0</v>
      </c>
      <c r="R179" s="208">
        <v>0</v>
      </c>
      <c r="S179" s="208">
        <v>0</v>
      </c>
      <c r="T179" s="207">
        <v>0</v>
      </c>
      <c r="U179" s="208">
        <v>0</v>
      </c>
      <c r="V179" s="208">
        <v>0</v>
      </c>
      <c r="W179" s="208">
        <v>0</v>
      </c>
      <c r="X179" s="208">
        <v>0</v>
      </c>
      <c r="Y179" s="207">
        <v>0</v>
      </c>
      <c r="Z179" s="208">
        <v>0</v>
      </c>
      <c r="AA179" s="208">
        <v>0</v>
      </c>
      <c r="AB179" s="208">
        <v>0</v>
      </c>
      <c r="AC179" s="208">
        <v>0</v>
      </c>
    </row>
    <row r="180" spans="1:29" s="211" customFormat="1" ht="75" customHeight="1" outlineLevel="1" x14ac:dyDescent="0.2">
      <c r="A180" s="205" t="s">
        <v>1355</v>
      </c>
      <c r="B180" s="221" t="s">
        <v>639</v>
      </c>
      <c r="C180" s="172">
        <f t="shared" si="156"/>
        <v>0</v>
      </c>
      <c r="D180" s="188">
        <f t="shared" si="159"/>
        <v>1055</v>
      </c>
      <c r="E180" s="184">
        <v>0</v>
      </c>
      <c r="F180" s="219">
        <f t="shared" si="157"/>
        <v>1055</v>
      </c>
      <c r="G180" s="219">
        <v>0</v>
      </c>
      <c r="H180" s="185">
        <v>1005</v>
      </c>
      <c r="I180" s="185">
        <v>50</v>
      </c>
      <c r="J180" s="172">
        <v>0</v>
      </c>
      <c r="K180" s="208">
        <v>0</v>
      </c>
      <c r="L180" s="208">
        <v>0</v>
      </c>
      <c r="M180" s="208">
        <v>0</v>
      </c>
      <c r="N180" s="208">
        <v>0</v>
      </c>
      <c r="O180" s="207">
        <v>0</v>
      </c>
      <c r="P180" s="208">
        <f t="shared" si="160"/>
        <v>0</v>
      </c>
      <c r="Q180" s="208">
        <v>0</v>
      </c>
      <c r="R180" s="208">
        <v>0</v>
      </c>
      <c r="S180" s="208">
        <v>0</v>
      </c>
      <c r="T180" s="207">
        <v>0</v>
      </c>
      <c r="U180" s="208">
        <v>0</v>
      </c>
      <c r="V180" s="208">
        <v>0</v>
      </c>
      <c r="W180" s="208">
        <v>0</v>
      </c>
      <c r="X180" s="208">
        <v>0</v>
      </c>
      <c r="Y180" s="207">
        <v>0</v>
      </c>
      <c r="Z180" s="208">
        <v>0</v>
      </c>
      <c r="AA180" s="208">
        <v>0</v>
      </c>
      <c r="AB180" s="208">
        <v>0</v>
      </c>
      <c r="AC180" s="208">
        <v>0</v>
      </c>
    </row>
    <row r="181" spans="1:29" s="211" customFormat="1" ht="75" customHeight="1" outlineLevel="1" x14ac:dyDescent="0.2">
      <c r="A181" s="205" t="s">
        <v>1356</v>
      </c>
      <c r="B181" s="221" t="s">
        <v>640</v>
      </c>
      <c r="C181" s="172">
        <f t="shared" si="156"/>
        <v>0</v>
      </c>
      <c r="D181" s="188">
        <f t="shared" si="159"/>
        <v>386</v>
      </c>
      <c r="E181" s="184">
        <v>0</v>
      </c>
      <c r="F181" s="219">
        <f t="shared" si="157"/>
        <v>386</v>
      </c>
      <c r="G181" s="219">
        <v>0</v>
      </c>
      <c r="H181" s="185">
        <v>367</v>
      </c>
      <c r="I181" s="185">
        <v>19</v>
      </c>
      <c r="J181" s="172">
        <v>0</v>
      </c>
      <c r="K181" s="208">
        <v>0</v>
      </c>
      <c r="L181" s="208">
        <v>0</v>
      </c>
      <c r="M181" s="208">
        <v>0</v>
      </c>
      <c r="N181" s="208">
        <v>0</v>
      </c>
      <c r="O181" s="207">
        <v>0</v>
      </c>
      <c r="P181" s="208">
        <f t="shared" si="160"/>
        <v>0</v>
      </c>
      <c r="Q181" s="208">
        <v>0</v>
      </c>
      <c r="R181" s="208">
        <v>0</v>
      </c>
      <c r="S181" s="208">
        <v>0</v>
      </c>
      <c r="T181" s="207">
        <v>0</v>
      </c>
      <c r="U181" s="208">
        <v>0</v>
      </c>
      <c r="V181" s="208">
        <v>0</v>
      </c>
      <c r="W181" s="208">
        <v>0</v>
      </c>
      <c r="X181" s="208">
        <v>0</v>
      </c>
      <c r="Y181" s="207">
        <v>0</v>
      </c>
      <c r="Z181" s="208">
        <v>0</v>
      </c>
      <c r="AA181" s="208">
        <v>0</v>
      </c>
      <c r="AB181" s="208">
        <v>0</v>
      </c>
      <c r="AC181" s="208">
        <v>0</v>
      </c>
    </row>
    <row r="182" spans="1:29" s="211" customFormat="1" ht="73.900000000000006" customHeight="1" outlineLevel="1" x14ac:dyDescent="0.2">
      <c r="A182" s="205" t="s">
        <v>1357</v>
      </c>
      <c r="B182" s="221" t="s">
        <v>641</v>
      </c>
      <c r="C182" s="172">
        <f t="shared" si="156"/>
        <v>0</v>
      </c>
      <c r="D182" s="188">
        <f t="shared" si="159"/>
        <v>94</v>
      </c>
      <c r="E182" s="184">
        <v>0</v>
      </c>
      <c r="F182" s="219">
        <f t="shared" si="157"/>
        <v>94</v>
      </c>
      <c r="G182" s="219">
        <v>0</v>
      </c>
      <c r="H182" s="185">
        <v>90</v>
      </c>
      <c r="I182" s="185">
        <v>4</v>
      </c>
      <c r="J182" s="172">
        <v>0</v>
      </c>
      <c r="K182" s="208">
        <v>0</v>
      </c>
      <c r="L182" s="208">
        <v>0</v>
      </c>
      <c r="M182" s="208">
        <v>0</v>
      </c>
      <c r="N182" s="208">
        <v>0</v>
      </c>
      <c r="O182" s="207">
        <v>0</v>
      </c>
      <c r="P182" s="208">
        <f t="shared" si="160"/>
        <v>0</v>
      </c>
      <c r="Q182" s="208">
        <v>0</v>
      </c>
      <c r="R182" s="208">
        <v>0</v>
      </c>
      <c r="S182" s="208">
        <v>0</v>
      </c>
      <c r="T182" s="207">
        <v>0</v>
      </c>
      <c r="U182" s="208">
        <v>0</v>
      </c>
      <c r="V182" s="208">
        <v>0</v>
      </c>
      <c r="W182" s="208">
        <v>0</v>
      </c>
      <c r="X182" s="208">
        <v>0</v>
      </c>
      <c r="Y182" s="207">
        <v>0</v>
      </c>
      <c r="Z182" s="208">
        <v>0</v>
      </c>
      <c r="AA182" s="208">
        <v>0</v>
      </c>
      <c r="AB182" s="208">
        <v>0</v>
      </c>
      <c r="AC182" s="208">
        <v>0</v>
      </c>
    </row>
    <row r="183" spans="1:29" s="211" customFormat="1" ht="68.45" customHeight="1" outlineLevel="1" x14ac:dyDescent="0.2">
      <c r="A183" s="205" t="s">
        <v>1358</v>
      </c>
      <c r="B183" s="221" t="s">
        <v>642</v>
      </c>
      <c r="C183" s="172">
        <f t="shared" si="156"/>
        <v>0</v>
      </c>
      <c r="D183" s="188">
        <f t="shared" si="159"/>
        <v>41</v>
      </c>
      <c r="E183" s="184">
        <v>0</v>
      </c>
      <c r="F183" s="219">
        <f t="shared" si="157"/>
        <v>41</v>
      </c>
      <c r="G183" s="219">
        <v>0</v>
      </c>
      <c r="H183" s="185">
        <v>39</v>
      </c>
      <c r="I183" s="185">
        <v>2</v>
      </c>
      <c r="J183" s="172">
        <v>0</v>
      </c>
      <c r="K183" s="208">
        <v>0</v>
      </c>
      <c r="L183" s="208">
        <v>0</v>
      </c>
      <c r="M183" s="208">
        <v>0</v>
      </c>
      <c r="N183" s="208">
        <v>0</v>
      </c>
      <c r="O183" s="207">
        <v>0</v>
      </c>
      <c r="P183" s="208">
        <f t="shared" si="160"/>
        <v>0</v>
      </c>
      <c r="Q183" s="208">
        <v>0</v>
      </c>
      <c r="R183" s="208">
        <v>0</v>
      </c>
      <c r="S183" s="208">
        <v>0</v>
      </c>
      <c r="T183" s="207">
        <v>0</v>
      </c>
      <c r="U183" s="208">
        <v>0</v>
      </c>
      <c r="V183" s="208">
        <v>0</v>
      </c>
      <c r="W183" s="208">
        <v>0</v>
      </c>
      <c r="X183" s="208">
        <v>0</v>
      </c>
      <c r="Y183" s="207">
        <v>0</v>
      </c>
      <c r="Z183" s="208">
        <v>0</v>
      </c>
      <c r="AA183" s="208">
        <v>0</v>
      </c>
      <c r="AB183" s="208">
        <v>0</v>
      </c>
      <c r="AC183" s="208">
        <v>0</v>
      </c>
    </row>
    <row r="184" spans="1:29" s="211" customFormat="1" ht="66" customHeight="1" outlineLevel="1" x14ac:dyDescent="0.2">
      <c r="A184" s="205" t="s">
        <v>1359</v>
      </c>
      <c r="B184" s="221" t="s">
        <v>643</v>
      </c>
      <c r="C184" s="172">
        <f t="shared" si="156"/>
        <v>0</v>
      </c>
      <c r="D184" s="188">
        <f t="shared" si="159"/>
        <v>95</v>
      </c>
      <c r="E184" s="184">
        <v>0</v>
      </c>
      <c r="F184" s="219">
        <f t="shared" si="157"/>
        <v>95</v>
      </c>
      <c r="G184" s="219">
        <v>0</v>
      </c>
      <c r="H184" s="185">
        <v>90</v>
      </c>
      <c r="I184" s="185">
        <v>5</v>
      </c>
      <c r="J184" s="172">
        <v>0</v>
      </c>
      <c r="K184" s="208">
        <v>0</v>
      </c>
      <c r="L184" s="208">
        <v>0</v>
      </c>
      <c r="M184" s="208">
        <v>0</v>
      </c>
      <c r="N184" s="208">
        <v>0</v>
      </c>
      <c r="O184" s="207">
        <v>0</v>
      </c>
      <c r="P184" s="208">
        <f t="shared" si="160"/>
        <v>0</v>
      </c>
      <c r="Q184" s="208">
        <v>0</v>
      </c>
      <c r="R184" s="208">
        <v>0</v>
      </c>
      <c r="S184" s="208">
        <v>0</v>
      </c>
      <c r="T184" s="207">
        <v>0</v>
      </c>
      <c r="U184" s="208">
        <v>0</v>
      </c>
      <c r="V184" s="208">
        <v>0</v>
      </c>
      <c r="W184" s="208">
        <v>0</v>
      </c>
      <c r="X184" s="208">
        <v>0</v>
      </c>
      <c r="Y184" s="207">
        <v>0</v>
      </c>
      <c r="Z184" s="208">
        <v>0</v>
      </c>
      <c r="AA184" s="208">
        <v>0</v>
      </c>
      <c r="AB184" s="208">
        <v>0</v>
      </c>
      <c r="AC184" s="208">
        <v>0</v>
      </c>
    </row>
    <row r="185" spans="1:29" s="211" customFormat="1" ht="75" customHeight="1" outlineLevel="1" x14ac:dyDescent="0.2">
      <c r="A185" s="205" t="s">
        <v>1360</v>
      </c>
      <c r="B185" s="221" t="s">
        <v>644</v>
      </c>
      <c r="C185" s="172">
        <f t="shared" si="156"/>
        <v>0</v>
      </c>
      <c r="D185" s="188">
        <f t="shared" si="159"/>
        <v>1766</v>
      </c>
      <c r="E185" s="184">
        <v>0</v>
      </c>
      <c r="F185" s="219">
        <f t="shared" si="157"/>
        <v>1766</v>
      </c>
      <c r="G185" s="219">
        <v>0</v>
      </c>
      <c r="H185" s="185">
        <v>1681</v>
      </c>
      <c r="I185" s="185">
        <v>85</v>
      </c>
      <c r="J185" s="172">
        <v>0</v>
      </c>
      <c r="K185" s="208">
        <v>0</v>
      </c>
      <c r="L185" s="208">
        <v>0</v>
      </c>
      <c r="M185" s="208">
        <v>0</v>
      </c>
      <c r="N185" s="208">
        <v>0</v>
      </c>
      <c r="O185" s="207">
        <v>0</v>
      </c>
      <c r="P185" s="208">
        <f t="shared" si="160"/>
        <v>0</v>
      </c>
      <c r="Q185" s="208">
        <v>0</v>
      </c>
      <c r="R185" s="208">
        <v>0</v>
      </c>
      <c r="S185" s="208">
        <v>0</v>
      </c>
      <c r="T185" s="207">
        <v>0</v>
      </c>
      <c r="U185" s="208">
        <v>0</v>
      </c>
      <c r="V185" s="208">
        <v>0</v>
      </c>
      <c r="W185" s="208">
        <v>0</v>
      </c>
      <c r="X185" s="208">
        <v>0</v>
      </c>
      <c r="Y185" s="207">
        <v>0</v>
      </c>
      <c r="Z185" s="208">
        <v>0</v>
      </c>
      <c r="AA185" s="208">
        <v>0</v>
      </c>
      <c r="AB185" s="208">
        <v>0</v>
      </c>
      <c r="AC185" s="208">
        <v>0</v>
      </c>
    </row>
    <row r="186" spans="1:29" s="211" customFormat="1" ht="70.900000000000006" customHeight="1" outlineLevel="1" x14ac:dyDescent="0.2">
      <c r="A186" s="205" t="s">
        <v>1361</v>
      </c>
      <c r="B186" s="221" t="s">
        <v>645</v>
      </c>
      <c r="C186" s="172">
        <f t="shared" si="156"/>
        <v>0</v>
      </c>
      <c r="D186" s="188">
        <f t="shared" si="159"/>
        <v>342</v>
      </c>
      <c r="E186" s="184">
        <v>0</v>
      </c>
      <c r="F186" s="219">
        <f t="shared" si="157"/>
        <v>342</v>
      </c>
      <c r="G186" s="219">
        <v>0</v>
      </c>
      <c r="H186" s="185">
        <v>326</v>
      </c>
      <c r="I186" s="185">
        <v>16</v>
      </c>
      <c r="J186" s="172">
        <v>0</v>
      </c>
      <c r="K186" s="208">
        <v>0</v>
      </c>
      <c r="L186" s="208">
        <v>0</v>
      </c>
      <c r="M186" s="208">
        <v>0</v>
      </c>
      <c r="N186" s="208">
        <v>0</v>
      </c>
      <c r="O186" s="207">
        <v>0</v>
      </c>
      <c r="P186" s="208">
        <f t="shared" si="160"/>
        <v>0</v>
      </c>
      <c r="Q186" s="208">
        <v>0</v>
      </c>
      <c r="R186" s="208">
        <v>0</v>
      </c>
      <c r="S186" s="208">
        <v>0</v>
      </c>
      <c r="T186" s="207">
        <v>0</v>
      </c>
      <c r="U186" s="208">
        <v>0</v>
      </c>
      <c r="V186" s="208">
        <v>0</v>
      </c>
      <c r="W186" s="208">
        <v>0</v>
      </c>
      <c r="X186" s="208">
        <v>0</v>
      </c>
      <c r="Y186" s="207">
        <v>0</v>
      </c>
      <c r="Z186" s="208">
        <v>0</v>
      </c>
      <c r="AA186" s="208">
        <v>0</v>
      </c>
      <c r="AB186" s="208">
        <v>0</v>
      </c>
      <c r="AC186" s="208">
        <v>0</v>
      </c>
    </row>
    <row r="187" spans="1:29" s="211" customFormat="1" ht="51" customHeight="1" outlineLevel="1" x14ac:dyDescent="0.2">
      <c r="A187" s="205" t="s">
        <v>1362</v>
      </c>
      <c r="B187" s="221" t="s">
        <v>646</v>
      </c>
      <c r="C187" s="172">
        <f t="shared" si="156"/>
        <v>0</v>
      </c>
      <c r="D187" s="188">
        <f t="shared" si="159"/>
        <v>289</v>
      </c>
      <c r="E187" s="184">
        <v>0</v>
      </c>
      <c r="F187" s="219">
        <f t="shared" si="157"/>
        <v>289</v>
      </c>
      <c r="G187" s="219">
        <v>0</v>
      </c>
      <c r="H187" s="185">
        <v>276</v>
      </c>
      <c r="I187" s="185">
        <v>13</v>
      </c>
      <c r="J187" s="172">
        <v>0</v>
      </c>
      <c r="K187" s="208">
        <v>0</v>
      </c>
      <c r="L187" s="208">
        <v>0</v>
      </c>
      <c r="M187" s="208">
        <v>0</v>
      </c>
      <c r="N187" s="208">
        <v>0</v>
      </c>
      <c r="O187" s="207">
        <v>0</v>
      </c>
      <c r="P187" s="208">
        <f t="shared" si="160"/>
        <v>0</v>
      </c>
      <c r="Q187" s="208">
        <v>0</v>
      </c>
      <c r="R187" s="208">
        <v>0</v>
      </c>
      <c r="S187" s="208">
        <v>0</v>
      </c>
      <c r="T187" s="207">
        <v>0</v>
      </c>
      <c r="U187" s="208">
        <v>0</v>
      </c>
      <c r="V187" s="208">
        <v>0</v>
      </c>
      <c r="W187" s="208">
        <v>0</v>
      </c>
      <c r="X187" s="208">
        <v>0</v>
      </c>
      <c r="Y187" s="207">
        <v>0</v>
      </c>
      <c r="Z187" s="208">
        <v>0</v>
      </c>
      <c r="AA187" s="208">
        <v>0</v>
      </c>
      <c r="AB187" s="208">
        <v>0</v>
      </c>
      <c r="AC187" s="208">
        <v>0</v>
      </c>
    </row>
    <row r="188" spans="1:29" s="211" customFormat="1" ht="51" customHeight="1" outlineLevel="1" x14ac:dyDescent="0.2">
      <c r="A188" s="205" t="s">
        <v>1363</v>
      </c>
      <c r="B188" s="221" t="s">
        <v>647</v>
      </c>
      <c r="C188" s="172">
        <f t="shared" si="156"/>
        <v>0</v>
      </c>
      <c r="D188" s="188">
        <f t="shared" si="159"/>
        <v>1150</v>
      </c>
      <c r="E188" s="184">
        <v>0</v>
      </c>
      <c r="F188" s="219">
        <f t="shared" si="157"/>
        <v>1150</v>
      </c>
      <c r="G188" s="219">
        <v>0</v>
      </c>
      <c r="H188" s="185">
        <v>1095</v>
      </c>
      <c r="I188" s="185">
        <v>55</v>
      </c>
      <c r="J188" s="172">
        <v>0</v>
      </c>
      <c r="K188" s="208">
        <v>0</v>
      </c>
      <c r="L188" s="208">
        <v>0</v>
      </c>
      <c r="M188" s="208">
        <v>0</v>
      </c>
      <c r="N188" s="208">
        <v>0</v>
      </c>
      <c r="O188" s="207">
        <v>0</v>
      </c>
      <c r="P188" s="208">
        <f t="shared" si="160"/>
        <v>0</v>
      </c>
      <c r="Q188" s="208">
        <v>0</v>
      </c>
      <c r="R188" s="208">
        <v>0</v>
      </c>
      <c r="S188" s="208">
        <v>0</v>
      </c>
      <c r="T188" s="207">
        <v>0</v>
      </c>
      <c r="U188" s="208">
        <v>0</v>
      </c>
      <c r="V188" s="208">
        <v>0</v>
      </c>
      <c r="W188" s="208">
        <v>0</v>
      </c>
      <c r="X188" s="208">
        <v>0</v>
      </c>
      <c r="Y188" s="207">
        <v>0</v>
      </c>
      <c r="Z188" s="208">
        <v>0</v>
      </c>
      <c r="AA188" s="208">
        <v>0</v>
      </c>
      <c r="AB188" s="208">
        <v>0</v>
      </c>
      <c r="AC188" s="208">
        <v>0</v>
      </c>
    </row>
    <row r="189" spans="1:29" s="211" customFormat="1" ht="51" customHeight="1" outlineLevel="1" x14ac:dyDescent="0.2">
      <c r="A189" s="205" t="s">
        <v>1364</v>
      </c>
      <c r="B189" s="221" t="s">
        <v>648</v>
      </c>
      <c r="C189" s="172">
        <f t="shared" si="156"/>
        <v>0</v>
      </c>
      <c r="D189" s="188">
        <f t="shared" si="159"/>
        <v>286</v>
      </c>
      <c r="E189" s="184">
        <v>0</v>
      </c>
      <c r="F189" s="219">
        <f t="shared" si="157"/>
        <v>286</v>
      </c>
      <c r="G189" s="219">
        <v>0</v>
      </c>
      <c r="H189" s="185">
        <v>272</v>
      </c>
      <c r="I189" s="185">
        <v>14</v>
      </c>
      <c r="J189" s="172">
        <v>0</v>
      </c>
      <c r="K189" s="208">
        <v>0</v>
      </c>
      <c r="L189" s="208">
        <v>0</v>
      </c>
      <c r="M189" s="208">
        <v>0</v>
      </c>
      <c r="N189" s="208">
        <v>0</v>
      </c>
      <c r="O189" s="207">
        <v>0</v>
      </c>
      <c r="P189" s="208">
        <f t="shared" si="160"/>
        <v>0</v>
      </c>
      <c r="Q189" s="208">
        <v>0</v>
      </c>
      <c r="R189" s="208">
        <v>0</v>
      </c>
      <c r="S189" s="208">
        <v>0</v>
      </c>
      <c r="T189" s="207">
        <v>0</v>
      </c>
      <c r="U189" s="208">
        <v>0</v>
      </c>
      <c r="V189" s="208">
        <v>0</v>
      </c>
      <c r="W189" s="208">
        <v>0</v>
      </c>
      <c r="X189" s="208">
        <v>0</v>
      </c>
      <c r="Y189" s="207">
        <v>0</v>
      </c>
      <c r="Z189" s="208">
        <v>0</v>
      </c>
      <c r="AA189" s="208">
        <v>0</v>
      </c>
      <c r="AB189" s="208">
        <v>0</v>
      </c>
      <c r="AC189" s="208">
        <v>0</v>
      </c>
    </row>
    <row r="190" spans="1:29" s="211" customFormat="1" ht="64.900000000000006" customHeight="1" outlineLevel="1" x14ac:dyDescent="0.2">
      <c r="A190" s="205" t="s">
        <v>1365</v>
      </c>
      <c r="B190" s="221" t="s">
        <v>649</v>
      </c>
      <c r="C190" s="172">
        <f t="shared" si="156"/>
        <v>0</v>
      </c>
      <c r="D190" s="188">
        <f t="shared" si="159"/>
        <v>238</v>
      </c>
      <c r="E190" s="184">
        <v>0</v>
      </c>
      <c r="F190" s="219">
        <f t="shared" si="157"/>
        <v>238</v>
      </c>
      <c r="G190" s="219">
        <v>0</v>
      </c>
      <c r="H190" s="185">
        <v>227</v>
      </c>
      <c r="I190" s="185">
        <v>11</v>
      </c>
      <c r="J190" s="172">
        <v>0</v>
      </c>
      <c r="K190" s="208">
        <v>0</v>
      </c>
      <c r="L190" s="208">
        <v>0</v>
      </c>
      <c r="M190" s="208">
        <v>0</v>
      </c>
      <c r="N190" s="208">
        <v>0</v>
      </c>
      <c r="O190" s="207">
        <v>0</v>
      </c>
      <c r="P190" s="208">
        <f t="shared" si="160"/>
        <v>0</v>
      </c>
      <c r="Q190" s="208">
        <v>0</v>
      </c>
      <c r="R190" s="208">
        <v>0</v>
      </c>
      <c r="S190" s="208">
        <v>0</v>
      </c>
      <c r="T190" s="207">
        <v>0</v>
      </c>
      <c r="U190" s="208">
        <v>0</v>
      </c>
      <c r="V190" s="208">
        <v>0</v>
      </c>
      <c r="W190" s="208">
        <v>0</v>
      </c>
      <c r="X190" s="208">
        <v>0</v>
      </c>
      <c r="Y190" s="207">
        <v>0</v>
      </c>
      <c r="Z190" s="208">
        <v>0</v>
      </c>
      <c r="AA190" s="208">
        <v>0</v>
      </c>
      <c r="AB190" s="208">
        <v>0</v>
      </c>
      <c r="AC190" s="208">
        <v>0</v>
      </c>
    </row>
    <row r="191" spans="1:29" s="211" customFormat="1" ht="75" customHeight="1" outlineLevel="1" x14ac:dyDescent="0.2">
      <c r="A191" s="205" t="s">
        <v>1366</v>
      </c>
      <c r="B191" s="221" t="s">
        <v>650</v>
      </c>
      <c r="C191" s="172">
        <f t="shared" si="156"/>
        <v>0</v>
      </c>
      <c r="D191" s="188">
        <f t="shared" si="159"/>
        <v>1846</v>
      </c>
      <c r="E191" s="184">
        <v>0</v>
      </c>
      <c r="F191" s="219">
        <f>G191+H191+I191</f>
        <v>1846</v>
      </c>
      <c r="G191" s="219">
        <v>0</v>
      </c>
      <c r="H191" s="185">
        <v>1757</v>
      </c>
      <c r="I191" s="185">
        <v>89</v>
      </c>
      <c r="J191" s="172">
        <v>0</v>
      </c>
      <c r="K191" s="208">
        <v>0</v>
      </c>
      <c r="L191" s="208">
        <v>0</v>
      </c>
      <c r="M191" s="208">
        <v>0</v>
      </c>
      <c r="N191" s="208">
        <v>0</v>
      </c>
      <c r="O191" s="207">
        <v>0</v>
      </c>
      <c r="P191" s="208">
        <f t="shared" si="160"/>
        <v>0</v>
      </c>
      <c r="Q191" s="208">
        <v>0</v>
      </c>
      <c r="R191" s="208">
        <v>0</v>
      </c>
      <c r="S191" s="208">
        <v>0</v>
      </c>
      <c r="T191" s="207">
        <v>0</v>
      </c>
      <c r="U191" s="208">
        <v>0</v>
      </c>
      <c r="V191" s="208">
        <v>0</v>
      </c>
      <c r="W191" s="208">
        <v>0</v>
      </c>
      <c r="X191" s="208">
        <v>0</v>
      </c>
      <c r="Y191" s="207">
        <v>0</v>
      </c>
      <c r="Z191" s="208">
        <v>0</v>
      </c>
      <c r="AA191" s="208">
        <v>0</v>
      </c>
      <c r="AB191" s="208">
        <v>0</v>
      </c>
      <c r="AC191" s="208">
        <v>0</v>
      </c>
    </row>
    <row r="192" spans="1:29" s="211" customFormat="1" ht="57" customHeight="1" outlineLevel="1" x14ac:dyDescent="0.2">
      <c r="A192" s="205" t="s">
        <v>1367</v>
      </c>
      <c r="B192" s="221" t="s">
        <v>651</v>
      </c>
      <c r="C192" s="172">
        <f t="shared" si="156"/>
        <v>0</v>
      </c>
      <c r="D192" s="188">
        <f t="shared" si="159"/>
        <v>1668</v>
      </c>
      <c r="E192" s="184">
        <v>0</v>
      </c>
      <c r="F192" s="219">
        <f t="shared" si="157"/>
        <v>1668</v>
      </c>
      <c r="G192" s="219">
        <v>0</v>
      </c>
      <c r="H192" s="185">
        <v>1588</v>
      </c>
      <c r="I192" s="185">
        <v>80</v>
      </c>
      <c r="J192" s="172">
        <v>0</v>
      </c>
      <c r="K192" s="208">
        <v>0</v>
      </c>
      <c r="L192" s="208">
        <v>0</v>
      </c>
      <c r="M192" s="208">
        <v>0</v>
      </c>
      <c r="N192" s="208">
        <v>0</v>
      </c>
      <c r="O192" s="207">
        <v>0</v>
      </c>
      <c r="P192" s="208">
        <f t="shared" si="160"/>
        <v>0</v>
      </c>
      <c r="Q192" s="208">
        <v>0</v>
      </c>
      <c r="R192" s="208">
        <v>0</v>
      </c>
      <c r="S192" s="208">
        <v>0</v>
      </c>
      <c r="T192" s="207">
        <v>0</v>
      </c>
      <c r="U192" s="208">
        <v>0</v>
      </c>
      <c r="V192" s="208">
        <v>0</v>
      </c>
      <c r="W192" s="208">
        <v>0</v>
      </c>
      <c r="X192" s="208">
        <v>0</v>
      </c>
      <c r="Y192" s="207">
        <v>0</v>
      </c>
      <c r="Z192" s="208">
        <v>0</v>
      </c>
      <c r="AA192" s="208">
        <v>0</v>
      </c>
      <c r="AB192" s="208">
        <v>0</v>
      </c>
      <c r="AC192" s="208">
        <v>0</v>
      </c>
    </row>
    <row r="193" spans="1:29" s="211" customFormat="1" ht="64.900000000000006" customHeight="1" outlineLevel="1" x14ac:dyDescent="0.2">
      <c r="A193" s="205" t="s">
        <v>1368</v>
      </c>
      <c r="B193" s="221" t="s">
        <v>652</v>
      </c>
      <c r="C193" s="172">
        <f t="shared" si="156"/>
        <v>0</v>
      </c>
      <c r="D193" s="188">
        <f t="shared" si="159"/>
        <v>3481</v>
      </c>
      <c r="E193" s="184">
        <v>0</v>
      </c>
      <c r="F193" s="219">
        <f t="shared" si="157"/>
        <v>3481</v>
      </c>
      <c r="G193" s="219">
        <v>0</v>
      </c>
      <c r="H193" s="185">
        <v>3314</v>
      </c>
      <c r="I193" s="185">
        <v>167</v>
      </c>
      <c r="J193" s="172">
        <v>0</v>
      </c>
      <c r="K193" s="208">
        <v>0</v>
      </c>
      <c r="L193" s="208">
        <v>0</v>
      </c>
      <c r="M193" s="208">
        <v>0</v>
      </c>
      <c r="N193" s="208">
        <v>0</v>
      </c>
      <c r="O193" s="207">
        <v>0</v>
      </c>
      <c r="P193" s="208">
        <f t="shared" si="160"/>
        <v>0</v>
      </c>
      <c r="Q193" s="208">
        <v>0</v>
      </c>
      <c r="R193" s="208">
        <v>0</v>
      </c>
      <c r="S193" s="208">
        <v>0</v>
      </c>
      <c r="T193" s="207">
        <v>0</v>
      </c>
      <c r="U193" s="208">
        <v>0</v>
      </c>
      <c r="V193" s="208">
        <v>0</v>
      </c>
      <c r="W193" s="208">
        <v>0</v>
      </c>
      <c r="X193" s="208">
        <v>0</v>
      </c>
      <c r="Y193" s="207">
        <v>0</v>
      </c>
      <c r="Z193" s="208">
        <v>0</v>
      </c>
      <c r="AA193" s="208">
        <v>0</v>
      </c>
      <c r="AB193" s="208">
        <v>0</v>
      </c>
      <c r="AC193" s="208">
        <v>0</v>
      </c>
    </row>
    <row r="194" spans="1:29" s="211" customFormat="1" ht="37.9" customHeight="1" outlineLevel="1" x14ac:dyDescent="0.2">
      <c r="A194" s="205" t="s">
        <v>1369</v>
      </c>
      <c r="B194" s="221" t="s">
        <v>682</v>
      </c>
      <c r="C194" s="172">
        <f t="shared" si="156"/>
        <v>0</v>
      </c>
      <c r="D194" s="188">
        <f t="shared" si="159"/>
        <v>136</v>
      </c>
      <c r="E194" s="184">
        <v>0</v>
      </c>
      <c r="F194" s="219">
        <f t="shared" si="157"/>
        <v>136</v>
      </c>
      <c r="G194" s="219">
        <v>0</v>
      </c>
      <c r="H194" s="185">
        <v>130</v>
      </c>
      <c r="I194" s="185">
        <v>6</v>
      </c>
      <c r="J194" s="172">
        <v>0</v>
      </c>
      <c r="K194" s="208">
        <v>0</v>
      </c>
      <c r="L194" s="208">
        <v>0</v>
      </c>
      <c r="M194" s="208">
        <v>0</v>
      </c>
      <c r="N194" s="208">
        <v>0</v>
      </c>
      <c r="O194" s="207">
        <v>0</v>
      </c>
      <c r="P194" s="208">
        <f t="shared" si="160"/>
        <v>0</v>
      </c>
      <c r="Q194" s="208">
        <v>0</v>
      </c>
      <c r="R194" s="208">
        <v>0</v>
      </c>
      <c r="S194" s="208">
        <v>0</v>
      </c>
      <c r="T194" s="207">
        <v>0</v>
      </c>
      <c r="U194" s="208">
        <v>0</v>
      </c>
      <c r="V194" s="208">
        <v>0</v>
      </c>
      <c r="W194" s="208">
        <v>0</v>
      </c>
      <c r="X194" s="208">
        <v>0</v>
      </c>
      <c r="Y194" s="207">
        <v>0</v>
      </c>
      <c r="Z194" s="208">
        <v>0</v>
      </c>
      <c r="AA194" s="208">
        <v>0</v>
      </c>
      <c r="AB194" s="208">
        <v>0</v>
      </c>
      <c r="AC194" s="208">
        <v>0</v>
      </c>
    </row>
    <row r="195" spans="1:29" s="211" customFormat="1" ht="85.9" customHeight="1" outlineLevel="1" x14ac:dyDescent="0.2">
      <c r="A195" s="205" t="s">
        <v>1370</v>
      </c>
      <c r="B195" s="221" t="s">
        <v>653</v>
      </c>
      <c r="C195" s="172">
        <f t="shared" si="156"/>
        <v>0</v>
      </c>
      <c r="D195" s="188">
        <f t="shared" si="159"/>
        <v>310</v>
      </c>
      <c r="E195" s="184">
        <v>0</v>
      </c>
      <c r="F195" s="219">
        <f t="shared" si="157"/>
        <v>310</v>
      </c>
      <c r="G195" s="219">
        <v>0</v>
      </c>
      <c r="H195" s="185">
        <v>295</v>
      </c>
      <c r="I195" s="185">
        <v>15</v>
      </c>
      <c r="J195" s="172">
        <v>0</v>
      </c>
      <c r="K195" s="208">
        <v>0</v>
      </c>
      <c r="L195" s="208">
        <v>0</v>
      </c>
      <c r="M195" s="208">
        <v>0</v>
      </c>
      <c r="N195" s="208">
        <v>0</v>
      </c>
      <c r="O195" s="207">
        <v>0</v>
      </c>
      <c r="P195" s="208">
        <f t="shared" si="160"/>
        <v>0</v>
      </c>
      <c r="Q195" s="208">
        <v>0</v>
      </c>
      <c r="R195" s="208">
        <v>0</v>
      </c>
      <c r="S195" s="208">
        <v>0</v>
      </c>
      <c r="T195" s="207">
        <v>0</v>
      </c>
      <c r="U195" s="208">
        <v>0</v>
      </c>
      <c r="V195" s="208">
        <v>0</v>
      </c>
      <c r="W195" s="208">
        <v>0</v>
      </c>
      <c r="X195" s="208">
        <v>0</v>
      </c>
      <c r="Y195" s="207">
        <v>0</v>
      </c>
      <c r="Z195" s="208">
        <v>0</v>
      </c>
      <c r="AA195" s="208">
        <v>0</v>
      </c>
      <c r="AB195" s="208">
        <v>0</v>
      </c>
      <c r="AC195" s="208">
        <v>0</v>
      </c>
    </row>
    <row r="196" spans="1:29" s="211" customFormat="1" ht="87" customHeight="1" outlineLevel="1" x14ac:dyDescent="0.2">
      <c r="A196" s="205" t="s">
        <v>1371</v>
      </c>
      <c r="B196" s="221" t="s">
        <v>654</v>
      </c>
      <c r="C196" s="172">
        <f t="shared" si="156"/>
        <v>0</v>
      </c>
      <c r="D196" s="188">
        <f t="shared" si="159"/>
        <v>1492</v>
      </c>
      <c r="E196" s="184">
        <v>0</v>
      </c>
      <c r="F196" s="219">
        <f t="shared" si="157"/>
        <v>1492</v>
      </c>
      <c r="G196" s="219">
        <v>0</v>
      </c>
      <c r="H196" s="185">
        <v>1420</v>
      </c>
      <c r="I196" s="185">
        <v>72</v>
      </c>
      <c r="J196" s="172">
        <v>0</v>
      </c>
      <c r="K196" s="208">
        <v>0</v>
      </c>
      <c r="L196" s="208">
        <v>0</v>
      </c>
      <c r="M196" s="208">
        <v>0</v>
      </c>
      <c r="N196" s="208">
        <v>0</v>
      </c>
      <c r="O196" s="207">
        <v>0</v>
      </c>
      <c r="P196" s="208">
        <f t="shared" si="160"/>
        <v>0</v>
      </c>
      <c r="Q196" s="208">
        <v>0</v>
      </c>
      <c r="R196" s="208">
        <v>0</v>
      </c>
      <c r="S196" s="208">
        <v>0</v>
      </c>
      <c r="T196" s="207">
        <v>0</v>
      </c>
      <c r="U196" s="208">
        <v>0</v>
      </c>
      <c r="V196" s="208">
        <v>0</v>
      </c>
      <c r="W196" s="208">
        <v>0</v>
      </c>
      <c r="X196" s="208">
        <v>0</v>
      </c>
      <c r="Y196" s="207">
        <v>0</v>
      </c>
      <c r="Z196" s="208">
        <v>0</v>
      </c>
      <c r="AA196" s="208">
        <v>0</v>
      </c>
      <c r="AB196" s="208">
        <v>0</v>
      </c>
      <c r="AC196" s="208">
        <v>0</v>
      </c>
    </row>
    <row r="197" spans="1:29" s="211" customFormat="1" ht="67.900000000000006" customHeight="1" outlineLevel="1" x14ac:dyDescent="0.2">
      <c r="A197" s="205" t="s">
        <v>1372</v>
      </c>
      <c r="B197" s="221" t="s">
        <v>655</v>
      </c>
      <c r="C197" s="172">
        <f t="shared" si="156"/>
        <v>0</v>
      </c>
      <c r="D197" s="188">
        <f t="shared" si="159"/>
        <v>143</v>
      </c>
      <c r="E197" s="184">
        <v>0</v>
      </c>
      <c r="F197" s="219">
        <f t="shared" si="157"/>
        <v>143</v>
      </c>
      <c r="G197" s="219">
        <v>0</v>
      </c>
      <c r="H197" s="185">
        <v>136</v>
      </c>
      <c r="I197" s="185">
        <v>7</v>
      </c>
      <c r="J197" s="172">
        <v>0</v>
      </c>
      <c r="K197" s="208">
        <v>0</v>
      </c>
      <c r="L197" s="208">
        <v>0</v>
      </c>
      <c r="M197" s="208">
        <v>0</v>
      </c>
      <c r="N197" s="208">
        <v>0</v>
      </c>
      <c r="O197" s="207">
        <v>0</v>
      </c>
      <c r="P197" s="208">
        <f t="shared" si="160"/>
        <v>0</v>
      </c>
      <c r="Q197" s="208">
        <v>0</v>
      </c>
      <c r="R197" s="208">
        <v>0</v>
      </c>
      <c r="S197" s="208">
        <v>0</v>
      </c>
      <c r="T197" s="207">
        <v>0</v>
      </c>
      <c r="U197" s="208">
        <v>0</v>
      </c>
      <c r="V197" s="208">
        <v>0</v>
      </c>
      <c r="W197" s="208">
        <v>0</v>
      </c>
      <c r="X197" s="208">
        <v>0</v>
      </c>
      <c r="Y197" s="207">
        <v>0</v>
      </c>
      <c r="Z197" s="208">
        <v>0</v>
      </c>
      <c r="AA197" s="208">
        <v>0</v>
      </c>
      <c r="AB197" s="208">
        <v>0</v>
      </c>
      <c r="AC197" s="208">
        <v>0</v>
      </c>
    </row>
    <row r="198" spans="1:29" s="211" customFormat="1" ht="69" customHeight="1" outlineLevel="1" x14ac:dyDescent="0.2">
      <c r="A198" s="205" t="s">
        <v>1373</v>
      </c>
      <c r="B198" s="221" t="s">
        <v>656</v>
      </c>
      <c r="C198" s="172">
        <f t="shared" si="156"/>
        <v>0</v>
      </c>
      <c r="D198" s="188">
        <f t="shared" si="159"/>
        <v>442</v>
      </c>
      <c r="E198" s="184">
        <v>0</v>
      </c>
      <c r="F198" s="219">
        <f t="shared" si="157"/>
        <v>442</v>
      </c>
      <c r="G198" s="219">
        <v>0</v>
      </c>
      <c r="H198" s="185">
        <v>421</v>
      </c>
      <c r="I198" s="185">
        <v>21</v>
      </c>
      <c r="J198" s="172">
        <v>0</v>
      </c>
      <c r="K198" s="208">
        <v>0</v>
      </c>
      <c r="L198" s="208">
        <v>0</v>
      </c>
      <c r="M198" s="208">
        <v>0</v>
      </c>
      <c r="N198" s="208">
        <v>0</v>
      </c>
      <c r="O198" s="207">
        <v>0</v>
      </c>
      <c r="P198" s="208">
        <f t="shared" si="160"/>
        <v>0</v>
      </c>
      <c r="Q198" s="208">
        <v>0</v>
      </c>
      <c r="R198" s="208">
        <v>0</v>
      </c>
      <c r="S198" s="208">
        <v>0</v>
      </c>
      <c r="T198" s="207">
        <v>0</v>
      </c>
      <c r="U198" s="208">
        <v>0</v>
      </c>
      <c r="V198" s="208">
        <v>0</v>
      </c>
      <c r="W198" s="208">
        <v>0</v>
      </c>
      <c r="X198" s="208">
        <v>0</v>
      </c>
      <c r="Y198" s="207">
        <v>0</v>
      </c>
      <c r="Z198" s="208">
        <v>0</v>
      </c>
      <c r="AA198" s="208">
        <v>0</v>
      </c>
      <c r="AB198" s="208">
        <v>0</v>
      </c>
      <c r="AC198" s="208">
        <v>0</v>
      </c>
    </row>
    <row r="199" spans="1:29" s="211" customFormat="1" ht="88.15" customHeight="1" outlineLevel="1" x14ac:dyDescent="0.2">
      <c r="A199" s="205" t="s">
        <v>1374</v>
      </c>
      <c r="B199" s="221" t="s">
        <v>657</v>
      </c>
      <c r="C199" s="172">
        <f t="shared" si="156"/>
        <v>0</v>
      </c>
      <c r="D199" s="188">
        <f t="shared" si="159"/>
        <v>435</v>
      </c>
      <c r="E199" s="184">
        <v>0</v>
      </c>
      <c r="F199" s="219">
        <f t="shared" si="157"/>
        <v>435</v>
      </c>
      <c r="G199" s="219">
        <v>0</v>
      </c>
      <c r="H199" s="185">
        <v>414</v>
      </c>
      <c r="I199" s="185">
        <v>21</v>
      </c>
      <c r="J199" s="172">
        <v>0</v>
      </c>
      <c r="K199" s="208">
        <v>0</v>
      </c>
      <c r="L199" s="208">
        <v>0</v>
      </c>
      <c r="M199" s="208">
        <v>0</v>
      </c>
      <c r="N199" s="208">
        <v>0</v>
      </c>
      <c r="O199" s="207">
        <v>0</v>
      </c>
      <c r="P199" s="208">
        <f t="shared" si="160"/>
        <v>0</v>
      </c>
      <c r="Q199" s="208">
        <v>0</v>
      </c>
      <c r="R199" s="208">
        <v>0</v>
      </c>
      <c r="S199" s="208">
        <v>0</v>
      </c>
      <c r="T199" s="207">
        <v>0</v>
      </c>
      <c r="U199" s="208">
        <v>0</v>
      </c>
      <c r="V199" s="208">
        <v>0</v>
      </c>
      <c r="W199" s="208">
        <v>0</v>
      </c>
      <c r="X199" s="208">
        <v>0</v>
      </c>
      <c r="Y199" s="207">
        <v>0</v>
      </c>
      <c r="Z199" s="208">
        <v>0</v>
      </c>
      <c r="AA199" s="208">
        <v>0</v>
      </c>
      <c r="AB199" s="208">
        <v>0</v>
      </c>
      <c r="AC199" s="208">
        <v>0</v>
      </c>
    </row>
    <row r="200" spans="1:29" s="211" customFormat="1" ht="90" customHeight="1" outlineLevel="1" x14ac:dyDescent="0.2">
      <c r="A200" s="205" t="s">
        <v>1375</v>
      </c>
      <c r="B200" s="221" t="s">
        <v>658</v>
      </c>
      <c r="C200" s="172">
        <f t="shared" si="156"/>
        <v>0</v>
      </c>
      <c r="D200" s="188">
        <f t="shared" si="159"/>
        <v>269</v>
      </c>
      <c r="E200" s="184">
        <v>0</v>
      </c>
      <c r="F200" s="219">
        <f t="shared" si="157"/>
        <v>269</v>
      </c>
      <c r="G200" s="219">
        <v>0</v>
      </c>
      <c r="H200" s="185">
        <v>256</v>
      </c>
      <c r="I200" s="185">
        <v>13</v>
      </c>
      <c r="J200" s="172">
        <v>0</v>
      </c>
      <c r="K200" s="208">
        <v>0</v>
      </c>
      <c r="L200" s="208">
        <v>0</v>
      </c>
      <c r="M200" s="208">
        <v>0</v>
      </c>
      <c r="N200" s="208">
        <v>0</v>
      </c>
      <c r="O200" s="207">
        <v>0</v>
      </c>
      <c r="P200" s="208">
        <f t="shared" si="160"/>
        <v>0</v>
      </c>
      <c r="Q200" s="208">
        <v>0</v>
      </c>
      <c r="R200" s="208">
        <v>0</v>
      </c>
      <c r="S200" s="208">
        <v>0</v>
      </c>
      <c r="T200" s="207">
        <v>0</v>
      </c>
      <c r="U200" s="208">
        <v>0</v>
      </c>
      <c r="V200" s="208">
        <v>0</v>
      </c>
      <c r="W200" s="208">
        <v>0</v>
      </c>
      <c r="X200" s="208">
        <v>0</v>
      </c>
      <c r="Y200" s="207">
        <v>0</v>
      </c>
      <c r="Z200" s="208">
        <v>0</v>
      </c>
      <c r="AA200" s="208">
        <v>0</v>
      </c>
      <c r="AB200" s="208">
        <v>0</v>
      </c>
      <c r="AC200" s="208">
        <v>0</v>
      </c>
    </row>
    <row r="201" spans="1:29" s="211" customFormat="1" ht="49.9" customHeight="1" outlineLevel="1" x14ac:dyDescent="0.2">
      <c r="A201" s="205" t="s">
        <v>1376</v>
      </c>
      <c r="B201" s="221" t="s">
        <v>659</v>
      </c>
      <c r="C201" s="172">
        <f t="shared" si="156"/>
        <v>0</v>
      </c>
      <c r="D201" s="188">
        <f t="shared" si="159"/>
        <v>207</v>
      </c>
      <c r="E201" s="184">
        <v>0</v>
      </c>
      <c r="F201" s="219">
        <f t="shared" si="157"/>
        <v>207</v>
      </c>
      <c r="G201" s="219">
        <v>0</v>
      </c>
      <c r="H201" s="185">
        <v>197</v>
      </c>
      <c r="I201" s="185">
        <v>10</v>
      </c>
      <c r="J201" s="172">
        <v>0</v>
      </c>
      <c r="K201" s="208">
        <v>0</v>
      </c>
      <c r="L201" s="208">
        <v>0</v>
      </c>
      <c r="M201" s="208">
        <v>0</v>
      </c>
      <c r="N201" s="208">
        <v>0</v>
      </c>
      <c r="O201" s="207">
        <v>0</v>
      </c>
      <c r="P201" s="208">
        <f t="shared" si="160"/>
        <v>0</v>
      </c>
      <c r="Q201" s="208">
        <v>0</v>
      </c>
      <c r="R201" s="208">
        <v>0</v>
      </c>
      <c r="S201" s="208">
        <v>0</v>
      </c>
      <c r="T201" s="207">
        <v>0</v>
      </c>
      <c r="U201" s="208">
        <v>0</v>
      </c>
      <c r="V201" s="208">
        <v>0</v>
      </c>
      <c r="W201" s="208">
        <v>0</v>
      </c>
      <c r="X201" s="208">
        <v>0</v>
      </c>
      <c r="Y201" s="207">
        <v>0</v>
      </c>
      <c r="Z201" s="208">
        <v>0</v>
      </c>
      <c r="AA201" s="208">
        <v>0</v>
      </c>
      <c r="AB201" s="208">
        <v>0</v>
      </c>
      <c r="AC201" s="208">
        <v>0</v>
      </c>
    </row>
    <row r="202" spans="1:29" s="211" customFormat="1" ht="69" customHeight="1" outlineLevel="1" x14ac:dyDescent="0.2">
      <c r="A202" s="205" t="s">
        <v>1377</v>
      </c>
      <c r="B202" s="221" t="s">
        <v>660</v>
      </c>
      <c r="C202" s="172">
        <f t="shared" si="156"/>
        <v>0</v>
      </c>
      <c r="D202" s="188">
        <f t="shared" si="159"/>
        <v>276</v>
      </c>
      <c r="E202" s="184">
        <v>0</v>
      </c>
      <c r="F202" s="219">
        <f t="shared" si="157"/>
        <v>276</v>
      </c>
      <c r="G202" s="219">
        <v>0</v>
      </c>
      <c r="H202" s="185">
        <v>263</v>
      </c>
      <c r="I202" s="185">
        <v>13</v>
      </c>
      <c r="J202" s="172">
        <v>0</v>
      </c>
      <c r="K202" s="208">
        <v>0</v>
      </c>
      <c r="L202" s="208">
        <v>0</v>
      </c>
      <c r="M202" s="208">
        <v>0</v>
      </c>
      <c r="N202" s="208">
        <v>0</v>
      </c>
      <c r="O202" s="207">
        <v>0</v>
      </c>
      <c r="P202" s="208">
        <f t="shared" si="160"/>
        <v>0</v>
      </c>
      <c r="Q202" s="208">
        <v>0</v>
      </c>
      <c r="R202" s="208">
        <v>0</v>
      </c>
      <c r="S202" s="208">
        <v>0</v>
      </c>
      <c r="T202" s="207">
        <v>0</v>
      </c>
      <c r="U202" s="208">
        <v>0</v>
      </c>
      <c r="V202" s="208">
        <v>0</v>
      </c>
      <c r="W202" s="208">
        <v>0</v>
      </c>
      <c r="X202" s="208">
        <v>0</v>
      </c>
      <c r="Y202" s="207">
        <v>0</v>
      </c>
      <c r="Z202" s="208">
        <v>0</v>
      </c>
      <c r="AA202" s="208">
        <v>0</v>
      </c>
      <c r="AB202" s="208">
        <v>0</v>
      </c>
      <c r="AC202" s="208">
        <v>0</v>
      </c>
    </row>
    <row r="203" spans="1:29" s="211" customFormat="1" ht="55.9" customHeight="1" outlineLevel="1" x14ac:dyDescent="0.2">
      <c r="A203" s="205" t="s">
        <v>1378</v>
      </c>
      <c r="B203" s="221" t="s">
        <v>661</v>
      </c>
      <c r="C203" s="172">
        <f t="shared" si="156"/>
        <v>0</v>
      </c>
      <c r="D203" s="188">
        <f t="shared" si="159"/>
        <v>1603</v>
      </c>
      <c r="E203" s="184">
        <v>0</v>
      </c>
      <c r="F203" s="219">
        <f t="shared" si="157"/>
        <v>1603</v>
      </c>
      <c r="G203" s="219">
        <v>0</v>
      </c>
      <c r="H203" s="185">
        <v>1526</v>
      </c>
      <c r="I203" s="185">
        <v>77</v>
      </c>
      <c r="J203" s="172">
        <v>0</v>
      </c>
      <c r="K203" s="208">
        <v>0</v>
      </c>
      <c r="L203" s="208">
        <v>0</v>
      </c>
      <c r="M203" s="208">
        <v>0</v>
      </c>
      <c r="N203" s="208">
        <v>0</v>
      </c>
      <c r="O203" s="207">
        <v>0</v>
      </c>
      <c r="P203" s="208">
        <f t="shared" si="160"/>
        <v>0</v>
      </c>
      <c r="Q203" s="208">
        <v>0</v>
      </c>
      <c r="R203" s="208">
        <v>0</v>
      </c>
      <c r="S203" s="208">
        <v>0</v>
      </c>
      <c r="T203" s="207">
        <v>0</v>
      </c>
      <c r="U203" s="208">
        <v>0</v>
      </c>
      <c r="V203" s="208">
        <v>0</v>
      </c>
      <c r="W203" s="208">
        <v>0</v>
      </c>
      <c r="X203" s="208">
        <v>0</v>
      </c>
      <c r="Y203" s="207">
        <v>0</v>
      </c>
      <c r="Z203" s="208">
        <v>0</v>
      </c>
      <c r="AA203" s="208">
        <v>0</v>
      </c>
      <c r="AB203" s="208">
        <v>0</v>
      </c>
      <c r="AC203" s="208">
        <v>0</v>
      </c>
    </row>
    <row r="204" spans="1:29" s="211" customFormat="1" ht="42" customHeight="1" outlineLevel="1" x14ac:dyDescent="0.2">
      <c r="A204" s="205" t="s">
        <v>1379</v>
      </c>
      <c r="B204" s="221" t="s">
        <v>662</v>
      </c>
      <c r="C204" s="172">
        <f t="shared" si="156"/>
        <v>0</v>
      </c>
      <c r="D204" s="188">
        <f t="shared" si="159"/>
        <v>3493</v>
      </c>
      <c r="E204" s="184">
        <v>0</v>
      </c>
      <c r="F204" s="219">
        <f t="shared" si="157"/>
        <v>3493</v>
      </c>
      <c r="G204" s="219">
        <v>0</v>
      </c>
      <c r="H204" s="185">
        <v>3325</v>
      </c>
      <c r="I204" s="185">
        <v>168</v>
      </c>
      <c r="J204" s="172">
        <v>0</v>
      </c>
      <c r="K204" s="208">
        <v>0</v>
      </c>
      <c r="L204" s="208">
        <v>0</v>
      </c>
      <c r="M204" s="208">
        <v>0</v>
      </c>
      <c r="N204" s="208">
        <v>0</v>
      </c>
      <c r="O204" s="207">
        <v>0</v>
      </c>
      <c r="P204" s="208">
        <f t="shared" si="160"/>
        <v>0</v>
      </c>
      <c r="Q204" s="208">
        <v>0</v>
      </c>
      <c r="R204" s="208">
        <v>0</v>
      </c>
      <c r="S204" s="208">
        <v>0</v>
      </c>
      <c r="T204" s="207">
        <v>0</v>
      </c>
      <c r="U204" s="208">
        <v>0</v>
      </c>
      <c r="V204" s="208">
        <v>0</v>
      </c>
      <c r="W204" s="208">
        <v>0</v>
      </c>
      <c r="X204" s="208">
        <v>0</v>
      </c>
      <c r="Y204" s="207">
        <v>0</v>
      </c>
      <c r="Z204" s="208">
        <v>0</v>
      </c>
      <c r="AA204" s="208">
        <v>0</v>
      </c>
      <c r="AB204" s="208">
        <v>0</v>
      </c>
      <c r="AC204" s="208">
        <v>0</v>
      </c>
    </row>
    <row r="205" spans="1:29" s="211" customFormat="1" ht="82.9" customHeight="1" outlineLevel="1" x14ac:dyDescent="0.2">
      <c r="A205" s="205" t="s">
        <v>1380</v>
      </c>
      <c r="B205" s="221" t="s">
        <v>867</v>
      </c>
      <c r="C205" s="172">
        <f t="shared" si="156"/>
        <v>0</v>
      </c>
      <c r="D205" s="188">
        <f t="shared" si="159"/>
        <v>413</v>
      </c>
      <c r="E205" s="184">
        <v>0</v>
      </c>
      <c r="F205" s="219">
        <f t="shared" si="157"/>
        <v>413</v>
      </c>
      <c r="G205" s="219">
        <v>0</v>
      </c>
      <c r="H205" s="185">
        <v>393</v>
      </c>
      <c r="I205" s="185">
        <v>20</v>
      </c>
      <c r="J205" s="172">
        <v>0</v>
      </c>
      <c r="K205" s="208">
        <v>0</v>
      </c>
      <c r="L205" s="208">
        <v>0</v>
      </c>
      <c r="M205" s="208">
        <v>0</v>
      </c>
      <c r="N205" s="208">
        <v>0</v>
      </c>
      <c r="O205" s="207">
        <v>0</v>
      </c>
      <c r="P205" s="208">
        <f t="shared" si="160"/>
        <v>0</v>
      </c>
      <c r="Q205" s="208">
        <v>0</v>
      </c>
      <c r="R205" s="208">
        <v>0</v>
      </c>
      <c r="S205" s="208">
        <v>0</v>
      </c>
      <c r="T205" s="207">
        <v>0</v>
      </c>
      <c r="U205" s="208">
        <v>0</v>
      </c>
      <c r="V205" s="208">
        <v>0</v>
      </c>
      <c r="W205" s="208">
        <v>0</v>
      </c>
      <c r="X205" s="208">
        <v>0</v>
      </c>
      <c r="Y205" s="207">
        <v>0</v>
      </c>
      <c r="Z205" s="208">
        <v>0</v>
      </c>
      <c r="AA205" s="208">
        <v>0</v>
      </c>
      <c r="AB205" s="208">
        <v>0</v>
      </c>
      <c r="AC205" s="208">
        <v>0</v>
      </c>
    </row>
    <row r="206" spans="1:29" s="211" customFormat="1" ht="84" customHeight="1" outlineLevel="1" x14ac:dyDescent="0.2">
      <c r="A206" s="205" t="s">
        <v>1381</v>
      </c>
      <c r="B206" s="221" t="s">
        <v>663</v>
      </c>
      <c r="C206" s="172">
        <f t="shared" si="156"/>
        <v>0</v>
      </c>
      <c r="D206" s="188">
        <f t="shared" si="159"/>
        <v>1112</v>
      </c>
      <c r="E206" s="184">
        <v>0</v>
      </c>
      <c r="F206" s="219">
        <f t="shared" si="157"/>
        <v>1112</v>
      </c>
      <c r="G206" s="219">
        <v>0</v>
      </c>
      <c r="H206" s="185">
        <v>1059</v>
      </c>
      <c r="I206" s="185">
        <v>53</v>
      </c>
      <c r="J206" s="172">
        <v>0</v>
      </c>
      <c r="K206" s="208">
        <v>0</v>
      </c>
      <c r="L206" s="208">
        <v>0</v>
      </c>
      <c r="M206" s="208">
        <v>0</v>
      </c>
      <c r="N206" s="208">
        <v>0</v>
      </c>
      <c r="O206" s="207">
        <v>0</v>
      </c>
      <c r="P206" s="208">
        <f t="shared" si="160"/>
        <v>0</v>
      </c>
      <c r="Q206" s="208">
        <v>0</v>
      </c>
      <c r="R206" s="208">
        <v>0</v>
      </c>
      <c r="S206" s="208">
        <v>0</v>
      </c>
      <c r="T206" s="207">
        <v>0</v>
      </c>
      <c r="U206" s="208">
        <v>0</v>
      </c>
      <c r="V206" s="208">
        <v>0</v>
      </c>
      <c r="W206" s="208">
        <v>0</v>
      </c>
      <c r="X206" s="208">
        <v>0</v>
      </c>
      <c r="Y206" s="207">
        <v>0</v>
      </c>
      <c r="Z206" s="208">
        <v>0</v>
      </c>
      <c r="AA206" s="208">
        <v>0</v>
      </c>
      <c r="AB206" s="208">
        <v>0</v>
      </c>
      <c r="AC206" s="208">
        <v>0</v>
      </c>
    </row>
    <row r="207" spans="1:29" s="211" customFormat="1" ht="67.900000000000006" customHeight="1" outlineLevel="1" x14ac:dyDescent="0.2">
      <c r="A207" s="205" t="s">
        <v>1382</v>
      </c>
      <c r="B207" s="221" t="s">
        <v>664</v>
      </c>
      <c r="C207" s="172">
        <f t="shared" si="156"/>
        <v>0</v>
      </c>
      <c r="D207" s="188">
        <f t="shared" si="159"/>
        <v>340</v>
      </c>
      <c r="E207" s="184">
        <v>0</v>
      </c>
      <c r="F207" s="219">
        <f t="shared" si="157"/>
        <v>340</v>
      </c>
      <c r="G207" s="219">
        <v>0</v>
      </c>
      <c r="H207" s="185">
        <v>324</v>
      </c>
      <c r="I207" s="185">
        <v>16</v>
      </c>
      <c r="J207" s="172">
        <v>0</v>
      </c>
      <c r="K207" s="208">
        <v>0</v>
      </c>
      <c r="L207" s="208">
        <v>0</v>
      </c>
      <c r="M207" s="208">
        <v>0</v>
      </c>
      <c r="N207" s="208">
        <v>0</v>
      </c>
      <c r="O207" s="207">
        <v>0</v>
      </c>
      <c r="P207" s="208">
        <f t="shared" si="160"/>
        <v>0</v>
      </c>
      <c r="Q207" s="208">
        <v>0</v>
      </c>
      <c r="R207" s="208">
        <v>0</v>
      </c>
      <c r="S207" s="208">
        <v>0</v>
      </c>
      <c r="T207" s="207">
        <v>0</v>
      </c>
      <c r="U207" s="208">
        <v>0</v>
      </c>
      <c r="V207" s="208">
        <v>0</v>
      </c>
      <c r="W207" s="208">
        <v>0</v>
      </c>
      <c r="X207" s="208">
        <v>0</v>
      </c>
      <c r="Y207" s="207">
        <v>0</v>
      </c>
      <c r="Z207" s="208">
        <v>0</v>
      </c>
      <c r="AA207" s="208">
        <v>0</v>
      </c>
      <c r="AB207" s="208">
        <v>0</v>
      </c>
      <c r="AC207" s="208">
        <v>0</v>
      </c>
    </row>
    <row r="208" spans="1:29" s="211" customFormat="1" ht="76.900000000000006" customHeight="1" outlineLevel="1" x14ac:dyDescent="0.2">
      <c r="A208" s="205" t="s">
        <v>1383</v>
      </c>
      <c r="B208" s="221" t="s">
        <v>665</v>
      </c>
      <c r="C208" s="172">
        <f t="shared" si="156"/>
        <v>0</v>
      </c>
      <c r="D208" s="188">
        <f t="shared" si="159"/>
        <v>1050</v>
      </c>
      <c r="E208" s="184">
        <v>0</v>
      </c>
      <c r="F208" s="219">
        <f t="shared" si="157"/>
        <v>1050</v>
      </c>
      <c r="G208" s="219">
        <v>0</v>
      </c>
      <c r="H208" s="185">
        <v>1000</v>
      </c>
      <c r="I208" s="185">
        <v>50</v>
      </c>
      <c r="J208" s="172">
        <v>0</v>
      </c>
      <c r="K208" s="208">
        <v>0</v>
      </c>
      <c r="L208" s="208">
        <v>0</v>
      </c>
      <c r="M208" s="208">
        <v>0</v>
      </c>
      <c r="N208" s="208">
        <v>0</v>
      </c>
      <c r="O208" s="207">
        <v>0</v>
      </c>
      <c r="P208" s="208">
        <f t="shared" si="160"/>
        <v>0</v>
      </c>
      <c r="Q208" s="208">
        <v>0</v>
      </c>
      <c r="R208" s="208">
        <v>0</v>
      </c>
      <c r="S208" s="208">
        <v>0</v>
      </c>
      <c r="T208" s="207">
        <v>0</v>
      </c>
      <c r="U208" s="208">
        <v>0</v>
      </c>
      <c r="V208" s="208">
        <v>0</v>
      </c>
      <c r="W208" s="208">
        <v>0</v>
      </c>
      <c r="X208" s="208">
        <v>0</v>
      </c>
      <c r="Y208" s="207">
        <v>0</v>
      </c>
      <c r="Z208" s="208">
        <v>0</v>
      </c>
      <c r="AA208" s="208">
        <v>0</v>
      </c>
      <c r="AB208" s="208">
        <v>0</v>
      </c>
      <c r="AC208" s="208">
        <v>0</v>
      </c>
    </row>
    <row r="209" spans="1:29" s="211" customFormat="1" ht="60" customHeight="1" outlineLevel="1" x14ac:dyDescent="0.2">
      <c r="A209" s="205" t="s">
        <v>1384</v>
      </c>
      <c r="B209" s="221" t="s">
        <v>666</v>
      </c>
      <c r="C209" s="172">
        <f t="shared" si="156"/>
        <v>0</v>
      </c>
      <c r="D209" s="188">
        <f t="shared" si="159"/>
        <v>452</v>
      </c>
      <c r="E209" s="184">
        <v>0</v>
      </c>
      <c r="F209" s="219">
        <f t="shared" si="157"/>
        <v>452</v>
      </c>
      <c r="G209" s="219">
        <v>0</v>
      </c>
      <c r="H209" s="185">
        <v>430</v>
      </c>
      <c r="I209" s="185">
        <v>22</v>
      </c>
      <c r="J209" s="172">
        <v>0</v>
      </c>
      <c r="K209" s="208">
        <v>0</v>
      </c>
      <c r="L209" s="208">
        <v>0</v>
      </c>
      <c r="M209" s="208">
        <v>0</v>
      </c>
      <c r="N209" s="208">
        <v>0</v>
      </c>
      <c r="O209" s="207">
        <v>0</v>
      </c>
      <c r="P209" s="208">
        <f t="shared" si="160"/>
        <v>0</v>
      </c>
      <c r="Q209" s="208">
        <v>0</v>
      </c>
      <c r="R209" s="208">
        <v>0</v>
      </c>
      <c r="S209" s="208">
        <v>0</v>
      </c>
      <c r="T209" s="207">
        <v>0</v>
      </c>
      <c r="U209" s="208">
        <v>0</v>
      </c>
      <c r="V209" s="208">
        <v>0</v>
      </c>
      <c r="W209" s="208">
        <v>0</v>
      </c>
      <c r="X209" s="208">
        <v>0</v>
      </c>
      <c r="Y209" s="207">
        <v>0</v>
      </c>
      <c r="Z209" s="208">
        <v>0</v>
      </c>
      <c r="AA209" s="208">
        <v>0</v>
      </c>
      <c r="AB209" s="208">
        <v>0</v>
      </c>
      <c r="AC209" s="208">
        <v>0</v>
      </c>
    </row>
    <row r="210" spans="1:29" s="211" customFormat="1" ht="63" customHeight="1" outlineLevel="1" x14ac:dyDescent="0.2">
      <c r="A210" s="205" t="s">
        <v>1385</v>
      </c>
      <c r="B210" s="221" t="s">
        <v>667</v>
      </c>
      <c r="C210" s="172">
        <f t="shared" si="156"/>
        <v>0</v>
      </c>
      <c r="D210" s="188">
        <f t="shared" si="159"/>
        <v>697</v>
      </c>
      <c r="E210" s="184">
        <v>0</v>
      </c>
      <c r="F210" s="219">
        <f t="shared" si="157"/>
        <v>697</v>
      </c>
      <c r="G210" s="219">
        <v>0</v>
      </c>
      <c r="H210" s="185">
        <v>664</v>
      </c>
      <c r="I210" s="185">
        <v>33</v>
      </c>
      <c r="J210" s="172">
        <v>0</v>
      </c>
      <c r="K210" s="208">
        <v>0</v>
      </c>
      <c r="L210" s="208">
        <v>0</v>
      </c>
      <c r="M210" s="208">
        <v>0</v>
      </c>
      <c r="N210" s="208">
        <v>0</v>
      </c>
      <c r="O210" s="207">
        <v>0</v>
      </c>
      <c r="P210" s="208">
        <f t="shared" si="160"/>
        <v>0</v>
      </c>
      <c r="Q210" s="208">
        <v>0</v>
      </c>
      <c r="R210" s="208">
        <v>0</v>
      </c>
      <c r="S210" s="208">
        <v>0</v>
      </c>
      <c r="T210" s="207">
        <v>0</v>
      </c>
      <c r="U210" s="208">
        <v>0</v>
      </c>
      <c r="V210" s="208">
        <v>0</v>
      </c>
      <c r="W210" s="208">
        <v>0</v>
      </c>
      <c r="X210" s="208">
        <v>0</v>
      </c>
      <c r="Y210" s="207">
        <v>0</v>
      </c>
      <c r="Z210" s="208">
        <v>0</v>
      </c>
      <c r="AA210" s="208">
        <v>0</v>
      </c>
      <c r="AB210" s="208">
        <v>0</v>
      </c>
      <c r="AC210" s="208">
        <v>0</v>
      </c>
    </row>
    <row r="211" spans="1:29" s="211" customFormat="1" ht="91.9" customHeight="1" outlineLevel="1" x14ac:dyDescent="0.2">
      <c r="A211" s="205" t="s">
        <v>1386</v>
      </c>
      <c r="B211" s="221" t="s">
        <v>860</v>
      </c>
      <c r="C211" s="172">
        <f t="shared" si="156"/>
        <v>0</v>
      </c>
      <c r="D211" s="188">
        <f t="shared" si="159"/>
        <v>461</v>
      </c>
      <c r="E211" s="184">
        <v>0</v>
      </c>
      <c r="F211" s="219">
        <f t="shared" si="157"/>
        <v>461</v>
      </c>
      <c r="G211" s="219">
        <v>0</v>
      </c>
      <c r="H211" s="185">
        <v>439</v>
      </c>
      <c r="I211" s="185">
        <v>22</v>
      </c>
      <c r="J211" s="172">
        <v>0</v>
      </c>
      <c r="K211" s="208">
        <v>0</v>
      </c>
      <c r="L211" s="208">
        <v>0</v>
      </c>
      <c r="M211" s="208">
        <v>0</v>
      </c>
      <c r="N211" s="208">
        <v>0</v>
      </c>
      <c r="O211" s="207">
        <v>0</v>
      </c>
      <c r="P211" s="208">
        <f t="shared" si="160"/>
        <v>0</v>
      </c>
      <c r="Q211" s="208">
        <v>0</v>
      </c>
      <c r="R211" s="208">
        <v>0</v>
      </c>
      <c r="S211" s="208">
        <v>0</v>
      </c>
      <c r="T211" s="207">
        <v>0</v>
      </c>
      <c r="U211" s="208">
        <v>0</v>
      </c>
      <c r="V211" s="208">
        <v>0</v>
      </c>
      <c r="W211" s="208">
        <v>0</v>
      </c>
      <c r="X211" s="208">
        <v>0</v>
      </c>
      <c r="Y211" s="207">
        <v>0</v>
      </c>
      <c r="Z211" s="208">
        <v>0</v>
      </c>
      <c r="AA211" s="208">
        <v>0</v>
      </c>
      <c r="AB211" s="208">
        <v>0</v>
      </c>
      <c r="AC211" s="208">
        <v>0</v>
      </c>
    </row>
    <row r="212" spans="1:29" s="211" customFormat="1" ht="54.75" customHeight="1" outlineLevel="1" x14ac:dyDescent="0.2">
      <c r="A212" s="205" t="s">
        <v>1387</v>
      </c>
      <c r="B212" s="221" t="s">
        <v>861</v>
      </c>
      <c r="C212" s="172">
        <f t="shared" si="156"/>
        <v>0</v>
      </c>
      <c r="D212" s="188">
        <f t="shared" si="159"/>
        <v>286</v>
      </c>
      <c r="E212" s="184">
        <v>0</v>
      </c>
      <c r="F212" s="219">
        <f t="shared" si="157"/>
        <v>286</v>
      </c>
      <c r="G212" s="219">
        <v>0</v>
      </c>
      <c r="H212" s="185">
        <v>272</v>
      </c>
      <c r="I212" s="185">
        <v>14</v>
      </c>
      <c r="J212" s="172">
        <v>0</v>
      </c>
      <c r="K212" s="208">
        <v>0</v>
      </c>
      <c r="L212" s="208">
        <v>0</v>
      </c>
      <c r="M212" s="208">
        <v>0</v>
      </c>
      <c r="N212" s="208">
        <v>0</v>
      </c>
      <c r="O212" s="207">
        <v>0</v>
      </c>
      <c r="P212" s="208">
        <f t="shared" si="160"/>
        <v>0</v>
      </c>
      <c r="Q212" s="208">
        <v>0</v>
      </c>
      <c r="R212" s="208">
        <v>0</v>
      </c>
      <c r="S212" s="208">
        <v>0</v>
      </c>
      <c r="T212" s="207">
        <v>0</v>
      </c>
      <c r="U212" s="208">
        <v>0</v>
      </c>
      <c r="V212" s="208">
        <v>0</v>
      </c>
      <c r="W212" s="208">
        <v>0</v>
      </c>
      <c r="X212" s="208">
        <v>0</v>
      </c>
      <c r="Y212" s="207">
        <v>0</v>
      </c>
      <c r="Z212" s="208">
        <v>0</v>
      </c>
      <c r="AA212" s="208">
        <v>0</v>
      </c>
      <c r="AB212" s="208">
        <v>0</v>
      </c>
      <c r="AC212" s="208">
        <v>0</v>
      </c>
    </row>
    <row r="213" spans="1:29" s="211" customFormat="1" ht="99" customHeight="1" outlineLevel="1" x14ac:dyDescent="0.2">
      <c r="A213" s="205" t="s">
        <v>1388</v>
      </c>
      <c r="B213" s="221" t="s">
        <v>862</v>
      </c>
      <c r="C213" s="172">
        <f t="shared" si="156"/>
        <v>0</v>
      </c>
      <c r="D213" s="188">
        <f t="shared" si="159"/>
        <v>1349</v>
      </c>
      <c r="E213" s="184">
        <v>0</v>
      </c>
      <c r="F213" s="219">
        <f t="shared" si="157"/>
        <v>1349</v>
      </c>
      <c r="G213" s="219">
        <v>0</v>
      </c>
      <c r="H213" s="185">
        <v>1284</v>
      </c>
      <c r="I213" s="185">
        <v>65</v>
      </c>
      <c r="J213" s="172">
        <v>0</v>
      </c>
      <c r="K213" s="208">
        <v>0</v>
      </c>
      <c r="L213" s="208">
        <v>0</v>
      </c>
      <c r="M213" s="208">
        <v>0</v>
      </c>
      <c r="N213" s="208">
        <v>0</v>
      </c>
      <c r="O213" s="207">
        <v>0</v>
      </c>
      <c r="P213" s="208">
        <f t="shared" si="160"/>
        <v>0</v>
      </c>
      <c r="Q213" s="208">
        <v>0</v>
      </c>
      <c r="R213" s="208">
        <v>0</v>
      </c>
      <c r="S213" s="208">
        <v>0</v>
      </c>
      <c r="T213" s="207">
        <v>0</v>
      </c>
      <c r="U213" s="208">
        <v>0</v>
      </c>
      <c r="V213" s="208">
        <v>0</v>
      </c>
      <c r="W213" s="208">
        <v>0</v>
      </c>
      <c r="X213" s="208">
        <v>0</v>
      </c>
      <c r="Y213" s="207">
        <v>0</v>
      </c>
      <c r="Z213" s="208">
        <v>0</v>
      </c>
      <c r="AA213" s="208">
        <v>0</v>
      </c>
      <c r="AB213" s="208">
        <v>0</v>
      </c>
      <c r="AC213" s="208">
        <v>0</v>
      </c>
    </row>
    <row r="214" spans="1:29" s="211" customFormat="1" ht="69" customHeight="1" outlineLevel="1" x14ac:dyDescent="0.2">
      <c r="A214" s="205" t="s">
        <v>1389</v>
      </c>
      <c r="B214" s="221" t="s">
        <v>668</v>
      </c>
      <c r="C214" s="172">
        <f t="shared" si="156"/>
        <v>0</v>
      </c>
      <c r="D214" s="188">
        <f t="shared" si="159"/>
        <v>142</v>
      </c>
      <c r="E214" s="184">
        <v>0</v>
      </c>
      <c r="F214" s="219">
        <f t="shared" si="157"/>
        <v>142</v>
      </c>
      <c r="G214" s="219">
        <v>0</v>
      </c>
      <c r="H214" s="185">
        <v>135</v>
      </c>
      <c r="I214" s="185">
        <v>7</v>
      </c>
      <c r="J214" s="172">
        <v>0</v>
      </c>
      <c r="K214" s="208">
        <v>0</v>
      </c>
      <c r="L214" s="208">
        <v>0</v>
      </c>
      <c r="M214" s="208">
        <v>0</v>
      </c>
      <c r="N214" s="208">
        <v>0</v>
      </c>
      <c r="O214" s="207">
        <v>0</v>
      </c>
      <c r="P214" s="208">
        <f t="shared" si="160"/>
        <v>0</v>
      </c>
      <c r="Q214" s="208">
        <v>0</v>
      </c>
      <c r="R214" s="208">
        <v>0</v>
      </c>
      <c r="S214" s="208">
        <v>0</v>
      </c>
      <c r="T214" s="207">
        <v>0</v>
      </c>
      <c r="U214" s="208">
        <v>0</v>
      </c>
      <c r="V214" s="208">
        <v>0</v>
      </c>
      <c r="W214" s="208">
        <v>0</v>
      </c>
      <c r="X214" s="208">
        <v>0</v>
      </c>
      <c r="Y214" s="207">
        <v>0</v>
      </c>
      <c r="Z214" s="208">
        <v>0</v>
      </c>
      <c r="AA214" s="208">
        <v>0</v>
      </c>
      <c r="AB214" s="208">
        <v>0</v>
      </c>
      <c r="AC214" s="208">
        <v>0</v>
      </c>
    </row>
    <row r="215" spans="1:29" s="211" customFormat="1" ht="76.900000000000006" customHeight="1" outlineLevel="1" x14ac:dyDescent="0.2">
      <c r="A215" s="205" t="s">
        <v>1390</v>
      </c>
      <c r="B215" s="221" t="s">
        <v>863</v>
      </c>
      <c r="C215" s="172">
        <f t="shared" si="156"/>
        <v>0</v>
      </c>
      <c r="D215" s="188">
        <f t="shared" si="159"/>
        <v>3782</v>
      </c>
      <c r="E215" s="184">
        <v>0</v>
      </c>
      <c r="F215" s="219">
        <f>G215+H215+I215</f>
        <v>3782</v>
      </c>
      <c r="G215" s="219">
        <v>0</v>
      </c>
      <c r="H215" s="185">
        <v>3601</v>
      </c>
      <c r="I215" s="185">
        <v>181</v>
      </c>
      <c r="J215" s="172">
        <v>0</v>
      </c>
      <c r="K215" s="208">
        <v>0</v>
      </c>
      <c r="L215" s="208">
        <v>0</v>
      </c>
      <c r="M215" s="208">
        <v>0</v>
      </c>
      <c r="N215" s="208">
        <v>0</v>
      </c>
      <c r="O215" s="207">
        <v>0</v>
      </c>
      <c r="P215" s="208">
        <f t="shared" si="160"/>
        <v>0</v>
      </c>
      <c r="Q215" s="208">
        <v>0</v>
      </c>
      <c r="R215" s="208">
        <v>0</v>
      </c>
      <c r="S215" s="208">
        <v>0</v>
      </c>
      <c r="T215" s="207">
        <v>0</v>
      </c>
      <c r="U215" s="208">
        <v>0</v>
      </c>
      <c r="V215" s="208">
        <v>0</v>
      </c>
      <c r="W215" s="208">
        <v>0</v>
      </c>
      <c r="X215" s="208">
        <v>0</v>
      </c>
      <c r="Y215" s="207">
        <v>0</v>
      </c>
      <c r="Z215" s="208">
        <v>0</v>
      </c>
      <c r="AA215" s="208">
        <v>0</v>
      </c>
      <c r="AB215" s="208">
        <v>0</v>
      </c>
      <c r="AC215" s="208">
        <v>0</v>
      </c>
    </row>
    <row r="216" spans="1:29" s="211" customFormat="1" ht="75" customHeight="1" outlineLevel="1" x14ac:dyDescent="0.2">
      <c r="A216" s="205" t="s">
        <v>1391</v>
      </c>
      <c r="B216" s="221" t="s">
        <v>669</v>
      </c>
      <c r="C216" s="172">
        <f t="shared" si="156"/>
        <v>0</v>
      </c>
      <c r="D216" s="188">
        <f t="shared" si="159"/>
        <v>3661</v>
      </c>
      <c r="E216" s="184">
        <v>0</v>
      </c>
      <c r="F216" s="219">
        <f t="shared" si="157"/>
        <v>3661</v>
      </c>
      <c r="G216" s="219">
        <v>0</v>
      </c>
      <c r="H216" s="185">
        <v>3485</v>
      </c>
      <c r="I216" s="185">
        <v>176</v>
      </c>
      <c r="J216" s="172">
        <v>0</v>
      </c>
      <c r="K216" s="208">
        <v>0</v>
      </c>
      <c r="L216" s="208">
        <v>0</v>
      </c>
      <c r="M216" s="208">
        <v>0</v>
      </c>
      <c r="N216" s="208">
        <v>0</v>
      </c>
      <c r="O216" s="207">
        <v>0</v>
      </c>
      <c r="P216" s="208">
        <f t="shared" si="160"/>
        <v>0</v>
      </c>
      <c r="Q216" s="208">
        <v>0</v>
      </c>
      <c r="R216" s="208">
        <v>0</v>
      </c>
      <c r="S216" s="208">
        <v>0</v>
      </c>
      <c r="T216" s="207">
        <v>0</v>
      </c>
      <c r="U216" s="208">
        <v>0</v>
      </c>
      <c r="V216" s="208">
        <v>0</v>
      </c>
      <c r="W216" s="208">
        <v>0</v>
      </c>
      <c r="X216" s="208">
        <v>0</v>
      </c>
      <c r="Y216" s="207">
        <v>0</v>
      </c>
      <c r="Z216" s="208">
        <v>0</v>
      </c>
      <c r="AA216" s="208">
        <v>0</v>
      </c>
      <c r="AB216" s="208">
        <v>0</v>
      </c>
      <c r="AC216" s="208">
        <v>0</v>
      </c>
    </row>
    <row r="217" spans="1:29" s="211" customFormat="1" ht="81" customHeight="1" outlineLevel="1" x14ac:dyDescent="0.2">
      <c r="A217" s="205" t="s">
        <v>1392</v>
      </c>
      <c r="B217" s="221" t="s">
        <v>864</v>
      </c>
      <c r="C217" s="172">
        <f t="shared" si="156"/>
        <v>0</v>
      </c>
      <c r="D217" s="188">
        <f t="shared" si="159"/>
        <v>1132</v>
      </c>
      <c r="E217" s="184">
        <v>0</v>
      </c>
      <c r="F217" s="219">
        <f t="shared" si="157"/>
        <v>1132</v>
      </c>
      <c r="G217" s="219">
        <v>0</v>
      </c>
      <c r="H217" s="185">
        <v>1078</v>
      </c>
      <c r="I217" s="185">
        <v>54</v>
      </c>
      <c r="J217" s="172">
        <v>0</v>
      </c>
      <c r="K217" s="208">
        <v>0</v>
      </c>
      <c r="L217" s="208">
        <v>0</v>
      </c>
      <c r="M217" s="208">
        <v>0</v>
      </c>
      <c r="N217" s="208">
        <v>0</v>
      </c>
      <c r="O217" s="207">
        <v>0</v>
      </c>
      <c r="P217" s="208">
        <f t="shared" si="160"/>
        <v>0</v>
      </c>
      <c r="Q217" s="208">
        <v>0</v>
      </c>
      <c r="R217" s="208">
        <v>0</v>
      </c>
      <c r="S217" s="208">
        <v>0</v>
      </c>
      <c r="T217" s="207">
        <v>0</v>
      </c>
      <c r="U217" s="208">
        <v>0</v>
      </c>
      <c r="V217" s="208">
        <v>0</v>
      </c>
      <c r="W217" s="208">
        <v>0</v>
      </c>
      <c r="X217" s="208">
        <v>0</v>
      </c>
      <c r="Y217" s="207">
        <v>0</v>
      </c>
      <c r="Z217" s="208">
        <v>0</v>
      </c>
      <c r="AA217" s="208">
        <v>0</v>
      </c>
      <c r="AB217" s="208">
        <v>0</v>
      </c>
      <c r="AC217" s="208">
        <v>0</v>
      </c>
    </row>
    <row r="218" spans="1:29" s="211" customFormat="1" ht="69.599999999999994" customHeight="1" outlineLevel="1" x14ac:dyDescent="0.2">
      <c r="A218" s="205" t="s">
        <v>1393</v>
      </c>
      <c r="B218" s="221" t="s">
        <v>670</v>
      </c>
      <c r="C218" s="172">
        <f t="shared" si="156"/>
        <v>0</v>
      </c>
      <c r="D218" s="188">
        <f t="shared" si="159"/>
        <v>1475</v>
      </c>
      <c r="E218" s="184">
        <v>0</v>
      </c>
      <c r="F218" s="219">
        <f>G218+H218+I218</f>
        <v>1475</v>
      </c>
      <c r="G218" s="219">
        <v>0</v>
      </c>
      <c r="H218" s="185">
        <v>1404</v>
      </c>
      <c r="I218" s="185">
        <v>71</v>
      </c>
      <c r="J218" s="172">
        <v>0</v>
      </c>
      <c r="K218" s="208">
        <v>0</v>
      </c>
      <c r="L218" s="208">
        <v>0</v>
      </c>
      <c r="M218" s="208">
        <v>0</v>
      </c>
      <c r="N218" s="208">
        <v>0</v>
      </c>
      <c r="O218" s="207">
        <v>0</v>
      </c>
      <c r="P218" s="208">
        <f t="shared" si="160"/>
        <v>0</v>
      </c>
      <c r="Q218" s="208">
        <v>0</v>
      </c>
      <c r="R218" s="208">
        <v>0</v>
      </c>
      <c r="S218" s="208">
        <v>0</v>
      </c>
      <c r="T218" s="207">
        <v>0</v>
      </c>
      <c r="U218" s="208">
        <v>0</v>
      </c>
      <c r="V218" s="208">
        <v>0</v>
      </c>
      <c r="W218" s="208">
        <v>0</v>
      </c>
      <c r="X218" s="208">
        <v>0</v>
      </c>
      <c r="Y218" s="207">
        <v>0</v>
      </c>
      <c r="Z218" s="208">
        <v>0</v>
      </c>
      <c r="AA218" s="208">
        <v>0</v>
      </c>
      <c r="AB218" s="208">
        <v>0</v>
      </c>
      <c r="AC218" s="208">
        <v>0</v>
      </c>
    </row>
    <row r="219" spans="1:29" s="211" customFormat="1" ht="57" customHeight="1" outlineLevel="1" x14ac:dyDescent="0.2">
      <c r="A219" s="205" t="s">
        <v>1394</v>
      </c>
      <c r="B219" s="221" t="s">
        <v>671</v>
      </c>
      <c r="C219" s="172">
        <f t="shared" si="156"/>
        <v>0</v>
      </c>
      <c r="D219" s="188">
        <f t="shared" si="159"/>
        <v>1148</v>
      </c>
      <c r="E219" s="184">
        <v>0</v>
      </c>
      <c r="F219" s="219">
        <f>G219+H219+I219</f>
        <v>1148</v>
      </c>
      <c r="G219" s="219">
        <v>0</v>
      </c>
      <c r="H219" s="185">
        <v>1093</v>
      </c>
      <c r="I219" s="185">
        <v>55</v>
      </c>
      <c r="J219" s="172">
        <v>0</v>
      </c>
      <c r="K219" s="208">
        <v>0</v>
      </c>
      <c r="L219" s="208">
        <v>0</v>
      </c>
      <c r="M219" s="208">
        <v>0</v>
      </c>
      <c r="N219" s="208">
        <v>0</v>
      </c>
      <c r="O219" s="207">
        <v>0</v>
      </c>
      <c r="P219" s="208">
        <f t="shared" si="160"/>
        <v>0</v>
      </c>
      <c r="Q219" s="208">
        <v>0</v>
      </c>
      <c r="R219" s="208">
        <v>0</v>
      </c>
      <c r="S219" s="208">
        <v>0</v>
      </c>
      <c r="T219" s="207">
        <v>0</v>
      </c>
      <c r="U219" s="208">
        <v>0</v>
      </c>
      <c r="V219" s="208">
        <v>0</v>
      </c>
      <c r="W219" s="208">
        <v>0</v>
      </c>
      <c r="X219" s="208">
        <v>0</v>
      </c>
      <c r="Y219" s="207">
        <v>0</v>
      </c>
      <c r="Z219" s="208">
        <v>0</v>
      </c>
      <c r="AA219" s="208">
        <v>0</v>
      </c>
      <c r="AB219" s="208">
        <v>0</v>
      </c>
      <c r="AC219" s="208">
        <v>0</v>
      </c>
    </row>
    <row r="220" spans="1:29" s="211" customFormat="1" ht="63" customHeight="1" outlineLevel="1" x14ac:dyDescent="0.2">
      <c r="A220" s="205" t="s">
        <v>1395</v>
      </c>
      <c r="B220" s="221" t="s">
        <v>865</v>
      </c>
      <c r="C220" s="172">
        <f t="shared" si="156"/>
        <v>0</v>
      </c>
      <c r="D220" s="188">
        <f t="shared" si="159"/>
        <v>828</v>
      </c>
      <c r="E220" s="184">
        <v>0</v>
      </c>
      <c r="F220" s="219">
        <f t="shared" si="157"/>
        <v>828</v>
      </c>
      <c r="G220" s="219">
        <v>0</v>
      </c>
      <c r="H220" s="185">
        <v>788</v>
      </c>
      <c r="I220" s="185">
        <v>40</v>
      </c>
      <c r="J220" s="172">
        <v>0</v>
      </c>
      <c r="K220" s="208">
        <v>0</v>
      </c>
      <c r="L220" s="208">
        <v>0</v>
      </c>
      <c r="M220" s="208">
        <v>0</v>
      </c>
      <c r="N220" s="208">
        <v>0</v>
      </c>
      <c r="O220" s="207">
        <v>0</v>
      </c>
      <c r="P220" s="208">
        <f t="shared" si="160"/>
        <v>0</v>
      </c>
      <c r="Q220" s="208">
        <v>0</v>
      </c>
      <c r="R220" s="208">
        <v>0</v>
      </c>
      <c r="S220" s="208">
        <v>0</v>
      </c>
      <c r="T220" s="207">
        <v>0</v>
      </c>
      <c r="U220" s="208">
        <v>0</v>
      </c>
      <c r="V220" s="208">
        <v>0</v>
      </c>
      <c r="W220" s="208">
        <v>0</v>
      </c>
      <c r="X220" s="208">
        <v>0</v>
      </c>
      <c r="Y220" s="207">
        <v>0</v>
      </c>
      <c r="Z220" s="208">
        <v>0</v>
      </c>
      <c r="AA220" s="208">
        <v>0</v>
      </c>
      <c r="AB220" s="208">
        <v>0</v>
      </c>
      <c r="AC220" s="208">
        <v>0</v>
      </c>
    </row>
    <row r="221" spans="1:29" s="211" customFormat="1" ht="115.9" customHeight="1" outlineLevel="1" x14ac:dyDescent="0.2">
      <c r="A221" s="205" t="s">
        <v>1396</v>
      </c>
      <c r="B221" s="221" t="s">
        <v>672</v>
      </c>
      <c r="C221" s="172">
        <f t="shared" si="156"/>
        <v>0</v>
      </c>
      <c r="D221" s="188">
        <f t="shared" si="159"/>
        <v>5055</v>
      </c>
      <c r="E221" s="184">
        <v>0</v>
      </c>
      <c r="F221" s="219">
        <f t="shared" si="157"/>
        <v>5055</v>
      </c>
      <c r="G221" s="219">
        <v>0</v>
      </c>
      <c r="H221" s="185">
        <v>4812</v>
      </c>
      <c r="I221" s="185">
        <v>243</v>
      </c>
      <c r="J221" s="172">
        <v>0</v>
      </c>
      <c r="K221" s="208">
        <v>0</v>
      </c>
      <c r="L221" s="208">
        <v>0</v>
      </c>
      <c r="M221" s="208">
        <v>0</v>
      </c>
      <c r="N221" s="208">
        <v>0</v>
      </c>
      <c r="O221" s="207">
        <v>0</v>
      </c>
      <c r="P221" s="208">
        <f t="shared" si="160"/>
        <v>0</v>
      </c>
      <c r="Q221" s="208">
        <v>0</v>
      </c>
      <c r="R221" s="208">
        <v>0</v>
      </c>
      <c r="S221" s="208">
        <v>0</v>
      </c>
      <c r="T221" s="207">
        <v>0</v>
      </c>
      <c r="U221" s="208">
        <v>0</v>
      </c>
      <c r="V221" s="208">
        <v>0</v>
      </c>
      <c r="W221" s="208">
        <v>0</v>
      </c>
      <c r="X221" s="208">
        <v>0</v>
      </c>
      <c r="Y221" s="207">
        <v>0</v>
      </c>
      <c r="Z221" s="208">
        <v>0</v>
      </c>
      <c r="AA221" s="208">
        <v>0</v>
      </c>
      <c r="AB221" s="208">
        <v>0</v>
      </c>
      <c r="AC221" s="208">
        <v>0</v>
      </c>
    </row>
    <row r="222" spans="1:29" s="211" customFormat="1" ht="99.75" customHeight="1" outlineLevel="1" x14ac:dyDescent="0.2">
      <c r="A222" s="205" t="s">
        <v>1397</v>
      </c>
      <c r="B222" s="221" t="s">
        <v>866</v>
      </c>
      <c r="C222" s="172">
        <f t="shared" si="156"/>
        <v>0</v>
      </c>
      <c r="D222" s="188">
        <f t="shared" si="159"/>
        <v>897</v>
      </c>
      <c r="E222" s="184">
        <v>0</v>
      </c>
      <c r="F222" s="219">
        <f t="shared" si="157"/>
        <v>897</v>
      </c>
      <c r="G222" s="219">
        <v>0</v>
      </c>
      <c r="H222" s="185">
        <v>854</v>
      </c>
      <c r="I222" s="185">
        <v>43</v>
      </c>
      <c r="J222" s="172">
        <v>0</v>
      </c>
      <c r="K222" s="208">
        <v>0</v>
      </c>
      <c r="L222" s="208">
        <v>0</v>
      </c>
      <c r="M222" s="208">
        <v>0</v>
      </c>
      <c r="N222" s="208">
        <v>0</v>
      </c>
      <c r="O222" s="207">
        <v>0</v>
      </c>
      <c r="P222" s="208">
        <f t="shared" si="160"/>
        <v>0</v>
      </c>
      <c r="Q222" s="208">
        <v>0</v>
      </c>
      <c r="R222" s="208">
        <v>0</v>
      </c>
      <c r="S222" s="208">
        <v>0</v>
      </c>
      <c r="T222" s="207">
        <v>0</v>
      </c>
      <c r="U222" s="208">
        <v>0</v>
      </c>
      <c r="V222" s="208">
        <v>0</v>
      </c>
      <c r="W222" s="208">
        <v>0</v>
      </c>
      <c r="X222" s="208">
        <v>0</v>
      </c>
      <c r="Y222" s="207">
        <v>0</v>
      </c>
      <c r="Z222" s="208">
        <v>0</v>
      </c>
      <c r="AA222" s="208">
        <v>0</v>
      </c>
      <c r="AB222" s="208">
        <v>0</v>
      </c>
      <c r="AC222" s="208">
        <v>0</v>
      </c>
    </row>
    <row r="223" spans="1:29" s="211" customFormat="1" ht="106.9" customHeight="1" outlineLevel="1" x14ac:dyDescent="0.2">
      <c r="A223" s="205" t="s">
        <v>1398</v>
      </c>
      <c r="B223" s="221" t="s">
        <v>673</v>
      </c>
      <c r="C223" s="172">
        <f t="shared" si="156"/>
        <v>0</v>
      </c>
      <c r="D223" s="188">
        <f t="shared" si="159"/>
        <v>551</v>
      </c>
      <c r="E223" s="184">
        <v>0</v>
      </c>
      <c r="F223" s="219">
        <f>G223+H223+I223</f>
        <v>551</v>
      </c>
      <c r="G223" s="219">
        <v>0</v>
      </c>
      <c r="H223" s="185">
        <v>525</v>
      </c>
      <c r="I223" s="185">
        <v>26</v>
      </c>
      <c r="J223" s="172">
        <v>0</v>
      </c>
      <c r="K223" s="208">
        <v>0</v>
      </c>
      <c r="L223" s="208">
        <v>0</v>
      </c>
      <c r="M223" s="208">
        <v>0</v>
      </c>
      <c r="N223" s="208">
        <v>0</v>
      </c>
      <c r="O223" s="207">
        <v>0</v>
      </c>
      <c r="P223" s="208">
        <f t="shared" si="160"/>
        <v>0</v>
      </c>
      <c r="Q223" s="208">
        <v>0</v>
      </c>
      <c r="R223" s="208">
        <v>0</v>
      </c>
      <c r="S223" s="208">
        <v>0</v>
      </c>
      <c r="T223" s="207">
        <v>0</v>
      </c>
      <c r="U223" s="208">
        <v>0</v>
      </c>
      <c r="V223" s="208">
        <v>0</v>
      </c>
      <c r="W223" s="208">
        <v>0</v>
      </c>
      <c r="X223" s="208">
        <v>0</v>
      </c>
      <c r="Y223" s="207">
        <v>0</v>
      </c>
      <c r="Z223" s="208">
        <v>0</v>
      </c>
      <c r="AA223" s="208">
        <v>0</v>
      </c>
      <c r="AB223" s="208">
        <v>0</v>
      </c>
      <c r="AC223" s="208">
        <v>0</v>
      </c>
    </row>
    <row r="224" spans="1:29" s="211" customFormat="1" ht="39" customHeight="1" outlineLevel="1" x14ac:dyDescent="0.2">
      <c r="A224" s="205" t="s">
        <v>1399</v>
      </c>
      <c r="B224" s="221" t="s">
        <v>675</v>
      </c>
      <c r="C224" s="172">
        <f>E224+J224+O224+T224+Y224</f>
        <v>0</v>
      </c>
      <c r="D224" s="188">
        <f>F224+K224+P224+U224+Z224</f>
        <v>221</v>
      </c>
      <c r="E224" s="184">
        <v>0</v>
      </c>
      <c r="F224" s="219">
        <f>G224+H224+I224</f>
        <v>221</v>
      </c>
      <c r="G224" s="219">
        <v>0</v>
      </c>
      <c r="H224" s="185">
        <v>210</v>
      </c>
      <c r="I224" s="185">
        <v>11</v>
      </c>
      <c r="J224" s="172">
        <v>0</v>
      </c>
      <c r="K224" s="208">
        <v>0</v>
      </c>
      <c r="L224" s="208">
        <v>0</v>
      </c>
      <c r="M224" s="208">
        <v>0</v>
      </c>
      <c r="N224" s="208">
        <v>0</v>
      </c>
      <c r="O224" s="207">
        <v>0</v>
      </c>
      <c r="P224" s="208">
        <f>S224</f>
        <v>0</v>
      </c>
      <c r="Q224" s="208">
        <v>0</v>
      </c>
      <c r="R224" s="208">
        <v>0</v>
      </c>
      <c r="S224" s="208">
        <v>0</v>
      </c>
      <c r="T224" s="207">
        <v>0</v>
      </c>
      <c r="U224" s="208">
        <v>0</v>
      </c>
      <c r="V224" s="208">
        <v>0</v>
      </c>
      <c r="W224" s="208">
        <v>0</v>
      </c>
      <c r="X224" s="208">
        <v>0</v>
      </c>
      <c r="Y224" s="207">
        <v>0</v>
      </c>
      <c r="Z224" s="208">
        <v>0</v>
      </c>
      <c r="AA224" s="208">
        <v>0</v>
      </c>
      <c r="AB224" s="208">
        <v>0</v>
      </c>
      <c r="AC224" s="208">
        <v>0</v>
      </c>
    </row>
    <row r="225" spans="1:29" s="211" customFormat="1" ht="105" customHeight="1" outlineLevel="1" x14ac:dyDescent="0.2">
      <c r="A225" s="205" t="s">
        <v>1400</v>
      </c>
      <c r="B225" s="221" t="s">
        <v>679</v>
      </c>
      <c r="C225" s="172">
        <f>E225+J225+O225+T225+Y225</f>
        <v>0</v>
      </c>
      <c r="D225" s="188">
        <f>F225+K225+P225+U225+Z225</f>
        <v>1624</v>
      </c>
      <c r="E225" s="184">
        <v>0</v>
      </c>
      <c r="F225" s="219">
        <f>G225+H225+I225</f>
        <v>1624</v>
      </c>
      <c r="G225" s="219">
        <v>0</v>
      </c>
      <c r="H225" s="185">
        <v>1546</v>
      </c>
      <c r="I225" s="185">
        <v>78</v>
      </c>
      <c r="J225" s="172">
        <v>0</v>
      </c>
      <c r="K225" s="208">
        <v>0</v>
      </c>
      <c r="L225" s="208">
        <v>0</v>
      </c>
      <c r="M225" s="208">
        <v>0</v>
      </c>
      <c r="N225" s="208">
        <v>0</v>
      </c>
      <c r="O225" s="207">
        <v>0</v>
      </c>
      <c r="P225" s="208">
        <f>S225</f>
        <v>0</v>
      </c>
      <c r="Q225" s="208">
        <v>0</v>
      </c>
      <c r="R225" s="208">
        <v>0</v>
      </c>
      <c r="S225" s="208">
        <v>0</v>
      </c>
      <c r="T225" s="207">
        <v>0</v>
      </c>
      <c r="U225" s="208">
        <v>0</v>
      </c>
      <c r="V225" s="208">
        <v>0</v>
      </c>
      <c r="W225" s="208">
        <v>0</v>
      </c>
      <c r="X225" s="208">
        <v>0</v>
      </c>
      <c r="Y225" s="207">
        <v>0</v>
      </c>
      <c r="Z225" s="208">
        <v>0</v>
      </c>
      <c r="AA225" s="208">
        <v>0</v>
      </c>
      <c r="AB225" s="208">
        <v>0</v>
      </c>
      <c r="AC225" s="208">
        <v>0</v>
      </c>
    </row>
    <row r="226" spans="1:29" s="211" customFormat="1" ht="57" customHeight="1" outlineLevel="1" x14ac:dyDescent="0.2">
      <c r="A226" s="205" t="s">
        <v>1401</v>
      </c>
      <c r="B226" s="221" t="s">
        <v>674</v>
      </c>
      <c r="C226" s="172">
        <f t="shared" ref="C226:C230" si="161">E226+J226+O226+T226+Y226</f>
        <v>0</v>
      </c>
      <c r="D226" s="188">
        <f t="shared" si="159"/>
        <v>164</v>
      </c>
      <c r="E226" s="184">
        <v>0</v>
      </c>
      <c r="F226" s="219">
        <f t="shared" ref="F226:F230" si="162">G226+H226+I226</f>
        <v>164</v>
      </c>
      <c r="G226" s="219">
        <v>0</v>
      </c>
      <c r="H226" s="185">
        <v>156</v>
      </c>
      <c r="I226" s="185">
        <v>8</v>
      </c>
      <c r="J226" s="172">
        <v>0</v>
      </c>
      <c r="K226" s="208">
        <v>0</v>
      </c>
      <c r="L226" s="208">
        <v>0</v>
      </c>
      <c r="M226" s="208">
        <v>0</v>
      </c>
      <c r="N226" s="208">
        <v>0</v>
      </c>
      <c r="O226" s="207">
        <v>0</v>
      </c>
      <c r="P226" s="208">
        <f t="shared" si="160"/>
        <v>0</v>
      </c>
      <c r="Q226" s="208">
        <v>0</v>
      </c>
      <c r="R226" s="208">
        <v>0</v>
      </c>
      <c r="S226" s="208">
        <v>0</v>
      </c>
      <c r="T226" s="207">
        <v>0</v>
      </c>
      <c r="U226" s="208">
        <v>0</v>
      </c>
      <c r="V226" s="208">
        <v>0</v>
      </c>
      <c r="W226" s="208">
        <v>0</v>
      </c>
      <c r="X226" s="208">
        <v>0</v>
      </c>
      <c r="Y226" s="207">
        <v>0</v>
      </c>
      <c r="Z226" s="208">
        <v>0</v>
      </c>
      <c r="AA226" s="208">
        <v>0</v>
      </c>
      <c r="AB226" s="208">
        <v>0</v>
      </c>
      <c r="AC226" s="208">
        <v>0</v>
      </c>
    </row>
    <row r="227" spans="1:29" s="211" customFormat="1" ht="49.9" customHeight="1" outlineLevel="1" x14ac:dyDescent="0.2">
      <c r="A227" s="205" t="s">
        <v>1402</v>
      </c>
      <c r="B227" s="221" t="s">
        <v>676</v>
      </c>
      <c r="C227" s="172">
        <f t="shared" si="161"/>
        <v>0</v>
      </c>
      <c r="D227" s="188">
        <f t="shared" ref="D227:D230" si="163">F227+K227+P227+U227+Z227</f>
        <v>108</v>
      </c>
      <c r="E227" s="184">
        <v>0</v>
      </c>
      <c r="F227" s="219">
        <f t="shared" si="162"/>
        <v>108</v>
      </c>
      <c r="G227" s="219">
        <v>0</v>
      </c>
      <c r="H227" s="185">
        <v>102</v>
      </c>
      <c r="I227" s="185">
        <v>6</v>
      </c>
      <c r="J227" s="172">
        <v>0</v>
      </c>
      <c r="K227" s="208">
        <v>0</v>
      </c>
      <c r="L227" s="208">
        <v>0</v>
      </c>
      <c r="M227" s="208">
        <v>0</v>
      </c>
      <c r="N227" s="208">
        <v>0</v>
      </c>
      <c r="O227" s="207">
        <v>0</v>
      </c>
      <c r="P227" s="208">
        <f t="shared" ref="P227:P230" si="164">S227</f>
        <v>0</v>
      </c>
      <c r="Q227" s="208">
        <v>0</v>
      </c>
      <c r="R227" s="208">
        <v>0</v>
      </c>
      <c r="S227" s="208">
        <v>0</v>
      </c>
      <c r="T227" s="207">
        <v>0</v>
      </c>
      <c r="U227" s="208">
        <v>0</v>
      </c>
      <c r="V227" s="208">
        <v>0</v>
      </c>
      <c r="W227" s="208">
        <v>0</v>
      </c>
      <c r="X227" s="208">
        <v>0</v>
      </c>
      <c r="Y227" s="207">
        <v>0</v>
      </c>
      <c r="Z227" s="208">
        <v>0</v>
      </c>
      <c r="AA227" s="208">
        <v>0</v>
      </c>
      <c r="AB227" s="208">
        <v>0</v>
      </c>
      <c r="AC227" s="208">
        <v>0</v>
      </c>
    </row>
    <row r="228" spans="1:29" s="211" customFormat="1" ht="52.9" customHeight="1" outlineLevel="1" x14ac:dyDescent="0.2">
      <c r="A228" s="205" t="s">
        <v>1403</v>
      </c>
      <c r="B228" s="221" t="s">
        <v>677</v>
      </c>
      <c r="C228" s="172">
        <f t="shared" si="161"/>
        <v>0</v>
      </c>
      <c r="D228" s="188">
        <f t="shared" si="163"/>
        <v>398</v>
      </c>
      <c r="E228" s="184">
        <v>0</v>
      </c>
      <c r="F228" s="219">
        <f t="shared" si="162"/>
        <v>398</v>
      </c>
      <c r="G228" s="219">
        <v>0</v>
      </c>
      <c r="H228" s="185">
        <v>379</v>
      </c>
      <c r="I228" s="185">
        <v>19</v>
      </c>
      <c r="J228" s="172">
        <v>0</v>
      </c>
      <c r="K228" s="208">
        <v>0</v>
      </c>
      <c r="L228" s="208">
        <v>0</v>
      </c>
      <c r="M228" s="208">
        <v>0</v>
      </c>
      <c r="N228" s="208">
        <v>0</v>
      </c>
      <c r="O228" s="207">
        <v>0</v>
      </c>
      <c r="P228" s="208">
        <f t="shared" si="164"/>
        <v>0</v>
      </c>
      <c r="Q228" s="208">
        <v>0</v>
      </c>
      <c r="R228" s="208">
        <v>0</v>
      </c>
      <c r="S228" s="208">
        <v>0</v>
      </c>
      <c r="T228" s="207">
        <v>0</v>
      </c>
      <c r="U228" s="208">
        <v>0</v>
      </c>
      <c r="V228" s="208">
        <v>0</v>
      </c>
      <c r="W228" s="208">
        <v>0</v>
      </c>
      <c r="X228" s="208">
        <v>0</v>
      </c>
      <c r="Y228" s="207">
        <v>0</v>
      </c>
      <c r="Z228" s="208">
        <v>0</v>
      </c>
      <c r="AA228" s="208">
        <v>0</v>
      </c>
      <c r="AB228" s="208">
        <v>0</v>
      </c>
      <c r="AC228" s="208">
        <v>0</v>
      </c>
    </row>
    <row r="229" spans="1:29" s="211" customFormat="1" ht="49.9" customHeight="1" outlineLevel="1" x14ac:dyDescent="0.2">
      <c r="A229" s="205" t="s">
        <v>1404</v>
      </c>
      <c r="B229" s="221" t="s">
        <v>678</v>
      </c>
      <c r="C229" s="172">
        <f t="shared" si="161"/>
        <v>0</v>
      </c>
      <c r="D229" s="188">
        <f t="shared" si="163"/>
        <v>173</v>
      </c>
      <c r="E229" s="184">
        <v>0</v>
      </c>
      <c r="F229" s="219">
        <f t="shared" si="162"/>
        <v>173</v>
      </c>
      <c r="G229" s="219">
        <v>0</v>
      </c>
      <c r="H229" s="185">
        <v>165</v>
      </c>
      <c r="I229" s="185">
        <v>8</v>
      </c>
      <c r="J229" s="172">
        <v>0</v>
      </c>
      <c r="K229" s="208">
        <v>0</v>
      </c>
      <c r="L229" s="208">
        <v>0</v>
      </c>
      <c r="M229" s="208">
        <v>0</v>
      </c>
      <c r="N229" s="208">
        <v>0</v>
      </c>
      <c r="O229" s="207">
        <v>0</v>
      </c>
      <c r="P229" s="208">
        <f t="shared" si="164"/>
        <v>0</v>
      </c>
      <c r="Q229" s="208">
        <v>0</v>
      </c>
      <c r="R229" s="208">
        <v>0</v>
      </c>
      <c r="S229" s="208">
        <v>0</v>
      </c>
      <c r="T229" s="207">
        <v>0</v>
      </c>
      <c r="U229" s="208">
        <v>0</v>
      </c>
      <c r="V229" s="208">
        <v>0</v>
      </c>
      <c r="W229" s="208">
        <v>0</v>
      </c>
      <c r="X229" s="208">
        <v>0</v>
      </c>
      <c r="Y229" s="207">
        <v>0</v>
      </c>
      <c r="Z229" s="208">
        <v>0</v>
      </c>
      <c r="AA229" s="208">
        <v>0</v>
      </c>
      <c r="AB229" s="208">
        <v>0</v>
      </c>
      <c r="AC229" s="208">
        <v>0</v>
      </c>
    </row>
    <row r="230" spans="1:29" s="211" customFormat="1" ht="67.900000000000006" customHeight="1" outlineLevel="1" x14ac:dyDescent="0.2">
      <c r="A230" s="205" t="s">
        <v>1405</v>
      </c>
      <c r="B230" s="221" t="s">
        <v>680</v>
      </c>
      <c r="C230" s="172">
        <f t="shared" si="161"/>
        <v>0</v>
      </c>
      <c r="D230" s="188">
        <f t="shared" si="163"/>
        <v>6317</v>
      </c>
      <c r="E230" s="184">
        <v>0</v>
      </c>
      <c r="F230" s="219">
        <f t="shared" si="162"/>
        <v>6317</v>
      </c>
      <c r="G230" s="219">
        <v>0</v>
      </c>
      <c r="H230" s="185">
        <v>6014</v>
      </c>
      <c r="I230" s="185">
        <v>303</v>
      </c>
      <c r="J230" s="172">
        <v>0</v>
      </c>
      <c r="K230" s="208">
        <v>0</v>
      </c>
      <c r="L230" s="208">
        <v>0</v>
      </c>
      <c r="M230" s="208">
        <v>0</v>
      </c>
      <c r="N230" s="208">
        <v>0</v>
      </c>
      <c r="O230" s="207">
        <v>0</v>
      </c>
      <c r="P230" s="208">
        <f t="shared" si="164"/>
        <v>0</v>
      </c>
      <c r="Q230" s="208">
        <v>0</v>
      </c>
      <c r="R230" s="208">
        <v>0</v>
      </c>
      <c r="S230" s="208">
        <v>0</v>
      </c>
      <c r="T230" s="207">
        <v>0</v>
      </c>
      <c r="U230" s="208">
        <v>0</v>
      </c>
      <c r="V230" s="208">
        <v>0</v>
      </c>
      <c r="W230" s="208">
        <v>0</v>
      </c>
      <c r="X230" s="208">
        <v>0</v>
      </c>
      <c r="Y230" s="207">
        <v>0</v>
      </c>
      <c r="Z230" s="208">
        <v>0</v>
      </c>
      <c r="AA230" s="208">
        <v>0</v>
      </c>
      <c r="AB230" s="208">
        <v>0</v>
      </c>
      <c r="AC230" s="208">
        <v>0</v>
      </c>
    </row>
    <row r="231" spans="1:29" s="211" customFormat="1" ht="31.5" customHeight="1" outlineLevel="1" x14ac:dyDescent="0.2">
      <c r="A231" s="205" t="s">
        <v>1406</v>
      </c>
      <c r="B231" s="221" t="s">
        <v>717</v>
      </c>
      <c r="C231" s="172">
        <f t="shared" ref="C231" si="165">E231+J231+O231+T231+Y231</f>
        <v>0</v>
      </c>
      <c r="D231" s="188">
        <f t="shared" ref="D231" si="166">F231+K231+P231+U231+Z231</f>
        <v>1430</v>
      </c>
      <c r="E231" s="184">
        <v>0</v>
      </c>
      <c r="F231" s="219">
        <f t="shared" ref="F231" si="167">G231+H231+I231</f>
        <v>330</v>
      </c>
      <c r="G231" s="219">
        <v>0</v>
      </c>
      <c r="H231" s="185">
        <v>0</v>
      </c>
      <c r="I231" s="185">
        <v>330</v>
      </c>
      <c r="J231" s="172">
        <v>0</v>
      </c>
      <c r="K231" s="208">
        <f>L231+M231+N231</f>
        <v>300</v>
      </c>
      <c r="L231" s="208">
        <v>0</v>
      </c>
      <c r="M231" s="208">
        <v>0</v>
      </c>
      <c r="N231" s="208">
        <v>300</v>
      </c>
      <c r="O231" s="207">
        <v>0</v>
      </c>
      <c r="P231" s="208">
        <f t="shared" ref="P231:P232" si="168">S231</f>
        <v>400</v>
      </c>
      <c r="Q231" s="208">
        <v>0</v>
      </c>
      <c r="R231" s="208">
        <v>0</v>
      </c>
      <c r="S231" s="208">
        <v>400</v>
      </c>
      <c r="T231" s="207">
        <v>0</v>
      </c>
      <c r="U231" s="208">
        <f>X231+W231+V231</f>
        <v>400</v>
      </c>
      <c r="V231" s="208">
        <v>0</v>
      </c>
      <c r="W231" s="208">
        <v>0</v>
      </c>
      <c r="X231" s="208">
        <v>400</v>
      </c>
      <c r="Y231" s="207">
        <v>0</v>
      </c>
      <c r="Z231" s="208">
        <v>0</v>
      </c>
      <c r="AA231" s="208">
        <v>0</v>
      </c>
      <c r="AB231" s="208">
        <v>0</v>
      </c>
      <c r="AC231" s="208">
        <v>0</v>
      </c>
    </row>
    <row r="232" spans="1:29" s="211" customFormat="1" ht="32.25" customHeight="1" outlineLevel="1" x14ac:dyDescent="0.2">
      <c r="A232" s="205" t="s">
        <v>1407</v>
      </c>
      <c r="B232" s="221" t="s">
        <v>809</v>
      </c>
      <c r="C232" s="172">
        <f t="shared" ref="C232:C233" si="169">E232+J232+O232+T232+Y232</f>
        <v>0</v>
      </c>
      <c r="D232" s="188">
        <f t="shared" ref="D232:D233" si="170">F232+K232+P232+U232+Z232</f>
        <v>125850</v>
      </c>
      <c r="E232" s="184">
        <v>0</v>
      </c>
      <c r="F232" s="219">
        <f t="shared" ref="F232:F233" si="171">G232+H232+I232</f>
        <v>0</v>
      </c>
      <c r="G232" s="219">
        <v>0</v>
      </c>
      <c r="H232" s="185">
        <v>0</v>
      </c>
      <c r="I232" s="185">
        <v>0</v>
      </c>
      <c r="J232" s="172">
        <v>0</v>
      </c>
      <c r="K232" s="208">
        <f>L232+M232+N232</f>
        <v>0</v>
      </c>
      <c r="L232" s="208">
        <v>0</v>
      </c>
      <c r="M232" s="208">
        <v>0</v>
      </c>
      <c r="N232" s="208">
        <v>0</v>
      </c>
      <c r="O232" s="207">
        <v>0</v>
      </c>
      <c r="P232" s="208">
        <f t="shared" si="168"/>
        <v>62925</v>
      </c>
      <c r="Q232" s="208">
        <v>0</v>
      </c>
      <c r="R232" s="208">
        <v>0</v>
      </c>
      <c r="S232" s="208">
        <v>62925</v>
      </c>
      <c r="T232" s="207">
        <v>0</v>
      </c>
      <c r="U232" s="208">
        <f>X232+W232+V232</f>
        <v>62925</v>
      </c>
      <c r="V232" s="208">
        <v>0</v>
      </c>
      <c r="W232" s="208">
        <v>0</v>
      </c>
      <c r="X232" s="208">
        <v>62925</v>
      </c>
      <c r="Y232" s="207">
        <v>0</v>
      </c>
      <c r="Z232" s="208">
        <v>0</v>
      </c>
      <c r="AA232" s="208">
        <v>0</v>
      </c>
      <c r="AB232" s="208">
        <v>0</v>
      </c>
      <c r="AC232" s="208">
        <v>0</v>
      </c>
    </row>
    <row r="233" spans="1:29" s="211" customFormat="1" ht="30" customHeight="1" outlineLevel="1" x14ac:dyDescent="0.2">
      <c r="A233" s="205" t="s">
        <v>1408</v>
      </c>
      <c r="B233" s="221" t="s">
        <v>837</v>
      </c>
      <c r="C233" s="172">
        <f t="shared" si="169"/>
        <v>0</v>
      </c>
      <c r="D233" s="188">
        <f t="shared" si="170"/>
        <v>240</v>
      </c>
      <c r="E233" s="184">
        <v>0</v>
      </c>
      <c r="F233" s="219">
        <f t="shared" si="171"/>
        <v>97</v>
      </c>
      <c r="G233" s="219">
        <v>0</v>
      </c>
      <c r="H233" s="185">
        <v>0</v>
      </c>
      <c r="I233" s="185">
        <v>97</v>
      </c>
      <c r="J233" s="172">
        <v>0</v>
      </c>
      <c r="K233" s="208">
        <f t="shared" ref="K233" si="172">L233+M233+N233</f>
        <v>143</v>
      </c>
      <c r="L233" s="208">
        <v>0</v>
      </c>
      <c r="M233" s="208">
        <v>0</v>
      </c>
      <c r="N233" s="208">
        <v>143</v>
      </c>
      <c r="O233" s="207">
        <v>0</v>
      </c>
      <c r="P233" s="208">
        <f t="shared" ref="P233" si="173">S233</f>
        <v>0</v>
      </c>
      <c r="Q233" s="208">
        <v>0</v>
      </c>
      <c r="R233" s="208">
        <v>0</v>
      </c>
      <c r="S233" s="208">
        <v>0</v>
      </c>
      <c r="T233" s="207">
        <v>0</v>
      </c>
      <c r="U233" s="208">
        <v>0</v>
      </c>
      <c r="V233" s="208">
        <v>0</v>
      </c>
      <c r="W233" s="208">
        <v>0</v>
      </c>
      <c r="X233" s="208">
        <v>0</v>
      </c>
      <c r="Y233" s="207">
        <v>0</v>
      </c>
      <c r="Z233" s="208">
        <v>0</v>
      </c>
      <c r="AA233" s="208">
        <v>0</v>
      </c>
      <c r="AB233" s="208">
        <v>0</v>
      </c>
      <c r="AC233" s="208">
        <v>0</v>
      </c>
    </row>
    <row r="234" spans="1:29" s="211" customFormat="1" ht="114" customHeight="1" outlineLevel="1" x14ac:dyDescent="0.2">
      <c r="A234" s="205" t="s">
        <v>1409</v>
      </c>
      <c r="B234" s="221" t="s">
        <v>841</v>
      </c>
      <c r="C234" s="172">
        <f t="shared" ref="C234" si="174">E234+J234+O234+T234+Y234</f>
        <v>0</v>
      </c>
      <c r="D234" s="188">
        <f t="shared" ref="D234" si="175">F234+K234+P234+U234+Z234</f>
        <v>30</v>
      </c>
      <c r="E234" s="184">
        <v>0</v>
      </c>
      <c r="F234" s="219">
        <f t="shared" ref="F234" si="176">G234+H234+I234</f>
        <v>30</v>
      </c>
      <c r="G234" s="219">
        <v>0</v>
      </c>
      <c r="H234" s="185">
        <v>0</v>
      </c>
      <c r="I234" s="185">
        <v>30</v>
      </c>
      <c r="J234" s="172">
        <v>0</v>
      </c>
      <c r="K234" s="208">
        <v>0</v>
      </c>
      <c r="L234" s="208">
        <v>0</v>
      </c>
      <c r="M234" s="208">
        <v>0</v>
      </c>
      <c r="N234" s="208">
        <v>0</v>
      </c>
      <c r="O234" s="207">
        <v>0</v>
      </c>
      <c r="P234" s="208">
        <f t="shared" ref="P234" si="177">S234</f>
        <v>0</v>
      </c>
      <c r="Q234" s="208">
        <v>0</v>
      </c>
      <c r="R234" s="208">
        <v>0</v>
      </c>
      <c r="S234" s="208">
        <v>0</v>
      </c>
      <c r="T234" s="207">
        <v>0</v>
      </c>
      <c r="U234" s="208">
        <v>0</v>
      </c>
      <c r="V234" s="208">
        <v>0</v>
      </c>
      <c r="W234" s="208">
        <v>0</v>
      </c>
      <c r="X234" s="208">
        <v>0</v>
      </c>
      <c r="Y234" s="207">
        <v>0</v>
      </c>
      <c r="Z234" s="208">
        <v>0</v>
      </c>
      <c r="AA234" s="208">
        <v>0</v>
      </c>
      <c r="AB234" s="208">
        <v>0</v>
      </c>
      <c r="AC234" s="208">
        <v>0</v>
      </c>
    </row>
    <row r="235" spans="1:29" s="211" customFormat="1" ht="60" outlineLevel="1" x14ac:dyDescent="0.2">
      <c r="A235" s="205" t="s">
        <v>1410</v>
      </c>
      <c r="B235" s="221" t="s">
        <v>889</v>
      </c>
      <c r="C235" s="172">
        <f t="shared" ref="C235" si="178">E235+J235+O235+T235+Y235</f>
        <v>0</v>
      </c>
      <c r="D235" s="188">
        <f t="shared" ref="D235" si="179">F235+K235+P235+U235+Z235</f>
        <v>6277</v>
      </c>
      <c r="E235" s="184">
        <v>0</v>
      </c>
      <c r="F235" s="219">
        <f t="shared" ref="F235" si="180">G235+H235+I235</f>
        <v>0</v>
      </c>
      <c r="G235" s="219">
        <v>0</v>
      </c>
      <c r="H235" s="185">
        <v>0</v>
      </c>
      <c r="I235" s="185">
        <v>0</v>
      </c>
      <c r="J235" s="172">
        <v>0</v>
      </c>
      <c r="K235" s="208">
        <v>0</v>
      </c>
      <c r="L235" s="208">
        <v>0</v>
      </c>
      <c r="M235" s="208">
        <v>0</v>
      </c>
      <c r="N235" s="208">
        <v>0</v>
      </c>
      <c r="O235" s="207">
        <v>0</v>
      </c>
      <c r="P235" s="208">
        <f t="shared" ref="P235" si="181">S235</f>
        <v>6277</v>
      </c>
      <c r="Q235" s="208">
        <v>0</v>
      </c>
      <c r="R235" s="208">
        <v>0</v>
      </c>
      <c r="S235" s="208">
        <v>6277</v>
      </c>
      <c r="T235" s="207">
        <v>0</v>
      </c>
      <c r="U235" s="208">
        <v>0</v>
      </c>
      <c r="V235" s="208">
        <v>0</v>
      </c>
      <c r="W235" s="208">
        <v>0</v>
      </c>
      <c r="X235" s="208">
        <v>0</v>
      </c>
      <c r="Y235" s="207">
        <v>0</v>
      </c>
      <c r="Z235" s="208">
        <v>0</v>
      </c>
      <c r="AA235" s="208">
        <v>0</v>
      </c>
      <c r="AB235" s="208">
        <v>0</v>
      </c>
      <c r="AC235" s="208">
        <v>0</v>
      </c>
    </row>
    <row r="236" spans="1:29" s="211" customFormat="1" ht="73.5" customHeight="1" outlineLevel="1" x14ac:dyDescent="0.2">
      <c r="A236" s="205" t="s">
        <v>1411</v>
      </c>
      <c r="B236" s="221" t="s">
        <v>31</v>
      </c>
      <c r="C236" s="172">
        <f t="shared" ref="C236" si="182">E236+J236+O236+T236+Y236</f>
        <v>0</v>
      </c>
      <c r="D236" s="188">
        <f t="shared" ref="D236" si="183">F236+K236+P236+U236+Z236</f>
        <v>565</v>
      </c>
      <c r="E236" s="184">
        <v>0</v>
      </c>
      <c r="F236" s="219">
        <f t="shared" ref="F236" si="184">G236+H236+I236</f>
        <v>0</v>
      </c>
      <c r="G236" s="219">
        <v>0</v>
      </c>
      <c r="H236" s="185">
        <v>0</v>
      </c>
      <c r="I236" s="185">
        <v>0</v>
      </c>
      <c r="J236" s="172">
        <v>0</v>
      </c>
      <c r="K236" s="208">
        <f t="shared" ref="K236:K238" si="185">L236+M236+N236</f>
        <v>565</v>
      </c>
      <c r="L236" s="208">
        <v>0</v>
      </c>
      <c r="M236" s="208">
        <v>0</v>
      </c>
      <c r="N236" s="208">
        <v>565</v>
      </c>
      <c r="O236" s="207">
        <v>0</v>
      </c>
      <c r="P236" s="208">
        <f t="shared" ref="P236" si="186">S236</f>
        <v>0</v>
      </c>
      <c r="Q236" s="208">
        <v>0</v>
      </c>
      <c r="R236" s="208">
        <v>0</v>
      </c>
      <c r="S236" s="208">
        <v>0</v>
      </c>
      <c r="T236" s="207">
        <v>0</v>
      </c>
      <c r="U236" s="208">
        <v>0</v>
      </c>
      <c r="V236" s="208">
        <v>0</v>
      </c>
      <c r="W236" s="208">
        <v>0</v>
      </c>
      <c r="X236" s="208">
        <v>0</v>
      </c>
      <c r="Y236" s="207">
        <v>0</v>
      </c>
      <c r="Z236" s="208">
        <v>0</v>
      </c>
      <c r="AA236" s="208">
        <v>0</v>
      </c>
      <c r="AB236" s="208">
        <v>0</v>
      </c>
      <c r="AC236" s="208">
        <v>0</v>
      </c>
    </row>
    <row r="237" spans="1:29" s="211" customFormat="1" ht="48" outlineLevel="1" x14ac:dyDescent="0.2">
      <c r="A237" s="205" t="s">
        <v>1412</v>
      </c>
      <c r="B237" s="221" t="s">
        <v>890</v>
      </c>
      <c r="C237" s="172">
        <f t="shared" ref="C237:C238" si="187">E237+J237+O237+T237+Y237</f>
        <v>0</v>
      </c>
      <c r="D237" s="188">
        <f t="shared" ref="D237:D238" si="188">F237+K237+P237+U237+Z237</f>
        <v>15080</v>
      </c>
      <c r="E237" s="184">
        <v>0</v>
      </c>
      <c r="F237" s="219">
        <f t="shared" ref="F237:F238" si="189">G237+H237+I237</f>
        <v>0</v>
      </c>
      <c r="G237" s="219">
        <v>0</v>
      </c>
      <c r="H237" s="185">
        <v>0</v>
      </c>
      <c r="I237" s="185">
        <v>0</v>
      </c>
      <c r="J237" s="172">
        <v>0</v>
      </c>
      <c r="K237" s="229">
        <f>L237+M237+N237</f>
        <v>0</v>
      </c>
      <c r="L237" s="229">
        <v>0</v>
      </c>
      <c r="M237" s="229">
        <v>0</v>
      </c>
      <c r="N237" s="229">
        <f>7540-7540</f>
        <v>0</v>
      </c>
      <c r="O237" s="207">
        <v>0</v>
      </c>
      <c r="P237" s="208">
        <f t="shared" ref="P237" si="190">S237</f>
        <v>7540</v>
      </c>
      <c r="Q237" s="208">
        <v>0</v>
      </c>
      <c r="R237" s="208">
        <v>0</v>
      </c>
      <c r="S237" s="208">
        <v>7540</v>
      </c>
      <c r="T237" s="207">
        <v>0</v>
      </c>
      <c r="U237" s="208">
        <f>V237+W237+X237</f>
        <v>7540</v>
      </c>
      <c r="V237" s="208">
        <v>0</v>
      </c>
      <c r="W237" s="208">
        <v>0</v>
      </c>
      <c r="X237" s="208">
        <v>7540</v>
      </c>
      <c r="Y237" s="207">
        <v>0</v>
      </c>
      <c r="Z237" s="208">
        <v>0</v>
      </c>
      <c r="AA237" s="208">
        <v>0</v>
      </c>
      <c r="AB237" s="208">
        <v>0</v>
      </c>
      <c r="AC237" s="208">
        <v>0</v>
      </c>
    </row>
    <row r="238" spans="1:29" s="211" customFormat="1" ht="61.5" customHeight="1" outlineLevel="1" x14ac:dyDescent="0.2">
      <c r="A238" s="205" t="s">
        <v>1413</v>
      </c>
      <c r="B238" s="221" t="s">
        <v>875</v>
      </c>
      <c r="C238" s="172">
        <f t="shared" si="187"/>
        <v>0</v>
      </c>
      <c r="D238" s="188">
        <f t="shared" si="188"/>
        <v>872</v>
      </c>
      <c r="E238" s="184">
        <v>0</v>
      </c>
      <c r="F238" s="219">
        <f t="shared" si="189"/>
        <v>0</v>
      </c>
      <c r="G238" s="219">
        <v>0</v>
      </c>
      <c r="H238" s="185">
        <v>0</v>
      </c>
      <c r="I238" s="219">
        <v>0</v>
      </c>
      <c r="J238" s="172">
        <v>0</v>
      </c>
      <c r="K238" s="208">
        <f t="shared" si="185"/>
        <v>872</v>
      </c>
      <c r="L238" s="208">
        <v>0</v>
      </c>
      <c r="M238" s="208">
        <v>0</v>
      </c>
      <c r="N238" s="208">
        <v>872</v>
      </c>
      <c r="O238" s="207">
        <v>0</v>
      </c>
      <c r="P238" s="208">
        <f t="shared" ref="P238" si="191">Q238+R238+S238</f>
        <v>0</v>
      </c>
      <c r="Q238" s="208">
        <v>0</v>
      </c>
      <c r="R238" s="208">
        <v>0</v>
      </c>
      <c r="S238" s="208">
        <v>0</v>
      </c>
      <c r="T238" s="207">
        <v>0</v>
      </c>
      <c r="U238" s="208">
        <f t="shared" ref="U238" si="192">V238+W238+X238</f>
        <v>0</v>
      </c>
      <c r="V238" s="208">
        <v>0</v>
      </c>
      <c r="W238" s="208">
        <v>0</v>
      </c>
      <c r="X238" s="208">
        <v>0</v>
      </c>
      <c r="Y238" s="207">
        <v>0</v>
      </c>
      <c r="Z238" s="208">
        <f t="shared" ref="Z238" si="193">AA238+AB238+AC238</f>
        <v>0</v>
      </c>
      <c r="AA238" s="208">
        <v>0</v>
      </c>
      <c r="AB238" s="208">
        <v>0</v>
      </c>
      <c r="AC238" s="208">
        <v>0</v>
      </c>
    </row>
    <row r="239" spans="1:29" s="211" customFormat="1" ht="36" outlineLevel="1" x14ac:dyDescent="0.2">
      <c r="A239" s="205" t="s">
        <v>1414</v>
      </c>
      <c r="B239" s="221" t="s">
        <v>1058</v>
      </c>
      <c r="C239" s="172">
        <f t="shared" ref="C239" si="194">E239+J239+O239+T239+Y239</f>
        <v>21.39</v>
      </c>
      <c r="D239" s="188">
        <f t="shared" ref="D239" si="195">F239+K239+P239+U239+Z239</f>
        <v>48832</v>
      </c>
      <c r="E239" s="184">
        <v>0</v>
      </c>
      <c r="F239" s="219">
        <f t="shared" ref="F239" si="196">G239+H239+I239</f>
        <v>0</v>
      </c>
      <c r="G239" s="219">
        <v>0</v>
      </c>
      <c r="H239" s="185">
        <v>0</v>
      </c>
      <c r="I239" s="219">
        <v>0</v>
      </c>
      <c r="J239" s="172">
        <v>21.39</v>
      </c>
      <c r="K239" s="208">
        <f t="shared" ref="K239" si="197">L239+M239+N239</f>
        <v>48832</v>
      </c>
      <c r="L239" s="208">
        <v>0</v>
      </c>
      <c r="M239" s="208">
        <v>46000</v>
      </c>
      <c r="N239" s="208">
        <v>2832</v>
      </c>
      <c r="O239" s="207">
        <v>0</v>
      </c>
      <c r="P239" s="208">
        <f t="shared" ref="P239" si="198">Q239+R239+S239</f>
        <v>0</v>
      </c>
      <c r="Q239" s="208">
        <v>0</v>
      </c>
      <c r="R239" s="208">
        <v>0</v>
      </c>
      <c r="S239" s="208">
        <v>0</v>
      </c>
      <c r="T239" s="207">
        <v>0</v>
      </c>
      <c r="U239" s="208">
        <f t="shared" ref="U239" si="199">V239+W239+X239</f>
        <v>0</v>
      </c>
      <c r="V239" s="208">
        <v>0</v>
      </c>
      <c r="W239" s="208">
        <v>0</v>
      </c>
      <c r="X239" s="208">
        <v>0</v>
      </c>
      <c r="Y239" s="207">
        <v>0</v>
      </c>
      <c r="Z239" s="208">
        <f t="shared" ref="Z239" si="200">AA239+AB239+AC239</f>
        <v>0</v>
      </c>
      <c r="AA239" s="208">
        <v>0</v>
      </c>
      <c r="AB239" s="208">
        <v>0</v>
      </c>
      <c r="AC239" s="208">
        <v>0</v>
      </c>
    </row>
    <row r="240" spans="1:29" s="211" customFormat="1" ht="38.25" customHeight="1" outlineLevel="1" x14ac:dyDescent="0.2">
      <c r="A240" s="205" t="s">
        <v>1415</v>
      </c>
      <c r="B240" s="221" t="s">
        <v>1110</v>
      </c>
      <c r="C240" s="172">
        <f t="shared" ref="C240" si="201">E240+J240+O240+T240+Y240</f>
        <v>7.04</v>
      </c>
      <c r="D240" s="188">
        <f t="shared" ref="D240" si="202">F240+K240+P240+U240+Z240</f>
        <v>31199</v>
      </c>
      <c r="E240" s="184">
        <v>0</v>
      </c>
      <c r="F240" s="219">
        <f t="shared" ref="F240" si="203">G240+H240+I240</f>
        <v>0</v>
      </c>
      <c r="G240" s="219">
        <v>0</v>
      </c>
      <c r="H240" s="185">
        <v>0</v>
      </c>
      <c r="I240" s="219">
        <v>0</v>
      </c>
      <c r="J240" s="230">
        <v>7.04</v>
      </c>
      <c r="K240" s="229">
        <f t="shared" ref="K240" si="204">L240+M240+N240</f>
        <v>31199</v>
      </c>
      <c r="L240" s="229">
        <v>0</v>
      </c>
      <c r="M240" s="229">
        <v>29389</v>
      </c>
      <c r="N240" s="229">
        <v>1810</v>
      </c>
      <c r="O240" s="231">
        <v>0</v>
      </c>
      <c r="P240" s="208">
        <f t="shared" ref="P240" si="205">Q240+R240+S240</f>
        <v>0</v>
      </c>
      <c r="Q240" s="208">
        <v>0</v>
      </c>
      <c r="R240" s="208">
        <v>0</v>
      </c>
      <c r="S240" s="208">
        <v>0</v>
      </c>
      <c r="T240" s="207">
        <v>0</v>
      </c>
      <c r="U240" s="208">
        <f t="shared" ref="U240" si="206">V240+W240+X240</f>
        <v>0</v>
      </c>
      <c r="V240" s="208">
        <v>0</v>
      </c>
      <c r="W240" s="208">
        <v>0</v>
      </c>
      <c r="X240" s="208">
        <v>0</v>
      </c>
      <c r="Y240" s="207">
        <v>0</v>
      </c>
      <c r="Z240" s="208">
        <f t="shared" ref="Z240" si="207">AA240+AB240+AC240</f>
        <v>0</v>
      </c>
      <c r="AA240" s="208">
        <v>0</v>
      </c>
      <c r="AB240" s="208">
        <v>0</v>
      </c>
      <c r="AC240" s="208">
        <v>0</v>
      </c>
    </row>
    <row r="241" spans="1:30" s="211" customFormat="1" ht="18.75" customHeight="1" outlineLevel="1" x14ac:dyDescent="0.2">
      <c r="A241" s="205"/>
      <c r="B241" s="221" t="s">
        <v>597</v>
      </c>
      <c r="C241" s="172">
        <f t="shared" ref="C241" si="208">E241+J241+O241+T241+Y241</f>
        <v>0</v>
      </c>
      <c r="D241" s="188">
        <f>F241+K241+P241+U241+Z241+0.4</f>
        <v>12277.4</v>
      </c>
      <c r="E241" s="184">
        <v>0</v>
      </c>
      <c r="F241" s="219">
        <f t="shared" ref="F241" si="209">G241+H241+I241</f>
        <v>12277</v>
      </c>
      <c r="G241" s="219">
        <v>0</v>
      </c>
      <c r="H241" s="185">
        <f>11554+132+2+1</f>
        <v>11689</v>
      </c>
      <c r="I241" s="185">
        <f>583+7-3+1</f>
        <v>588</v>
      </c>
      <c r="J241" s="172">
        <v>0</v>
      </c>
      <c r="K241" s="208">
        <f>L241+M241+N241</f>
        <v>0</v>
      </c>
      <c r="L241" s="208">
        <v>0</v>
      </c>
      <c r="M241" s="208">
        <v>0</v>
      </c>
      <c r="N241" s="208">
        <v>0</v>
      </c>
      <c r="O241" s="207">
        <v>0</v>
      </c>
      <c r="P241" s="208">
        <f t="shared" ref="P241" si="210">S241</f>
        <v>0</v>
      </c>
      <c r="Q241" s="208">
        <v>0</v>
      </c>
      <c r="R241" s="208">
        <v>0</v>
      </c>
      <c r="S241" s="208">
        <v>0</v>
      </c>
      <c r="T241" s="207">
        <v>0</v>
      </c>
      <c r="U241" s="208">
        <v>0</v>
      </c>
      <c r="V241" s="208">
        <v>0</v>
      </c>
      <c r="W241" s="208">
        <v>0</v>
      </c>
      <c r="X241" s="208">
        <v>0</v>
      </c>
      <c r="Y241" s="207">
        <v>0</v>
      </c>
      <c r="Z241" s="208">
        <v>0</v>
      </c>
      <c r="AA241" s="208">
        <v>0</v>
      </c>
      <c r="AB241" s="208">
        <v>0</v>
      </c>
      <c r="AC241" s="208">
        <v>0</v>
      </c>
    </row>
    <row r="242" spans="1:30" s="211" customFormat="1" ht="30" customHeight="1" outlineLevel="1" x14ac:dyDescent="0.2">
      <c r="A242" s="401" t="s">
        <v>880</v>
      </c>
      <c r="B242" s="401"/>
      <c r="C242" s="401"/>
      <c r="D242" s="401"/>
      <c r="E242" s="401"/>
      <c r="F242" s="401"/>
      <c r="G242" s="401"/>
      <c r="H242" s="401"/>
      <c r="I242" s="401"/>
      <c r="J242" s="401"/>
      <c r="K242" s="401"/>
      <c r="L242" s="401"/>
      <c r="M242" s="401"/>
      <c r="N242" s="401"/>
      <c r="O242" s="401"/>
      <c r="P242" s="401"/>
      <c r="Q242" s="401"/>
      <c r="R242" s="401"/>
      <c r="S242" s="401"/>
      <c r="T242" s="401"/>
      <c r="U242" s="401"/>
      <c r="V242" s="401"/>
      <c r="W242" s="401"/>
      <c r="X242" s="401"/>
      <c r="Y242" s="401"/>
      <c r="Z242" s="401"/>
      <c r="AA242" s="401"/>
      <c r="AB242" s="401"/>
      <c r="AC242" s="401"/>
    </row>
    <row r="243" spans="1:30" s="204" customFormat="1" ht="39" customHeight="1" outlineLevel="1" x14ac:dyDescent="0.2">
      <c r="A243" s="205" t="s">
        <v>1416</v>
      </c>
      <c r="B243" s="225" t="s">
        <v>612</v>
      </c>
      <c r="C243" s="172">
        <f t="shared" ref="C243:C253" si="211">E243+J243+O243+T243+Y243</f>
        <v>33.700000000000003</v>
      </c>
      <c r="D243" s="188">
        <f t="shared" ref="D243:D253" si="212">F243+K243+P243+U243+Z243</f>
        <v>80424</v>
      </c>
      <c r="E243" s="172">
        <v>33.700000000000003</v>
      </c>
      <c r="F243" s="219">
        <f t="shared" ref="F243:F254" si="213">G243+H243+I243</f>
        <v>80424</v>
      </c>
      <c r="G243" s="219">
        <v>0</v>
      </c>
      <c r="H243" s="185">
        <v>76564</v>
      </c>
      <c r="I243" s="185">
        <v>3860</v>
      </c>
      <c r="J243" s="172">
        <v>0</v>
      </c>
      <c r="K243" s="208">
        <f>L243+M243+N243</f>
        <v>0</v>
      </c>
      <c r="L243" s="208">
        <v>0</v>
      </c>
      <c r="M243" s="208">
        <v>0</v>
      </c>
      <c r="N243" s="208">
        <v>0</v>
      </c>
      <c r="O243" s="207">
        <v>0</v>
      </c>
      <c r="P243" s="208">
        <f t="shared" ref="P243:P254" si="214">Q243+R243+S243</f>
        <v>0</v>
      </c>
      <c r="Q243" s="208">
        <v>0</v>
      </c>
      <c r="R243" s="208">
        <v>0</v>
      </c>
      <c r="S243" s="208">
        <v>0</v>
      </c>
      <c r="T243" s="207">
        <v>0</v>
      </c>
      <c r="U243" s="208">
        <f t="shared" ref="U243:U254" si="215">V243+W243+X243</f>
        <v>0</v>
      </c>
      <c r="V243" s="208">
        <v>0</v>
      </c>
      <c r="W243" s="208">
        <v>0</v>
      </c>
      <c r="X243" s="208">
        <v>0</v>
      </c>
      <c r="Y243" s="207">
        <v>0</v>
      </c>
      <c r="Z243" s="208">
        <f t="shared" ref="Z243:Z254" si="216">AA243+AB243+AC243</f>
        <v>0</v>
      </c>
      <c r="AA243" s="208">
        <v>0</v>
      </c>
      <c r="AB243" s="208">
        <v>0</v>
      </c>
      <c r="AC243" s="208">
        <v>0</v>
      </c>
      <c r="AD243" s="204" t="s">
        <v>718</v>
      </c>
    </row>
    <row r="244" spans="1:30" s="211" customFormat="1" ht="51" customHeight="1" outlineLevel="1" x14ac:dyDescent="0.2">
      <c r="A244" s="205" t="s">
        <v>1417</v>
      </c>
      <c r="B244" s="221" t="s">
        <v>573</v>
      </c>
      <c r="C244" s="172">
        <f t="shared" si="211"/>
        <v>14.33</v>
      </c>
      <c r="D244" s="188">
        <f t="shared" si="212"/>
        <v>31759</v>
      </c>
      <c r="E244" s="184">
        <v>14.33</v>
      </c>
      <c r="F244" s="219">
        <f t="shared" si="213"/>
        <v>31759</v>
      </c>
      <c r="G244" s="219">
        <v>0</v>
      </c>
      <c r="H244" s="185">
        <v>30235</v>
      </c>
      <c r="I244" s="219">
        <v>1524</v>
      </c>
      <c r="J244" s="172">
        <v>0</v>
      </c>
      <c r="K244" s="208">
        <f t="shared" ref="K244:K280" si="217">L244+M244+N244</f>
        <v>0</v>
      </c>
      <c r="L244" s="208">
        <v>0</v>
      </c>
      <c r="M244" s="208">
        <v>0</v>
      </c>
      <c r="N244" s="208">
        <v>0</v>
      </c>
      <c r="O244" s="207">
        <v>0</v>
      </c>
      <c r="P244" s="208">
        <f t="shared" si="214"/>
        <v>0</v>
      </c>
      <c r="Q244" s="208">
        <v>0</v>
      </c>
      <c r="R244" s="208">
        <v>0</v>
      </c>
      <c r="S244" s="208">
        <v>0</v>
      </c>
      <c r="T244" s="207">
        <v>0</v>
      </c>
      <c r="U244" s="208">
        <f t="shared" si="215"/>
        <v>0</v>
      </c>
      <c r="V244" s="208">
        <v>0</v>
      </c>
      <c r="W244" s="208">
        <v>0</v>
      </c>
      <c r="X244" s="208">
        <v>0</v>
      </c>
      <c r="Y244" s="207">
        <v>0</v>
      </c>
      <c r="Z244" s="208">
        <f t="shared" si="216"/>
        <v>0</v>
      </c>
      <c r="AA244" s="208">
        <v>0</v>
      </c>
      <c r="AB244" s="208">
        <v>0</v>
      </c>
      <c r="AC244" s="208">
        <v>0</v>
      </c>
    </row>
    <row r="245" spans="1:30" s="204" customFormat="1" ht="63.6" customHeight="1" outlineLevel="1" x14ac:dyDescent="0.2">
      <c r="A245" s="205" t="s">
        <v>1418</v>
      </c>
      <c r="B245" s="225" t="s">
        <v>613</v>
      </c>
      <c r="C245" s="172">
        <f t="shared" si="211"/>
        <v>12.3</v>
      </c>
      <c r="D245" s="188">
        <f t="shared" si="212"/>
        <v>24595</v>
      </c>
      <c r="E245" s="226">
        <v>12.3</v>
      </c>
      <c r="F245" s="219">
        <f t="shared" si="213"/>
        <v>24595</v>
      </c>
      <c r="G245" s="219">
        <v>0</v>
      </c>
      <c r="H245" s="185">
        <v>23414</v>
      </c>
      <c r="I245" s="185">
        <v>1181</v>
      </c>
      <c r="J245" s="172">
        <v>0</v>
      </c>
      <c r="K245" s="208">
        <f t="shared" si="217"/>
        <v>0</v>
      </c>
      <c r="L245" s="208">
        <v>0</v>
      </c>
      <c r="M245" s="208">
        <v>0</v>
      </c>
      <c r="N245" s="208">
        <v>0</v>
      </c>
      <c r="O245" s="207">
        <v>0</v>
      </c>
      <c r="P245" s="208">
        <f t="shared" si="214"/>
        <v>0</v>
      </c>
      <c r="Q245" s="208">
        <v>0</v>
      </c>
      <c r="R245" s="208">
        <v>0</v>
      </c>
      <c r="S245" s="208">
        <v>0</v>
      </c>
      <c r="T245" s="207">
        <v>0</v>
      </c>
      <c r="U245" s="208">
        <f t="shared" si="215"/>
        <v>0</v>
      </c>
      <c r="V245" s="208">
        <v>0</v>
      </c>
      <c r="W245" s="208">
        <v>0</v>
      </c>
      <c r="X245" s="208">
        <v>0</v>
      </c>
      <c r="Y245" s="207">
        <v>0</v>
      </c>
      <c r="Z245" s="208">
        <f t="shared" si="216"/>
        <v>0</v>
      </c>
      <c r="AA245" s="208">
        <v>0</v>
      </c>
      <c r="AB245" s="208">
        <v>0</v>
      </c>
      <c r="AC245" s="208">
        <v>0</v>
      </c>
    </row>
    <row r="246" spans="1:30" s="204" customFormat="1" ht="84" customHeight="1" outlineLevel="1" x14ac:dyDescent="0.2">
      <c r="A246" s="205" t="s">
        <v>1419</v>
      </c>
      <c r="B246" s="225" t="s">
        <v>614</v>
      </c>
      <c r="C246" s="172">
        <f t="shared" si="211"/>
        <v>39.11</v>
      </c>
      <c r="D246" s="188">
        <f t="shared" si="212"/>
        <v>90005</v>
      </c>
      <c r="E246" s="226">
        <v>39.11</v>
      </c>
      <c r="F246" s="219">
        <f t="shared" si="213"/>
        <v>90005</v>
      </c>
      <c r="G246" s="219">
        <v>0</v>
      </c>
      <c r="H246" s="185">
        <v>85685</v>
      </c>
      <c r="I246" s="185">
        <v>4320</v>
      </c>
      <c r="J246" s="172">
        <v>0</v>
      </c>
      <c r="K246" s="208">
        <f t="shared" si="217"/>
        <v>0</v>
      </c>
      <c r="L246" s="208">
        <v>0</v>
      </c>
      <c r="M246" s="208">
        <v>0</v>
      </c>
      <c r="N246" s="208">
        <v>0</v>
      </c>
      <c r="O246" s="207">
        <v>0</v>
      </c>
      <c r="P246" s="208">
        <f t="shared" si="214"/>
        <v>0</v>
      </c>
      <c r="Q246" s="208">
        <v>0</v>
      </c>
      <c r="R246" s="208">
        <v>0</v>
      </c>
      <c r="S246" s="208">
        <v>0</v>
      </c>
      <c r="T246" s="207">
        <v>0</v>
      </c>
      <c r="U246" s="208">
        <f t="shared" si="215"/>
        <v>0</v>
      </c>
      <c r="V246" s="208">
        <v>0</v>
      </c>
      <c r="W246" s="208">
        <v>0</v>
      </c>
      <c r="X246" s="208">
        <v>0</v>
      </c>
      <c r="Y246" s="207">
        <v>0</v>
      </c>
      <c r="Z246" s="208">
        <f t="shared" si="216"/>
        <v>0</v>
      </c>
      <c r="AA246" s="208">
        <v>0</v>
      </c>
      <c r="AB246" s="208">
        <v>0</v>
      </c>
      <c r="AC246" s="208">
        <v>0</v>
      </c>
    </row>
    <row r="247" spans="1:30" s="211" customFormat="1" ht="36" customHeight="1" outlineLevel="1" x14ac:dyDescent="0.2">
      <c r="A247" s="205" t="s">
        <v>1420</v>
      </c>
      <c r="B247" s="221" t="s">
        <v>576</v>
      </c>
      <c r="C247" s="172">
        <f t="shared" si="211"/>
        <v>6.66</v>
      </c>
      <c r="D247" s="188">
        <f t="shared" si="212"/>
        <v>14226</v>
      </c>
      <c r="E247" s="184">
        <v>6.66</v>
      </c>
      <c r="F247" s="219">
        <f t="shared" si="213"/>
        <v>14226</v>
      </c>
      <c r="G247" s="219">
        <v>0</v>
      </c>
      <c r="H247" s="185">
        <v>13543</v>
      </c>
      <c r="I247" s="219">
        <v>683</v>
      </c>
      <c r="J247" s="172">
        <v>0</v>
      </c>
      <c r="K247" s="208">
        <f t="shared" si="217"/>
        <v>0</v>
      </c>
      <c r="L247" s="208">
        <v>0</v>
      </c>
      <c r="M247" s="208">
        <v>0</v>
      </c>
      <c r="N247" s="208">
        <v>0</v>
      </c>
      <c r="O247" s="207">
        <v>0</v>
      </c>
      <c r="P247" s="208">
        <f t="shared" si="214"/>
        <v>0</v>
      </c>
      <c r="Q247" s="208">
        <v>0</v>
      </c>
      <c r="R247" s="208">
        <v>0</v>
      </c>
      <c r="S247" s="208">
        <v>0</v>
      </c>
      <c r="T247" s="207">
        <v>0</v>
      </c>
      <c r="U247" s="208">
        <f t="shared" si="215"/>
        <v>0</v>
      </c>
      <c r="V247" s="208">
        <v>0</v>
      </c>
      <c r="W247" s="208">
        <v>0</v>
      </c>
      <c r="X247" s="208">
        <v>0</v>
      </c>
      <c r="Y247" s="207">
        <v>0</v>
      </c>
      <c r="Z247" s="208">
        <f t="shared" si="216"/>
        <v>0</v>
      </c>
      <c r="AA247" s="208">
        <v>0</v>
      </c>
      <c r="AB247" s="208">
        <v>0</v>
      </c>
      <c r="AC247" s="208">
        <v>0</v>
      </c>
    </row>
    <row r="248" spans="1:30" s="204" customFormat="1" ht="49.15" customHeight="1" outlineLevel="1" x14ac:dyDescent="0.2">
      <c r="A248" s="205" t="s">
        <v>1421</v>
      </c>
      <c r="B248" s="225" t="s">
        <v>615</v>
      </c>
      <c r="C248" s="172">
        <f t="shared" si="211"/>
        <v>26.66</v>
      </c>
      <c r="D248" s="188">
        <f t="shared" si="212"/>
        <v>67036</v>
      </c>
      <c r="E248" s="226">
        <v>26.66</v>
      </c>
      <c r="F248" s="219">
        <f t="shared" si="213"/>
        <v>67036</v>
      </c>
      <c r="G248" s="219">
        <v>0</v>
      </c>
      <c r="H248" s="185">
        <v>63818</v>
      </c>
      <c r="I248" s="185">
        <v>3218</v>
      </c>
      <c r="J248" s="172">
        <v>0</v>
      </c>
      <c r="K248" s="208">
        <f t="shared" si="217"/>
        <v>0</v>
      </c>
      <c r="L248" s="208">
        <v>0</v>
      </c>
      <c r="M248" s="208">
        <v>0</v>
      </c>
      <c r="N248" s="208">
        <v>0</v>
      </c>
      <c r="O248" s="207">
        <v>0</v>
      </c>
      <c r="P248" s="208">
        <f t="shared" si="214"/>
        <v>0</v>
      </c>
      <c r="Q248" s="208">
        <v>0</v>
      </c>
      <c r="R248" s="208">
        <v>0</v>
      </c>
      <c r="S248" s="208">
        <v>0</v>
      </c>
      <c r="T248" s="207">
        <v>0</v>
      </c>
      <c r="U248" s="208">
        <f t="shared" si="215"/>
        <v>0</v>
      </c>
      <c r="V248" s="208">
        <v>0</v>
      </c>
      <c r="W248" s="208">
        <v>0</v>
      </c>
      <c r="X248" s="208">
        <v>0</v>
      </c>
      <c r="Y248" s="207">
        <v>0</v>
      </c>
      <c r="Z248" s="208">
        <f t="shared" si="216"/>
        <v>0</v>
      </c>
      <c r="AA248" s="208">
        <v>0</v>
      </c>
      <c r="AB248" s="208">
        <v>0</v>
      </c>
      <c r="AC248" s="208">
        <v>0</v>
      </c>
    </row>
    <row r="249" spans="1:30" s="204" customFormat="1" ht="53.45" customHeight="1" outlineLevel="1" x14ac:dyDescent="0.2">
      <c r="A249" s="205" t="s">
        <v>1422</v>
      </c>
      <c r="B249" s="225" t="s">
        <v>575</v>
      </c>
      <c r="C249" s="172">
        <f t="shared" si="211"/>
        <v>51.6</v>
      </c>
      <c r="D249" s="188">
        <f t="shared" si="212"/>
        <v>106911</v>
      </c>
      <c r="E249" s="226">
        <v>51.6</v>
      </c>
      <c r="F249" s="219">
        <f t="shared" si="213"/>
        <v>106911</v>
      </c>
      <c r="G249" s="219">
        <v>0</v>
      </c>
      <c r="H249" s="185">
        <v>101779</v>
      </c>
      <c r="I249" s="185">
        <v>5132</v>
      </c>
      <c r="J249" s="172">
        <v>0</v>
      </c>
      <c r="K249" s="208">
        <f t="shared" si="217"/>
        <v>0</v>
      </c>
      <c r="L249" s="208">
        <v>0</v>
      </c>
      <c r="M249" s="208">
        <v>0</v>
      </c>
      <c r="N249" s="208">
        <v>0</v>
      </c>
      <c r="O249" s="207">
        <v>0</v>
      </c>
      <c r="P249" s="208">
        <f t="shared" si="214"/>
        <v>0</v>
      </c>
      <c r="Q249" s="208">
        <v>0</v>
      </c>
      <c r="R249" s="208">
        <v>0</v>
      </c>
      <c r="S249" s="208">
        <v>0</v>
      </c>
      <c r="T249" s="207">
        <v>0</v>
      </c>
      <c r="U249" s="208">
        <f t="shared" si="215"/>
        <v>0</v>
      </c>
      <c r="V249" s="208">
        <v>0</v>
      </c>
      <c r="W249" s="208">
        <v>0</v>
      </c>
      <c r="X249" s="208">
        <v>0</v>
      </c>
      <c r="Y249" s="207">
        <v>0</v>
      </c>
      <c r="Z249" s="208">
        <f t="shared" si="216"/>
        <v>0</v>
      </c>
      <c r="AA249" s="208">
        <v>0</v>
      </c>
      <c r="AB249" s="208">
        <v>0</v>
      </c>
      <c r="AC249" s="208">
        <v>0</v>
      </c>
    </row>
    <row r="250" spans="1:30" s="204" customFormat="1" ht="47.45" customHeight="1" outlineLevel="1" x14ac:dyDescent="0.2">
      <c r="A250" s="205" t="s">
        <v>1423</v>
      </c>
      <c r="B250" s="225" t="s">
        <v>616</v>
      </c>
      <c r="C250" s="172">
        <f t="shared" si="211"/>
        <v>29.7</v>
      </c>
      <c r="D250" s="188">
        <f t="shared" si="212"/>
        <v>76629</v>
      </c>
      <c r="E250" s="172">
        <v>29.7</v>
      </c>
      <c r="F250" s="219">
        <f t="shared" si="213"/>
        <v>76629</v>
      </c>
      <c r="G250" s="219">
        <v>0</v>
      </c>
      <c r="H250" s="185">
        <v>72951</v>
      </c>
      <c r="I250" s="185">
        <v>3678</v>
      </c>
      <c r="J250" s="172">
        <v>0</v>
      </c>
      <c r="K250" s="208">
        <f t="shared" si="217"/>
        <v>0</v>
      </c>
      <c r="L250" s="208">
        <v>0</v>
      </c>
      <c r="M250" s="208">
        <v>0</v>
      </c>
      <c r="N250" s="208">
        <v>0</v>
      </c>
      <c r="O250" s="207">
        <v>0</v>
      </c>
      <c r="P250" s="208">
        <f t="shared" si="214"/>
        <v>0</v>
      </c>
      <c r="Q250" s="208">
        <v>0</v>
      </c>
      <c r="R250" s="208">
        <v>0</v>
      </c>
      <c r="S250" s="208">
        <v>0</v>
      </c>
      <c r="T250" s="207">
        <v>0</v>
      </c>
      <c r="U250" s="208">
        <f t="shared" si="215"/>
        <v>0</v>
      </c>
      <c r="V250" s="208">
        <v>0</v>
      </c>
      <c r="W250" s="208">
        <v>0</v>
      </c>
      <c r="X250" s="208">
        <v>0</v>
      </c>
      <c r="Y250" s="207">
        <v>0</v>
      </c>
      <c r="Z250" s="208">
        <f t="shared" si="216"/>
        <v>0</v>
      </c>
      <c r="AA250" s="208">
        <v>0</v>
      </c>
      <c r="AB250" s="208">
        <v>0</v>
      </c>
      <c r="AC250" s="208">
        <v>0</v>
      </c>
    </row>
    <row r="251" spans="1:30" s="204" customFormat="1" ht="28.5" customHeight="1" outlineLevel="1" x14ac:dyDescent="0.2">
      <c r="A251" s="205" t="s">
        <v>1424</v>
      </c>
      <c r="B251" s="225" t="s">
        <v>617</v>
      </c>
      <c r="C251" s="172">
        <f t="shared" si="211"/>
        <v>32.51</v>
      </c>
      <c r="D251" s="188">
        <f t="shared" si="212"/>
        <v>109670</v>
      </c>
      <c r="E251" s="226">
        <v>32.51</v>
      </c>
      <c r="F251" s="219">
        <f t="shared" si="213"/>
        <v>109670</v>
      </c>
      <c r="G251" s="219">
        <v>0</v>
      </c>
      <c r="H251" s="185">
        <v>104406</v>
      </c>
      <c r="I251" s="185">
        <v>5264</v>
      </c>
      <c r="J251" s="172">
        <v>0</v>
      </c>
      <c r="K251" s="208">
        <f t="shared" si="217"/>
        <v>0</v>
      </c>
      <c r="L251" s="208">
        <v>0</v>
      </c>
      <c r="M251" s="208">
        <v>0</v>
      </c>
      <c r="N251" s="208">
        <v>0</v>
      </c>
      <c r="O251" s="207">
        <v>0</v>
      </c>
      <c r="P251" s="208">
        <f t="shared" si="214"/>
        <v>0</v>
      </c>
      <c r="Q251" s="208">
        <v>0</v>
      </c>
      <c r="R251" s="208">
        <v>0</v>
      </c>
      <c r="S251" s="208">
        <v>0</v>
      </c>
      <c r="T251" s="207">
        <v>0</v>
      </c>
      <c r="U251" s="208">
        <f t="shared" si="215"/>
        <v>0</v>
      </c>
      <c r="V251" s="208">
        <v>0</v>
      </c>
      <c r="W251" s="208">
        <v>0</v>
      </c>
      <c r="X251" s="208">
        <v>0</v>
      </c>
      <c r="Y251" s="207">
        <v>0</v>
      </c>
      <c r="Z251" s="208">
        <f t="shared" si="216"/>
        <v>0</v>
      </c>
      <c r="AA251" s="208">
        <v>0</v>
      </c>
      <c r="AB251" s="208">
        <v>0</v>
      </c>
      <c r="AC251" s="208">
        <v>0</v>
      </c>
    </row>
    <row r="252" spans="1:30" s="211" customFormat="1" ht="30" customHeight="1" outlineLevel="1" x14ac:dyDescent="0.2">
      <c r="A252" s="205" t="s">
        <v>1425</v>
      </c>
      <c r="B252" s="221" t="s">
        <v>618</v>
      </c>
      <c r="C252" s="172">
        <f t="shared" si="211"/>
        <v>2.0699999999999998</v>
      </c>
      <c r="D252" s="188">
        <f t="shared" si="212"/>
        <v>3457</v>
      </c>
      <c r="E252" s="184">
        <v>2.0699999999999998</v>
      </c>
      <c r="F252" s="219">
        <f t="shared" si="213"/>
        <v>3457</v>
      </c>
      <c r="G252" s="219">
        <v>0</v>
      </c>
      <c r="H252" s="185">
        <v>3291</v>
      </c>
      <c r="I252" s="219">
        <v>166</v>
      </c>
      <c r="J252" s="172">
        <v>0</v>
      </c>
      <c r="K252" s="208">
        <f t="shared" si="217"/>
        <v>0</v>
      </c>
      <c r="L252" s="208">
        <v>0</v>
      </c>
      <c r="M252" s="208">
        <v>0</v>
      </c>
      <c r="N252" s="208">
        <v>0</v>
      </c>
      <c r="O252" s="207">
        <v>0</v>
      </c>
      <c r="P252" s="208">
        <f t="shared" si="214"/>
        <v>0</v>
      </c>
      <c r="Q252" s="208">
        <v>0</v>
      </c>
      <c r="R252" s="208">
        <v>0</v>
      </c>
      <c r="S252" s="208">
        <v>0</v>
      </c>
      <c r="T252" s="207">
        <v>0</v>
      </c>
      <c r="U252" s="208">
        <f t="shared" si="215"/>
        <v>0</v>
      </c>
      <c r="V252" s="208">
        <v>0</v>
      </c>
      <c r="W252" s="208">
        <v>0</v>
      </c>
      <c r="X252" s="208">
        <v>0</v>
      </c>
      <c r="Y252" s="207">
        <v>0</v>
      </c>
      <c r="Z252" s="208">
        <f t="shared" si="216"/>
        <v>0</v>
      </c>
      <c r="AA252" s="208">
        <v>0</v>
      </c>
      <c r="AB252" s="208">
        <v>0</v>
      </c>
      <c r="AC252" s="208">
        <v>0</v>
      </c>
    </row>
    <row r="253" spans="1:30" s="211" customFormat="1" ht="61.5" customHeight="1" outlineLevel="1" x14ac:dyDescent="0.2">
      <c r="A253" s="205" t="s">
        <v>1426</v>
      </c>
      <c r="B253" s="221" t="s">
        <v>875</v>
      </c>
      <c r="C253" s="172">
        <f t="shared" si="211"/>
        <v>95.759999999999991</v>
      </c>
      <c r="D253" s="188">
        <f t="shared" si="212"/>
        <v>153397</v>
      </c>
      <c r="E253" s="184">
        <v>45.6</v>
      </c>
      <c r="F253" s="219">
        <f t="shared" si="213"/>
        <v>74058</v>
      </c>
      <c r="G253" s="219">
        <v>0</v>
      </c>
      <c r="H253" s="185">
        <v>70503</v>
      </c>
      <c r="I253" s="219">
        <v>3555</v>
      </c>
      <c r="J253" s="172">
        <v>50.16</v>
      </c>
      <c r="K253" s="208">
        <f t="shared" si="217"/>
        <v>79339</v>
      </c>
      <c r="L253" s="208">
        <v>0</v>
      </c>
      <c r="M253" s="208">
        <v>74737</v>
      </c>
      <c r="N253" s="208">
        <v>4602</v>
      </c>
      <c r="O253" s="207">
        <v>0</v>
      </c>
      <c r="P253" s="208">
        <f t="shared" si="214"/>
        <v>0</v>
      </c>
      <c r="Q253" s="208">
        <v>0</v>
      </c>
      <c r="R253" s="208">
        <v>0</v>
      </c>
      <c r="S253" s="208">
        <v>0</v>
      </c>
      <c r="T253" s="207">
        <v>0</v>
      </c>
      <c r="U253" s="208">
        <f t="shared" si="215"/>
        <v>0</v>
      </c>
      <c r="V253" s="208">
        <v>0</v>
      </c>
      <c r="W253" s="208">
        <v>0</v>
      </c>
      <c r="X253" s="208">
        <v>0</v>
      </c>
      <c r="Y253" s="207">
        <v>0</v>
      </c>
      <c r="Z253" s="208">
        <f t="shared" si="216"/>
        <v>0</v>
      </c>
      <c r="AA253" s="208">
        <v>0</v>
      </c>
      <c r="AB253" s="208">
        <v>0</v>
      </c>
      <c r="AC253" s="208">
        <v>0</v>
      </c>
    </row>
    <row r="254" spans="1:30" s="211" customFormat="1" ht="36.75" customHeight="1" outlineLevel="1" x14ac:dyDescent="0.2">
      <c r="A254" s="205" t="s">
        <v>1427</v>
      </c>
      <c r="B254" s="221" t="s">
        <v>574</v>
      </c>
      <c r="C254" s="172">
        <f t="shared" ref="C254" si="218">E254+J254+O254+T254+Y254</f>
        <v>1.59</v>
      </c>
      <c r="D254" s="188">
        <f>F254+K254+P254+U254+Z254</f>
        <v>3910</v>
      </c>
      <c r="E254" s="184">
        <v>1.59</v>
      </c>
      <c r="F254" s="219">
        <f t="shared" si="213"/>
        <v>3910</v>
      </c>
      <c r="G254" s="219">
        <v>0</v>
      </c>
      <c r="H254" s="185">
        <v>3722</v>
      </c>
      <c r="I254" s="219">
        <v>188</v>
      </c>
      <c r="J254" s="172">
        <v>0</v>
      </c>
      <c r="K254" s="208">
        <f t="shared" si="217"/>
        <v>0</v>
      </c>
      <c r="L254" s="208">
        <v>0</v>
      </c>
      <c r="M254" s="208">
        <v>0</v>
      </c>
      <c r="N254" s="208">
        <v>0</v>
      </c>
      <c r="O254" s="207">
        <v>0</v>
      </c>
      <c r="P254" s="208">
        <f t="shared" si="214"/>
        <v>0</v>
      </c>
      <c r="Q254" s="208">
        <v>0</v>
      </c>
      <c r="R254" s="208">
        <v>0</v>
      </c>
      <c r="S254" s="208">
        <v>0</v>
      </c>
      <c r="T254" s="207">
        <v>0</v>
      </c>
      <c r="U254" s="208">
        <f t="shared" si="215"/>
        <v>0</v>
      </c>
      <c r="V254" s="208">
        <v>0</v>
      </c>
      <c r="W254" s="208">
        <v>0</v>
      </c>
      <c r="X254" s="208">
        <v>0</v>
      </c>
      <c r="Y254" s="207">
        <v>0</v>
      </c>
      <c r="Z254" s="208">
        <f t="shared" si="216"/>
        <v>0</v>
      </c>
      <c r="AA254" s="208">
        <v>0</v>
      </c>
      <c r="AB254" s="208">
        <v>0</v>
      </c>
      <c r="AC254" s="208">
        <v>0</v>
      </c>
    </row>
    <row r="255" spans="1:30" s="211" customFormat="1" ht="27.75" customHeight="1" outlineLevel="1" x14ac:dyDescent="0.2">
      <c r="A255" s="205" t="s">
        <v>1428</v>
      </c>
      <c r="B255" s="221" t="s">
        <v>1034</v>
      </c>
      <c r="C255" s="172">
        <f>E255+J255+O255+T255+Y255</f>
        <v>37.210999999999999</v>
      </c>
      <c r="D255" s="188">
        <f>F255+K255+P255+U255+Z255</f>
        <v>208721</v>
      </c>
      <c r="E255" s="184">
        <v>0</v>
      </c>
      <c r="F255" s="219">
        <f>G255+H255+I255</f>
        <v>0</v>
      </c>
      <c r="G255" s="219">
        <v>0</v>
      </c>
      <c r="H255" s="185">
        <v>0</v>
      </c>
      <c r="I255" s="185">
        <v>0</v>
      </c>
      <c r="J255" s="172">
        <v>0</v>
      </c>
      <c r="K255" s="208">
        <f>L255+M255+N255</f>
        <v>0</v>
      </c>
      <c r="L255" s="208">
        <v>0</v>
      </c>
      <c r="M255" s="208">
        <v>0</v>
      </c>
      <c r="N255" s="208">
        <v>0</v>
      </c>
      <c r="O255" s="207">
        <v>34.5</v>
      </c>
      <c r="P255" s="208">
        <f>Q255+R255+S255</f>
        <v>114899</v>
      </c>
      <c r="Q255" s="208">
        <v>0</v>
      </c>
      <c r="R255" s="208">
        <v>108235</v>
      </c>
      <c r="S255" s="208">
        <v>6664</v>
      </c>
      <c r="T255" s="172">
        <v>0</v>
      </c>
      <c r="U255" s="208">
        <f>V255+W255+X255</f>
        <v>0</v>
      </c>
      <c r="V255" s="208">
        <v>0</v>
      </c>
      <c r="W255" s="208">
        <v>0</v>
      </c>
      <c r="X255" s="208">
        <v>0</v>
      </c>
      <c r="Y255" s="207">
        <v>2.7109999999999999</v>
      </c>
      <c r="Z255" s="208">
        <v>93822</v>
      </c>
      <c r="AA255" s="208">
        <v>0</v>
      </c>
      <c r="AB255" s="208">
        <v>88380</v>
      </c>
      <c r="AC255" s="208">
        <v>5442</v>
      </c>
    </row>
    <row r="256" spans="1:30" s="211" customFormat="1" ht="27.75" customHeight="1" outlineLevel="1" x14ac:dyDescent="0.2">
      <c r="A256" s="205" t="s">
        <v>1429</v>
      </c>
      <c r="B256" s="221" t="s">
        <v>1033</v>
      </c>
      <c r="C256" s="172">
        <f>E256+J256+O256+T256+Y256</f>
        <v>16.2</v>
      </c>
      <c r="D256" s="188">
        <f>F256+K256+P256+U256+Z256</f>
        <v>59329</v>
      </c>
      <c r="E256" s="184">
        <v>0</v>
      </c>
      <c r="F256" s="219">
        <f>G256+H256+I256</f>
        <v>0</v>
      </c>
      <c r="G256" s="219">
        <v>0</v>
      </c>
      <c r="H256" s="185">
        <v>0</v>
      </c>
      <c r="I256" s="185">
        <v>0</v>
      </c>
      <c r="J256" s="172">
        <v>0</v>
      </c>
      <c r="K256" s="208">
        <f>L256+M256+N256</f>
        <v>0</v>
      </c>
      <c r="L256" s="208">
        <v>0</v>
      </c>
      <c r="M256" s="208">
        <v>0</v>
      </c>
      <c r="N256" s="208">
        <v>0</v>
      </c>
      <c r="O256" s="207">
        <v>16.2</v>
      </c>
      <c r="P256" s="208">
        <f>Q256+R256+S256</f>
        <v>59329</v>
      </c>
      <c r="Q256" s="208">
        <v>0</v>
      </c>
      <c r="R256" s="208">
        <v>55888</v>
      </c>
      <c r="S256" s="208">
        <v>3441</v>
      </c>
      <c r="T256" s="172">
        <v>0</v>
      </c>
      <c r="U256" s="208">
        <f>V256+W256+X256</f>
        <v>0</v>
      </c>
      <c r="V256" s="208">
        <v>0</v>
      </c>
      <c r="W256" s="208">
        <v>0</v>
      </c>
      <c r="X256" s="208">
        <v>0</v>
      </c>
      <c r="Y256" s="207">
        <v>0</v>
      </c>
      <c r="Z256" s="208">
        <v>0</v>
      </c>
      <c r="AA256" s="208">
        <v>0</v>
      </c>
      <c r="AB256" s="208">
        <v>0</v>
      </c>
      <c r="AC256" s="208">
        <v>0</v>
      </c>
    </row>
    <row r="257" spans="1:29" s="211" customFormat="1" ht="27.75" customHeight="1" outlineLevel="1" x14ac:dyDescent="0.2">
      <c r="A257" s="205" t="s">
        <v>1430</v>
      </c>
      <c r="B257" s="221" t="s">
        <v>701</v>
      </c>
      <c r="C257" s="172">
        <f t="shared" ref="C257:C262" si="219">E257+J257+O257+T257+Y257</f>
        <v>26.05</v>
      </c>
      <c r="D257" s="188">
        <f t="shared" ref="D257:D262" si="220">F257+K257+P257+U257+Z257</f>
        <v>69597</v>
      </c>
      <c r="E257" s="184">
        <v>0</v>
      </c>
      <c r="F257" s="219">
        <f t="shared" ref="F257:F262" si="221">G257+H257+I257</f>
        <v>0</v>
      </c>
      <c r="G257" s="219">
        <v>0</v>
      </c>
      <c r="H257" s="185">
        <v>0</v>
      </c>
      <c r="I257" s="185">
        <v>0</v>
      </c>
      <c r="J257" s="172">
        <v>26.05</v>
      </c>
      <c r="K257" s="208">
        <f t="shared" si="217"/>
        <v>69597</v>
      </c>
      <c r="L257" s="208">
        <v>0</v>
      </c>
      <c r="M257" s="208">
        <v>65560</v>
      </c>
      <c r="N257" s="208">
        <v>4037</v>
      </c>
      <c r="O257" s="207">
        <v>0</v>
      </c>
      <c r="P257" s="208">
        <f t="shared" ref="P257:P262" si="222">Q257+R257+S257</f>
        <v>0</v>
      </c>
      <c r="Q257" s="208">
        <v>0</v>
      </c>
      <c r="R257" s="208">
        <v>0</v>
      </c>
      <c r="S257" s="208">
        <v>0</v>
      </c>
      <c r="T257" s="207">
        <v>0</v>
      </c>
      <c r="U257" s="208">
        <f t="shared" ref="U257:U262" si="223">V257+W257+X257</f>
        <v>0</v>
      </c>
      <c r="V257" s="208">
        <v>0</v>
      </c>
      <c r="W257" s="208">
        <v>0</v>
      </c>
      <c r="X257" s="208">
        <v>0</v>
      </c>
      <c r="Y257" s="207">
        <v>0</v>
      </c>
      <c r="Z257" s="208">
        <f t="shared" ref="Z257:Z262" si="224">AA257+AB257+AC257</f>
        <v>0</v>
      </c>
      <c r="AA257" s="208">
        <v>0</v>
      </c>
      <c r="AB257" s="208">
        <v>0</v>
      </c>
      <c r="AC257" s="208">
        <v>0</v>
      </c>
    </row>
    <row r="258" spans="1:29" s="211" customFormat="1" ht="33" customHeight="1" outlineLevel="1" x14ac:dyDescent="0.2">
      <c r="A258" s="205" t="s">
        <v>1431</v>
      </c>
      <c r="B258" s="221" t="s">
        <v>702</v>
      </c>
      <c r="C258" s="172">
        <f t="shared" si="219"/>
        <v>62.48</v>
      </c>
      <c r="D258" s="188">
        <f t="shared" si="220"/>
        <v>181236</v>
      </c>
      <c r="E258" s="184">
        <v>0</v>
      </c>
      <c r="F258" s="219">
        <f t="shared" si="221"/>
        <v>0</v>
      </c>
      <c r="G258" s="219">
        <v>0</v>
      </c>
      <c r="H258" s="185">
        <v>0</v>
      </c>
      <c r="I258" s="185">
        <v>0</v>
      </c>
      <c r="J258" s="172">
        <v>62.48</v>
      </c>
      <c r="K258" s="208">
        <f t="shared" si="217"/>
        <v>181236</v>
      </c>
      <c r="L258" s="208">
        <v>0</v>
      </c>
      <c r="M258" s="208">
        <v>170724</v>
      </c>
      <c r="N258" s="208">
        <v>10512</v>
      </c>
      <c r="O258" s="207">
        <v>0</v>
      </c>
      <c r="P258" s="208">
        <f t="shared" si="222"/>
        <v>0</v>
      </c>
      <c r="Q258" s="208">
        <v>0</v>
      </c>
      <c r="R258" s="208">
        <v>0</v>
      </c>
      <c r="S258" s="208">
        <v>0</v>
      </c>
      <c r="T258" s="207">
        <v>0</v>
      </c>
      <c r="U258" s="208">
        <f t="shared" si="223"/>
        <v>0</v>
      </c>
      <c r="V258" s="208">
        <v>0</v>
      </c>
      <c r="W258" s="208">
        <v>0</v>
      </c>
      <c r="X258" s="208">
        <v>0</v>
      </c>
      <c r="Y258" s="207">
        <v>0</v>
      </c>
      <c r="Z258" s="208">
        <f t="shared" si="224"/>
        <v>0</v>
      </c>
      <c r="AA258" s="208">
        <v>0</v>
      </c>
      <c r="AB258" s="208">
        <v>0</v>
      </c>
      <c r="AC258" s="208">
        <v>0</v>
      </c>
    </row>
    <row r="259" spans="1:29" s="211" customFormat="1" ht="41.25" customHeight="1" outlineLevel="1" x14ac:dyDescent="0.2">
      <c r="A259" s="205" t="s">
        <v>1432</v>
      </c>
      <c r="B259" s="221" t="s">
        <v>703</v>
      </c>
      <c r="C259" s="172">
        <f t="shared" si="219"/>
        <v>10.210000000000001</v>
      </c>
      <c r="D259" s="188">
        <f t="shared" si="220"/>
        <v>27897</v>
      </c>
      <c r="E259" s="184">
        <v>0</v>
      </c>
      <c r="F259" s="219">
        <f t="shared" si="221"/>
        <v>0</v>
      </c>
      <c r="G259" s="219">
        <v>0</v>
      </c>
      <c r="H259" s="185">
        <v>0</v>
      </c>
      <c r="I259" s="185">
        <v>0</v>
      </c>
      <c r="J259" s="172">
        <v>10.210000000000001</v>
      </c>
      <c r="K259" s="208">
        <f t="shared" si="217"/>
        <v>27897</v>
      </c>
      <c r="L259" s="208">
        <v>0</v>
      </c>
      <c r="M259" s="208">
        <v>26279</v>
      </c>
      <c r="N259" s="208">
        <v>1618</v>
      </c>
      <c r="O259" s="207">
        <v>0</v>
      </c>
      <c r="P259" s="208">
        <f t="shared" si="222"/>
        <v>0</v>
      </c>
      <c r="Q259" s="208">
        <v>0</v>
      </c>
      <c r="R259" s="208">
        <v>0</v>
      </c>
      <c r="S259" s="208">
        <v>0</v>
      </c>
      <c r="T259" s="207">
        <v>0</v>
      </c>
      <c r="U259" s="208">
        <f t="shared" si="223"/>
        <v>0</v>
      </c>
      <c r="V259" s="208">
        <v>0</v>
      </c>
      <c r="W259" s="208">
        <v>0</v>
      </c>
      <c r="X259" s="208">
        <v>0</v>
      </c>
      <c r="Y259" s="207">
        <v>0</v>
      </c>
      <c r="Z259" s="208">
        <f t="shared" si="224"/>
        <v>0</v>
      </c>
      <c r="AA259" s="208">
        <v>0</v>
      </c>
      <c r="AB259" s="208">
        <v>0</v>
      </c>
      <c r="AC259" s="208">
        <v>0</v>
      </c>
    </row>
    <row r="260" spans="1:29" s="211" customFormat="1" ht="25.5" customHeight="1" outlineLevel="1" x14ac:dyDescent="0.2">
      <c r="A260" s="205" t="s">
        <v>1433</v>
      </c>
      <c r="B260" s="221" t="s">
        <v>704</v>
      </c>
      <c r="C260" s="172">
        <f t="shared" si="219"/>
        <v>41.93</v>
      </c>
      <c r="D260" s="188">
        <f t="shared" si="220"/>
        <v>105721</v>
      </c>
      <c r="E260" s="184">
        <v>0</v>
      </c>
      <c r="F260" s="219">
        <f t="shared" si="221"/>
        <v>0</v>
      </c>
      <c r="G260" s="219">
        <v>0</v>
      </c>
      <c r="H260" s="185">
        <v>0</v>
      </c>
      <c r="I260" s="185">
        <v>0</v>
      </c>
      <c r="J260" s="172">
        <v>41.93</v>
      </c>
      <c r="K260" s="208">
        <f t="shared" si="217"/>
        <v>105721</v>
      </c>
      <c r="L260" s="208">
        <v>0</v>
      </c>
      <c r="M260" s="208">
        <v>99589</v>
      </c>
      <c r="N260" s="208">
        <v>6132</v>
      </c>
      <c r="O260" s="207">
        <v>0</v>
      </c>
      <c r="P260" s="208">
        <f t="shared" si="222"/>
        <v>0</v>
      </c>
      <c r="Q260" s="208">
        <v>0</v>
      </c>
      <c r="R260" s="208">
        <v>0</v>
      </c>
      <c r="S260" s="208">
        <v>0</v>
      </c>
      <c r="T260" s="207">
        <v>0</v>
      </c>
      <c r="U260" s="208">
        <f t="shared" si="223"/>
        <v>0</v>
      </c>
      <c r="V260" s="208">
        <v>0</v>
      </c>
      <c r="W260" s="208">
        <v>0</v>
      </c>
      <c r="X260" s="208">
        <v>0</v>
      </c>
      <c r="Y260" s="207">
        <v>0</v>
      </c>
      <c r="Z260" s="208">
        <f t="shared" si="224"/>
        <v>0</v>
      </c>
      <c r="AA260" s="208">
        <v>0</v>
      </c>
      <c r="AB260" s="208">
        <v>0</v>
      </c>
      <c r="AC260" s="208">
        <v>0</v>
      </c>
    </row>
    <row r="261" spans="1:29" s="211" customFormat="1" ht="28.5" customHeight="1" outlineLevel="1" x14ac:dyDescent="0.2">
      <c r="A261" s="205" t="s">
        <v>1434</v>
      </c>
      <c r="B261" s="221" t="s">
        <v>705</v>
      </c>
      <c r="C261" s="172">
        <f t="shared" si="219"/>
        <v>10.67</v>
      </c>
      <c r="D261" s="188">
        <f t="shared" si="220"/>
        <v>24727</v>
      </c>
      <c r="E261" s="184">
        <v>0</v>
      </c>
      <c r="F261" s="219">
        <f t="shared" si="221"/>
        <v>0</v>
      </c>
      <c r="G261" s="219">
        <v>0</v>
      </c>
      <c r="H261" s="185">
        <v>0</v>
      </c>
      <c r="I261" s="185">
        <v>0</v>
      </c>
      <c r="J261" s="172">
        <v>10.67</v>
      </c>
      <c r="K261" s="208">
        <f t="shared" si="217"/>
        <v>24727</v>
      </c>
      <c r="L261" s="208">
        <v>0</v>
      </c>
      <c r="M261" s="208">
        <v>23293</v>
      </c>
      <c r="N261" s="208">
        <v>1434</v>
      </c>
      <c r="O261" s="207">
        <v>0</v>
      </c>
      <c r="P261" s="208">
        <f t="shared" si="222"/>
        <v>0</v>
      </c>
      <c r="Q261" s="208">
        <v>0</v>
      </c>
      <c r="R261" s="208">
        <v>0</v>
      </c>
      <c r="S261" s="208">
        <v>0</v>
      </c>
      <c r="T261" s="207">
        <v>0</v>
      </c>
      <c r="U261" s="208">
        <f t="shared" si="223"/>
        <v>0</v>
      </c>
      <c r="V261" s="208">
        <v>0</v>
      </c>
      <c r="W261" s="208">
        <v>0</v>
      </c>
      <c r="X261" s="208">
        <v>0</v>
      </c>
      <c r="Y261" s="207">
        <v>0</v>
      </c>
      <c r="Z261" s="208">
        <f t="shared" si="224"/>
        <v>0</v>
      </c>
      <c r="AA261" s="208">
        <v>0</v>
      </c>
      <c r="AB261" s="208">
        <v>0</v>
      </c>
      <c r="AC261" s="208">
        <v>0</v>
      </c>
    </row>
    <row r="262" spans="1:29" s="211" customFormat="1" ht="31.5" customHeight="1" outlineLevel="1" x14ac:dyDescent="0.2">
      <c r="A262" s="205" t="s">
        <v>1435</v>
      </c>
      <c r="B262" s="221" t="s">
        <v>706</v>
      </c>
      <c r="C262" s="172">
        <f t="shared" si="219"/>
        <v>7.85</v>
      </c>
      <c r="D262" s="188">
        <f t="shared" si="220"/>
        <v>21965</v>
      </c>
      <c r="E262" s="184">
        <v>0</v>
      </c>
      <c r="F262" s="219">
        <f t="shared" si="221"/>
        <v>0</v>
      </c>
      <c r="G262" s="219">
        <v>0</v>
      </c>
      <c r="H262" s="185">
        <v>0</v>
      </c>
      <c r="I262" s="185">
        <v>0</v>
      </c>
      <c r="J262" s="172">
        <v>7.85</v>
      </c>
      <c r="K262" s="208">
        <f t="shared" si="217"/>
        <v>21965</v>
      </c>
      <c r="L262" s="208">
        <v>0</v>
      </c>
      <c r="M262" s="208">
        <v>20691</v>
      </c>
      <c r="N262" s="208">
        <v>1274</v>
      </c>
      <c r="O262" s="207">
        <v>0</v>
      </c>
      <c r="P262" s="208">
        <f t="shared" si="222"/>
        <v>0</v>
      </c>
      <c r="Q262" s="208">
        <v>0</v>
      </c>
      <c r="R262" s="208">
        <v>0</v>
      </c>
      <c r="S262" s="208">
        <v>0</v>
      </c>
      <c r="T262" s="207">
        <v>0</v>
      </c>
      <c r="U262" s="208">
        <f t="shared" si="223"/>
        <v>0</v>
      </c>
      <c r="V262" s="208">
        <v>0</v>
      </c>
      <c r="W262" s="208">
        <v>0</v>
      </c>
      <c r="X262" s="208">
        <v>0</v>
      </c>
      <c r="Y262" s="207">
        <v>0</v>
      </c>
      <c r="Z262" s="208">
        <f t="shared" si="224"/>
        <v>0</v>
      </c>
      <c r="AA262" s="208">
        <v>0</v>
      </c>
      <c r="AB262" s="208">
        <v>0</v>
      </c>
      <c r="AC262" s="208">
        <v>0</v>
      </c>
    </row>
    <row r="263" spans="1:29" s="211" customFormat="1" ht="46.9" customHeight="1" outlineLevel="1" x14ac:dyDescent="0.2">
      <c r="A263" s="205" t="s">
        <v>1436</v>
      </c>
      <c r="B263" s="221" t="s">
        <v>707</v>
      </c>
      <c r="C263" s="172">
        <f t="shared" ref="C263:C270" si="225">E263+J263+O263+T263+Y263</f>
        <v>5.65</v>
      </c>
      <c r="D263" s="188">
        <f t="shared" ref="D263:D270" si="226">F263+K263+P263+U263+Z263</f>
        <v>15236</v>
      </c>
      <c r="E263" s="184">
        <v>0</v>
      </c>
      <c r="F263" s="219">
        <f t="shared" ref="F263:F270" si="227">G263+H263+I263</f>
        <v>0</v>
      </c>
      <c r="G263" s="219">
        <v>0</v>
      </c>
      <c r="H263" s="185">
        <v>0</v>
      </c>
      <c r="I263" s="185">
        <v>0</v>
      </c>
      <c r="J263" s="172">
        <v>5.65</v>
      </c>
      <c r="K263" s="208">
        <f t="shared" si="217"/>
        <v>15236</v>
      </c>
      <c r="L263" s="208">
        <v>0</v>
      </c>
      <c r="M263" s="208">
        <v>14352</v>
      </c>
      <c r="N263" s="208">
        <v>884</v>
      </c>
      <c r="O263" s="207">
        <v>0</v>
      </c>
      <c r="P263" s="208">
        <f t="shared" ref="P263:P270" si="228">Q263+R263+S263</f>
        <v>0</v>
      </c>
      <c r="Q263" s="208">
        <v>0</v>
      </c>
      <c r="R263" s="208">
        <v>0</v>
      </c>
      <c r="S263" s="208">
        <v>0</v>
      </c>
      <c r="T263" s="207">
        <v>0</v>
      </c>
      <c r="U263" s="208">
        <f t="shared" ref="U263:U270" si="229">V263+W263+X263</f>
        <v>0</v>
      </c>
      <c r="V263" s="208">
        <v>0</v>
      </c>
      <c r="W263" s="208">
        <v>0</v>
      </c>
      <c r="X263" s="208">
        <v>0</v>
      </c>
      <c r="Y263" s="207">
        <v>0</v>
      </c>
      <c r="Z263" s="208">
        <f t="shared" ref="Z263:Z270" si="230">AA263+AB263+AC263</f>
        <v>0</v>
      </c>
      <c r="AA263" s="208">
        <v>0</v>
      </c>
      <c r="AB263" s="208">
        <v>0</v>
      </c>
      <c r="AC263" s="208">
        <v>0</v>
      </c>
    </row>
    <row r="264" spans="1:29" s="211" customFormat="1" ht="40.5" customHeight="1" outlineLevel="1" x14ac:dyDescent="0.2">
      <c r="A264" s="205" t="s">
        <v>1437</v>
      </c>
      <c r="B264" s="221" t="s">
        <v>874</v>
      </c>
      <c r="C264" s="172">
        <f t="shared" ref="C264" si="231">E264+J264+O264+T264+Y264</f>
        <v>4.07</v>
      </c>
      <c r="D264" s="188">
        <f t="shared" ref="D264" si="232">F264+K264+P264+U264+Z264</f>
        <v>7629</v>
      </c>
      <c r="E264" s="184">
        <v>0</v>
      </c>
      <c r="F264" s="219">
        <f t="shared" ref="F264" si="233">G264+H264+I264</f>
        <v>0</v>
      </c>
      <c r="G264" s="219">
        <v>0</v>
      </c>
      <c r="H264" s="185">
        <v>0</v>
      </c>
      <c r="I264" s="185">
        <v>0</v>
      </c>
      <c r="J264" s="172">
        <v>4.07</v>
      </c>
      <c r="K264" s="208">
        <f t="shared" si="217"/>
        <v>7629</v>
      </c>
      <c r="L264" s="208">
        <v>0</v>
      </c>
      <c r="M264" s="208">
        <v>7187</v>
      </c>
      <c r="N264" s="208">
        <v>442</v>
      </c>
      <c r="O264" s="207">
        <v>0</v>
      </c>
      <c r="P264" s="208">
        <f t="shared" ref="P264" si="234">Q264+R264+S264</f>
        <v>0</v>
      </c>
      <c r="Q264" s="208">
        <v>0</v>
      </c>
      <c r="R264" s="208">
        <v>0</v>
      </c>
      <c r="S264" s="208">
        <v>0</v>
      </c>
      <c r="T264" s="207">
        <v>0</v>
      </c>
      <c r="U264" s="208">
        <f t="shared" ref="U264" si="235">V264+W264+X264</f>
        <v>0</v>
      </c>
      <c r="V264" s="208">
        <v>0</v>
      </c>
      <c r="W264" s="208">
        <v>0</v>
      </c>
      <c r="X264" s="208">
        <v>0</v>
      </c>
      <c r="Y264" s="207">
        <v>0</v>
      </c>
      <c r="Z264" s="208">
        <f t="shared" ref="Z264" si="236">AA264+AB264+AC264</f>
        <v>0</v>
      </c>
      <c r="AA264" s="208">
        <v>0</v>
      </c>
      <c r="AB264" s="208">
        <v>0</v>
      </c>
      <c r="AC264" s="208">
        <v>0</v>
      </c>
    </row>
    <row r="265" spans="1:29" s="211" customFormat="1" ht="33" customHeight="1" outlineLevel="1" x14ac:dyDescent="0.2">
      <c r="A265" s="205" t="s">
        <v>1438</v>
      </c>
      <c r="B265" s="221" t="s">
        <v>708</v>
      </c>
      <c r="C265" s="172">
        <f t="shared" si="225"/>
        <v>0</v>
      </c>
      <c r="D265" s="188">
        <f t="shared" si="226"/>
        <v>0</v>
      </c>
      <c r="E265" s="184">
        <v>0</v>
      </c>
      <c r="F265" s="219">
        <f t="shared" si="227"/>
        <v>0</v>
      </c>
      <c r="G265" s="219">
        <v>0</v>
      </c>
      <c r="H265" s="185">
        <v>0</v>
      </c>
      <c r="I265" s="185">
        <v>0</v>
      </c>
      <c r="J265" s="172">
        <v>0</v>
      </c>
      <c r="K265" s="208">
        <f t="shared" si="217"/>
        <v>0</v>
      </c>
      <c r="L265" s="208">
        <v>0</v>
      </c>
      <c r="M265" s="208">
        <v>0</v>
      </c>
      <c r="N265" s="208">
        <v>0</v>
      </c>
      <c r="O265" s="207">
        <v>0</v>
      </c>
      <c r="P265" s="208">
        <f t="shared" si="228"/>
        <v>0</v>
      </c>
      <c r="Q265" s="208">
        <v>0</v>
      </c>
      <c r="R265" s="208">
        <v>0</v>
      </c>
      <c r="S265" s="208">
        <v>0</v>
      </c>
      <c r="T265" s="207">
        <v>0</v>
      </c>
      <c r="U265" s="208">
        <f t="shared" si="229"/>
        <v>0</v>
      </c>
      <c r="V265" s="208">
        <v>0</v>
      </c>
      <c r="W265" s="208">
        <v>0</v>
      </c>
      <c r="X265" s="208">
        <v>0</v>
      </c>
      <c r="Y265" s="207">
        <v>0</v>
      </c>
      <c r="Z265" s="208">
        <f t="shared" si="230"/>
        <v>0</v>
      </c>
      <c r="AA265" s="208">
        <v>0</v>
      </c>
      <c r="AB265" s="208">
        <v>0</v>
      </c>
      <c r="AC265" s="208">
        <v>0</v>
      </c>
    </row>
    <row r="266" spans="1:29" s="211" customFormat="1" ht="31.9" customHeight="1" outlineLevel="1" x14ac:dyDescent="0.2">
      <c r="A266" s="205" t="s">
        <v>1439</v>
      </c>
      <c r="B266" s="221" t="s">
        <v>709</v>
      </c>
      <c r="C266" s="172">
        <f t="shared" si="225"/>
        <v>66.599999999999994</v>
      </c>
      <c r="D266" s="188">
        <f t="shared" si="226"/>
        <v>258586</v>
      </c>
      <c r="E266" s="184">
        <v>0</v>
      </c>
      <c r="F266" s="219">
        <f t="shared" si="227"/>
        <v>0</v>
      </c>
      <c r="G266" s="219">
        <v>0</v>
      </c>
      <c r="H266" s="185">
        <v>0</v>
      </c>
      <c r="I266" s="185">
        <v>0</v>
      </c>
      <c r="J266" s="172">
        <v>0</v>
      </c>
      <c r="K266" s="208">
        <f t="shared" si="217"/>
        <v>0</v>
      </c>
      <c r="L266" s="208">
        <v>0</v>
      </c>
      <c r="M266" s="208">
        <v>0</v>
      </c>
      <c r="N266" s="208">
        <v>0</v>
      </c>
      <c r="O266" s="207">
        <v>66.599999999999994</v>
      </c>
      <c r="P266" s="208">
        <f>Q266+R266+S266</f>
        <v>258586</v>
      </c>
      <c r="Q266" s="208">
        <v>0</v>
      </c>
      <c r="R266" s="208">
        <v>243588</v>
      </c>
      <c r="S266" s="208">
        <v>14998</v>
      </c>
      <c r="T266" s="207">
        <v>0</v>
      </c>
      <c r="U266" s="208">
        <f t="shared" si="229"/>
        <v>0</v>
      </c>
      <c r="V266" s="208">
        <v>0</v>
      </c>
      <c r="W266" s="208">
        <v>0</v>
      </c>
      <c r="X266" s="208">
        <v>0</v>
      </c>
      <c r="Y266" s="207">
        <v>0</v>
      </c>
      <c r="Z266" s="208">
        <f t="shared" si="230"/>
        <v>0</v>
      </c>
      <c r="AA266" s="208">
        <v>0</v>
      </c>
      <c r="AB266" s="208">
        <v>0</v>
      </c>
      <c r="AC266" s="208">
        <v>0</v>
      </c>
    </row>
    <row r="267" spans="1:29" s="211" customFormat="1" ht="39.75" customHeight="1" outlineLevel="1" x14ac:dyDescent="0.2">
      <c r="A267" s="205" t="s">
        <v>1440</v>
      </c>
      <c r="B267" s="221" t="s">
        <v>1049</v>
      </c>
      <c r="C267" s="172">
        <f t="shared" si="225"/>
        <v>26</v>
      </c>
      <c r="D267" s="188">
        <f>F267+K267+P267+U267+Z267</f>
        <v>93348</v>
      </c>
      <c r="E267" s="184">
        <v>0</v>
      </c>
      <c r="F267" s="219">
        <f t="shared" si="227"/>
        <v>0</v>
      </c>
      <c r="G267" s="219">
        <v>0</v>
      </c>
      <c r="H267" s="185">
        <v>0</v>
      </c>
      <c r="I267" s="185">
        <v>0</v>
      </c>
      <c r="J267" s="172">
        <v>0</v>
      </c>
      <c r="K267" s="208">
        <f t="shared" si="217"/>
        <v>0</v>
      </c>
      <c r="L267" s="208">
        <v>0</v>
      </c>
      <c r="M267" s="208">
        <v>0</v>
      </c>
      <c r="N267" s="208">
        <v>0</v>
      </c>
      <c r="O267" s="207">
        <v>26</v>
      </c>
      <c r="P267" s="208">
        <f t="shared" si="228"/>
        <v>93348</v>
      </c>
      <c r="Q267" s="208">
        <v>0</v>
      </c>
      <c r="R267" s="208">
        <v>87934</v>
      </c>
      <c r="S267" s="208">
        <v>5414</v>
      </c>
      <c r="T267" s="207">
        <v>0</v>
      </c>
      <c r="U267" s="208">
        <f t="shared" si="229"/>
        <v>0</v>
      </c>
      <c r="V267" s="208">
        <v>0</v>
      </c>
      <c r="W267" s="208">
        <v>0</v>
      </c>
      <c r="X267" s="208">
        <v>0</v>
      </c>
      <c r="Y267" s="207">
        <v>0</v>
      </c>
      <c r="Z267" s="208">
        <f t="shared" si="230"/>
        <v>0</v>
      </c>
      <c r="AA267" s="208">
        <v>0</v>
      </c>
      <c r="AB267" s="208">
        <v>0</v>
      </c>
      <c r="AC267" s="208">
        <v>0</v>
      </c>
    </row>
    <row r="268" spans="1:29" s="211" customFormat="1" ht="37.9" customHeight="1" outlineLevel="1" x14ac:dyDescent="0.2">
      <c r="A268" s="205" t="s">
        <v>1441</v>
      </c>
      <c r="B268" s="221" t="s">
        <v>710</v>
      </c>
      <c r="C268" s="172">
        <f t="shared" si="225"/>
        <v>4.7</v>
      </c>
      <c r="D268" s="188">
        <f t="shared" si="226"/>
        <v>18584</v>
      </c>
      <c r="E268" s="184">
        <v>0</v>
      </c>
      <c r="F268" s="219">
        <f t="shared" si="227"/>
        <v>0</v>
      </c>
      <c r="G268" s="219">
        <v>0</v>
      </c>
      <c r="H268" s="185">
        <v>0</v>
      </c>
      <c r="I268" s="185">
        <v>0</v>
      </c>
      <c r="J268" s="172">
        <v>0</v>
      </c>
      <c r="K268" s="208">
        <f t="shared" si="217"/>
        <v>0</v>
      </c>
      <c r="L268" s="208">
        <v>0</v>
      </c>
      <c r="M268" s="208">
        <v>0</v>
      </c>
      <c r="N268" s="208">
        <v>0</v>
      </c>
      <c r="O268" s="207">
        <v>4.7</v>
      </c>
      <c r="P268" s="208">
        <f t="shared" si="228"/>
        <v>18584</v>
      </c>
      <c r="Q268" s="208">
        <v>0</v>
      </c>
      <c r="R268" s="208">
        <v>17506</v>
      </c>
      <c r="S268" s="208">
        <v>1078</v>
      </c>
      <c r="T268" s="207">
        <v>0</v>
      </c>
      <c r="U268" s="208">
        <f t="shared" si="229"/>
        <v>0</v>
      </c>
      <c r="V268" s="208">
        <v>0</v>
      </c>
      <c r="W268" s="208">
        <v>0</v>
      </c>
      <c r="X268" s="208">
        <v>0</v>
      </c>
      <c r="Y268" s="207">
        <v>0</v>
      </c>
      <c r="Z268" s="208">
        <f t="shared" si="230"/>
        <v>0</v>
      </c>
      <c r="AA268" s="208">
        <v>0</v>
      </c>
      <c r="AB268" s="208">
        <v>0</v>
      </c>
      <c r="AC268" s="208">
        <v>0</v>
      </c>
    </row>
    <row r="269" spans="1:29" s="211" customFormat="1" ht="33" customHeight="1" outlineLevel="1" x14ac:dyDescent="0.2">
      <c r="A269" s="205" t="s">
        <v>1442</v>
      </c>
      <c r="B269" s="221" t="s">
        <v>711</v>
      </c>
      <c r="C269" s="172">
        <f t="shared" si="225"/>
        <v>0</v>
      </c>
      <c r="D269" s="188">
        <f t="shared" si="226"/>
        <v>0</v>
      </c>
      <c r="E269" s="184">
        <v>0</v>
      </c>
      <c r="F269" s="219">
        <f t="shared" si="227"/>
        <v>0</v>
      </c>
      <c r="G269" s="219">
        <v>0</v>
      </c>
      <c r="H269" s="185">
        <v>0</v>
      </c>
      <c r="I269" s="185">
        <v>0</v>
      </c>
      <c r="J269" s="172">
        <v>0</v>
      </c>
      <c r="K269" s="208">
        <f t="shared" si="217"/>
        <v>0</v>
      </c>
      <c r="L269" s="208">
        <v>0</v>
      </c>
      <c r="M269" s="208">
        <v>0</v>
      </c>
      <c r="N269" s="208">
        <v>0</v>
      </c>
      <c r="O269" s="207">
        <v>0</v>
      </c>
      <c r="P269" s="208">
        <f t="shared" si="228"/>
        <v>0</v>
      </c>
      <c r="Q269" s="208">
        <v>0</v>
      </c>
      <c r="R269" s="208">
        <v>0</v>
      </c>
      <c r="S269" s="208">
        <v>0</v>
      </c>
      <c r="T269" s="207">
        <v>0</v>
      </c>
      <c r="U269" s="208">
        <f t="shared" si="229"/>
        <v>0</v>
      </c>
      <c r="V269" s="208">
        <v>0</v>
      </c>
      <c r="W269" s="208">
        <v>0</v>
      </c>
      <c r="X269" s="208">
        <v>0</v>
      </c>
      <c r="Y269" s="207">
        <v>0</v>
      </c>
      <c r="Z269" s="208">
        <f t="shared" si="230"/>
        <v>0</v>
      </c>
      <c r="AA269" s="208">
        <v>0</v>
      </c>
      <c r="AB269" s="208">
        <v>0</v>
      </c>
      <c r="AC269" s="208">
        <v>0</v>
      </c>
    </row>
    <row r="270" spans="1:29" s="211" customFormat="1" ht="36" customHeight="1" outlineLevel="1" x14ac:dyDescent="0.2">
      <c r="A270" s="205" t="s">
        <v>1443</v>
      </c>
      <c r="B270" s="221" t="s">
        <v>712</v>
      </c>
      <c r="C270" s="172">
        <f t="shared" si="225"/>
        <v>10.9</v>
      </c>
      <c r="D270" s="188">
        <f t="shared" si="226"/>
        <v>41320</v>
      </c>
      <c r="E270" s="184">
        <v>0</v>
      </c>
      <c r="F270" s="219">
        <f t="shared" si="227"/>
        <v>0</v>
      </c>
      <c r="G270" s="219">
        <v>0</v>
      </c>
      <c r="H270" s="185">
        <v>0</v>
      </c>
      <c r="I270" s="185">
        <v>0</v>
      </c>
      <c r="J270" s="172">
        <v>0</v>
      </c>
      <c r="K270" s="208">
        <f t="shared" si="217"/>
        <v>0</v>
      </c>
      <c r="L270" s="208">
        <v>0</v>
      </c>
      <c r="M270" s="208">
        <v>0</v>
      </c>
      <c r="N270" s="208">
        <v>0</v>
      </c>
      <c r="O270" s="207">
        <v>10.9</v>
      </c>
      <c r="P270" s="208">
        <f t="shared" si="228"/>
        <v>41320</v>
      </c>
      <c r="Q270" s="208">
        <v>0</v>
      </c>
      <c r="R270" s="208">
        <v>38923</v>
      </c>
      <c r="S270" s="208">
        <v>2397</v>
      </c>
      <c r="T270" s="207">
        <v>0</v>
      </c>
      <c r="U270" s="208">
        <f t="shared" si="229"/>
        <v>0</v>
      </c>
      <c r="V270" s="208">
        <v>0</v>
      </c>
      <c r="W270" s="208">
        <v>0</v>
      </c>
      <c r="X270" s="208">
        <v>0</v>
      </c>
      <c r="Y270" s="207">
        <v>0</v>
      </c>
      <c r="Z270" s="208">
        <f t="shared" si="230"/>
        <v>0</v>
      </c>
      <c r="AA270" s="208">
        <v>0</v>
      </c>
      <c r="AB270" s="208">
        <v>0</v>
      </c>
      <c r="AC270" s="208">
        <v>0</v>
      </c>
    </row>
    <row r="271" spans="1:29" s="211" customFormat="1" ht="36" customHeight="1" outlineLevel="1" x14ac:dyDescent="0.2">
      <c r="A271" s="205" t="s">
        <v>1444</v>
      </c>
      <c r="B271" s="221" t="s">
        <v>1015</v>
      </c>
      <c r="C271" s="172">
        <f t="shared" ref="C271:C275" si="237">E271+J271+O271+T271+Y271</f>
        <v>0.6</v>
      </c>
      <c r="D271" s="188">
        <f t="shared" ref="D271:D275" si="238">F271+K271+P271+U271+Z271</f>
        <v>307184</v>
      </c>
      <c r="E271" s="184">
        <v>0</v>
      </c>
      <c r="F271" s="219">
        <f t="shared" ref="F271:F275" si="239">G271+H271+I271</f>
        <v>0</v>
      </c>
      <c r="G271" s="219">
        <v>0</v>
      </c>
      <c r="H271" s="185">
        <v>0</v>
      </c>
      <c r="I271" s="185">
        <v>0</v>
      </c>
      <c r="J271" s="172">
        <v>0</v>
      </c>
      <c r="K271" s="208">
        <f t="shared" ref="K271:K275" si="240">L271+M271+N271</f>
        <v>0</v>
      </c>
      <c r="L271" s="208">
        <v>0</v>
      </c>
      <c r="M271" s="208">
        <v>0</v>
      </c>
      <c r="N271" s="208">
        <v>0</v>
      </c>
      <c r="O271" s="207">
        <v>0.6</v>
      </c>
      <c r="P271" s="208">
        <f t="shared" ref="P271:P275" si="241">Q271+R271+S271</f>
        <v>0</v>
      </c>
      <c r="Q271" s="208">
        <v>0</v>
      </c>
      <c r="R271" s="208">
        <v>0</v>
      </c>
      <c r="S271" s="208">
        <v>0</v>
      </c>
      <c r="T271" s="207">
        <v>0</v>
      </c>
      <c r="U271" s="208">
        <f t="shared" ref="U271:U275" si="242">V271+W271+X271</f>
        <v>307184</v>
      </c>
      <c r="V271" s="208">
        <v>0</v>
      </c>
      <c r="W271" s="208">
        <v>289367</v>
      </c>
      <c r="X271" s="208">
        <v>17817</v>
      </c>
      <c r="Y271" s="207">
        <v>0</v>
      </c>
      <c r="Z271" s="208">
        <f t="shared" ref="Z271:Z275" si="243">AA271+AB271+AC271</f>
        <v>0</v>
      </c>
      <c r="AA271" s="208">
        <v>0</v>
      </c>
      <c r="AB271" s="208">
        <v>0</v>
      </c>
      <c r="AC271" s="208">
        <v>0</v>
      </c>
    </row>
    <row r="272" spans="1:29" s="211" customFormat="1" ht="36" customHeight="1" outlineLevel="1" x14ac:dyDescent="0.2">
      <c r="A272" s="205" t="s">
        <v>1445</v>
      </c>
      <c r="B272" s="221" t="s">
        <v>1016</v>
      </c>
      <c r="C272" s="172">
        <f t="shared" si="237"/>
        <v>0.6</v>
      </c>
      <c r="D272" s="188">
        <f t="shared" si="238"/>
        <v>272278</v>
      </c>
      <c r="E272" s="184">
        <v>0</v>
      </c>
      <c r="F272" s="219">
        <f t="shared" si="239"/>
        <v>0</v>
      </c>
      <c r="G272" s="219">
        <v>0</v>
      </c>
      <c r="H272" s="185">
        <v>0</v>
      </c>
      <c r="I272" s="185">
        <v>0</v>
      </c>
      <c r="J272" s="172">
        <v>0</v>
      </c>
      <c r="K272" s="208">
        <f t="shared" si="240"/>
        <v>0</v>
      </c>
      <c r="L272" s="208">
        <v>0</v>
      </c>
      <c r="M272" s="208">
        <v>0</v>
      </c>
      <c r="N272" s="208">
        <v>0</v>
      </c>
      <c r="O272" s="207">
        <v>0.6</v>
      </c>
      <c r="P272" s="208">
        <f t="shared" si="241"/>
        <v>0</v>
      </c>
      <c r="Q272" s="208">
        <v>0</v>
      </c>
      <c r="R272" s="208">
        <v>0</v>
      </c>
      <c r="S272" s="208">
        <v>0</v>
      </c>
      <c r="T272" s="207">
        <v>0</v>
      </c>
      <c r="U272" s="208">
        <f t="shared" si="242"/>
        <v>272278</v>
      </c>
      <c r="V272" s="208">
        <v>0</v>
      </c>
      <c r="W272" s="208">
        <v>256486</v>
      </c>
      <c r="X272" s="208">
        <v>15792</v>
      </c>
      <c r="Y272" s="207">
        <v>0</v>
      </c>
      <c r="Z272" s="208">
        <f t="shared" si="243"/>
        <v>0</v>
      </c>
      <c r="AA272" s="208">
        <v>0</v>
      </c>
      <c r="AB272" s="208">
        <v>0</v>
      </c>
      <c r="AC272" s="208">
        <v>0</v>
      </c>
    </row>
    <row r="273" spans="1:31" s="211" customFormat="1" ht="36" customHeight="1" outlineLevel="1" x14ac:dyDescent="0.2">
      <c r="A273" s="205" t="s">
        <v>1446</v>
      </c>
      <c r="B273" s="221" t="s">
        <v>1017</v>
      </c>
      <c r="C273" s="172">
        <f t="shared" si="237"/>
        <v>0.6</v>
      </c>
      <c r="D273" s="188">
        <f t="shared" si="238"/>
        <v>98824</v>
      </c>
      <c r="E273" s="184">
        <v>0</v>
      </c>
      <c r="F273" s="219">
        <f t="shared" si="239"/>
        <v>0</v>
      </c>
      <c r="G273" s="219">
        <v>0</v>
      </c>
      <c r="H273" s="185">
        <v>0</v>
      </c>
      <c r="I273" s="185">
        <v>0</v>
      </c>
      <c r="J273" s="172">
        <v>0</v>
      </c>
      <c r="K273" s="208">
        <f t="shared" si="240"/>
        <v>0</v>
      </c>
      <c r="L273" s="208">
        <v>0</v>
      </c>
      <c r="M273" s="208">
        <v>0</v>
      </c>
      <c r="N273" s="208">
        <v>0</v>
      </c>
      <c r="O273" s="207">
        <v>0.6</v>
      </c>
      <c r="P273" s="208">
        <f t="shared" si="241"/>
        <v>0</v>
      </c>
      <c r="Q273" s="208">
        <v>0</v>
      </c>
      <c r="R273" s="208">
        <v>0</v>
      </c>
      <c r="S273" s="208">
        <v>0</v>
      </c>
      <c r="T273" s="207">
        <v>0</v>
      </c>
      <c r="U273" s="208">
        <f t="shared" si="242"/>
        <v>98824</v>
      </c>
      <c r="V273" s="208">
        <v>0</v>
      </c>
      <c r="W273" s="208">
        <v>93092</v>
      </c>
      <c r="X273" s="208">
        <v>5732</v>
      </c>
      <c r="Y273" s="207">
        <v>0</v>
      </c>
      <c r="Z273" s="208">
        <f t="shared" si="243"/>
        <v>0</v>
      </c>
      <c r="AA273" s="208">
        <v>0</v>
      </c>
      <c r="AB273" s="208">
        <v>0</v>
      </c>
      <c r="AC273" s="208">
        <v>0</v>
      </c>
    </row>
    <row r="274" spans="1:31" s="211" customFormat="1" ht="52.5" customHeight="1" outlineLevel="1" x14ac:dyDescent="0.2">
      <c r="A274" s="205" t="s">
        <v>1447</v>
      </c>
      <c r="B274" s="221" t="s">
        <v>1050</v>
      </c>
      <c r="C274" s="172">
        <f t="shared" ref="C274" si="244">E274+J274+O274+T274+Y274</f>
        <v>1.6</v>
      </c>
      <c r="D274" s="188">
        <f t="shared" ref="D274" si="245">F274+K274+P274+U274+Z274</f>
        <v>64814</v>
      </c>
      <c r="E274" s="184">
        <v>1</v>
      </c>
      <c r="F274" s="219">
        <f t="shared" ref="F274" si="246">G274+H274+I274</f>
        <v>0</v>
      </c>
      <c r="G274" s="219">
        <v>0</v>
      </c>
      <c r="H274" s="185">
        <v>0</v>
      </c>
      <c r="I274" s="185">
        <v>0</v>
      </c>
      <c r="J274" s="172">
        <v>0</v>
      </c>
      <c r="K274" s="208">
        <f t="shared" ref="K274" si="247">L274+M274+N274</f>
        <v>0</v>
      </c>
      <c r="L274" s="208">
        <v>0</v>
      </c>
      <c r="M274" s="208">
        <v>0</v>
      </c>
      <c r="N274" s="208">
        <v>0</v>
      </c>
      <c r="O274" s="207">
        <v>0.6</v>
      </c>
      <c r="P274" s="208">
        <f t="shared" ref="P274" si="248">Q274+R274+S274</f>
        <v>0</v>
      </c>
      <c r="Q274" s="208">
        <v>0</v>
      </c>
      <c r="R274" s="208">
        <v>0</v>
      </c>
      <c r="S274" s="208">
        <v>0</v>
      </c>
      <c r="T274" s="207">
        <v>0</v>
      </c>
      <c r="U274" s="208">
        <f t="shared" ref="U274" si="249">V274+W274+X274</f>
        <v>64814</v>
      </c>
      <c r="V274" s="208">
        <v>0</v>
      </c>
      <c r="W274" s="208">
        <v>61055</v>
      </c>
      <c r="X274" s="208">
        <v>3759</v>
      </c>
      <c r="Y274" s="207">
        <v>0</v>
      </c>
      <c r="Z274" s="208">
        <f t="shared" ref="Z274" si="250">AA274+AB274+AC274</f>
        <v>0</v>
      </c>
      <c r="AA274" s="208">
        <v>0</v>
      </c>
      <c r="AB274" s="208">
        <v>0</v>
      </c>
      <c r="AC274" s="208">
        <v>0</v>
      </c>
    </row>
    <row r="275" spans="1:31" s="211" customFormat="1" ht="36" customHeight="1" outlineLevel="1" x14ac:dyDescent="0.2">
      <c r="A275" s="205" t="s">
        <v>1448</v>
      </c>
      <c r="B275" s="221" t="s">
        <v>1018</v>
      </c>
      <c r="C275" s="172">
        <f t="shared" si="237"/>
        <v>0</v>
      </c>
      <c r="D275" s="188">
        <f t="shared" si="238"/>
        <v>0</v>
      </c>
      <c r="E275" s="184">
        <v>0</v>
      </c>
      <c r="F275" s="219">
        <f t="shared" si="239"/>
        <v>0</v>
      </c>
      <c r="G275" s="219">
        <v>0</v>
      </c>
      <c r="H275" s="185">
        <v>0</v>
      </c>
      <c r="I275" s="185">
        <v>0</v>
      </c>
      <c r="J275" s="172">
        <v>0</v>
      </c>
      <c r="K275" s="208">
        <f t="shared" si="240"/>
        <v>0</v>
      </c>
      <c r="L275" s="208">
        <v>0</v>
      </c>
      <c r="M275" s="208">
        <v>0</v>
      </c>
      <c r="N275" s="208">
        <v>0</v>
      </c>
      <c r="O275" s="207">
        <v>0</v>
      </c>
      <c r="P275" s="208">
        <f t="shared" si="241"/>
        <v>0</v>
      </c>
      <c r="Q275" s="208">
        <v>0</v>
      </c>
      <c r="R275" s="208">
        <v>0</v>
      </c>
      <c r="S275" s="208">
        <v>0</v>
      </c>
      <c r="T275" s="207">
        <v>0</v>
      </c>
      <c r="U275" s="208">
        <f t="shared" si="242"/>
        <v>0</v>
      </c>
      <c r="V275" s="208">
        <v>0</v>
      </c>
      <c r="W275" s="208">
        <v>0</v>
      </c>
      <c r="X275" s="208">
        <v>0</v>
      </c>
      <c r="Y275" s="207">
        <v>0</v>
      </c>
      <c r="Z275" s="208">
        <f t="shared" si="243"/>
        <v>0</v>
      </c>
      <c r="AA275" s="208">
        <v>0</v>
      </c>
      <c r="AB275" s="208">
        <v>0</v>
      </c>
      <c r="AC275" s="208">
        <v>0</v>
      </c>
    </row>
    <row r="276" spans="1:31" s="211" customFormat="1" ht="36" customHeight="1" outlineLevel="1" x14ac:dyDescent="0.2">
      <c r="A276" s="205" t="s">
        <v>1449</v>
      </c>
      <c r="B276" s="221" t="s">
        <v>1099</v>
      </c>
      <c r="C276" s="172">
        <f t="shared" ref="C276" si="251">E276+J276+O276+T276+Y276</f>
        <v>53.9</v>
      </c>
      <c r="D276" s="188">
        <f t="shared" ref="D276" si="252">F276+K276+P276+U276+Z276</f>
        <v>157034</v>
      </c>
      <c r="E276" s="184">
        <v>0</v>
      </c>
      <c r="F276" s="219">
        <f t="shared" ref="F276" si="253">G276+H276+I276</f>
        <v>0</v>
      </c>
      <c r="G276" s="219">
        <v>0</v>
      </c>
      <c r="H276" s="185">
        <v>0</v>
      </c>
      <c r="I276" s="185">
        <v>0</v>
      </c>
      <c r="J276" s="172">
        <v>0</v>
      </c>
      <c r="K276" s="208">
        <f t="shared" ref="K276" si="254">L276+M276+N276</f>
        <v>0</v>
      </c>
      <c r="L276" s="208">
        <v>0</v>
      </c>
      <c r="M276" s="208">
        <v>0</v>
      </c>
      <c r="N276" s="208">
        <v>0</v>
      </c>
      <c r="O276" s="207">
        <v>53.9</v>
      </c>
      <c r="P276" s="208">
        <f t="shared" ref="P276" si="255">Q276+R276+S276</f>
        <v>157034</v>
      </c>
      <c r="Q276" s="208">
        <v>0</v>
      </c>
      <c r="R276" s="208">
        <v>147926</v>
      </c>
      <c r="S276" s="208">
        <v>9108</v>
      </c>
      <c r="T276" s="207">
        <v>0</v>
      </c>
      <c r="U276" s="208">
        <f t="shared" ref="U276" si="256">V276+W276+X276</f>
        <v>0</v>
      </c>
      <c r="V276" s="208">
        <v>0</v>
      </c>
      <c r="W276" s="208">
        <v>0</v>
      </c>
      <c r="X276" s="208">
        <v>0</v>
      </c>
      <c r="Y276" s="207">
        <v>0</v>
      </c>
      <c r="Z276" s="208">
        <f t="shared" ref="Z276" si="257">AA276+AB276+AC276</f>
        <v>0</v>
      </c>
      <c r="AA276" s="208">
        <v>0</v>
      </c>
      <c r="AB276" s="208">
        <v>0</v>
      </c>
      <c r="AC276" s="208">
        <v>0</v>
      </c>
    </row>
    <row r="277" spans="1:31" s="211" customFormat="1" ht="36" customHeight="1" outlineLevel="1" x14ac:dyDescent="0.2">
      <c r="A277" s="205" t="s">
        <v>1450</v>
      </c>
      <c r="B277" s="221" t="s">
        <v>1107</v>
      </c>
      <c r="C277" s="172">
        <f t="shared" ref="C277:C279" si="258">E277+J277+O277+T277+Y277</f>
        <v>8.4</v>
      </c>
      <c r="D277" s="188">
        <f t="shared" ref="D277:D279" si="259">F277+K277+P277+U277+Z277</f>
        <v>27392</v>
      </c>
      <c r="E277" s="184">
        <v>0</v>
      </c>
      <c r="F277" s="219">
        <f t="shared" ref="F277:F279" si="260">G277+H277+I277</f>
        <v>0</v>
      </c>
      <c r="G277" s="219">
        <v>0</v>
      </c>
      <c r="H277" s="185">
        <v>0</v>
      </c>
      <c r="I277" s="185">
        <v>0</v>
      </c>
      <c r="J277" s="172">
        <v>8.4</v>
      </c>
      <c r="K277" s="208">
        <f t="shared" ref="K277:K279" si="261">L277+M277+N277</f>
        <v>27392</v>
      </c>
      <c r="L277" s="208">
        <v>0</v>
      </c>
      <c r="M277" s="208">
        <v>25803</v>
      </c>
      <c r="N277" s="208">
        <v>1589</v>
      </c>
      <c r="O277" s="207">
        <v>0</v>
      </c>
      <c r="P277" s="208">
        <f t="shared" ref="P277:P279" si="262">Q277+R277+S277</f>
        <v>0</v>
      </c>
      <c r="Q277" s="208">
        <v>0</v>
      </c>
      <c r="R277" s="208">
        <v>0</v>
      </c>
      <c r="S277" s="208">
        <v>0</v>
      </c>
      <c r="T277" s="207">
        <v>0</v>
      </c>
      <c r="U277" s="208">
        <f t="shared" ref="U277:U279" si="263">V277+W277+X277</f>
        <v>0</v>
      </c>
      <c r="V277" s="208">
        <v>0</v>
      </c>
      <c r="W277" s="208">
        <v>0</v>
      </c>
      <c r="X277" s="208">
        <v>0</v>
      </c>
      <c r="Y277" s="207">
        <v>0</v>
      </c>
      <c r="Z277" s="208">
        <f t="shared" ref="Z277:Z279" si="264">AA277+AB277+AC277</f>
        <v>0</v>
      </c>
      <c r="AA277" s="208">
        <v>0</v>
      </c>
      <c r="AB277" s="208">
        <v>0</v>
      </c>
      <c r="AC277" s="208">
        <v>0</v>
      </c>
    </row>
    <row r="278" spans="1:31" s="211" customFormat="1" ht="36" customHeight="1" outlineLevel="1" x14ac:dyDescent="0.2">
      <c r="A278" s="205" t="s">
        <v>1451</v>
      </c>
      <c r="B278" s="221" t="s">
        <v>1108</v>
      </c>
      <c r="C278" s="172">
        <f t="shared" si="258"/>
        <v>38.479999999999997</v>
      </c>
      <c r="D278" s="188">
        <f t="shared" si="259"/>
        <v>117730</v>
      </c>
      <c r="E278" s="184">
        <v>0</v>
      </c>
      <c r="F278" s="219">
        <f t="shared" si="260"/>
        <v>0</v>
      </c>
      <c r="G278" s="219">
        <v>0</v>
      </c>
      <c r="H278" s="185">
        <v>0</v>
      </c>
      <c r="I278" s="185">
        <v>0</v>
      </c>
      <c r="J278" s="172">
        <v>38.479999999999997</v>
      </c>
      <c r="K278" s="208">
        <f t="shared" si="261"/>
        <v>117730</v>
      </c>
      <c r="L278" s="208">
        <v>0</v>
      </c>
      <c r="M278" s="208">
        <v>110902</v>
      </c>
      <c r="N278" s="208">
        <v>6828</v>
      </c>
      <c r="O278" s="207">
        <v>0</v>
      </c>
      <c r="P278" s="208">
        <f t="shared" si="262"/>
        <v>0</v>
      </c>
      <c r="Q278" s="208">
        <v>0</v>
      </c>
      <c r="R278" s="208">
        <v>0</v>
      </c>
      <c r="S278" s="208">
        <v>0</v>
      </c>
      <c r="T278" s="207">
        <v>0</v>
      </c>
      <c r="U278" s="208">
        <f t="shared" si="263"/>
        <v>0</v>
      </c>
      <c r="V278" s="208">
        <v>0</v>
      </c>
      <c r="W278" s="208">
        <v>0</v>
      </c>
      <c r="X278" s="208">
        <v>0</v>
      </c>
      <c r="Y278" s="207">
        <v>0</v>
      </c>
      <c r="Z278" s="208">
        <f t="shared" si="264"/>
        <v>0</v>
      </c>
      <c r="AA278" s="208">
        <v>0</v>
      </c>
      <c r="AB278" s="208">
        <v>0</v>
      </c>
      <c r="AC278" s="208">
        <v>0</v>
      </c>
    </row>
    <row r="279" spans="1:31" s="211" customFormat="1" ht="36" customHeight="1" outlineLevel="1" x14ac:dyDescent="0.2">
      <c r="A279" s="205" t="s">
        <v>1452</v>
      </c>
      <c r="B279" s="221" t="s">
        <v>1109</v>
      </c>
      <c r="C279" s="172">
        <f t="shared" si="258"/>
        <v>56.7</v>
      </c>
      <c r="D279" s="188">
        <f t="shared" si="259"/>
        <v>173349</v>
      </c>
      <c r="E279" s="184">
        <v>0</v>
      </c>
      <c r="F279" s="219">
        <f t="shared" si="260"/>
        <v>0</v>
      </c>
      <c r="G279" s="219">
        <v>0</v>
      </c>
      <c r="H279" s="185">
        <v>0</v>
      </c>
      <c r="I279" s="185">
        <v>0</v>
      </c>
      <c r="J279" s="172">
        <v>56.7</v>
      </c>
      <c r="K279" s="208">
        <f t="shared" si="261"/>
        <v>173349</v>
      </c>
      <c r="L279" s="208">
        <v>0</v>
      </c>
      <c r="M279" s="208">
        <v>163295</v>
      </c>
      <c r="N279" s="208">
        <v>10054</v>
      </c>
      <c r="O279" s="207">
        <v>0</v>
      </c>
      <c r="P279" s="208">
        <f t="shared" si="262"/>
        <v>0</v>
      </c>
      <c r="Q279" s="208">
        <v>0</v>
      </c>
      <c r="R279" s="208">
        <v>0</v>
      </c>
      <c r="S279" s="208">
        <v>0</v>
      </c>
      <c r="T279" s="207">
        <v>0</v>
      </c>
      <c r="U279" s="208">
        <f t="shared" si="263"/>
        <v>0</v>
      </c>
      <c r="V279" s="208">
        <v>0</v>
      </c>
      <c r="W279" s="208">
        <v>0</v>
      </c>
      <c r="X279" s="208">
        <v>0</v>
      </c>
      <c r="Y279" s="207">
        <v>0</v>
      </c>
      <c r="Z279" s="208">
        <f t="shared" si="264"/>
        <v>0</v>
      </c>
      <c r="AA279" s="208">
        <v>0</v>
      </c>
      <c r="AB279" s="208">
        <v>0</v>
      </c>
      <c r="AC279" s="208">
        <v>0</v>
      </c>
    </row>
    <row r="280" spans="1:31" s="211" customFormat="1" ht="18.75" customHeight="1" outlineLevel="1" x14ac:dyDescent="0.2">
      <c r="A280" s="205"/>
      <c r="B280" s="221" t="s">
        <v>597</v>
      </c>
      <c r="C280" s="172">
        <f t="shared" ref="C280" si="265">E280+J280+O280+T280+Y280</f>
        <v>0</v>
      </c>
      <c r="D280" s="188">
        <f>F280+K280+P280+U280+Z280</f>
        <v>3</v>
      </c>
      <c r="E280" s="184">
        <v>0</v>
      </c>
      <c r="F280" s="219">
        <f>H280+I280</f>
        <v>0</v>
      </c>
      <c r="G280" s="219">
        <v>0</v>
      </c>
      <c r="H280" s="185">
        <v>0</v>
      </c>
      <c r="I280" s="185">
        <v>0</v>
      </c>
      <c r="J280" s="172">
        <v>0</v>
      </c>
      <c r="K280" s="208">
        <f t="shared" si="217"/>
        <v>3</v>
      </c>
      <c r="L280" s="208">
        <v>0</v>
      </c>
      <c r="M280" s="208">
        <v>3</v>
      </c>
      <c r="N280" s="208">
        <v>0</v>
      </c>
      <c r="O280" s="207">
        <v>0</v>
      </c>
      <c r="P280" s="208">
        <f t="shared" ref="P280" si="266">Q280+R280+S280</f>
        <v>0</v>
      </c>
      <c r="Q280" s="208">
        <v>0</v>
      </c>
      <c r="R280" s="208">
        <v>0</v>
      </c>
      <c r="S280" s="208">
        <v>0</v>
      </c>
      <c r="T280" s="207">
        <v>0</v>
      </c>
      <c r="U280" s="208">
        <f t="shared" ref="U280" si="267">V280+W280+X280</f>
        <v>0</v>
      </c>
      <c r="V280" s="208">
        <v>0</v>
      </c>
      <c r="W280" s="208">
        <v>0</v>
      </c>
      <c r="X280" s="208">
        <v>0</v>
      </c>
      <c r="Y280" s="207">
        <v>0</v>
      </c>
      <c r="Z280" s="208">
        <f t="shared" ref="Z280" si="268">AA280+AB280+AC280</f>
        <v>0</v>
      </c>
      <c r="AA280" s="208">
        <v>0</v>
      </c>
      <c r="AB280" s="208">
        <v>0</v>
      </c>
      <c r="AC280" s="208">
        <v>0</v>
      </c>
    </row>
    <row r="281" spans="1:31" s="234" customFormat="1" ht="42" customHeight="1" x14ac:dyDescent="0.2">
      <c r="A281" s="205"/>
      <c r="B281" s="216" t="s">
        <v>1453</v>
      </c>
      <c r="C281" s="232">
        <f t="shared" ref="C281:AC281" si="269">SUM(C120:C280)</f>
        <v>1953.0959999999998</v>
      </c>
      <c r="D281" s="218">
        <f t="shared" si="269"/>
        <v>5684375.4000000004</v>
      </c>
      <c r="E281" s="232">
        <f t="shared" si="269"/>
        <v>316.35999999999996</v>
      </c>
      <c r="F281" s="218">
        <f t="shared" si="269"/>
        <v>787419</v>
      </c>
      <c r="G281" s="218">
        <f t="shared" si="269"/>
        <v>0</v>
      </c>
      <c r="H281" s="218">
        <f t="shared" si="269"/>
        <v>745331</v>
      </c>
      <c r="I281" s="218">
        <f t="shared" si="269"/>
        <v>42088</v>
      </c>
      <c r="J281" s="232">
        <f>SUM(J120:J280)</f>
        <v>355.78999999999996</v>
      </c>
      <c r="K281" s="218">
        <f t="shared" si="269"/>
        <v>936812</v>
      </c>
      <c r="L281" s="218">
        <f t="shared" si="269"/>
        <v>0</v>
      </c>
      <c r="M281" s="218">
        <f t="shared" si="269"/>
        <v>877804</v>
      </c>
      <c r="N281" s="218">
        <f t="shared" si="269"/>
        <v>59008</v>
      </c>
      <c r="O281" s="232">
        <f t="shared" si="269"/>
        <v>215.2</v>
      </c>
      <c r="P281" s="218">
        <f>SUM(P120:P280)</f>
        <v>824079</v>
      </c>
      <c r="Q281" s="218">
        <f t="shared" si="269"/>
        <v>0</v>
      </c>
      <c r="R281" s="218">
        <f t="shared" si="269"/>
        <v>700000</v>
      </c>
      <c r="S281" s="218">
        <f t="shared" si="269"/>
        <v>124079</v>
      </c>
      <c r="T281" s="232">
        <f t="shared" si="269"/>
        <v>0</v>
      </c>
      <c r="U281" s="218">
        <f t="shared" si="269"/>
        <v>817802</v>
      </c>
      <c r="V281" s="218">
        <f t="shared" si="269"/>
        <v>0</v>
      </c>
      <c r="W281" s="218">
        <f t="shared" si="269"/>
        <v>700000</v>
      </c>
      <c r="X281" s="218">
        <f t="shared" si="269"/>
        <v>117802</v>
      </c>
      <c r="Y281" s="232">
        <f t="shared" si="269"/>
        <v>1065.7460000000001</v>
      </c>
      <c r="Z281" s="218">
        <f t="shared" si="269"/>
        <v>2318263</v>
      </c>
      <c r="AA281" s="233">
        <f t="shared" si="269"/>
        <v>0</v>
      </c>
      <c r="AB281" s="218">
        <f t="shared" si="269"/>
        <v>2207896</v>
      </c>
      <c r="AC281" s="218">
        <f t="shared" si="269"/>
        <v>110367</v>
      </c>
      <c r="AD281" s="224"/>
    </row>
    <row r="282" spans="1:31" s="235" customFormat="1" ht="27" customHeight="1" x14ac:dyDescent="0.2">
      <c r="A282" s="316" t="s">
        <v>1151</v>
      </c>
      <c r="B282" s="397" t="s">
        <v>1454</v>
      </c>
      <c r="C282" s="398"/>
      <c r="D282" s="398"/>
      <c r="E282" s="398"/>
      <c r="F282" s="398"/>
      <c r="G282" s="398"/>
      <c r="H282" s="398"/>
      <c r="I282" s="398"/>
      <c r="J282" s="398"/>
      <c r="K282" s="398"/>
      <c r="L282" s="398"/>
      <c r="M282" s="398"/>
      <c r="N282" s="398"/>
      <c r="O282" s="398"/>
      <c r="P282" s="398"/>
      <c r="Q282" s="398"/>
      <c r="R282" s="398"/>
      <c r="S282" s="398"/>
      <c r="T282" s="398"/>
      <c r="U282" s="398"/>
      <c r="V282" s="398"/>
      <c r="W282" s="398"/>
      <c r="X282" s="398"/>
      <c r="Y282" s="398"/>
      <c r="Z282" s="398"/>
      <c r="AA282" s="398"/>
      <c r="AB282" s="398"/>
      <c r="AC282" s="399"/>
    </row>
    <row r="283" spans="1:31" s="234" customFormat="1" ht="78" customHeight="1" outlineLevel="1" x14ac:dyDescent="0.2">
      <c r="A283" s="222" t="s">
        <v>1455</v>
      </c>
      <c r="B283" s="236" t="s">
        <v>28</v>
      </c>
      <c r="C283" s="207">
        <f>E283+J283+O283+T283+Y283</f>
        <v>512.1400000000001</v>
      </c>
      <c r="D283" s="208">
        <f>F283+K283+P283+U283+Z283</f>
        <v>649140</v>
      </c>
      <c r="E283" s="207">
        <v>85.67</v>
      </c>
      <c r="F283" s="219">
        <f>G283+H283+I283</f>
        <v>142702</v>
      </c>
      <c r="G283" s="208">
        <v>0</v>
      </c>
      <c r="H283" s="208">
        <f>135000</f>
        <v>135000</v>
      </c>
      <c r="I283" s="208">
        <v>7702</v>
      </c>
      <c r="J283" s="207">
        <v>87.87</v>
      </c>
      <c r="K283" s="219">
        <f>SUM(L283:N283)</f>
        <v>132751</v>
      </c>
      <c r="L283" s="208">
        <v>0</v>
      </c>
      <c r="M283" s="208">
        <v>0</v>
      </c>
      <c r="N283" s="208">
        <v>132751</v>
      </c>
      <c r="O283" s="207">
        <v>5.8</v>
      </c>
      <c r="P283" s="208">
        <f>Q283+R283+S283</f>
        <v>7696</v>
      </c>
      <c r="Q283" s="208">
        <v>0</v>
      </c>
      <c r="R283" s="208">
        <v>0</v>
      </c>
      <c r="S283" s="208">
        <v>7696</v>
      </c>
      <c r="T283" s="207">
        <v>5.8</v>
      </c>
      <c r="U283" s="208">
        <f>V283+W283+X283</f>
        <v>7696</v>
      </c>
      <c r="V283" s="208">
        <v>0</v>
      </c>
      <c r="W283" s="208">
        <v>0</v>
      </c>
      <c r="X283" s="208">
        <v>7696</v>
      </c>
      <c r="Y283" s="207">
        <v>327</v>
      </c>
      <c r="Z283" s="208">
        <f>AA283+AB283+AC283</f>
        <v>358295</v>
      </c>
      <c r="AA283" s="208">
        <v>0</v>
      </c>
      <c r="AB283" s="208">
        <f>ROUND(358295*0.959,0)</f>
        <v>343605</v>
      </c>
      <c r="AC283" s="208">
        <f>ROUND(358295*0.041,0)</f>
        <v>14690</v>
      </c>
      <c r="AE283" s="224"/>
    </row>
    <row r="284" spans="1:31" s="171" customFormat="1" ht="125.45" customHeight="1" outlineLevel="1" x14ac:dyDescent="0.2">
      <c r="A284" s="222" t="s">
        <v>1456</v>
      </c>
      <c r="B284" s="236" t="s">
        <v>29</v>
      </c>
      <c r="C284" s="207">
        <v>0</v>
      </c>
      <c r="D284" s="208">
        <f>F284+K284+P284+U284+Z284</f>
        <v>4066</v>
      </c>
      <c r="E284" s="207">
        <v>0</v>
      </c>
      <c r="F284" s="219">
        <v>0</v>
      </c>
      <c r="G284" s="208">
        <v>0</v>
      </c>
      <c r="H284" s="208">
        <v>0</v>
      </c>
      <c r="I284" s="208">
        <v>0</v>
      </c>
      <c r="J284" s="207">
        <v>0</v>
      </c>
      <c r="K284" s="219">
        <f>SUM(L284:N284)</f>
        <v>0</v>
      </c>
      <c r="L284" s="208">
        <v>0</v>
      </c>
      <c r="M284" s="208">
        <v>0</v>
      </c>
      <c r="N284" s="208">
        <v>0</v>
      </c>
      <c r="O284" s="207">
        <v>0</v>
      </c>
      <c r="P284" s="208">
        <v>0</v>
      </c>
      <c r="Q284" s="208">
        <v>0</v>
      </c>
      <c r="R284" s="208">
        <v>0</v>
      </c>
      <c r="S284" s="208">
        <v>0</v>
      </c>
      <c r="T284" s="207">
        <v>0</v>
      </c>
      <c r="U284" s="208">
        <f>V284+W284+X284</f>
        <v>0</v>
      </c>
      <c r="V284" s="208">
        <v>0</v>
      </c>
      <c r="W284" s="208">
        <v>0</v>
      </c>
      <c r="X284" s="208">
        <v>0</v>
      </c>
      <c r="Y284" s="207">
        <v>0</v>
      </c>
      <c r="Z284" s="208">
        <f>AA284+AB284+AC284</f>
        <v>4066</v>
      </c>
      <c r="AA284" s="208">
        <v>0</v>
      </c>
      <c r="AB284" s="208">
        <v>0</v>
      </c>
      <c r="AC284" s="208">
        <v>4066</v>
      </c>
    </row>
    <row r="285" spans="1:31" s="234" customFormat="1" ht="53.25" customHeight="1" x14ac:dyDescent="0.2">
      <c r="A285" s="222"/>
      <c r="B285" s="237" t="s">
        <v>1457</v>
      </c>
      <c r="C285" s="217">
        <f>C283+C284</f>
        <v>512.1400000000001</v>
      </c>
      <c r="D285" s="181">
        <f>F285+K285+P285+U285+Z285</f>
        <v>653206</v>
      </c>
      <c r="E285" s="217">
        <f t="shared" ref="E285:J285" si="270">E283+E284</f>
        <v>85.67</v>
      </c>
      <c r="F285" s="218">
        <f>F283+F284</f>
        <v>142702</v>
      </c>
      <c r="G285" s="218">
        <f t="shared" si="270"/>
        <v>0</v>
      </c>
      <c r="H285" s="218">
        <f t="shared" si="270"/>
        <v>135000</v>
      </c>
      <c r="I285" s="218">
        <f t="shared" si="270"/>
        <v>7702</v>
      </c>
      <c r="J285" s="217">
        <f t="shared" si="270"/>
        <v>87.87</v>
      </c>
      <c r="K285" s="218">
        <f>SUM(L285:N285)</f>
        <v>132751</v>
      </c>
      <c r="L285" s="218">
        <f t="shared" ref="L285:AC285" si="271">L283+L284</f>
        <v>0</v>
      </c>
      <c r="M285" s="218">
        <f t="shared" si="271"/>
        <v>0</v>
      </c>
      <c r="N285" s="218">
        <f t="shared" si="271"/>
        <v>132751</v>
      </c>
      <c r="O285" s="217">
        <f t="shared" si="271"/>
        <v>5.8</v>
      </c>
      <c r="P285" s="218">
        <f t="shared" si="271"/>
        <v>7696</v>
      </c>
      <c r="Q285" s="218">
        <f t="shared" si="271"/>
        <v>0</v>
      </c>
      <c r="R285" s="218">
        <f t="shared" si="271"/>
        <v>0</v>
      </c>
      <c r="S285" s="218">
        <f t="shared" si="271"/>
        <v>7696</v>
      </c>
      <c r="T285" s="217">
        <f t="shared" si="271"/>
        <v>5.8</v>
      </c>
      <c r="U285" s="218">
        <f t="shared" si="271"/>
        <v>7696</v>
      </c>
      <c r="V285" s="218">
        <f t="shared" si="271"/>
        <v>0</v>
      </c>
      <c r="W285" s="218">
        <f t="shared" si="271"/>
        <v>0</v>
      </c>
      <c r="X285" s="218">
        <f t="shared" si="271"/>
        <v>7696</v>
      </c>
      <c r="Y285" s="217">
        <f t="shared" si="271"/>
        <v>327</v>
      </c>
      <c r="Z285" s="218">
        <f t="shared" si="271"/>
        <v>362361</v>
      </c>
      <c r="AA285" s="218">
        <f t="shared" si="271"/>
        <v>0</v>
      </c>
      <c r="AB285" s="218">
        <f t="shared" si="271"/>
        <v>343605</v>
      </c>
      <c r="AC285" s="218">
        <f t="shared" si="271"/>
        <v>18756</v>
      </c>
      <c r="AD285" s="224"/>
    </row>
    <row r="286" spans="1:31" s="234" customFormat="1" ht="31.5" customHeight="1" x14ac:dyDescent="0.2">
      <c r="A286" s="317" t="s">
        <v>1152</v>
      </c>
      <c r="B286" s="391" t="s">
        <v>1458</v>
      </c>
      <c r="C286" s="392"/>
      <c r="D286" s="392"/>
      <c r="E286" s="392"/>
      <c r="F286" s="392"/>
      <c r="G286" s="392"/>
      <c r="H286" s="392"/>
      <c r="I286" s="392"/>
      <c r="J286" s="392"/>
      <c r="K286" s="392"/>
      <c r="L286" s="392"/>
      <c r="M286" s="392"/>
      <c r="N286" s="392"/>
      <c r="O286" s="392"/>
      <c r="P286" s="392"/>
      <c r="Q286" s="392"/>
      <c r="R286" s="392"/>
      <c r="S286" s="392"/>
      <c r="T286" s="392"/>
      <c r="U286" s="392"/>
      <c r="V286" s="392"/>
      <c r="W286" s="392"/>
      <c r="X286" s="392"/>
      <c r="Y286" s="392"/>
      <c r="Z286" s="392"/>
      <c r="AA286" s="392"/>
      <c r="AB286" s="392"/>
      <c r="AC286" s="393"/>
      <c r="AD286" s="224"/>
    </row>
    <row r="287" spans="1:31" s="234" customFormat="1" ht="25.15" customHeight="1" x14ac:dyDescent="0.2">
      <c r="A287" s="238"/>
      <c r="B287" s="239" t="s">
        <v>136</v>
      </c>
      <c r="C287" s="240"/>
      <c r="D287" s="241"/>
      <c r="E287" s="217"/>
      <c r="F287" s="233"/>
      <c r="G287" s="233"/>
      <c r="H287" s="233"/>
      <c r="I287" s="233"/>
      <c r="J287" s="217"/>
      <c r="K287" s="232"/>
      <c r="L287" s="233"/>
      <c r="M287" s="233"/>
      <c r="N287" s="233"/>
      <c r="O287" s="217"/>
      <c r="P287" s="242"/>
      <c r="Q287" s="233"/>
      <c r="R287" s="233"/>
      <c r="S287" s="240"/>
      <c r="T287" s="217"/>
      <c r="U287" s="243"/>
      <c r="V287" s="233"/>
      <c r="W287" s="233"/>
      <c r="X287" s="233"/>
      <c r="Y287" s="217"/>
      <c r="Z287" s="244"/>
      <c r="AA287" s="244"/>
      <c r="AB287" s="244"/>
      <c r="AC287" s="244"/>
      <c r="AD287" s="224"/>
    </row>
    <row r="288" spans="1:31" s="234" customFormat="1" ht="31.15" customHeight="1" x14ac:dyDescent="0.2">
      <c r="A288" s="245" t="s">
        <v>1459</v>
      </c>
      <c r="B288" s="239" t="s">
        <v>341</v>
      </c>
      <c r="C288" s="246">
        <f>SUM(C289:C417)</f>
        <v>250.72000000000006</v>
      </c>
      <c r="D288" s="247">
        <f>SUM(D289:D417)</f>
        <v>62633</v>
      </c>
      <c r="E288" s="246">
        <f t="shared" ref="E288:X288" si="272">SUM(E289:E417)</f>
        <v>0</v>
      </c>
      <c r="F288" s="248">
        <f t="shared" si="272"/>
        <v>0</v>
      </c>
      <c r="G288" s="248">
        <f t="shared" si="272"/>
        <v>0</v>
      </c>
      <c r="H288" s="248">
        <f t="shared" si="272"/>
        <v>0</v>
      </c>
      <c r="I288" s="248">
        <f>SUM(I289:I417)</f>
        <v>0</v>
      </c>
      <c r="J288" s="246">
        <f t="shared" si="272"/>
        <v>0</v>
      </c>
      <c r="K288" s="248">
        <f t="shared" ref="K288" si="273">SUM(L288:N288)</f>
        <v>0</v>
      </c>
      <c r="L288" s="248">
        <f t="shared" si="272"/>
        <v>0</v>
      </c>
      <c r="M288" s="248">
        <f t="shared" si="272"/>
        <v>0</v>
      </c>
      <c r="N288" s="248">
        <f t="shared" si="272"/>
        <v>0</v>
      </c>
      <c r="O288" s="246">
        <f t="shared" si="272"/>
        <v>0</v>
      </c>
      <c r="P288" s="247">
        <f>Q288+R288+S288</f>
        <v>0</v>
      </c>
      <c r="Q288" s="247">
        <f t="shared" si="272"/>
        <v>0</v>
      </c>
      <c r="R288" s="247">
        <f t="shared" si="272"/>
        <v>0</v>
      </c>
      <c r="S288" s="248">
        <f t="shared" si="272"/>
        <v>0</v>
      </c>
      <c r="T288" s="246">
        <f>SUM(T289:T417)</f>
        <v>0</v>
      </c>
      <c r="U288" s="247">
        <f>V288+W288+X288</f>
        <v>0</v>
      </c>
      <c r="V288" s="248">
        <f t="shared" si="272"/>
        <v>0</v>
      </c>
      <c r="W288" s="248">
        <f t="shared" si="272"/>
        <v>0</v>
      </c>
      <c r="X288" s="248">
        <f t="shared" si="272"/>
        <v>0</v>
      </c>
      <c r="Y288" s="246">
        <f>SUM(Y289:Y417)</f>
        <v>250.72000000000006</v>
      </c>
      <c r="Z288" s="248">
        <f>SUM(Z289:Z417)</f>
        <v>62633</v>
      </c>
      <c r="AA288" s="248">
        <f>SUM(AA289:AA417)</f>
        <v>0</v>
      </c>
      <c r="AB288" s="248">
        <f>SUM(AB289:AB417)</f>
        <v>0</v>
      </c>
      <c r="AC288" s="248">
        <f>SUM(AC289:AC417)</f>
        <v>62633</v>
      </c>
      <c r="AD288" s="224"/>
    </row>
    <row r="289" spans="1:30" s="234" customFormat="1" ht="34.9" customHeight="1" outlineLevel="1" x14ac:dyDescent="0.2">
      <c r="A289" s="238" t="s">
        <v>1460</v>
      </c>
      <c r="B289" s="225" t="s">
        <v>137</v>
      </c>
      <c r="C289" s="172">
        <f>E289+J289+O289+Y289+T289</f>
        <v>5.13</v>
      </c>
      <c r="D289" s="249">
        <f>F289+K289+P289+Z289+U289</f>
        <v>1281</v>
      </c>
      <c r="E289" s="207">
        <v>0</v>
      </c>
      <c r="F289" s="250">
        <f>G289+H289+I289</f>
        <v>0</v>
      </c>
      <c r="G289" s="249">
        <v>0</v>
      </c>
      <c r="H289" s="249">
        <v>0</v>
      </c>
      <c r="I289" s="249">
        <v>0</v>
      </c>
      <c r="J289" s="207">
        <v>0</v>
      </c>
      <c r="K289" s="250">
        <f t="shared" ref="K289:K352" si="274">L289+M289+N289</f>
        <v>0</v>
      </c>
      <c r="L289" s="249">
        <v>0</v>
      </c>
      <c r="M289" s="249">
        <v>0</v>
      </c>
      <c r="N289" s="249">
        <v>0</v>
      </c>
      <c r="O289" s="172">
        <v>0</v>
      </c>
      <c r="P289" s="249">
        <f t="shared" ref="P289:P352" si="275">Q289+R289+S289</f>
        <v>0</v>
      </c>
      <c r="Q289" s="249">
        <v>0</v>
      </c>
      <c r="R289" s="249">
        <v>0</v>
      </c>
      <c r="S289" s="175">
        <v>0</v>
      </c>
      <c r="T289" s="172">
        <v>0</v>
      </c>
      <c r="U289" s="249">
        <v>0</v>
      </c>
      <c r="V289" s="249">
        <v>0</v>
      </c>
      <c r="W289" s="249">
        <v>0</v>
      </c>
      <c r="X289" s="249">
        <v>0</v>
      </c>
      <c r="Y289" s="172">
        <f>ROUND(5.125,2)</f>
        <v>5.13</v>
      </c>
      <c r="Z289" s="249">
        <f t="shared" ref="Z289:Z320" si="276">AA289+AB289+AC289</f>
        <v>1281</v>
      </c>
      <c r="AA289" s="249">
        <v>0</v>
      </c>
      <c r="AB289" s="249">
        <v>0</v>
      </c>
      <c r="AC289" s="175">
        <v>1281</v>
      </c>
      <c r="AD289" s="224"/>
    </row>
    <row r="290" spans="1:30" s="234" customFormat="1" ht="34.9" customHeight="1" outlineLevel="1" x14ac:dyDescent="0.2">
      <c r="A290" s="238" t="s">
        <v>1461</v>
      </c>
      <c r="B290" s="225" t="s">
        <v>138</v>
      </c>
      <c r="C290" s="172">
        <f t="shared" ref="C290:C353" si="277">E290+J290+O290+Y290+T290</f>
        <v>2.7</v>
      </c>
      <c r="D290" s="249">
        <f t="shared" ref="D290:D353" si="278">F290+K290+P290+Z290+U290</f>
        <v>675</v>
      </c>
      <c r="E290" s="207">
        <v>0</v>
      </c>
      <c r="F290" s="250">
        <f t="shared" ref="F290:F353" si="279">G290+H290+I290</f>
        <v>0</v>
      </c>
      <c r="G290" s="249">
        <v>0</v>
      </c>
      <c r="H290" s="249">
        <v>0</v>
      </c>
      <c r="I290" s="249">
        <v>0</v>
      </c>
      <c r="J290" s="207">
        <v>0</v>
      </c>
      <c r="K290" s="250">
        <f t="shared" si="274"/>
        <v>0</v>
      </c>
      <c r="L290" s="249">
        <v>0</v>
      </c>
      <c r="M290" s="249">
        <v>0</v>
      </c>
      <c r="N290" s="249">
        <v>0</v>
      </c>
      <c r="O290" s="172">
        <v>0</v>
      </c>
      <c r="P290" s="249">
        <f t="shared" si="275"/>
        <v>0</v>
      </c>
      <c r="Q290" s="249">
        <v>0</v>
      </c>
      <c r="R290" s="249">
        <v>0</v>
      </c>
      <c r="S290" s="175">
        <v>0</v>
      </c>
      <c r="T290" s="172">
        <v>0</v>
      </c>
      <c r="U290" s="249">
        <v>0</v>
      </c>
      <c r="V290" s="249">
        <v>0</v>
      </c>
      <c r="W290" s="249">
        <v>0</v>
      </c>
      <c r="X290" s="249">
        <v>0</v>
      </c>
      <c r="Y290" s="172">
        <v>2.7</v>
      </c>
      <c r="Z290" s="249">
        <f t="shared" si="276"/>
        <v>675</v>
      </c>
      <c r="AA290" s="249">
        <v>0</v>
      </c>
      <c r="AB290" s="249">
        <v>0</v>
      </c>
      <c r="AC290" s="175">
        <v>675</v>
      </c>
      <c r="AD290" s="224"/>
    </row>
    <row r="291" spans="1:30" s="234" customFormat="1" ht="24" customHeight="1" outlineLevel="1" x14ac:dyDescent="0.2">
      <c r="A291" s="238" t="s">
        <v>1462</v>
      </c>
      <c r="B291" s="225" t="s">
        <v>139</v>
      </c>
      <c r="C291" s="172">
        <f t="shared" si="277"/>
        <v>2.56</v>
      </c>
      <c r="D291" s="249">
        <f t="shared" si="278"/>
        <v>639</v>
      </c>
      <c r="E291" s="207">
        <v>0</v>
      </c>
      <c r="F291" s="250">
        <f t="shared" si="279"/>
        <v>0</v>
      </c>
      <c r="G291" s="249">
        <v>0</v>
      </c>
      <c r="H291" s="249">
        <v>0</v>
      </c>
      <c r="I291" s="249">
        <v>0</v>
      </c>
      <c r="J291" s="207">
        <v>0</v>
      </c>
      <c r="K291" s="250">
        <f t="shared" si="274"/>
        <v>0</v>
      </c>
      <c r="L291" s="249">
        <v>0</v>
      </c>
      <c r="M291" s="249">
        <v>0</v>
      </c>
      <c r="N291" s="249">
        <v>0</v>
      </c>
      <c r="O291" s="172">
        <v>0</v>
      </c>
      <c r="P291" s="249">
        <f t="shared" si="275"/>
        <v>0</v>
      </c>
      <c r="Q291" s="249">
        <v>0</v>
      </c>
      <c r="R291" s="249">
        <v>0</v>
      </c>
      <c r="S291" s="175">
        <v>0</v>
      </c>
      <c r="T291" s="172">
        <v>0</v>
      </c>
      <c r="U291" s="249">
        <v>0</v>
      </c>
      <c r="V291" s="249">
        <v>0</v>
      </c>
      <c r="W291" s="249">
        <v>0</v>
      </c>
      <c r="X291" s="249">
        <v>0</v>
      </c>
      <c r="Y291" s="172">
        <f>ROUND(2.555,2)</f>
        <v>2.56</v>
      </c>
      <c r="Z291" s="249">
        <f t="shared" si="276"/>
        <v>639</v>
      </c>
      <c r="AA291" s="249">
        <v>0</v>
      </c>
      <c r="AB291" s="249">
        <v>0</v>
      </c>
      <c r="AC291" s="175">
        <v>639</v>
      </c>
      <c r="AD291" s="224"/>
    </row>
    <row r="292" spans="1:30" s="234" customFormat="1" ht="27" customHeight="1" outlineLevel="1" x14ac:dyDescent="0.2">
      <c r="A292" s="238" t="s">
        <v>1463</v>
      </c>
      <c r="B292" s="251" t="s">
        <v>140</v>
      </c>
      <c r="C292" s="172">
        <f t="shared" si="277"/>
        <v>3.3</v>
      </c>
      <c r="D292" s="249">
        <f t="shared" si="278"/>
        <v>824</v>
      </c>
      <c r="E292" s="207">
        <v>0</v>
      </c>
      <c r="F292" s="250">
        <f t="shared" si="279"/>
        <v>0</v>
      </c>
      <c r="G292" s="249">
        <v>0</v>
      </c>
      <c r="H292" s="249">
        <v>0</v>
      </c>
      <c r="I292" s="249">
        <v>0</v>
      </c>
      <c r="J292" s="207">
        <v>0</v>
      </c>
      <c r="K292" s="250">
        <f t="shared" si="274"/>
        <v>0</v>
      </c>
      <c r="L292" s="249">
        <v>0</v>
      </c>
      <c r="M292" s="249">
        <v>0</v>
      </c>
      <c r="N292" s="249">
        <v>0</v>
      </c>
      <c r="O292" s="172">
        <v>0</v>
      </c>
      <c r="P292" s="249">
        <f t="shared" si="275"/>
        <v>0</v>
      </c>
      <c r="Q292" s="249">
        <v>0</v>
      </c>
      <c r="R292" s="249">
        <v>0</v>
      </c>
      <c r="S292" s="175">
        <v>0</v>
      </c>
      <c r="T292" s="172">
        <v>0</v>
      </c>
      <c r="U292" s="249">
        <v>0</v>
      </c>
      <c r="V292" s="249">
        <v>0</v>
      </c>
      <c r="W292" s="249">
        <v>0</v>
      </c>
      <c r="X292" s="249">
        <v>0</v>
      </c>
      <c r="Y292" s="172">
        <f>ROUND(3.295,2)</f>
        <v>3.3</v>
      </c>
      <c r="Z292" s="249">
        <f t="shared" si="276"/>
        <v>824</v>
      </c>
      <c r="AA292" s="249">
        <v>0</v>
      </c>
      <c r="AB292" s="249">
        <v>0</v>
      </c>
      <c r="AC292" s="175">
        <v>824</v>
      </c>
      <c r="AD292" s="224"/>
    </row>
    <row r="293" spans="1:30" s="234" customFormat="1" ht="46.9" customHeight="1" outlineLevel="1" x14ac:dyDescent="0.2">
      <c r="A293" s="238" t="s">
        <v>1464</v>
      </c>
      <c r="B293" s="225" t="s">
        <v>141</v>
      </c>
      <c r="C293" s="172">
        <f t="shared" si="277"/>
        <v>1.25</v>
      </c>
      <c r="D293" s="249">
        <f t="shared" si="278"/>
        <v>313</v>
      </c>
      <c r="E293" s="207">
        <v>0</v>
      </c>
      <c r="F293" s="250">
        <f t="shared" si="279"/>
        <v>0</v>
      </c>
      <c r="G293" s="249">
        <v>0</v>
      </c>
      <c r="H293" s="249">
        <v>0</v>
      </c>
      <c r="I293" s="249">
        <v>0</v>
      </c>
      <c r="J293" s="207">
        <v>0</v>
      </c>
      <c r="K293" s="250">
        <f t="shared" si="274"/>
        <v>0</v>
      </c>
      <c r="L293" s="249">
        <v>0</v>
      </c>
      <c r="M293" s="249">
        <v>0</v>
      </c>
      <c r="N293" s="249">
        <v>0</v>
      </c>
      <c r="O293" s="172">
        <v>0</v>
      </c>
      <c r="P293" s="249">
        <f t="shared" si="275"/>
        <v>0</v>
      </c>
      <c r="Q293" s="249">
        <v>0</v>
      </c>
      <c r="R293" s="249">
        <v>0</v>
      </c>
      <c r="S293" s="175">
        <v>0</v>
      </c>
      <c r="T293" s="172">
        <v>0</v>
      </c>
      <c r="U293" s="249">
        <v>0</v>
      </c>
      <c r="V293" s="249">
        <v>0</v>
      </c>
      <c r="W293" s="249">
        <v>0</v>
      </c>
      <c r="X293" s="249">
        <v>0</v>
      </c>
      <c r="Y293" s="172">
        <v>1.25</v>
      </c>
      <c r="Z293" s="249">
        <f t="shared" si="276"/>
        <v>313</v>
      </c>
      <c r="AA293" s="249">
        <v>0</v>
      </c>
      <c r="AB293" s="249">
        <v>0</v>
      </c>
      <c r="AC293" s="175">
        <v>313</v>
      </c>
      <c r="AD293" s="224"/>
    </row>
    <row r="294" spans="1:30" s="234" customFormat="1" ht="46.9" customHeight="1" outlineLevel="1" x14ac:dyDescent="0.2">
      <c r="A294" s="238" t="s">
        <v>1465</v>
      </c>
      <c r="B294" s="225" t="s">
        <v>463</v>
      </c>
      <c r="C294" s="172">
        <f t="shared" si="277"/>
        <v>2.08</v>
      </c>
      <c r="D294" s="249">
        <f t="shared" si="278"/>
        <v>519</v>
      </c>
      <c r="E294" s="207">
        <v>0</v>
      </c>
      <c r="F294" s="250">
        <f t="shared" si="279"/>
        <v>0</v>
      </c>
      <c r="G294" s="249">
        <v>0</v>
      </c>
      <c r="H294" s="249">
        <v>0</v>
      </c>
      <c r="I294" s="249">
        <v>0</v>
      </c>
      <c r="J294" s="207">
        <v>0</v>
      </c>
      <c r="K294" s="250">
        <f t="shared" si="274"/>
        <v>0</v>
      </c>
      <c r="L294" s="249">
        <v>0</v>
      </c>
      <c r="M294" s="249">
        <v>0</v>
      </c>
      <c r="N294" s="249">
        <v>0</v>
      </c>
      <c r="O294" s="172">
        <v>0</v>
      </c>
      <c r="P294" s="249">
        <f t="shared" si="275"/>
        <v>0</v>
      </c>
      <c r="Q294" s="249">
        <v>0</v>
      </c>
      <c r="R294" s="249">
        <v>0</v>
      </c>
      <c r="S294" s="175">
        <v>0</v>
      </c>
      <c r="T294" s="172">
        <v>0</v>
      </c>
      <c r="U294" s="249">
        <v>0</v>
      </c>
      <c r="V294" s="249">
        <v>0</v>
      </c>
      <c r="W294" s="249">
        <v>0</v>
      </c>
      <c r="X294" s="249">
        <v>0</v>
      </c>
      <c r="Y294" s="172">
        <f>ROUND(2.075,2)</f>
        <v>2.08</v>
      </c>
      <c r="Z294" s="249">
        <f t="shared" si="276"/>
        <v>519</v>
      </c>
      <c r="AA294" s="249">
        <v>0</v>
      </c>
      <c r="AB294" s="249">
        <v>0</v>
      </c>
      <c r="AC294" s="175">
        <v>519</v>
      </c>
      <c r="AD294" s="224"/>
    </row>
    <row r="295" spans="1:30" s="234" customFormat="1" ht="20.45" customHeight="1" outlineLevel="1" x14ac:dyDescent="0.2">
      <c r="A295" s="238" t="s">
        <v>1466</v>
      </c>
      <c r="B295" s="225" t="s">
        <v>142</v>
      </c>
      <c r="C295" s="172">
        <f t="shared" si="277"/>
        <v>0.57999999999999996</v>
      </c>
      <c r="D295" s="249">
        <f t="shared" si="278"/>
        <v>144</v>
      </c>
      <c r="E295" s="207">
        <v>0</v>
      </c>
      <c r="F295" s="250">
        <f t="shared" si="279"/>
        <v>0</v>
      </c>
      <c r="G295" s="249">
        <v>0</v>
      </c>
      <c r="H295" s="249">
        <v>0</v>
      </c>
      <c r="I295" s="249">
        <v>0</v>
      </c>
      <c r="J295" s="207">
        <v>0</v>
      </c>
      <c r="K295" s="250">
        <f t="shared" si="274"/>
        <v>0</v>
      </c>
      <c r="L295" s="249">
        <v>0</v>
      </c>
      <c r="M295" s="249">
        <v>0</v>
      </c>
      <c r="N295" s="249">
        <v>0</v>
      </c>
      <c r="O295" s="172">
        <v>0</v>
      </c>
      <c r="P295" s="249">
        <f t="shared" si="275"/>
        <v>0</v>
      </c>
      <c r="Q295" s="249">
        <v>0</v>
      </c>
      <c r="R295" s="249">
        <v>0</v>
      </c>
      <c r="S295" s="175">
        <v>0</v>
      </c>
      <c r="T295" s="172">
        <v>0</v>
      </c>
      <c r="U295" s="249">
        <v>0</v>
      </c>
      <c r="V295" s="249">
        <v>0</v>
      </c>
      <c r="W295" s="249">
        <v>0</v>
      </c>
      <c r="X295" s="249">
        <v>0</v>
      </c>
      <c r="Y295" s="172">
        <f>ROUND(0.575,2)</f>
        <v>0.57999999999999996</v>
      </c>
      <c r="Z295" s="249">
        <f t="shared" si="276"/>
        <v>144</v>
      </c>
      <c r="AA295" s="249">
        <v>0</v>
      </c>
      <c r="AB295" s="249">
        <v>0</v>
      </c>
      <c r="AC295" s="175">
        <v>144</v>
      </c>
      <c r="AD295" s="224"/>
    </row>
    <row r="296" spans="1:30" s="234" customFormat="1" ht="22.15" customHeight="1" outlineLevel="1" x14ac:dyDescent="0.2">
      <c r="A296" s="238" t="s">
        <v>1467</v>
      </c>
      <c r="B296" s="225" t="s">
        <v>143</v>
      </c>
      <c r="C296" s="172">
        <f t="shared" si="277"/>
        <v>2.34</v>
      </c>
      <c r="D296" s="249">
        <f t="shared" si="278"/>
        <v>584</v>
      </c>
      <c r="E296" s="207">
        <v>0</v>
      </c>
      <c r="F296" s="250">
        <f t="shared" si="279"/>
        <v>0</v>
      </c>
      <c r="G296" s="249">
        <v>0</v>
      </c>
      <c r="H296" s="249">
        <v>0</v>
      </c>
      <c r="I296" s="249">
        <v>0</v>
      </c>
      <c r="J296" s="207">
        <v>0</v>
      </c>
      <c r="K296" s="250">
        <f t="shared" si="274"/>
        <v>0</v>
      </c>
      <c r="L296" s="249">
        <v>0</v>
      </c>
      <c r="M296" s="249">
        <v>0</v>
      </c>
      <c r="N296" s="249">
        <v>0</v>
      </c>
      <c r="O296" s="172">
        <v>0</v>
      </c>
      <c r="P296" s="249">
        <f t="shared" si="275"/>
        <v>0</v>
      </c>
      <c r="Q296" s="249">
        <v>0</v>
      </c>
      <c r="R296" s="249">
        <v>0</v>
      </c>
      <c r="S296" s="175">
        <v>0</v>
      </c>
      <c r="T296" s="172">
        <v>0</v>
      </c>
      <c r="U296" s="249">
        <v>0</v>
      </c>
      <c r="V296" s="249">
        <v>0</v>
      </c>
      <c r="W296" s="249">
        <v>0</v>
      </c>
      <c r="X296" s="249">
        <v>0</v>
      </c>
      <c r="Y296" s="172">
        <f>ROUND(2.335,2)</f>
        <v>2.34</v>
      </c>
      <c r="Z296" s="249">
        <f t="shared" si="276"/>
        <v>584</v>
      </c>
      <c r="AA296" s="249">
        <v>0</v>
      </c>
      <c r="AB296" s="249">
        <v>0</v>
      </c>
      <c r="AC296" s="175">
        <v>584</v>
      </c>
      <c r="AD296" s="224"/>
    </row>
    <row r="297" spans="1:30" s="234" customFormat="1" ht="24" customHeight="1" outlineLevel="1" x14ac:dyDescent="0.2">
      <c r="A297" s="238" t="s">
        <v>1468</v>
      </c>
      <c r="B297" s="225" t="s">
        <v>144</v>
      </c>
      <c r="C297" s="172">
        <f t="shared" si="277"/>
        <v>4.6899999999999995</v>
      </c>
      <c r="D297" s="249">
        <f t="shared" si="278"/>
        <v>1173</v>
      </c>
      <c r="E297" s="207">
        <v>0</v>
      </c>
      <c r="F297" s="250">
        <f t="shared" si="279"/>
        <v>0</v>
      </c>
      <c r="G297" s="249">
        <v>0</v>
      </c>
      <c r="H297" s="249">
        <v>0</v>
      </c>
      <c r="I297" s="249">
        <v>0</v>
      </c>
      <c r="J297" s="207">
        <v>0</v>
      </c>
      <c r="K297" s="250">
        <f t="shared" si="274"/>
        <v>0</v>
      </c>
      <c r="L297" s="249">
        <v>0</v>
      </c>
      <c r="M297" s="249">
        <v>0</v>
      </c>
      <c r="N297" s="249">
        <v>0</v>
      </c>
      <c r="O297" s="172">
        <v>0</v>
      </c>
      <c r="P297" s="249">
        <f t="shared" si="275"/>
        <v>0</v>
      </c>
      <c r="Q297" s="249">
        <v>0</v>
      </c>
      <c r="R297" s="249">
        <v>0</v>
      </c>
      <c r="S297" s="175">
        <v>0</v>
      </c>
      <c r="T297" s="172">
        <v>0</v>
      </c>
      <c r="U297" s="249">
        <v>0</v>
      </c>
      <c r="V297" s="249">
        <v>0</v>
      </c>
      <c r="W297" s="249">
        <v>0</v>
      </c>
      <c r="X297" s="249">
        <v>0</v>
      </c>
      <c r="Y297" s="172">
        <v>4.6899999999999995</v>
      </c>
      <c r="Z297" s="249">
        <f t="shared" si="276"/>
        <v>1173</v>
      </c>
      <c r="AA297" s="249">
        <v>0</v>
      </c>
      <c r="AB297" s="249">
        <v>0</v>
      </c>
      <c r="AC297" s="175">
        <v>1173</v>
      </c>
      <c r="AD297" s="224"/>
    </row>
    <row r="298" spans="1:30" s="234" customFormat="1" ht="46.9" customHeight="1" outlineLevel="1" x14ac:dyDescent="0.2">
      <c r="A298" s="238" t="s">
        <v>1469</v>
      </c>
      <c r="B298" s="225" t="s">
        <v>145</v>
      </c>
      <c r="C298" s="172">
        <f t="shared" si="277"/>
        <v>0.75</v>
      </c>
      <c r="D298" s="249">
        <f t="shared" si="278"/>
        <v>188</v>
      </c>
      <c r="E298" s="207">
        <v>0</v>
      </c>
      <c r="F298" s="250">
        <f t="shared" si="279"/>
        <v>0</v>
      </c>
      <c r="G298" s="249">
        <v>0</v>
      </c>
      <c r="H298" s="249">
        <v>0</v>
      </c>
      <c r="I298" s="249">
        <v>0</v>
      </c>
      <c r="J298" s="207">
        <v>0</v>
      </c>
      <c r="K298" s="250">
        <f t="shared" si="274"/>
        <v>0</v>
      </c>
      <c r="L298" s="249">
        <v>0</v>
      </c>
      <c r="M298" s="249">
        <v>0</v>
      </c>
      <c r="N298" s="249">
        <v>0</v>
      </c>
      <c r="O298" s="172">
        <v>0</v>
      </c>
      <c r="P298" s="249">
        <f t="shared" si="275"/>
        <v>0</v>
      </c>
      <c r="Q298" s="249">
        <v>0</v>
      </c>
      <c r="R298" s="249">
        <v>0</v>
      </c>
      <c r="S298" s="175">
        <v>0</v>
      </c>
      <c r="T298" s="172">
        <v>0</v>
      </c>
      <c r="U298" s="249">
        <v>0</v>
      </c>
      <c r="V298" s="249">
        <v>0</v>
      </c>
      <c r="W298" s="249">
        <v>0</v>
      </c>
      <c r="X298" s="249">
        <v>0</v>
      </c>
      <c r="Y298" s="172">
        <v>0.75</v>
      </c>
      <c r="Z298" s="249">
        <f t="shared" si="276"/>
        <v>188</v>
      </c>
      <c r="AA298" s="249">
        <v>0</v>
      </c>
      <c r="AB298" s="249">
        <v>0</v>
      </c>
      <c r="AC298" s="175">
        <v>188</v>
      </c>
      <c r="AD298" s="224"/>
    </row>
    <row r="299" spans="1:30" s="234" customFormat="1" ht="32.450000000000003" customHeight="1" outlineLevel="1" x14ac:dyDescent="0.2">
      <c r="A299" s="238" t="s">
        <v>1470</v>
      </c>
      <c r="B299" s="225" t="s">
        <v>464</v>
      </c>
      <c r="C299" s="172">
        <f t="shared" si="277"/>
        <v>1.88</v>
      </c>
      <c r="D299" s="249">
        <f t="shared" si="278"/>
        <v>470</v>
      </c>
      <c r="E299" s="207">
        <v>0</v>
      </c>
      <c r="F299" s="250">
        <f t="shared" si="279"/>
        <v>0</v>
      </c>
      <c r="G299" s="249">
        <v>0</v>
      </c>
      <c r="H299" s="249">
        <v>0</v>
      </c>
      <c r="I299" s="249">
        <v>0</v>
      </c>
      <c r="J299" s="207">
        <v>0</v>
      </c>
      <c r="K299" s="250">
        <f t="shared" si="274"/>
        <v>0</v>
      </c>
      <c r="L299" s="249">
        <v>0</v>
      </c>
      <c r="M299" s="249">
        <v>0</v>
      </c>
      <c r="N299" s="249">
        <v>0</v>
      </c>
      <c r="O299" s="172">
        <v>0</v>
      </c>
      <c r="P299" s="249">
        <f t="shared" si="275"/>
        <v>0</v>
      </c>
      <c r="Q299" s="249">
        <v>0</v>
      </c>
      <c r="R299" s="249">
        <v>0</v>
      </c>
      <c r="S299" s="175">
        <v>0</v>
      </c>
      <c r="T299" s="172">
        <v>0</v>
      </c>
      <c r="U299" s="249">
        <v>0</v>
      </c>
      <c r="V299" s="249">
        <v>0</v>
      </c>
      <c r="W299" s="249">
        <v>0</v>
      </c>
      <c r="X299" s="249">
        <v>0</v>
      </c>
      <c r="Y299" s="172">
        <v>1.88</v>
      </c>
      <c r="Z299" s="249">
        <f t="shared" si="276"/>
        <v>470</v>
      </c>
      <c r="AA299" s="249">
        <v>0</v>
      </c>
      <c r="AB299" s="249">
        <v>0</v>
      </c>
      <c r="AC299" s="175">
        <v>470</v>
      </c>
      <c r="AD299" s="224"/>
    </row>
    <row r="300" spans="1:30" s="234" customFormat="1" ht="22.9" customHeight="1" outlineLevel="1" x14ac:dyDescent="0.2">
      <c r="A300" s="238" t="s">
        <v>1471</v>
      </c>
      <c r="B300" s="225" t="s">
        <v>146</v>
      </c>
      <c r="C300" s="172">
        <f t="shared" si="277"/>
        <v>1</v>
      </c>
      <c r="D300" s="249">
        <f t="shared" si="278"/>
        <v>250</v>
      </c>
      <c r="E300" s="207">
        <v>0</v>
      </c>
      <c r="F300" s="250">
        <f t="shared" si="279"/>
        <v>0</v>
      </c>
      <c r="G300" s="249">
        <v>0</v>
      </c>
      <c r="H300" s="249">
        <v>0</v>
      </c>
      <c r="I300" s="249">
        <v>0</v>
      </c>
      <c r="J300" s="207">
        <v>0</v>
      </c>
      <c r="K300" s="250">
        <f t="shared" si="274"/>
        <v>0</v>
      </c>
      <c r="L300" s="249">
        <v>0</v>
      </c>
      <c r="M300" s="249">
        <v>0</v>
      </c>
      <c r="N300" s="249">
        <v>0</v>
      </c>
      <c r="O300" s="172">
        <v>0</v>
      </c>
      <c r="P300" s="249">
        <f t="shared" si="275"/>
        <v>0</v>
      </c>
      <c r="Q300" s="249">
        <v>0</v>
      </c>
      <c r="R300" s="249">
        <v>0</v>
      </c>
      <c r="S300" s="175">
        <v>0</v>
      </c>
      <c r="T300" s="172">
        <v>0</v>
      </c>
      <c r="U300" s="249">
        <v>0</v>
      </c>
      <c r="V300" s="249">
        <v>0</v>
      </c>
      <c r="W300" s="249">
        <v>0</v>
      </c>
      <c r="X300" s="249">
        <v>0</v>
      </c>
      <c r="Y300" s="172">
        <v>1</v>
      </c>
      <c r="Z300" s="249">
        <f t="shared" si="276"/>
        <v>250</v>
      </c>
      <c r="AA300" s="249">
        <v>0</v>
      </c>
      <c r="AB300" s="249">
        <v>0</v>
      </c>
      <c r="AC300" s="175">
        <v>250</v>
      </c>
      <c r="AD300" s="224"/>
    </row>
    <row r="301" spans="1:30" s="234" customFormat="1" ht="41.45" customHeight="1" outlineLevel="1" x14ac:dyDescent="0.2">
      <c r="A301" s="238" t="s">
        <v>1472</v>
      </c>
      <c r="B301" s="225" t="s">
        <v>147</v>
      </c>
      <c r="C301" s="172">
        <f t="shared" si="277"/>
        <v>0.61</v>
      </c>
      <c r="D301" s="249">
        <f t="shared" si="278"/>
        <v>153</v>
      </c>
      <c r="E301" s="207">
        <v>0</v>
      </c>
      <c r="F301" s="250">
        <f t="shared" si="279"/>
        <v>0</v>
      </c>
      <c r="G301" s="249">
        <v>0</v>
      </c>
      <c r="H301" s="249">
        <v>0</v>
      </c>
      <c r="I301" s="249">
        <v>0</v>
      </c>
      <c r="J301" s="207">
        <v>0</v>
      </c>
      <c r="K301" s="250">
        <f t="shared" si="274"/>
        <v>0</v>
      </c>
      <c r="L301" s="249">
        <v>0</v>
      </c>
      <c r="M301" s="249">
        <v>0</v>
      </c>
      <c r="N301" s="249">
        <v>0</v>
      </c>
      <c r="O301" s="172">
        <v>0</v>
      </c>
      <c r="P301" s="249">
        <f t="shared" si="275"/>
        <v>0</v>
      </c>
      <c r="Q301" s="249">
        <v>0</v>
      </c>
      <c r="R301" s="249">
        <v>0</v>
      </c>
      <c r="S301" s="175">
        <v>0</v>
      </c>
      <c r="T301" s="172">
        <v>0</v>
      </c>
      <c r="U301" s="249">
        <v>0</v>
      </c>
      <c r="V301" s="249">
        <v>0</v>
      </c>
      <c r="W301" s="249">
        <v>0</v>
      </c>
      <c r="X301" s="249">
        <v>0</v>
      </c>
      <c r="Y301" s="172">
        <v>0.61</v>
      </c>
      <c r="Z301" s="249">
        <f t="shared" si="276"/>
        <v>153</v>
      </c>
      <c r="AA301" s="249">
        <v>0</v>
      </c>
      <c r="AB301" s="249">
        <v>0</v>
      </c>
      <c r="AC301" s="175">
        <v>153</v>
      </c>
      <c r="AD301" s="224"/>
    </row>
    <row r="302" spans="1:30" s="234" customFormat="1" ht="39.6" customHeight="1" outlineLevel="1" x14ac:dyDescent="0.2">
      <c r="A302" s="238" t="s">
        <v>1473</v>
      </c>
      <c r="B302" s="225" t="s">
        <v>148</v>
      </c>
      <c r="C302" s="172">
        <f t="shared" si="277"/>
        <v>9.5499999999999989</v>
      </c>
      <c r="D302" s="249">
        <f t="shared" si="278"/>
        <v>2388</v>
      </c>
      <c r="E302" s="207">
        <v>0</v>
      </c>
      <c r="F302" s="250">
        <f t="shared" si="279"/>
        <v>0</v>
      </c>
      <c r="G302" s="249">
        <v>0</v>
      </c>
      <c r="H302" s="249">
        <v>0</v>
      </c>
      <c r="I302" s="249">
        <v>0</v>
      </c>
      <c r="J302" s="207">
        <v>0</v>
      </c>
      <c r="K302" s="250">
        <f t="shared" si="274"/>
        <v>0</v>
      </c>
      <c r="L302" s="249">
        <v>0</v>
      </c>
      <c r="M302" s="249">
        <v>0</v>
      </c>
      <c r="N302" s="249">
        <v>0</v>
      </c>
      <c r="O302" s="172">
        <v>0</v>
      </c>
      <c r="P302" s="249">
        <f t="shared" si="275"/>
        <v>0</v>
      </c>
      <c r="Q302" s="249">
        <v>0</v>
      </c>
      <c r="R302" s="249">
        <v>0</v>
      </c>
      <c r="S302" s="175">
        <v>0</v>
      </c>
      <c r="T302" s="172">
        <v>0</v>
      </c>
      <c r="U302" s="249">
        <v>0</v>
      </c>
      <c r="V302" s="249">
        <v>0</v>
      </c>
      <c r="W302" s="249">
        <v>0</v>
      </c>
      <c r="X302" s="249">
        <v>0</v>
      </c>
      <c r="Y302" s="172">
        <v>9.5499999999999989</v>
      </c>
      <c r="Z302" s="249">
        <f t="shared" si="276"/>
        <v>2388</v>
      </c>
      <c r="AA302" s="249">
        <v>0</v>
      </c>
      <c r="AB302" s="249">
        <v>0</v>
      </c>
      <c r="AC302" s="175">
        <v>2388</v>
      </c>
      <c r="AD302" s="224"/>
    </row>
    <row r="303" spans="1:30" s="234" customFormat="1" ht="25.9" customHeight="1" outlineLevel="1" x14ac:dyDescent="0.2">
      <c r="A303" s="238" t="s">
        <v>1474</v>
      </c>
      <c r="B303" s="225" t="s">
        <v>149</v>
      </c>
      <c r="C303" s="172">
        <f t="shared" si="277"/>
        <v>1.95</v>
      </c>
      <c r="D303" s="249">
        <f t="shared" si="278"/>
        <v>486</v>
      </c>
      <c r="E303" s="207">
        <v>0</v>
      </c>
      <c r="F303" s="250">
        <f t="shared" si="279"/>
        <v>0</v>
      </c>
      <c r="G303" s="249">
        <v>0</v>
      </c>
      <c r="H303" s="249">
        <v>0</v>
      </c>
      <c r="I303" s="249">
        <v>0</v>
      </c>
      <c r="J303" s="207">
        <v>0</v>
      </c>
      <c r="K303" s="250">
        <f t="shared" si="274"/>
        <v>0</v>
      </c>
      <c r="L303" s="249">
        <v>0</v>
      </c>
      <c r="M303" s="249">
        <v>0</v>
      </c>
      <c r="N303" s="249">
        <v>0</v>
      </c>
      <c r="O303" s="172">
        <v>0</v>
      </c>
      <c r="P303" s="249">
        <f t="shared" si="275"/>
        <v>0</v>
      </c>
      <c r="Q303" s="249">
        <v>0</v>
      </c>
      <c r="R303" s="249">
        <v>0</v>
      </c>
      <c r="S303" s="175">
        <v>0</v>
      </c>
      <c r="T303" s="172">
        <v>0</v>
      </c>
      <c r="U303" s="249">
        <v>0</v>
      </c>
      <c r="V303" s="249">
        <v>0</v>
      </c>
      <c r="W303" s="249">
        <v>0</v>
      </c>
      <c r="X303" s="249">
        <v>0</v>
      </c>
      <c r="Y303" s="172">
        <f>ROUND(1.945,2)</f>
        <v>1.95</v>
      </c>
      <c r="Z303" s="249">
        <f t="shared" si="276"/>
        <v>486</v>
      </c>
      <c r="AA303" s="249">
        <v>0</v>
      </c>
      <c r="AB303" s="249">
        <v>0</v>
      </c>
      <c r="AC303" s="175">
        <v>486</v>
      </c>
      <c r="AD303" s="224"/>
    </row>
    <row r="304" spans="1:30" s="234" customFormat="1" ht="30" customHeight="1" outlineLevel="1" x14ac:dyDescent="0.2">
      <c r="A304" s="238" t="s">
        <v>1475</v>
      </c>
      <c r="B304" s="225" t="s">
        <v>150</v>
      </c>
      <c r="C304" s="172">
        <f t="shared" si="277"/>
        <v>3.76</v>
      </c>
      <c r="D304" s="249">
        <f t="shared" si="278"/>
        <v>939</v>
      </c>
      <c r="E304" s="207">
        <v>0</v>
      </c>
      <c r="F304" s="250">
        <f t="shared" si="279"/>
        <v>0</v>
      </c>
      <c r="G304" s="249">
        <v>0</v>
      </c>
      <c r="H304" s="249">
        <v>0</v>
      </c>
      <c r="I304" s="249">
        <v>0</v>
      </c>
      <c r="J304" s="207">
        <v>0</v>
      </c>
      <c r="K304" s="250">
        <f t="shared" si="274"/>
        <v>0</v>
      </c>
      <c r="L304" s="249">
        <v>0</v>
      </c>
      <c r="M304" s="249">
        <v>0</v>
      </c>
      <c r="N304" s="249">
        <v>0</v>
      </c>
      <c r="O304" s="172">
        <v>0</v>
      </c>
      <c r="P304" s="249">
        <f t="shared" si="275"/>
        <v>0</v>
      </c>
      <c r="Q304" s="249">
        <v>0</v>
      </c>
      <c r="R304" s="249">
        <v>0</v>
      </c>
      <c r="S304" s="175">
        <v>0</v>
      </c>
      <c r="T304" s="172">
        <v>0</v>
      </c>
      <c r="U304" s="249">
        <v>0</v>
      </c>
      <c r="V304" s="249">
        <v>0</v>
      </c>
      <c r="W304" s="249">
        <v>0</v>
      </c>
      <c r="X304" s="249">
        <v>0</v>
      </c>
      <c r="Y304" s="172">
        <f>ROUND(3.755,2)</f>
        <v>3.76</v>
      </c>
      <c r="Z304" s="249">
        <f t="shared" si="276"/>
        <v>939</v>
      </c>
      <c r="AA304" s="249">
        <v>0</v>
      </c>
      <c r="AB304" s="249">
        <v>0</v>
      </c>
      <c r="AC304" s="175">
        <v>939</v>
      </c>
      <c r="AD304" s="224"/>
    </row>
    <row r="305" spans="1:30" s="234" customFormat="1" ht="34.15" customHeight="1" outlineLevel="1" x14ac:dyDescent="0.2">
      <c r="A305" s="238" t="s">
        <v>1476</v>
      </c>
      <c r="B305" s="225" t="s">
        <v>151</v>
      </c>
      <c r="C305" s="172">
        <f t="shared" si="277"/>
        <v>0.8899999999999999</v>
      </c>
      <c r="D305" s="249">
        <f t="shared" si="278"/>
        <v>223</v>
      </c>
      <c r="E305" s="207">
        <v>0</v>
      </c>
      <c r="F305" s="250">
        <f t="shared" si="279"/>
        <v>0</v>
      </c>
      <c r="G305" s="249">
        <v>0</v>
      </c>
      <c r="H305" s="249">
        <v>0</v>
      </c>
      <c r="I305" s="249">
        <v>0</v>
      </c>
      <c r="J305" s="207">
        <v>0</v>
      </c>
      <c r="K305" s="250">
        <f t="shared" si="274"/>
        <v>0</v>
      </c>
      <c r="L305" s="249">
        <v>0</v>
      </c>
      <c r="M305" s="249">
        <v>0</v>
      </c>
      <c r="N305" s="249">
        <v>0</v>
      </c>
      <c r="O305" s="172">
        <v>0</v>
      </c>
      <c r="P305" s="249">
        <f t="shared" si="275"/>
        <v>0</v>
      </c>
      <c r="Q305" s="249">
        <v>0</v>
      </c>
      <c r="R305" s="249">
        <v>0</v>
      </c>
      <c r="S305" s="175">
        <v>0</v>
      </c>
      <c r="T305" s="172">
        <v>0</v>
      </c>
      <c r="U305" s="249">
        <v>0</v>
      </c>
      <c r="V305" s="249">
        <v>0</v>
      </c>
      <c r="W305" s="249">
        <v>0</v>
      </c>
      <c r="X305" s="249">
        <v>0</v>
      </c>
      <c r="Y305" s="172">
        <v>0.8899999999999999</v>
      </c>
      <c r="Z305" s="249">
        <f t="shared" si="276"/>
        <v>223</v>
      </c>
      <c r="AA305" s="249">
        <v>0</v>
      </c>
      <c r="AB305" s="249">
        <v>0</v>
      </c>
      <c r="AC305" s="175">
        <v>223</v>
      </c>
      <c r="AD305" s="224"/>
    </row>
    <row r="306" spans="1:30" s="234" customFormat="1" ht="46.9" customHeight="1" outlineLevel="1" x14ac:dyDescent="0.2">
      <c r="A306" s="238" t="s">
        <v>1477</v>
      </c>
      <c r="B306" s="225" t="s">
        <v>152</v>
      </c>
      <c r="C306" s="172">
        <f t="shared" si="277"/>
        <v>0.55000000000000004</v>
      </c>
      <c r="D306" s="249">
        <f t="shared" si="278"/>
        <v>138</v>
      </c>
      <c r="E306" s="207">
        <v>0</v>
      </c>
      <c r="F306" s="250">
        <f t="shared" si="279"/>
        <v>0</v>
      </c>
      <c r="G306" s="249">
        <v>0</v>
      </c>
      <c r="H306" s="249">
        <v>0</v>
      </c>
      <c r="I306" s="249">
        <v>0</v>
      </c>
      <c r="J306" s="207">
        <v>0</v>
      </c>
      <c r="K306" s="250">
        <f t="shared" si="274"/>
        <v>0</v>
      </c>
      <c r="L306" s="249">
        <v>0</v>
      </c>
      <c r="M306" s="249">
        <v>0</v>
      </c>
      <c r="N306" s="249">
        <v>0</v>
      </c>
      <c r="O306" s="172">
        <v>0</v>
      </c>
      <c r="P306" s="249">
        <f t="shared" si="275"/>
        <v>0</v>
      </c>
      <c r="Q306" s="249">
        <v>0</v>
      </c>
      <c r="R306" s="249">
        <v>0</v>
      </c>
      <c r="S306" s="175">
        <v>0</v>
      </c>
      <c r="T306" s="172">
        <v>0</v>
      </c>
      <c r="U306" s="249">
        <v>0</v>
      </c>
      <c r="V306" s="249">
        <v>0</v>
      </c>
      <c r="W306" s="249">
        <v>0</v>
      </c>
      <c r="X306" s="249">
        <v>0</v>
      </c>
      <c r="Y306" s="172">
        <v>0.55000000000000004</v>
      </c>
      <c r="Z306" s="249">
        <f t="shared" si="276"/>
        <v>138</v>
      </c>
      <c r="AA306" s="249">
        <v>0</v>
      </c>
      <c r="AB306" s="249">
        <v>0</v>
      </c>
      <c r="AC306" s="175">
        <v>138</v>
      </c>
      <c r="AD306" s="224"/>
    </row>
    <row r="307" spans="1:30" s="234" customFormat="1" ht="32.450000000000003" customHeight="1" outlineLevel="1" x14ac:dyDescent="0.2">
      <c r="A307" s="238" t="s">
        <v>1478</v>
      </c>
      <c r="B307" s="225" t="s">
        <v>465</v>
      </c>
      <c r="C307" s="172">
        <f t="shared" si="277"/>
        <v>1.6600000000000001</v>
      </c>
      <c r="D307" s="249">
        <f t="shared" si="278"/>
        <v>415.00000000000006</v>
      </c>
      <c r="E307" s="207">
        <v>0</v>
      </c>
      <c r="F307" s="250">
        <f t="shared" si="279"/>
        <v>0</v>
      </c>
      <c r="G307" s="249">
        <v>0</v>
      </c>
      <c r="H307" s="249">
        <v>0</v>
      </c>
      <c r="I307" s="249">
        <v>0</v>
      </c>
      <c r="J307" s="207">
        <v>0</v>
      </c>
      <c r="K307" s="250">
        <f t="shared" si="274"/>
        <v>0</v>
      </c>
      <c r="L307" s="249">
        <v>0</v>
      </c>
      <c r="M307" s="249">
        <v>0</v>
      </c>
      <c r="N307" s="249">
        <v>0</v>
      </c>
      <c r="O307" s="172">
        <v>0</v>
      </c>
      <c r="P307" s="249">
        <f t="shared" si="275"/>
        <v>0</v>
      </c>
      <c r="Q307" s="249">
        <v>0</v>
      </c>
      <c r="R307" s="249">
        <v>0</v>
      </c>
      <c r="S307" s="175">
        <v>0</v>
      </c>
      <c r="T307" s="172">
        <v>0</v>
      </c>
      <c r="U307" s="249">
        <v>0</v>
      </c>
      <c r="V307" s="249">
        <v>0</v>
      </c>
      <c r="W307" s="249">
        <v>0</v>
      </c>
      <c r="X307" s="249">
        <v>0</v>
      </c>
      <c r="Y307" s="172">
        <v>1.6600000000000001</v>
      </c>
      <c r="Z307" s="249">
        <f t="shared" si="276"/>
        <v>415.00000000000006</v>
      </c>
      <c r="AA307" s="249">
        <v>0</v>
      </c>
      <c r="AB307" s="249">
        <v>0</v>
      </c>
      <c r="AC307" s="175">
        <v>415.00000000000006</v>
      </c>
      <c r="AD307" s="224"/>
    </row>
    <row r="308" spans="1:30" s="234" customFormat="1" ht="43.15" customHeight="1" outlineLevel="1" x14ac:dyDescent="0.2">
      <c r="A308" s="238" t="s">
        <v>1479</v>
      </c>
      <c r="B308" s="225" t="s">
        <v>153</v>
      </c>
      <c r="C308" s="172">
        <f t="shared" si="277"/>
        <v>0.25</v>
      </c>
      <c r="D308" s="249">
        <f t="shared" si="278"/>
        <v>63</v>
      </c>
      <c r="E308" s="207">
        <v>0</v>
      </c>
      <c r="F308" s="250">
        <f t="shared" si="279"/>
        <v>0</v>
      </c>
      <c r="G308" s="249">
        <v>0</v>
      </c>
      <c r="H308" s="249">
        <v>0</v>
      </c>
      <c r="I308" s="249">
        <v>0</v>
      </c>
      <c r="J308" s="207">
        <v>0</v>
      </c>
      <c r="K308" s="250">
        <f t="shared" si="274"/>
        <v>0</v>
      </c>
      <c r="L308" s="249">
        <v>0</v>
      </c>
      <c r="M308" s="249">
        <v>0</v>
      </c>
      <c r="N308" s="249">
        <v>0</v>
      </c>
      <c r="O308" s="172">
        <v>0</v>
      </c>
      <c r="P308" s="249">
        <f t="shared" si="275"/>
        <v>0</v>
      </c>
      <c r="Q308" s="249">
        <v>0</v>
      </c>
      <c r="R308" s="249">
        <v>0</v>
      </c>
      <c r="S308" s="175">
        <v>0</v>
      </c>
      <c r="T308" s="172">
        <v>0</v>
      </c>
      <c r="U308" s="249">
        <v>0</v>
      </c>
      <c r="V308" s="249">
        <v>0</v>
      </c>
      <c r="W308" s="249">
        <v>0</v>
      </c>
      <c r="X308" s="249">
        <v>0</v>
      </c>
      <c r="Y308" s="172">
        <v>0.25</v>
      </c>
      <c r="Z308" s="249">
        <f t="shared" si="276"/>
        <v>63</v>
      </c>
      <c r="AA308" s="249">
        <v>0</v>
      </c>
      <c r="AB308" s="249">
        <v>0</v>
      </c>
      <c r="AC308" s="175">
        <v>63</v>
      </c>
      <c r="AD308" s="224"/>
    </row>
    <row r="309" spans="1:30" s="234" customFormat="1" ht="33" customHeight="1" outlineLevel="1" x14ac:dyDescent="0.2">
      <c r="A309" s="238" t="s">
        <v>1480</v>
      </c>
      <c r="B309" s="225" t="s">
        <v>154</v>
      </c>
      <c r="C309" s="172">
        <f t="shared" si="277"/>
        <v>1.03</v>
      </c>
      <c r="D309" s="249">
        <f t="shared" si="278"/>
        <v>256</v>
      </c>
      <c r="E309" s="207">
        <v>0</v>
      </c>
      <c r="F309" s="250">
        <f t="shared" si="279"/>
        <v>0</v>
      </c>
      <c r="G309" s="249">
        <v>0</v>
      </c>
      <c r="H309" s="249">
        <v>0</v>
      </c>
      <c r="I309" s="249">
        <v>0</v>
      </c>
      <c r="J309" s="207">
        <v>0</v>
      </c>
      <c r="K309" s="250">
        <f t="shared" si="274"/>
        <v>0</v>
      </c>
      <c r="L309" s="249">
        <v>0</v>
      </c>
      <c r="M309" s="249">
        <v>0</v>
      </c>
      <c r="N309" s="249">
        <v>0</v>
      </c>
      <c r="O309" s="172">
        <v>0</v>
      </c>
      <c r="P309" s="249">
        <f t="shared" si="275"/>
        <v>0</v>
      </c>
      <c r="Q309" s="249">
        <v>0</v>
      </c>
      <c r="R309" s="249">
        <v>0</v>
      </c>
      <c r="S309" s="175">
        <v>0</v>
      </c>
      <c r="T309" s="172">
        <v>0</v>
      </c>
      <c r="U309" s="249">
        <v>0</v>
      </c>
      <c r="V309" s="249">
        <v>0</v>
      </c>
      <c r="W309" s="249">
        <v>0</v>
      </c>
      <c r="X309" s="249">
        <v>0</v>
      </c>
      <c r="Y309" s="172">
        <f>ROUND(1.025,2)</f>
        <v>1.03</v>
      </c>
      <c r="Z309" s="249">
        <f t="shared" si="276"/>
        <v>256</v>
      </c>
      <c r="AA309" s="249">
        <v>0</v>
      </c>
      <c r="AB309" s="249">
        <v>0</v>
      </c>
      <c r="AC309" s="175">
        <v>256</v>
      </c>
      <c r="AD309" s="224"/>
    </row>
    <row r="310" spans="1:30" s="234" customFormat="1" ht="26.45" customHeight="1" outlineLevel="1" x14ac:dyDescent="0.2">
      <c r="A310" s="238" t="s">
        <v>1481</v>
      </c>
      <c r="B310" s="225" t="s">
        <v>155</v>
      </c>
      <c r="C310" s="172">
        <f t="shared" si="277"/>
        <v>2</v>
      </c>
      <c r="D310" s="249">
        <f t="shared" si="278"/>
        <v>500</v>
      </c>
      <c r="E310" s="207">
        <v>0</v>
      </c>
      <c r="F310" s="250">
        <f t="shared" si="279"/>
        <v>0</v>
      </c>
      <c r="G310" s="249">
        <v>0</v>
      </c>
      <c r="H310" s="249">
        <v>0</v>
      </c>
      <c r="I310" s="249">
        <v>0</v>
      </c>
      <c r="J310" s="207">
        <v>0</v>
      </c>
      <c r="K310" s="250">
        <f t="shared" si="274"/>
        <v>0</v>
      </c>
      <c r="L310" s="249">
        <v>0</v>
      </c>
      <c r="M310" s="249">
        <v>0</v>
      </c>
      <c r="N310" s="249">
        <v>0</v>
      </c>
      <c r="O310" s="172">
        <v>0</v>
      </c>
      <c r="P310" s="249">
        <f t="shared" si="275"/>
        <v>0</v>
      </c>
      <c r="Q310" s="249">
        <v>0</v>
      </c>
      <c r="R310" s="249">
        <v>0</v>
      </c>
      <c r="S310" s="175">
        <v>0</v>
      </c>
      <c r="T310" s="172">
        <v>0</v>
      </c>
      <c r="U310" s="249">
        <v>0</v>
      </c>
      <c r="V310" s="249">
        <v>0</v>
      </c>
      <c r="W310" s="249">
        <v>0</v>
      </c>
      <c r="X310" s="249">
        <v>0</v>
      </c>
      <c r="Y310" s="172">
        <v>2</v>
      </c>
      <c r="Z310" s="249">
        <f t="shared" si="276"/>
        <v>500</v>
      </c>
      <c r="AA310" s="249">
        <v>0</v>
      </c>
      <c r="AB310" s="249">
        <v>0</v>
      </c>
      <c r="AC310" s="175">
        <v>500</v>
      </c>
      <c r="AD310" s="224"/>
    </row>
    <row r="311" spans="1:30" s="234" customFormat="1" ht="32.450000000000003" customHeight="1" outlineLevel="1" x14ac:dyDescent="0.2">
      <c r="A311" s="238" t="s">
        <v>1482</v>
      </c>
      <c r="B311" s="225" t="s">
        <v>156</v>
      </c>
      <c r="C311" s="172">
        <f t="shared" si="277"/>
        <v>2.88</v>
      </c>
      <c r="D311" s="249">
        <f t="shared" si="278"/>
        <v>719</v>
      </c>
      <c r="E311" s="207">
        <v>0</v>
      </c>
      <c r="F311" s="250">
        <f t="shared" si="279"/>
        <v>0</v>
      </c>
      <c r="G311" s="249">
        <v>0</v>
      </c>
      <c r="H311" s="249">
        <v>0</v>
      </c>
      <c r="I311" s="249">
        <v>0</v>
      </c>
      <c r="J311" s="207">
        <v>0</v>
      </c>
      <c r="K311" s="250">
        <f t="shared" si="274"/>
        <v>0</v>
      </c>
      <c r="L311" s="249">
        <v>0</v>
      </c>
      <c r="M311" s="249">
        <v>0</v>
      </c>
      <c r="N311" s="249">
        <v>0</v>
      </c>
      <c r="O311" s="172">
        <v>0</v>
      </c>
      <c r="P311" s="249">
        <f t="shared" si="275"/>
        <v>0</v>
      </c>
      <c r="Q311" s="249">
        <v>0</v>
      </c>
      <c r="R311" s="249">
        <v>0</v>
      </c>
      <c r="S311" s="175">
        <v>0</v>
      </c>
      <c r="T311" s="172">
        <v>0</v>
      </c>
      <c r="U311" s="249">
        <v>0</v>
      </c>
      <c r="V311" s="249">
        <v>0</v>
      </c>
      <c r="W311" s="249">
        <v>0</v>
      </c>
      <c r="X311" s="249">
        <v>0</v>
      </c>
      <c r="Y311" s="172">
        <f>ROUND(2.875,2)</f>
        <v>2.88</v>
      </c>
      <c r="Z311" s="249">
        <f t="shared" si="276"/>
        <v>719</v>
      </c>
      <c r="AA311" s="249">
        <v>0</v>
      </c>
      <c r="AB311" s="249">
        <v>0</v>
      </c>
      <c r="AC311" s="175">
        <v>719</v>
      </c>
      <c r="AD311" s="224"/>
    </row>
    <row r="312" spans="1:30" s="234" customFormat="1" ht="36" customHeight="1" outlineLevel="1" x14ac:dyDescent="0.2">
      <c r="A312" s="238" t="s">
        <v>1483</v>
      </c>
      <c r="B312" s="225" t="s">
        <v>157</v>
      </c>
      <c r="C312" s="172">
        <f t="shared" si="277"/>
        <v>3.7800000000000002</v>
      </c>
      <c r="D312" s="249">
        <f t="shared" si="278"/>
        <v>945.00000000000011</v>
      </c>
      <c r="E312" s="207">
        <v>0</v>
      </c>
      <c r="F312" s="250">
        <f t="shared" si="279"/>
        <v>0</v>
      </c>
      <c r="G312" s="249">
        <v>0</v>
      </c>
      <c r="H312" s="249">
        <v>0</v>
      </c>
      <c r="I312" s="249">
        <v>0</v>
      </c>
      <c r="J312" s="207">
        <v>0</v>
      </c>
      <c r="K312" s="250">
        <f t="shared" si="274"/>
        <v>0</v>
      </c>
      <c r="L312" s="249">
        <v>0</v>
      </c>
      <c r="M312" s="249">
        <v>0</v>
      </c>
      <c r="N312" s="249">
        <v>0</v>
      </c>
      <c r="O312" s="172">
        <v>0</v>
      </c>
      <c r="P312" s="249">
        <f t="shared" si="275"/>
        <v>0</v>
      </c>
      <c r="Q312" s="249">
        <v>0</v>
      </c>
      <c r="R312" s="249">
        <v>0</v>
      </c>
      <c r="S312" s="175">
        <v>0</v>
      </c>
      <c r="T312" s="172">
        <v>0</v>
      </c>
      <c r="U312" s="249">
        <v>0</v>
      </c>
      <c r="V312" s="249">
        <v>0</v>
      </c>
      <c r="W312" s="249">
        <v>0</v>
      </c>
      <c r="X312" s="249">
        <v>0</v>
      </c>
      <c r="Y312" s="172">
        <v>3.7800000000000002</v>
      </c>
      <c r="Z312" s="249">
        <f t="shared" si="276"/>
        <v>945.00000000000011</v>
      </c>
      <c r="AA312" s="249">
        <v>0</v>
      </c>
      <c r="AB312" s="249">
        <v>0</v>
      </c>
      <c r="AC312" s="175">
        <v>945.00000000000011</v>
      </c>
      <c r="AD312" s="224"/>
    </row>
    <row r="313" spans="1:30" s="234" customFormat="1" ht="46.9" customHeight="1" outlineLevel="1" x14ac:dyDescent="0.2">
      <c r="A313" s="238" t="s">
        <v>1484</v>
      </c>
      <c r="B313" s="251" t="s">
        <v>158</v>
      </c>
      <c r="C313" s="172">
        <f t="shared" si="277"/>
        <v>2.29</v>
      </c>
      <c r="D313" s="249">
        <f t="shared" si="278"/>
        <v>573</v>
      </c>
      <c r="E313" s="207">
        <v>0</v>
      </c>
      <c r="F313" s="250">
        <f t="shared" si="279"/>
        <v>0</v>
      </c>
      <c r="G313" s="249">
        <v>0</v>
      </c>
      <c r="H313" s="249">
        <v>0</v>
      </c>
      <c r="I313" s="249">
        <v>0</v>
      </c>
      <c r="J313" s="207">
        <v>0</v>
      </c>
      <c r="K313" s="250">
        <f t="shared" si="274"/>
        <v>0</v>
      </c>
      <c r="L313" s="249">
        <v>0</v>
      </c>
      <c r="M313" s="249">
        <v>0</v>
      </c>
      <c r="N313" s="249">
        <v>0</v>
      </c>
      <c r="O313" s="172">
        <v>0</v>
      </c>
      <c r="P313" s="249">
        <f t="shared" si="275"/>
        <v>0</v>
      </c>
      <c r="Q313" s="249">
        <v>0</v>
      </c>
      <c r="R313" s="249">
        <v>0</v>
      </c>
      <c r="S313" s="175">
        <v>0</v>
      </c>
      <c r="T313" s="172">
        <v>0</v>
      </c>
      <c r="U313" s="249">
        <v>0</v>
      </c>
      <c r="V313" s="249">
        <v>0</v>
      </c>
      <c r="W313" s="249">
        <v>0</v>
      </c>
      <c r="X313" s="249">
        <v>0</v>
      </c>
      <c r="Y313" s="172">
        <v>2.29</v>
      </c>
      <c r="Z313" s="249">
        <f t="shared" si="276"/>
        <v>573</v>
      </c>
      <c r="AA313" s="249">
        <v>0</v>
      </c>
      <c r="AB313" s="249">
        <v>0</v>
      </c>
      <c r="AC313" s="175">
        <v>573</v>
      </c>
      <c r="AD313" s="224"/>
    </row>
    <row r="314" spans="1:30" s="234" customFormat="1" ht="62.45" customHeight="1" outlineLevel="1" x14ac:dyDescent="0.2">
      <c r="A314" s="238" t="s">
        <v>1485</v>
      </c>
      <c r="B314" s="251" t="s">
        <v>159</v>
      </c>
      <c r="C314" s="172">
        <f t="shared" si="277"/>
        <v>4.88</v>
      </c>
      <c r="D314" s="249">
        <f t="shared" si="278"/>
        <v>1219</v>
      </c>
      <c r="E314" s="207">
        <v>0</v>
      </c>
      <c r="F314" s="250">
        <f t="shared" si="279"/>
        <v>0</v>
      </c>
      <c r="G314" s="249">
        <v>0</v>
      </c>
      <c r="H314" s="249">
        <v>0</v>
      </c>
      <c r="I314" s="249">
        <v>0</v>
      </c>
      <c r="J314" s="207">
        <v>0</v>
      </c>
      <c r="K314" s="250">
        <f t="shared" si="274"/>
        <v>0</v>
      </c>
      <c r="L314" s="249">
        <v>0</v>
      </c>
      <c r="M314" s="249">
        <v>0</v>
      </c>
      <c r="N314" s="249">
        <v>0</v>
      </c>
      <c r="O314" s="172">
        <v>0</v>
      </c>
      <c r="P314" s="249">
        <f t="shared" si="275"/>
        <v>0</v>
      </c>
      <c r="Q314" s="249">
        <v>0</v>
      </c>
      <c r="R314" s="249">
        <v>0</v>
      </c>
      <c r="S314" s="175">
        <v>0</v>
      </c>
      <c r="T314" s="172">
        <v>0</v>
      </c>
      <c r="U314" s="249">
        <v>0</v>
      </c>
      <c r="V314" s="249">
        <v>0</v>
      </c>
      <c r="W314" s="249">
        <v>0</v>
      </c>
      <c r="X314" s="249">
        <v>0</v>
      </c>
      <c r="Y314" s="172">
        <f>ROUND(4.875,2)</f>
        <v>4.88</v>
      </c>
      <c r="Z314" s="249">
        <f t="shared" si="276"/>
        <v>1219</v>
      </c>
      <c r="AA314" s="249">
        <v>0</v>
      </c>
      <c r="AB314" s="249">
        <v>0</v>
      </c>
      <c r="AC314" s="175">
        <v>1219</v>
      </c>
      <c r="AD314" s="224"/>
    </row>
    <row r="315" spans="1:30" s="234" customFormat="1" ht="31.9" customHeight="1" outlineLevel="1" x14ac:dyDescent="0.2">
      <c r="A315" s="238" t="s">
        <v>1486</v>
      </c>
      <c r="B315" s="251" t="s">
        <v>160</v>
      </c>
      <c r="C315" s="172">
        <f t="shared" si="277"/>
        <v>4.55</v>
      </c>
      <c r="D315" s="249">
        <f t="shared" si="278"/>
        <v>1138</v>
      </c>
      <c r="E315" s="207">
        <v>0</v>
      </c>
      <c r="F315" s="250">
        <f t="shared" si="279"/>
        <v>0</v>
      </c>
      <c r="G315" s="249">
        <v>0</v>
      </c>
      <c r="H315" s="249">
        <v>0</v>
      </c>
      <c r="I315" s="249">
        <v>0</v>
      </c>
      <c r="J315" s="207">
        <v>0</v>
      </c>
      <c r="K315" s="250">
        <f t="shared" si="274"/>
        <v>0</v>
      </c>
      <c r="L315" s="249">
        <v>0</v>
      </c>
      <c r="M315" s="249">
        <v>0</v>
      </c>
      <c r="N315" s="249">
        <v>0</v>
      </c>
      <c r="O315" s="172">
        <v>0</v>
      </c>
      <c r="P315" s="249">
        <f t="shared" si="275"/>
        <v>0</v>
      </c>
      <c r="Q315" s="249">
        <v>0</v>
      </c>
      <c r="R315" s="249">
        <v>0</v>
      </c>
      <c r="S315" s="175">
        <v>0</v>
      </c>
      <c r="T315" s="172">
        <v>0</v>
      </c>
      <c r="U315" s="249">
        <v>0</v>
      </c>
      <c r="V315" s="249">
        <v>0</v>
      </c>
      <c r="W315" s="249">
        <v>0</v>
      </c>
      <c r="X315" s="249">
        <v>0</v>
      </c>
      <c r="Y315" s="172">
        <v>4.55</v>
      </c>
      <c r="Z315" s="249">
        <f t="shared" si="276"/>
        <v>1138</v>
      </c>
      <c r="AA315" s="249">
        <v>0</v>
      </c>
      <c r="AB315" s="249">
        <v>0</v>
      </c>
      <c r="AC315" s="175">
        <v>1138</v>
      </c>
      <c r="AD315" s="224"/>
    </row>
    <row r="316" spans="1:30" s="234" customFormat="1" ht="26.45" customHeight="1" outlineLevel="1" x14ac:dyDescent="0.2">
      <c r="A316" s="238" t="s">
        <v>1487</v>
      </c>
      <c r="B316" s="251" t="s">
        <v>161</v>
      </c>
      <c r="C316" s="172">
        <f t="shared" si="277"/>
        <v>3.77</v>
      </c>
      <c r="D316" s="249">
        <f t="shared" si="278"/>
        <v>941</v>
      </c>
      <c r="E316" s="207">
        <v>0</v>
      </c>
      <c r="F316" s="250">
        <f t="shared" si="279"/>
        <v>0</v>
      </c>
      <c r="G316" s="249">
        <v>0</v>
      </c>
      <c r="H316" s="249">
        <v>0</v>
      </c>
      <c r="I316" s="249">
        <v>0</v>
      </c>
      <c r="J316" s="207">
        <v>0</v>
      </c>
      <c r="K316" s="250">
        <f t="shared" si="274"/>
        <v>0</v>
      </c>
      <c r="L316" s="249">
        <v>0</v>
      </c>
      <c r="M316" s="249">
        <v>0</v>
      </c>
      <c r="N316" s="249">
        <v>0</v>
      </c>
      <c r="O316" s="172">
        <v>0</v>
      </c>
      <c r="P316" s="249">
        <f t="shared" si="275"/>
        <v>0</v>
      </c>
      <c r="Q316" s="249">
        <v>0</v>
      </c>
      <c r="R316" s="249">
        <v>0</v>
      </c>
      <c r="S316" s="175">
        <v>0</v>
      </c>
      <c r="T316" s="172">
        <v>0</v>
      </c>
      <c r="U316" s="249">
        <v>0</v>
      </c>
      <c r="V316" s="249">
        <v>0</v>
      </c>
      <c r="W316" s="249">
        <v>0</v>
      </c>
      <c r="X316" s="249">
        <v>0</v>
      </c>
      <c r="Y316" s="172">
        <f>ROUND(3.765,2)</f>
        <v>3.77</v>
      </c>
      <c r="Z316" s="249">
        <f t="shared" si="276"/>
        <v>941</v>
      </c>
      <c r="AA316" s="249">
        <v>0</v>
      </c>
      <c r="AB316" s="249">
        <v>0</v>
      </c>
      <c r="AC316" s="175">
        <v>941</v>
      </c>
      <c r="AD316" s="224"/>
    </row>
    <row r="317" spans="1:30" s="234" customFormat="1" ht="31.15" customHeight="1" outlineLevel="1" x14ac:dyDescent="0.2">
      <c r="A317" s="238" t="s">
        <v>1488</v>
      </c>
      <c r="B317" s="251" t="s">
        <v>162</v>
      </c>
      <c r="C317" s="172">
        <f t="shared" si="277"/>
        <v>1.08</v>
      </c>
      <c r="D317" s="249">
        <f t="shared" si="278"/>
        <v>269</v>
      </c>
      <c r="E317" s="207">
        <v>0</v>
      </c>
      <c r="F317" s="250">
        <f t="shared" si="279"/>
        <v>0</v>
      </c>
      <c r="G317" s="249">
        <v>0</v>
      </c>
      <c r="H317" s="249">
        <v>0</v>
      </c>
      <c r="I317" s="249">
        <v>0</v>
      </c>
      <c r="J317" s="207">
        <v>0</v>
      </c>
      <c r="K317" s="250">
        <f t="shared" si="274"/>
        <v>0</v>
      </c>
      <c r="L317" s="249">
        <v>0</v>
      </c>
      <c r="M317" s="249">
        <v>0</v>
      </c>
      <c r="N317" s="249">
        <v>0</v>
      </c>
      <c r="O317" s="172">
        <v>0</v>
      </c>
      <c r="P317" s="249">
        <f t="shared" si="275"/>
        <v>0</v>
      </c>
      <c r="Q317" s="249">
        <v>0</v>
      </c>
      <c r="R317" s="249">
        <v>0</v>
      </c>
      <c r="S317" s="175">
        <v>0</v>
      </c>
      <c r="T317" s="172">
        <v>0</v>
      </c>
      <c r="U317" s="249">
        <v>0</v>
      </c>
      <c r="V317" s="249">
        <v>0</v>
      </c>
      <c r="W317" s="249">
        <v>0</v>
      </c>
      <c r="X317" s="249">
        <v>0</v>
      </c>
      <c r="Y317" s="172">
        <f>ROUND(1.075,2)</f>
        <v>1.08</v>
      </c>
      <c r="Z317" s="249">
        <f t="shared" si="276"/>
        <v>269</v>
      </c>
      <c r="AA317" s="249">
        <v>0</v>
      </c>
      <c r="AB317" s="249">
        <v>0</v>
      </c>
      <c r="AC317" s="175">
        <v>269</v>
      </c>
      <c r="AD317" s="224"/>
    </row>
    <row r="318" spans="1:30" s="234" customFormat="1" ht="32.450000000000003" customHeight="1" outlineLevel="1" x14ac:dyDescent="0.2">
      <c r="A318" s="238" t="s">
        <v>1489</v>
      </c>
      <c r="B318" s="251" t="s">
        <v>163</v>
      </c>
      <c r="C318" s="172">
        <f t="shared" si="277"/>
        <v>3.53</v>
      </c>
      <c r="D318" s="249">
        <f t="shared" si="278"/>
        <v>883</v>
      </c>
      <c r="E318" s="207">
        <v>0</v>
      </c>
      <c r="F318" s="250">
        <f t="shared" si="279"/>
        <v>0</v>
      </c>
      <c r="G318" s="249">
        <v>0</v>
      </c>
      <c r="H318" s="249">
        <v>0</v>
      </c>
      <c r="I318" s="249">
        <v>0</v>
      </c>
      <c r="J318" s="207">
        <v>0</v>
      </c>
      <c r="K318" s="250">
        <f t="shared" si="274"/>
        <v>0</v>
      </c>
      <c r="L318" s="249">
        <v>0</v>
      </c>
      <c r="M318" s="249">
        <v>0</v>
      </c>
      <c r="N318" s="249">
        <v>0</v>
      </c>
      <c r="O318" s="172">
        <v>0</v>
      </c>
      <c r="P318" s="249">
        <f t="shared" si="275"/>
        <v>0</v>
      </c>
      <c r="Q318" s="249">
        <v>0</v>
      </c>
      <c r="R318" s="249">
        <v>0</v>
      </c>
      <c r="S318" s="175">
        <v>0</v>
      </c>
      <c r="T318" s="172">
        <v>0</v>
      </c>
      <c r="U318" s="249">
        <v>0</v>
      </c>
      <c r="V318" s="249">
        <v>0</v>
      </c>
      <c r="W318" s="249">
        <v>0</v>
      </c>
      <c r="X318" s="249">
        <v>0</v>
      </c>
      <c r="Y318" s="172">
        <v>3.53</v>
      </c>
      <c r="Z318" s="249">
        <f t="shared" si="276"/>
        <v>883</v>
      </c>
      <c r="AA318" s="249">
        <v>0</v>
      </c>
      <c r="AB318" s="249">
        <v>0</v>
      </c>
      <c r="AC318" s="175">
        <v>883</v>
      </c>
      <c r="AD318" s="224"/>
    </row>
    <row r="319" spans="1:30" s="234" customFormat="1" ht="30.6" customHeight="1" outlineLevel="1" x14ac:dyDescent="0.2">
      <c r="A319" s="238" t="s">
        <v>1490</v>
      </c>
      <c r="B319" s="251" t="s">
        <v>164</v>
      </c>
      <c r="C319" s="172">
        <f t="shared" si="277"/>
        <v>2.1</v>
      </c>
      <c r="D319" s="249">
        <f t="shared" si="278"/>
        <v>525</v>
      </c>
      <c r="E319" s="207">
        <v>0</v>
      </c>
      <c r="F319" s="250">
        <f t="shared" si="279"/>
        <v>0</v>
      </c>
      <c r="G319" s="249">
        <v>0</v>
      </c>
      <c r="H319" s="249">
        <v>0</v>
      </c>
      <c r="I319" s="249">
        <v>0</v>
      </c>
      <c r="J319" s="207">
        <v>0</v>
      </c>
      <c r="K319" s="250">
        <f t="shared" si="274"/>
        <v>0</v>
      </c>
      <c r="L319" s="249">
        <v>0</v>
      </c>
      <c r="M319" s="249">
        <v>0</v>
      </c>
      <c r="N319" s="249">
        <v>0</v>
      </c>
      <c r="O319" s="172">
        <v>0</v>
      </c>
      <c r="P319" s="249">
        <f t="shared" si="275"/>
        <v>0</v>
      </c>
      <c r="Q319" s="249">
        <v>0</v>
      </c>
      <c r="R319" s="249">
        <v>0</v>
      </c>
      <c r="S319" s="175">
        <v>0</v>
      </c>
      <c r="T319" s="172">
        <v>0</v>
      </c>
      <c r="U319" s="249">
        <v>0</v>
      </c>
      <c r="V319" s="249">
        <v>0</v>
      </c>
      <c r="W319" s="249">
        <v>0</v>
      </c>
      <c r="X319" s="249">
        <v>0</v>
      </c>
      <c r="Y319" s="172">
        <v>2.1</v>
      </c>
      <c r="Z319" s="249">
        <f t="shared" si="276"/>
        <v>525</v>
      </c>
      <c r="AA319" s="249">
        <v>0</v>
      </c>
      <c r="AB319" s="249">
        <v>0</v>
      </c>
      <c r="AC319" s="175">
        <v>525</v>
      </c>
      <c r="AD319" s="224"/>
    </row>
    <row r="320" spans="1:30" s="234" customFormat="1" ht="39" customHeight="1" outlineLevel="1" x14ac:dyDescent="0.2">
      <c r="A320" s="238" t="s">
        <v>1491</v>
      </c>
      <c r="B320" s="251" t="s">
        <v>165</v>
      </c>
      <c r="C320" s="172">
        <f t="shared" si="277"/>
        <v>1.04</v>
      </c>
      <c r="D320" s="249">
        <f t="shared" si="278"/>
        <v>259</v>
      </c>
      <c r="E320" s="207">
        <v>0</v>
      </c>
      <c r="F320" s="250">
        <f t="shared" si="279"/>
        <v>0</v>
      </c>
      <c r="G320" s="249">
        <v>0</v>
      </c>
      <c r="H320" s="249">
        <v>0</v>
      </c>
      <c r="I320" s="249">
        <v>0</v>
      </c>
      <c r="J320" s="207">
        <v>0</v>
      </c>
      <c r="K320" s="250">
        <f t="shared" si="274"/>
        <v>0</v>
      </c>
      <c r="L320" s="249">
        <v>0</v>
      </c>
      <c r="M320" s="249">
        <v>0</v>
      </c>
      <c r="N320" s="249">
        <v>0</v>
      </c>
      <c r="O320" s="172">
        <v>0</v>
      </c>
      <c r="P320" s="249">
        <f t="shared" si="275"/>
        <v>0</v>
      </c>
      <c r="Q320" s="249">
        <v>0</v>
      </c>
      <c r="R320" s="249">
        <v>0</v>
      </c>
      <c r="S320" s="175">
        <v>0</v>
      </c>
      <c r="T320" s="172">
        <v>0</v>
      </c>
      <c r="U320" s="249">
        <v>0</v>
      </c>
      <c r="V320" s="249">
        <v>0</v>
      </c>
      <c r="W320" s="249">
        <v>0</v>
      </c>
      <c r="X320" s="249">
        <v>0</v>
      </c>
      <c r="Y320" s="172">
        <f>ROUND(1.035,2)</f>
        <v>1.04</v>
      </c>
      <c r="Z320" s="249">
        <f t="shared" si="276"/>
        <v>259</v>
      </c>
      <c r="AA320" s="249">
        <v>0</v>
      </c>
      <c r="AB320" s="249">
        <v>0</v>
      </c>
      <c r="AC320" s="175">
        <v>259</v>
      </c>
      <c r="AD320" s="224"/>
    </row>
    <row r="321" spans="1:30" s="234" customFormat="1" ht="50.45" customHeight="1" outlineLevel="1" x14ac:dyDescent="0.2">
      <c r="A321" s="238" t="s">
        <v>1492</v>
      </c>
      <c r="B321" s="251" t="s">
        <v>166</v>
      </c>
      <c r="C321" s="172">
        <f t="shared" si="277"/>
        <v>0.33</v>
      </c>
      <c r="D321" s="249">
        <f t="shared" si="278"/>
        <v>81</v>
      </c>
      <c r="E321" s="207">
        <v>0</v>
      </c>
      <c r="F321" s="250">
        <f t="shared" si="279"/>
        <v>0</v>
      </c>
      <c r="G321" s="249">
        <v>0</v>
      </c>
      <c r="H321" s="249">
        <v>0</v>
      </c>
      <c r="I321" s="249">
        <v>0</v>
      </c>
      <c r="J321" s="207">
        <v>0</v>
      </c>
      <c r="K321" s="250">
        <f t="shared" si="274"/>
        <v>0</v>
      </c>
      <c r="L321" s="249">
        <v>0</v>
      </c>
      <c r="M321" s="249">
        <v>0</v>
      </c>
      <c r="N321" s="249">
        <v>0</v>
      </c>
      <c r="O321" s="172">
        <v>0</v>
      </c>
      <c r="P321" s="249">
        <f t="shared" si="275"/>
        <v>0</v>
      </c>
      <c r="Q321" s="249">
        <v>0</v>
      </c>
      <c r="R321" s="249">
        <v>0</v>
      </c>
      <c r="S321" s="175">
        <v>0</v>
      </c>
      <c r="T321" s="172">
        <v>0</v>
      </c>
      <c r="U321" s="249">
        <v>0</v>
      </c>
      <c r="V321" s="249">
        <v>0</v>
      </c>
      <c r="W321" s="249">
        <v>0</v>
      </c>
      <c r="X321" s="249">
        <v>0</v>
      </c>
      <c r="Y321" s="172">
        <f>ROUND(0.325,2)</f>
        <v>0.33</v>
      </c>
      <c r="Z321" s="249">
        <f t="shared" ref="Z321:Z337" si="280">AA321+AB321+AC321</f>
        <v>81</v>
      </c>
      <c r="AA321" s="249">
        <v>0</v>
      </c>
      <c r="AB321" s="249">
        <v>0</v>
      </c>
      <c r="AC321" s="175">
        <v>81</v>
      </c>
      <c r="AD321" s="224"/>
    </row>
    <row r="322" spans="1:30" s="234" customFormat="1" ht="31.9" customHeight="1" outlineLevel="1" x14ac:dyDescent="0.2">
      <c r="A322" s="238" t="s">
        <v>1493</v>
      </c>
      <c r="B322" s="251" t="s">
        <v>167</v>
      </c>
      <c r="C322" s="172">
        <f t="shared" si="277"/>
        <v>0.91999999999999993</v>
      </c>
      <c r="D322" s="249">
        <f t="shared" si="278"/>
        <v>229.99999999999997</v>
      </c>
      <c r="E322" s="207">
        <v>0</v>
      </c>
      <c r="F322" s="250">
        <f t="shared" si="279"/>
        <v>0</v>
      </c>
      <c r="G322" s="249">
        <v>0</v>
      </c>
      <c r="H322" s="249">
        <v>0</v>
      </c>
      <c r="I322" s="249">
        <v>0</v>
      </c>
      <c r="J322" s="207">
        <v>0</v>
      </c>
      <c r="K322" s="250">
        <f t="shared" si="274"/>
        <v>0</v>
      </c>
      <c r="L322" s="249">
        <v>0</v>
      </c>
      <c r="M322" s="249">
        <v>0</v>
      </c>
      <c r="N322" s="249">
        <v>0</v>
      </c>
      <c r="O322" s="172">
        <v>0</v>
      </c>
      <c r="P322" s="249">
        <f t="shared" si="275"/>
        <v>0</v>
      </c>
      <c r="Q322" s="249">
        <v>0</v>
      </c>
      <c r="R322" s="249">
        <v>0</v>
      </c>
      <c r="S322" s="175">
        <v>0</v>
      </c>
      <c r="T322" s="172">
        <v>0</v>
      </c>
      <c r="U322" s="249">
        <v>0</v>
      </c>
      <c r="V322" s="249">
        <v>0</v>
      </c>
      <c r="W322" s="249">
        <v>0</v>
      </c>
      <c r="X322" s="249">
        <v>0</v>
      </c>
      <c r="Y322" s="172">
        <v>0.91999999999999993</v>
      </c>
      <c r="Z322" s="249">
        <f t="shared" si="280"/>
        <v>229.99999999999997</v>
      </c>
      <c r="AA322" s="249">
        <v>0</v>
      </c>
      <c r="AB322" s="249">
        <v>0</v>
      </c>
      <c r="AC322" s="175">
        <v>229.99999999999997</v>
      </c>
      <c r="AD322" s="224"/>
    </row>
    <row r="323" spans="1:30" s="234" customFormat="1" ht="32.450000000000003" customHeight="1" outlineLevel="1" x14ac:dyDescent="0.2">
      <c r="A323" s="238" t="s">
        <v>1494</v>
      </c>
      <c r="B323" s="251" t="s">
        <v>168</v>
      </c>
      <c r="C323" s="172">
        <f t="shared" si="277"/>
        <v>0.88</v>
      </c>
      <c r="D323" s="249">
        <f t="shared" si="278"/>
        <v>219</v>
      </c>
      <c r="E323" s="207">
        <v>0</v>
      </c>
      <c r="F323" s="250">
        <f t="shared" si="279"/>
        <v>0</v>
      </c>
      <c r="G323" s="249">
        <v>0</v>
      </c>
      <c r="H323" s="249">
        <v>0</v>
      </c>
      <c r="I323" s="249">
        <v>0</v>
      </c>
      <c r="J323" s="207">
        <v>0</v>
      </c>
      <c r="K323" s="250">
        <f t="shared" si="274"/>
        <v>0</v>
      </c>
      <c r="L323" s="249">
        <v>0</v>
      </c>
      <c r="M323" s="249">
        <v>0</v>
      </c>
      <c r="N323" s="249">
        <v>0</v>
      </c>
      <c r="O323" s="172">
        <v>0</v>
      </c>
      <c r="P323" s="249">
        <f t="shared" si="275"/>
        <v>0</v>
      </c>
      <c r="Q323" s="249">
        <v>0</v>
      </c>
      <c r="R323" s="249">
        <v>0</v>
      </c>
      <c r="S323" s="175">
        <v>0</v>
      </c>
      <c r="T323" s="172">
        <v>0</v>
      </c>
      <c r="U323" s="249">
        <v>0</v>
      </c>
      <c r="V323" s="249">
        <v>0</v>
      </c>
      <c r="W323" s="249">
        <v>0</v>
      </c>
      <c r="X323" s="249">
        <v>0</v>
      </c>
      <c r="Y323" s="172">
        <f>ROUND(0.875,2)</f>
        <v>0.88</v>
      </c>
      <c r="Z323" s="249">
        <f t="shared" si="280"/>
        <v>219</v>
      </c>
      <c r="AA323" s="249">
        <v>0</v>
      </c>
      <c r="AB323" s="249">
        <v>0</v>
      </c>
      <c r="AC323" s="175">
        <v>219</v>
      </c>
      <c r="AD323" s="224"/>
    </row>
    <row r="324" spans="1:30" s="234" customFormat="1" ht="28.9" customHeight="1" outlineLevel="1" x14ac:dyDescent="0.2">
      <c r="A324" s="238" t="s">
        <v>1495</v>
      </c>
      <c r="B324" s="251" t="s">
        <v>169</v>
      </c>
      <c r="C324" s="172">
        <f t="shared" si="277"/>
        <v>1</v>
      </c>
      <c r="D324" s="249">
        <f t="shared" si="278"/>
        <v>250</v>
      </c>
      <c r="E324" s="207">
        <v>0</v>
      </c>
      <c r="F324" s="250">
        <f t="shared" si="279"/>
        <v>0</v>
      </c>
      <c r="G324" s="249">
        <v>0</v>
      </c>
      <c r="H324" s="249">
        <v>0</v>
      </c>
      <c r="I324" s="249">
        <v>0</v>
      </c>
      <c r="J324" s="207">
        <v>0</v>
      </c>
      <c r="K324" s="250">
        <f t="shared" si="274"/>
        <v>0</v>
      </c>
      <c r="L324" s="249">
        <v>0</v>
      </c>
      <c r="M324" s="249">
        <v>0</v>
      </c>
      <c r="N324" s="249">
        <v>0</v>
      </c>
      <c r="O324" s="172">
        <v>0</v>
      </c>
      <c r="P324" s="249">
        <f t="shared" si="275"/>
        <v>0</v>
      </c>
      <c r="Q324" s="249">
        <v>0</v>
      </c>
      <c r="R324" s="249">
        <v>0</v>
      </c>
      <c r="S324" s="175">
        <v>0</v>
      </c>
      <c r="T324" s="172">
        <v>0</v>
      </c>
      <c r="U324" s="249">
        <v>0</v>
      </c>
      <c r="V324" s="249">
        <v>0</v>
      </c>
      <c r="W324" s="249">
        <v>0</v>
      </c>
      <c r="X324" s="249">
        <v>0</v>
      </c>
      <c r="Y324" s="172">
        <v>1</v>
      </c>
      <c r="Z324" s="249">
        <f t="shared" si="280"/>
        <v>250</v>
      </c>
      <c r="AA324" s="249">
        <v>0</v>
      </c>
      <c r="AB324" s="249">
        <v>0</v>
      </c>
      <c r="AC324" s="175">
        <v>250</v>
      </c>
      <c r="AD324" s="224"/>
    </row>
    <row r="325" spans="1:30" s="234" customFormat="1" ht="33" customHeight="1" outlineLevel="1" x14ac:dyDescent="0.2">
      <c r="A325" s="238" t="s">
        <v>1496</v>
      </c>
      <c r="B325" s="251" t="s">
        <v>170</v>
      </c>
      <c r="C325" s="172">
        <f t="shared" si="277"/>
        <v>0.98</v>
      </c>
      <c r="D325" s="249">
        <f t="shared" si="278"/>
        <v>245</v>
      </c>
      <c r="E325" s="207">
        <v>0</v>
      </c>
      <c r="F325" s="250">
        <f t="shared" si="279"/>
        <v>0</v>
      </c>
      <c r="G325" s="249">
        <v>0</v>
      </c>
      <c r="H325" s="249">
        <v>0</v>
      </c>
      <c r="I325" s="249">
        <v>0</v>
      </c>
      <c r="J325" s="207">
        <v>0</v>
      </c>
      <c r="K325" s="250">
        <f t="shared" si="274"/>
        <v>0</v>
      </c>
      <c r="L325" s="249">
        <v>0</v>
      </c>
      <c r="M325" s="249">
        <v>0</v>
      </c>
      <c r="N325" s="249">
        <v>0</v>
      </c>
      <c r="O325" s="172">
        <v>0</v>
      </c>
      <c r="P325" s="249">
        <f t="shared" si="275"/>
        <v>0</v>
      </c>
      <c r="Q325" s="249">
        <v>0</v>
      </c>
      <c r="R325" s="249">
        <v>0</v>
      </c>
      <c r="S325" s="175">
        <v>0</v>
      </c>
      <c r="T325" s="172">
        <v>0</v>
      </c>
      <c r="U325" s="249">
        <v>0</v>
      </c>
      <c r="V325" s="249">
        <v>0</v>
      </c>
      <c r="W325" s="249">
        <v>0</v>
      </c>
      <c r="X325" s="249">
        <v>0</v>
      </c>
      <c r="Y325" s="172">
        <v>0.98</v>
      </c>
      <c r="Z325" s="249">
        <f t="shared" si="280"/>
        <v>245</v>
      </c>
      <c r="AA325" s="249">
        <v>0</v>
      </c>
      <c r="AB325" s="249">
        <v>0</v>
      </c>
      <c r="AC325" s="175">
        <v>245</v>
      </c>
      <c r="AD325" s="224"/>
    </row>
    <row r="326" spans="1:30" s="234" customFormat="1" ht="31.15" customHeight="1" outlineLevel="1" x14ac:dyDescent="0.2">
      <c r="A326" s="238" t="s">
        <v>1497</v>
      </c>
      <c r="B326" s="251" t="s">
        <v>171</v>
      </c>
      <c r="C326" s="172">
        <f t="shared" si="277"/>
        <v>1.33</v>
      </c>
      <c r="D326" s="249">
        <f t="shared" si="278"/>
        <v>331</v>
      </c>
      <c r="E326" s="207">
        <v>0</v>
      </c>
      <c r="F326" s="250">
        <f t="shared" si="279"/>
        <v>0</v>
      </c>
      <c r="G326" s="249">
        <v>0</v>
      </c>
      <c r="H326" s="249">
        <v>0</v>
      </c>
      <c r="I326" s="249">
        <v>0</v>
      </c>
      <c r="J326" s="207">
        <v>0</v>
      </c>
      <c r="K326" s="250">
        <f t="shared" si="274"/>
        <v>0</v>
      </c>
      <c r="L326" s="249">
        <v>0</v>
      </c>
      <c r="M326" s="249">
        <v>0</v>
      </c>
      <c r="N326" s="249">
        <v>0</v>
      </c>
      <c r="O326" s="172">
        <v>0</v>
      </c>
      <c r="P326" s="249">
        <f t="shared" si="275"/>
        <v>0</v>
      </c>
      <c r="Q326" s="249">
        <v>0</v>
      </c>
      <c r="R326" s="249">
        <v>0</v>
      </c>
      <c r="S326" s="175">
        <v>0</v>
      </c>
      <c r="T326" s="172">
        <v>0</v>
      </c>
      <c r="U326" s="249">
        <v>0</v>
      </c>
      <c r="V326" s="249">
        <v>0</v>
      </c>
      <c r="W326" s="249">
        <v>0</v>
      </c>
      <c r="X326" s="249">
        <v>0</v>
      </c>
      <c r="Y326" s="172">
        <f>ROUND(1.325,2)</f>
        <v>1.33</v>
      </c>
      <c r="Z326" s="249">
        <f t="shared" si="280"/>
        <v>331</v>
      </c>
      <c r="AA326" s="249">
        <v>0</v>
      </c>
      <c r="AB326" s="249">
        <v>0</v>
      </c>
      <c r="AC326" s="175">
        <v>331</v>
      </c>
      <c r="AD326" s="224"/>
    </row>
    <row r="327" spans="1:30" s="234" customFormat="1" ht="25.15" customHeight="1" outlineLevel="1" x14ac:dyDescent="0.2">
      <c r="A327" s="238" t="s">
        <v>1498</v>
      </c>
      <c r="B327" s="251" t="s">
        <v>172</v>
      </c>
      <c r="C327" s="172">
        <f t="shared" si="277"/>
        <v>3.13</v>
      </c>
      <c r="D327" s="249">
        <f t="shared" si="278"/>
        <v>781</v>
      </c>
      <c r="E327" s="207">
        <v>0</v>
      </c>
      <c r="F327" s="250">
        <f t="shared" si="279"/>
        <v>0</v>
      </c>
      <c r="G327" s="249">
        <v>0</v>
      </c>
      <c r="H327" s="249">
        <v>0</v>
      </c>
      <c r="I327" s="249">
        <v>0</v>
      </c>
      <c r="J327" s="207">
        <v>0</v>
      </c>
      <c r="K327" s="250">
        <f t="shared" si="274"/>
        <v>0</v>
      </c>
      <c r="L327" s="249">
        <v>0</v>
      </c>
      <c r="M327" s="249">
        <v>0</v>
      </c>
      <c r="N327" s="249">
        <v>0</v>
      </c>
      <c r="O327" s="172">
        <v>0</v>
      </c>
      <c r="P327" s="249">
        <f t="shared" si="275"/>
        <v>0</v>
      </c>
      <c r="Q327" s="249">
        <v>0</v>
      </c>
      <c r="R327" s="249">
        <v>0</v>
      </c>
      <c r="S327" s="175">
        <v>0</v>
      </c>
      <c r="T327" s="172">
        <v>0</v>
      </c>
      <c r="U327" s="249">
        <v>0</v>
      </c>
      <c r="V327" s="249">
        <v>0</v>
      </c>
      <c r="W327" s="249">
        <v>0</v>
      </c>
      <c r="X327" s="249">
        <v>0</v>
      </c>
      <c r="Y327" s="172">
        <f>ROUND(3.125,2)</f>
        <v>3.13</v>
      </c>
      <c r="Z327" s="249">
        <f t="shared" si="280"/>
        <v>781</v>
      </c>
      <c r="AA327" s="249">
        <v>0</v>
      </c>
      <c r="AB327" s="249">
        <v>0</v>
      </c>
      <c r="AC327" s="175">
        <v>781</v>
      </c>
      <c r="AD327" s="224"/>
    </row>
    <row r="328" spans="1:30" s="234" customFormat="1" ht="24" customHeight="1" outlineLevel="1" x14ac:dyDescent="0.2">
      <c r="A328" s="238" t="s">
        <v>1499</v>
      </c>
      <c r="B328" s="251" t="s">
        <v>173</v>
      </c>
      <c r="C328" s="172">
        <f t="shared" si="277"/>
        <v>1.5</v>
      </c>
      <c r="D328" s="249">
        <f t="shared" si="278"/>
        <v>375</v>
      </c>
      <c r="E328" s="207">
        <v>0</v>
      </c>
      <c r="F328" s="250">
        <f t="shared" si="279"/>
        <v>0</v>
      </c>
      <c r="G328" s="249">
        <v>0</v>
      </c>
      <c r="H328" s="249">
        <v>0</v>
      </c>
      <c r="I328" s="249">
        <v>0</v>
      </c>
      <c r="J328" s="207">
        <v>0</v>
      </c>
      <c r="K328" s="250">
        <f t="shared" si="274"/>
        <v>0</v>
      </c>
      <c r="L328" s="249">
        <v>0</v>
      </c>
      <c r="M328" s="249">
        <v>0</v>
      </c>
      <c r="N328" s="249">
        <v>0</v>
      </c>
      <c r="O328" s="172">
        <v>0</v>
      </c>
      <c r="P328" s="249">
        <f t="shared" si="275"/>
        <v>0</v>
      </c>
      <c r="Q328" s="249">
        <v>0</v>
      </c>
      <c r="R328" s="249">
        <v>0</v>
      </c>
      <c r="S328" s="175">
        <v>0</v>
      </c>
      <c r="T328" s="172">
        <v>0</v>
      </c>
      <c r="U328" s="249">
        <v>0</v>
      </c>
      <c r="V328" s="249">
        <v>0</v>
      </c>
      <c r="W328" s="249">
        <v>0</v>
      </c>
      <c r="X328" s="249">
        <v>0</v>
      </c>
      <c r="Y328" s="172">
        <v>1.5</v>
      </c>
      <c r="Z328" s="249">
        <f t="shared" si="280"/>
        <v>375</v>
      </c>
      <c r="AA328" s="249">
        <v>0</v>
      </c>
      <c r="AB328" s="249">
        <v>0</v>
      </c>
      <c r="AC328" s="175">
        <v>375</v>
      </c>
      <c r="AD328" s="224"/>
    </row>
    <row r="329" spans="1:30" s="234" customFormat="1" ht="32.450000000000003" customHeight="1" outlineLevel="1" x14ac:dyDescent="0.2">
      <c r="A329" s="238" t="s">
        <v>1500</v>
      </c>
      <c r="B329" s="251" t="s">
        <v>174</v>
      </c>
      <c r="C329" s="172">
        <f t="shared" si="277"/>
        <v>0.62</v>
      </c>
      <c r="D329" s="249">
        <f t="shared" si="278"/>
        <v>155</v>
      </c>
      <c r="E329" s="207">
        <v>0</v>
      </c>
      <c r="F329" s="250">
        <f t="shared" si="279"/>
        <v>0</v>
      </c>
      <c r="G329" s="249">
        <v>0</v>
      </c>
      <c r="H329" s="249">
        <v>0</v>
      </c>
      <c r="I329" s="249">
        <v>0</v>
      </c>
      <c r="J329" s="207">
        <v>0</v>
      </c>
      <c r="K329" s="250">
        <f t="shared" si="274"/>
        <v>0</v>
      </c>
      <c r="L329" s="249">
        <v>0</v>
      </c>
      <c r="M329" s="249">
        <v>0</v>
      </c>
      <c r="N329" s="249">
        <v>0</v>
      </c>
      <c r="O329" s="172">
        <v>0</v>
      </c>
      <c r="P329" s="249">
        <f t="shared" si="275"/>
        <v>0</v>
      </c>
      <c r="Q329" s="249">
        <v>0</v>
      </c>
      <c r="R329" s="249">
        <v>0</v>
      </c>
      <c r="S329" s="175">
        <v>0</v>
      </c>
      <c r="T329" s="172">
        <v>0</v>
      </c>
      <c r="U329" s="249">
        <v>0</v>
      </c>
      <c r="V329" s="249">
        <v>0</v>
      </c>
      <c r="W329" s="249">
        <v>0</v>
      </c>
      <c r="X329" s="249">
        <v>0</v>
      </c>
      <c r="Y329" s="172">
        <v>0.62</v>
      </c>
      <c r="Z329" s="249">
        <f t="shared" si="280"/>
        <v>155</v>
      </c>
      <c r="AA329" s="249">
        <v>0</v>
      </c>
      <c r="AB329" s="249">
        <v>0</v>
      </c>
      <c r="AC329" s="175">
        <v>155</v>
      </c>
      <c r="AD329" s="224"/>
    </row>
    <row r="330" spans="1:30" s="234" customFormat="1" ht="30.6" customHeight="1" outlineLevel="1" x14ac:dyDescent="0.2">
      <c r="A330" s="238" t="s">
        <v>1501</v>
      </c>
      <c r="B330" s="251" t="s">
        <v>175</v>
      </c>
      <c r="C330" s="172">
        <f t="shared" si="277"/>
        <v>3.43</v>
      </c>
      <c r="D330" s="249">
        <f t="shared" si="278"/>
        <v>856</v>
      </c>
      <c r="E330" s="207">
        <v>0</v>
      </c>
      <c r="F330" s="250">
        <f t="shared" si="279"/>
        <v>0</v>
      </c>
      <c r="G330" s="249">
        <v>0</v>
      </c>
      <c r="H330" s="249">
        <v>0</v>
      </c>
      <c r="I330" s="249">
        <v>0</v>
      </c>
      <c r="J330" s="207">
        <v>0</v>
      </c>
      <c r="K330" s="250">
        <f t="shared" si="274"/>
        <v>0</v>
      </c>
      <c r="L330" s="249">
        <v>0</v>
      </c>
      <c r="M330" s="249">
        <v>0</v>
      </c>
      <c r="N330" s="249">
        <v>0</v>
      </c>
      <c r="O330" s="172">
        <v>0</v>
      </c>
      <c r="P330" s="249">
        <f t="shared" si="275"/>
        <v>0</v>
      </c>
      <c r="Q330" s="249">
        <v>0</v>
      </c>
      <c r="R330" s="249">
        <v>0</v>
      </c>
      <c r="S330" s="175">
        <v>0</v>
      </c>
      <c r="T330" s="172">
        <v>0</v>
      </c>
      <c r="U330" s="249">
        <v>0</v>
      </c>
      <c r="V330" s="249">
        <v>0</v>
      </c>
      <c r="W330" s="249">
        <v>0</v>
      </c>
      <c r="X330" s="249">
        <v>0</v>
      </c>
      <c r="Y330" s="172">
        <f>ROUND(3.425,2)</f>
        <v>3.43</v>
      </c>
      <c r="Z330" s="249">
        <f t="shared" si="280"/>
        <v>856</v>
      </c>
      <c r="AA330" s="249">
        <v>0</v>
      </c>
      <c r="AB330" s="249">
        <v>0</v>
      </c>
      <c r="AC330" s="175">
        <v>856</v>
      </c>
      <c r="AD330" s="224"/>
    </row>
    <row r="331" spans="1:30" s="234" customFormat="1" ht="33" customHeight="1" outlineLevel="1" x14ac:dyDescent="0.2">
      <c r="A331" s="238" t="s">
        <v>1502</v>
      </c>
      <c r="B331" s="251" t="s">
        <v>176</v>
      </c>
      <c r="C331" s="172">
        <f t="shared" si="277"/>
        <v>3.37</v>
      </c>
      <c r="D331" s="249">
        <f t="shared" si="278"/>
        <v>841</v>
      </c>
      <c r="E331" s="207">
        <v>0</v>
      </c>
      <c r="F331" s="250">
        <f t="shared" si="279"/>
        <v>0</v>
      </c>
      <c r="G331" s="249">
        <v>0</v>
      </c>
      <c r="H331" s="249">
        <v>0</v>
      </c>
      <c r="I331" s="249">
        <v>0</v>
      </c>
      <c r="J331" s="207">
        <v>0</v>
      </c>
      <c r="K331" s="250">
        <f t="shared" si="274"/>
        <v>0</v>
      </c>
      <c r="L331" s="249">
        <v>0</v>
      </c>
      <c r="M331" s="249">
        <v>0</v>
      </c>
      <c r="N331" s="249">
        <v>0</v>
      </c>
      <c r="O331" s="172">
        <v>0</v>
      </c>
      <c r="P331" s="249">
        <f t="shared" si="275"/>
        <v>0</v>
      </c>
      <c r="Q331" s="249">
        <v>0</v>
      </c>
      <c r="R331" s="249">
        <v>0</v>
      </c>
      <c r="S331" s="175">
        <v>0</v>
      </c>
      <c r="T331" s="172">
        <v>0</v>
      </c>
      <c r="U331" s="249">
        <v>0</v>
      </c>
      <c r="V331" s="249">
        <v>0</v>
      </c>
      <c r="W331" s="249">
        <v>0</v>
      </c>
      <c r="X331" s="249">
        <v>0</v>
      </c>
      <c r="Y331" s="172">
        <f>ROUND(3.365,2)</f>
        <v>3.37</v>
      </c>
      <c r="Z331" s="249">
        <f t="shared" si="280"/>
        <v>841</v>
      </c>
      <c r="AA331" s="249">
        <v>0</v>
      </c>
      <c r="AB331" s="249">
        <v>0</v>
      </c>
      <c r="AC331" s="175">
        <v>841</v>
      </c>
      <c r="AD331" s="224"/>
    </row>
    <row r="332" spans="1:30" s="234" customFormat="1" ht="35.450000000000003" customHeight="1" outlineLevel="1" x14ac:dyDescent="0.2">
      <c r="A332" s="238" t="s">
        <v>1503</v>
      </c>
      <c r="B332" s="251" t="s">
        <v>177</v>
      </c>
      <c r="C332" s="172">
        <f t="shared" si="277"/>
        <v>5.53</v>
      </c>
      <c r="D332" s="249">
        <f t="shared" si="278"/>
        <v>1383</v>
      </c>
      <c r="E332" s="207">
        <v>0</v>
      </c>
      <c r="F332" s="250">
        <f t="shared" si="279"/>
        <v>0</v>
      </c>
      <c r="G332" s="249">
        <v>0</v>
      </c>
      <c r="H332" s="249">
        <v>0</v>
      </c>
      <c r="I332" s="249">
        <v>0</v>
      </c>
      <c r="J332" s="207">
        <v>0</v>
      </c>
      <c r="K332" s="250">
        <f t="shared" si="274"/>
        <v>0</v>
      </c>
      <c r="L332" s="249">
        <v>0</v>
      </c>
      <c r="M332" s="249">
        <v>0</v>
      </c>
      <c r="N332" s="249">
        <v>0</v>
      </c>
      <c r="O332" s="172">
        <v>0</v>
      </c>
      <c r="P332" s="249">
        <f t="shared" si="275"/>
        <v>0</v>
      </c>
      <c r="Q332" s="249">
        <v>0</v>
      </c>
      <c r="R332" s="249">
        <v>0</v>
      </c>
      <c r="S332" s="175">
        <v>0</v>
      </c>
      <c r="T332" s="172">
        <v>0</v>
      </c>
      <c r="U332" s="249">
        <v>0</v>
      </c>
      <c r="V332" s="249">
        <v>0</v>
      </c>
      <c r="W332" s="249">
        <v>0</v>
      </c>
      <c r="X332" s="249">
        <v>0</v>
      </c>
      <c r="Y332" s="172">
        <v>5.53</v>
      </c>
      <c r="Z332" s="249">
        <f t="shared" si="280"/>
        <v>1383</v>
      </c>
      <c r="AA332" s="249">
        <v>0</v>
      </c>
      <c r="AB332" s="249">
        <v>0</v>
      </c>
      <c r="AC332" s="175">
        <v>1383</v>
      </c>
      <c r="AD332" s="224"/>
    </row>
    <row r="333" spans="1:30" s="234" customFormat="1" ht="33" customHeight="1" outlineLevel="1" x14ac:dyDescent="0.2">
      <c r="A333" s="238" t="s">
        <v>1504</v>
      </c>
      <c r="B333" s="251" t="s">
        <v>178</v>
      </c>
      <c r="C333" s="172">
        <f t="shared" si="277"/>
        <v>2.25</v>
      </c>
      <c r="D333" s="249">
        <f t="shared" si="278"/>
        <v>561</v>
      </c>
      <c r="E333" s="207">
        <v>0</v>
      </c>
      <c r="F333" s="250">
        <f t="shared" si="279"/>
        <v>0</v>
      </c>
      <c r="G333" s="249">
        <v>0</v>
      </c>
      <c r="H333" s="249">
        <v>0</v>
      </c>
      <c r="I333" s="249">
        <v>0</v>
      </c>
      <c r="J333" s="207">
        <v>0</v>
      </c>
      <c r="K333" s="250">
        <f t="shared" si="274"/>
        <v>0</v>
      </c>
      <c r="L333" s="249">
        <v>0</v>
      </c>
      <c r="M333" s="249">
        <v>0</v>
      </c>
      <c r="N333" s="249">
        <v>0</v>
      </c>
      <c r="O333" s="172">
        <v>0</v>
      </c>
      <c r="P333" s="249">
        <f t="shared" si="275"/>
        <v>0</v>
      </c>
      <c r="Q333" s="249">
        <v>0</v>
      </c>
      <c r="R333" s="249">
        <v>0</v>
      </c>
      <c r="S333" s="175">
        <v>0</v>
      </c>
      <c r="T333" s="172">
        <v>0</v>
      </c>
      <c r="U333" s="249">
        <v>0</v>
      </c>
      <c r="V333" s="249">
        <v>0</v>
      </c>
      <c r="W333" s="249">
        <v>0</v>
      </c>
      <c r="X333" s="249">
        <v>0</v>
      </c>
      <c r="Y333" s="172">
        <f>ROUND(2.245,2)</f>
        <v>2.25</v>
      </c>
      <c r="Z333" s="249">
        <f t="shared" si="280"/>
        <v>561</v>
      </c>
      <c r="AA333" s="249">
        <v>0</v>
      </c>
      <c r="AB333" s="249">
        <v>0</v>
      </c>
      <c r="AC333" s="175">
        <v>561</v>
      </c>
      <c r="AD333" s="224"/>
    </row>
    <row r="334" spans="1:30" s="234" customFormat="1" ht="31.9" customHeight="1" outlineLevel="1" x14ac:dyDescent="0.2">
      <c r="A334" s="238" t="s">
        <v>1505</v>
      </c>
      <c r="B334" s="251" t="s">
        <v>179</v>
      </c>
      <c r="C334" s="172">
        <f t="shared" si="277"/>
        <v>2.25</v>
      </c>
      <c r="D334" s="249">
        <f t="shared" si="278"/>
        <v>561</v>
      </c>
      <c r="E334" s="207">
        <v>0</v>
      </c>
      <c r="F334" s="250">
        <f t="shared" si="279"/>
        <v>0</v>
      </c>
      <c r="G334" s="249">
        <v>0</v>
      </c>
      <c r="H334" s="249">
        <v>0</v>
      </c>
      <c r="I334" s="249">
        <v>0</v>
      </c>
      <c r="J334" s="207">
        <v>0</v>
      </c>
      <c r="K334" s="250">
        <f t="shared" si="274"/>
        <v>0</v>
      </c>
      <c r="L334" s="249">
        <v>0</v>
      </c>
      <c r="M334" s="249">
        <v>0</v>
      </c>
      <c r="N334" s="249">
        <v>0</v>
      </c>
      <c r="O334" s="172">
        <v>0</v>
      </c>
      <c r="P334" s="249">
        <f t="shared" si="275"/>
        <v>0</v>
      </c>
      <c r="Q334" s="249">
        <v>0</v>
      </c>
      <c r="R334" s="249">
        <v>0</v>
      </c>
      <c r="S334" s="175">
        <v>0</v>
      </c>
      <c r="T334" s="172">
        <v>0</v>
      </c>
      <c r="U334" s="249">
        <v>0</v>
      </c>
      <c r="V334" s="249">
        <v>0</v>
      </c>
      <c r="W334" s="249">
        <v>0</v>
      </c>
      <c r="X334" s="249">
        <v>0</v>
      </c>
      <c r="Y334" s="172">
        <f>ROUND(2.245,2)</f>
        <v>2.25</v>
      </c>
      <c r="Z334" s="249">
        <f t="shared" si="280"/>
        <v>561</v>
      </c>
      <c r="AA334" s="249">
        <v>0</v>
      </c>
      <c r="AB334" s="249">
        <v>0</v>
      </c>
      <c r="AC334" s="175">
        <v>561</v>
      </c>
      <c r="AD334" s="224"/>
    </row>
    <row r="335" spans="1:30" s="234" customFormat="1" ht="25.15" customHeight="1" outlineLevel="1" x14ac:dyDescent="0.2">
      <c r="A335" s="238" t="s">
        <v>1506</v>
      </c>
      <c r="B335" s="251" t="s">
        <v>180</v>
      </c>
      <c r="C335" s="172">
        <f t="shared" si="277"/>
        <v>3.13</v>
      </c>
      <c r="D335" s="249">
        <f t="shared" si="278"/>
        <v>783</v>
      </c>
      <c r="E335" s="207">
        <v>0</v>
      </c>
      <c r="F335" s="250">
        <f t="shared" si="279"/>
        <v>0</v>
      </c>
      <c r="G335" s="249">
        <v>0</v>
      </c>
      <c r="H335" s="249">
        <v>0</v>
      </c>
      <c r="I335" s="249">
        <v>0</v>
      </c>
      <c r="J335" s="207">
        <v>0</v>
      </c>
      <c r="K335" s="250">
        <f t="shared" si="274"/>
        <v>0</v>
      </c>
      <c r="L335" s="249">
        <v>0</v>
      </c>
      <c r="M335" s="249">
        <v>0</v>
      </c>
      <c r="N335" s="249">
        <v>0</v>
      </c>
      <c r="O335" s="172">
        <v>0</v>
      </c>
      <c r="P335" s="249">
        <f t="shared" si="275"/>
        <v>0</v>
      </c>
      <c r="Q335" s="249">
        <v>0</v>
      </c>
      <c r="R335" s="249">
        <v>0</v>
      </c>
      <c r="S335" s="175">
        <v>0</v>
      </c>
      <c r="T335" s="172">
        <v>0</v>
      </c>
      <c r="U335" s="249">
        <v>0</v>
      </c>
      <c r="V335" s="249">
        <v>0</v>
      </c>
      <c r="W335" s="249">
        <v>0</v>
      </c>
      <c r="X335" s="249">
        <v>0</v>
      </c>
      <c r="Y335" s="172">
        <v>3.13</v>
      </c>
      <c r="Z335" s="249">
        <f t="shared" si="280"/>
        <v>783</v>
      </c>
      <c r="AA335" s="249">
        <v>0</v>
      </c>
      <c r="AB335" s="249">
        <v>0</v>
      </c>
      <c r="AC335" s="175">
        <v>783</v>
      </c>
      <c r="AD335" s="224"/>
    </row>
    <row r="336" spans="1:30" s="234" customFormat="1" ht="24" customHeight="1" outlineLevel="1" x14ac:dyDescent="0.2">
      <c r="A336" s="238" t="s">
        <v>1507</v>
      </c>
      <c r="B336" s="251" t="s">
        <v>181</v>
      </c>
      <c r="C336" s="172">
        <f t="shared" si="277"/>
        <v>2.2200000000000002</v>
      </c>
      <c r="D336" s="249">
        <f t="shared" si="278"/>
        <v>554</v>
      </c>
      <c r="E336" s="207">
        <v>0</v>
      </c>
      <c r="F336" s="250">
        <f t="shared" si="279"/>
        <v>0</v>
      </c>
      <c r="G336" s="249">
        <v>0</v>
      </c>
      <c r="H336" s="249">
        <v>0</v>
      </c>
      <c r="I336" s="249">
        <v>0</v>
      </c>
      <c r="J336" s="207">
        <v>0</v>
      </c>
      <c r="K336" s="250">
        <f t="shared" si="274"/>
        <v>0</v>
      </c>
      <c r="L336" s="249">
        <v>0</v>
      </c>
      <c r="M336" s="249">
        <v>0</v>
      </c>
      <c r="N336" s="249">
        <v>0</v>
      </c>
      <c r="O336" s="172">
        <v>0</v>
      </c>
      <c r="P336" s="249">
        <f t="shared" si="275"/>
        <v>0</v>
      </c>
      <c r="Q336" s="249">
        <v>0</v>
      </c>
      <c r="R336" s="249">
        <v>0</v>
      </c>
      <c r="S336" s="175">
        <v>0</v>
      </c>
      <c r="T336" s="172">
        <v>0</v>
      </c>
      <c r="U336" s="249">
        <v>0</v>
      </c>
      <c r="V336" s="249">
        <v>0</v>
      </c>
      <c r="W336" s="249">
        <v>0</v>
      </c>
      <c r="X336" s="249">
        <v>0</v>
      </c>
      <c r="Y336" s="172">
        <f>ROUND(2.215,2)</f>
        <v>2.2200000000000002</v>
      </c>
      <c r="Z336" s="249">
        <f t="shared" si="280"/>
        <v>554</v>
      </c>
      <c r="AA336" s="249">
        <v>0</v>
      </c>
      <c r="AB336" s="249">
        <v>0</v>
      </c>
      <c r="AC336" s="175">
        <v>554</v>
      </c>
      <c r="AD336" s="224"/>
    </row>
    <row r="337" spans="1:30" s="234" customFormat="1" ht="42" customHeight="1" outlineLevel="1" x14ac:dyDescent="0.2">
      <c r="A337" s="238" t="s">
        <v>1508</v>
      </c>
      <c r="B337" s="251" t="s">
        <v>182</v>
      </c>
      <c r="C337" s="172">
        <f t="shared" si="277"/>
        <v>1.9</v>
      </c>
      <c r="D337" s="249">
        <f t="shared" si="278"/>
        <v>475</v>
      </c>
      <c r="E337" s="207">
        <v>0</v>
      </c>
      <c r="F337" s="250">
        <f t="shared" si="279"/>
        <v>0</v>
      </c>
      <c r="G337" s="249">
        <v>0</v>
      </c>
      <c r="H337" s="249">
        <v>0</v>
      </c>
      <c r="I337" s="249">
        <v>0</v>
      </c>
      <c r="J337" s="207">
        <v>0</v>
      </c>
      <c r="K337" s="250">
        <f t="shared" si="274"/>
        <v>0</v>
      </c>
      <c r="L337" s="249">
        <v>0</v>
      </c>
      <c r="M337" s="249">
        <v>0</v>
      </c>
      <c r="N337" s="249">
        <v>0</v>
      </c>
      <c r="O337" s="172">
        <v>0</v>
      </c>
      <c r="P337" s="249">
        <f t="shared" si="275"/>
        <v>0</v>
      </c>
      <c r="Q337" s="249">
        <v>0</v>
      </c>
      <c r="R337" s="249">
        <v>0</v>
      </c>
      <c r="S337" s="175">
        <v>0</v>
      </c>
      <c r="T337" s="172">
        <v>0</v>
      </c>
      <c r="U337" s="249">
        <v>0</v>
      </c>
      <c r="V337" s="249">
        <v>0</v>
      </c>
      <c r="W337" s="249">
        <v>0</v>
      </c>
      <c r="X337" s="249">
        <v>0</v>
      </c>
      <c r="Y337" s="172">
        <v>1.9</v>
      </c>
      <c r="Z337" s="249">
        <f t="shared" si="280"/>
        <v>475</v>
      </c>
      <c r="AA337" s="249">
        <v>0</v>
      </c>
      <c r="AB337" s="249">
        <v>0</v>
      </c>
      <c r="AC337" s="175">
        <v>475</v>
      </c>
      <c r="AD337" s="224"/>
    </row>
    <row r="338" spans="1:30" s="234" customFormat="1" ht="28.9" customHeight="1" outlineLevel="1" x14ac:dyDescent="0.2">
      <c r="A338" s="238" t="s">
        <v>1509</v>
      </c>
      <c r="B338" s="251" t="s">
        <v>183</v>
      </c>
      <c r="C338" s="172">
        <f t="shared" si="277"/>
        <v>4.8899999999999997</v>
      </c>
      <c r="D338" s="249">
        <f t="shared" si="278"/>
        <v>1221</v>
      </c>
      <c r="E338" s="207">
        <v>0</v>
      </c>
      <c r="F338" s="250">
        <f t="shared" si="279"/>
        <v>0</v>
      </c>
      <c r="G338" s="249">
        <v>0</v>
      </c>
      <c r="H338" s="249">
        <v>0</v>
      </c>
      <c r="I338" s="249">
        <v>0</v>
      </c>
      <c r="J338" s="207">
        <v>0</v>
      </c>
      <c r="K338" s="250">
        <f t="shared" si="274"/>
        <v>0</v>
      </c>
      <c r="L338" s="249">
        <v>0</v>
      </c>
      <c r="M338" s="249">
        <v>0</v>
      </c>
      <c r="N338" s="249">
        <v>0</v>
      </c>
      <c r="O338" s="172">
        <v>0</v>
      </c>
      <c r="P338" s="249">
        <f t="shared" si="275"/>
        <v>0</v>
      </c>
      <c r="Q338" s="249">
        <v>0</v>
      </c>
      <c r="R338" s="249">
        <v>0</v>
      </c>
      <c r="S338" s="175">
        <v>0</v>
      </c>
      <c r="T338" s="172">
        <v>0</v>
      </c>
      <c r="U338" s="249">
        <v>0</v>
      </c>
      <c r="V338" s="249">
        <v>0</v>
      </c>
      <c r="W338" s="249">
        <v>0</v>
      </c>
      <c r="X338" s="175">
        <v>0</v>
      </c>
      <c r="Y338" s="172">
        <f>ROUND(4.885,2)</f>
        <v>4.8899999999999997</v>
      </c>
      <c r="Z338" s="249">
        <f t="shared" ref="Z338:Z352" si="281">AA338+AB338+AC338</f>
        <v>1221</v>
      </c>
      <c r="AA338" s="249">
        <v>0</v>
      </c>
      <c r="AB338" s="249">
        <v>0</v>
      </c>
      <c r="AC338" s="175">
        <v>1221</v>
      </c>
      <c r="AD338" s="224"/>
    </row>
    <row r="339" spans="1:30" s="234" customFormat="1" ht="42" customHeight="1" outlineLevel="1" x14ac:dyDescent="0.2">
      <c r="A339" s="238" t="s">
        <v>1510</v>
      </c>
      <c r="B339" s="251" t="s">
        <v>184</v>
      </c>
      <c r="C339" s="172">
        <f t="shared" si="277"/>
        <v>3.29</v>
      </c>
      <c r="D339" s="249">
        <f t="shared" si="278"/>
        <v>821</v>
      </c>
      <c r="E339" s="207">
        <v>0</v>
      </c>
      <c r="F339" s="250">
        <f t="shared" si="279"/>
        <v>0</v>
      </c>
      <c r="G339" s="249">
        <v>0</v>
      </c>
      <c r="H339" s="249">
        <v>0</v>
      </c>
      <c r="I339" s="249">
        <v>0</v>
      </c>
      <c r="J339" s="207">
        <v>0</v>
      </c>
      <c r="K339" s="250">
        <f t="shared" si="274"/>
        <v>0</v>
      </c>
      <c r="L339" s="249">
        <v>0</v>
      </c>
      <c r="M339" s="249">
        <v>0</v>
      </c>
      <c r="N339" s="249">
        <v>0</v>
      </c>
      <c r="O339" s="172">
        <v>0</v>
      </c>
      <c r="P339" s="249">
        <f t="shared" si="275"/>
        <v>0</v>
      </c>
      <c r="Q339" s="249">
        <v>0</v>
      </c>
      <c r="R339" s="249">
        <v>0</v>
      </c>
      <c r="S339" s="175">
        <v>0</v>
      </c>
      <c r="T339" s="172">
        <v>0</v>
      </c>
      <c r="U339" s="249">
        <v>0</v>
      </c>
      <c r="V339" s="249">
        <v>0</v>
      </c>
      <c r="W339" s="249">
        <v>0</v>
      </c>
      <c r="X339" s="175">
        <v>0</v>
      </c>
      <c r="Y339" s="172">
        <f>ROUND(3.285,2)</f>
        <v>3.29</v>
      </c>
      <c r="Z339" s="249">
        <f t="shared" si="281"/>
        <v>821</v>
      </c>
      <c r="AA339" s="249">
        <v>0</v>
      </c>
      <c r="AB339" s="249">
        <v>0</v>
      </c>
      <c r="AC339" s="175">
        <v>821</v>
      </c>
      <c r="AD339" s="224"/>
    </row>
    <row r="340" spans="1:30" s="234" customFormat="1" ht="23.45" customHeight="1" outlineLevel="1" x14ac:dyDescent="0.2">
      <c r="A340" s="238" t="s">
        <v>1511</v>
      </c>
      <c r="B340" s="251" t="s">
        <v>185</v>
      </c>
      <c r="C340" s="172">
        <f t="shared" si="277"/>
        <v>3.58</v>
      </c>
      <c r="D340" s="249">
        <f t="shared" si="278"/>
        <v>895</v>
      </c>
      <c r="E340" s="207">
        <v>0</v>
      </c>
      <c r="F340" s="250">
        <f t="shared" si="279"/>
        <v>0</v>
      </c>
      <c r="G340" s="249">
        <v>0</v>
      </c>
      <c r="H340" s="249">
        <v>0</v>
      </c>
      <c r="I340" s="249">
        <v>0</v>
      </c>
      <c r="J340" s="207">
        <v>0</v>
      </c>
      <c r="K340" s="250">
        <f t="shared" si="274"/>
        <v>0</v>
      </c>
      <c r="L340" s="249">
        <v>0</v>
      </c>
      <c r="M340" s="249">
        <v>0</v>
      </c>
      <c r="N340" s="249">
        <v>0</v>
      </c>
      <c r="O340" s="172">
        <v>0</v>
      </c>
      <c r="P340" s="249">
        <f t="shared" si="275"/>
        <v>0</v>
      </c>
      <c r="Q340" s="249">
        <v>0</v>
      </c>
      <c r="R340" s="249">
        <v>0</v>
      </c>
      <c r="S340" s="175">
        <v>0</v>
      </c>
      <c r="T340" s="172">
        <v>0</v>
      </c>
      <c r="U340" s="249">
        <v>0</v>
      </c>
      <c r="V340" s="249">
        <v>0</v>
      </c>
      <c r="W340" s="249">
        <v>0</v>
      </c>
      <c r="X340" s="175">
        <v>0</v>
      </c>
      <c r="Y340" s="172">
        <v>3.58</v>
      </c>
      <c r="Z340" s="249">
        <f t="shared" si="281"/>
        <v>895</v>
      </c>
      <c r="AA340" s="249">
        <v>0</v>
      </c>
      <c r="AB340" s="249">
        <v>0</v>
      </c>
      <c r="AC340" s="175">
        <v>895</v>
      </c>
      <c r="AD340" s="224"/>
    </row>
    <row r="341" spans="1:30" s="234" customFormat="1" ht="46.9" customHeight="1" outlineLevel="1" x14ac:dyDescent="0.2">
      <c r="A341" s="238" t="s">
        <v>1512</v>
      </c>
      <c r="B341" s="251" t="s">
        <v>366</v>
      </c>
      <c r="C341" s="172">
        <f t="shared" si="277"/>
        <v>0.43999999999999995</v>
      </c>
      <c r="D341" s="249">
        <f t="shared" si="278"/>
        <v>110</v>
      </c>
      <c r="E341" s="207">
        <v>0</v>
      </c>
      <c r="F341" s="250">
        <f t="shared" si="279"/>
        <v>0</v>
      </c>
      <c r="G341" s="249">
        <v>0</v>
      </c>
      <c r="H341" s="249">
        <v>0</v>
      </c>
      <c r="I341" s="249">
        <v>0</v>
      </c>
      <c r="J341" s="207">
        <v>0</v>
      </c>
      <c r="K341" s="250">
        <f t="shared" si="274"/>
        <v>0</v>
      </c>
      <c r="L341" s="249">
        <v>0</v>
      </c>
      <c r="M341" s="249">
        <v>0</v>
      </c>
      <c r="N341" s="249">
        <v>0</v>
      </c>
      <c r="O341" s="172">
        <v>0</v>
      </c>
      <c r="P341" s="249">
        <f t="shared" si="275"/>
        <v>0</v>
      </c>
      <c r="Q341" s="249">
        <v>0</v>
      </c>
      <c r="R341" s="249">
        <v>0</v>
      </c>
      <c r="S341" s="175">
        <v>0</v>
      </c>
      <c r="T341" s="172">
        <v>0</v>
      </c>
      <c r="U341" s="249">
        <v>0</v>
      </c>
      <c r="V341" s="249">
        <v>0</v>
      </c>
      <c r="W341" s="249">
        <v>0</v>
      </c>
      <c r="X341" s="175">
        <v>0</v>
      </c>
      <c r="Y341" s="172">
        <v>0.43999999999999995</v>
      </c>
      <c r="Z341" s="249">
        <f t="shared" si="281"/>
        <v>110</v>
      </c>
      <c r="AA341" s="249">
        <v>0</v>
      </c>
      <c r="AB341" s="249">
        <v>0</v>
      </c>
      <c r="AC341" s="175">
        <v>110</v>
      </c>
      <c r="AD341" s="224"/>
    </row>
    <row r="342" spans="1:30" s="234" customFormat="1" ht="27" customHeight="1" outlineLevel="1" x14ac:dyDescent="0.2">
      <c r="A342" s="238" t="s">
        <v>1513</v>
      </c>
      <c r="B342" s="251" t="s">
        <v>186</v>
      </c>
      <c r="C342" s="172">
        <f t="shared" si="277"/>
        <v>0.70000000000000007</v>
      </c>
      <c r="D342" s="249">
        <f t="shared" si="278"/>
        <v>175</v>
      </c>
      <c r="E342" s="207">
        <v>0</v>
      </c>
      <c r="F342" s="250">
        <f t="shared" si="279"/>
        <v>0</v>
      </c>
      <c r="G342" s="249">
        <v>0</v>
      </c>
      <c r="H342" s="249">
        <v>0</v>
      </c>
      <c r="I342" s="249">
        <v>0</v>
      </c>
      <c r="J342" s="207">
        <v>0</v>
      </c>
      <c r="K342" s="250">
        <f t="shared" si="274"/>
        <v>0</v>
      </c>
      <c r="L342" s="249">
        <v>0</v>
      </c>
      <c r="M342" s="249">
        <v>0</v>
      </c>
      <c r="N342" s="249">
        <v>0</v>
      </c>
      <c r="O342" s="172">
        <v>0</v>
      </c>
      <c r="P342" s="249">
        <f t="shared" si="275"/>
        <v>0</v>
      </c>
      <c r="Q342" s="249">
        <v>0</v>
      </c>
      <c r="R342" s="249">
        <v>0</v>
      </c>
      <c r="S342" s="175">
        <v>0</v>
      </c>
      <c r="T342" s="172">
        <v>0</v>
      </c>
      <c r="U342" s="249">
        <v>0</v>
      </c>
      <c r="V342" s="249">
        <v>0</v>
      </c>
      <c r="W342" s="249">
        <v>0</v>
      </c>
      <c r="X342" s="175">
        <v>0</v>
      </c>
      <c r="Y342" s="172">
        <v>0.70000000000000007</v>
      </c>
      <c r="Z342" s="249">
        <f t="shared" si="281"/>
        <v>175</v>
      </c>
      <c r="AA342" s="249">
        <v>0</v>
      </c>
      <c r="AB342" s="249">
        <v>0</v>
      </c>
      <c r="AC342" s="175">
        <v>175</v>
      </c>
      <c r="AD342" s="224"/>
    </row>
    <row r="343" spans="1:30" s="234" customFormat="1" ht="34.15" customHeight="1" outlineLevel="1" x14ac:dyDescent="0.2">
      <c r="A343" s="238" t="s">
        <v>1514</v>
      </c>
      <c r="B343" s="251" t="s">
        <v>187</v>
      </c>
      <c r="C343" s="172">
        <f t="shared" si="277"/>
        <v>3.4899999999999998</v>
      </c>
      <c r="D343" s="249">
        <f t="shared" si="278"/>
        <v>873</v>
      </c>
      <c r="E343" s="207">
        <v>0</v>
      </c>
      <c r="F343" s="250">
        <f t="shared" si="279"/>
        <v>0</v>
      </c>
      <c r="G343" s="249">
        <v>0</v>
      </c>
      <c r="H343" s="249">
        <v>0</v>
      </c>
      <c r="I343" s="249">
        <v>0</v>
      </c>
      <c r="J343" s="207">
        <v>0</v>
      </c>
      <c r="K343" s="250">
        <f t="shared" si="274"/>
        <v>0</v>
      </c>
      <c r="L343" s="249">
        <v>0</v>
      </c>
      <c r="M343" s="249">
        <v>0</v>
      </c>
      <c r="N343" s="249">
        <v>0</v>
      </c>
      <c r="O343" s="172">
        <v>0</v>
      </c>
      <c r="P343" s="249">
        <f t="shared" si="275"/>
        <v>0</v>
      </c>
      <c r="Q343" s="249">
        <v>0</v>
      </c>
      <c r="R343" s="249">
        <v>0</v>
      </c>
      <c r="S343" s="175">
        <v>0</v>
      </c>
      <c r="T343" s="172">
        <v>0</v>
      </c>
      <c r="U343" s="249">
        <v>0</v>
      </c>
      <c r="V343" s="249">
        <v>0</v>
      </c>
      <c r="W343" s="249">
        <v>0</v>
      </c>
      <c r="X343" s="175">
        <v>0</v>
      </c>
      <c r="Y343" s="172">
        <v>3.4899999999999998</v>
      </c>
      <c r="Z343" s="249">
        <f t="shared" si="281"/>
        <v>873</v>
      </c>
      <c r="AA343" s="249">
        <v>0</v>
      </c>
      <c r="AB343" s="249">
        <v>0</v>
      </c>
      <c r="AC343" s="175">
        <v>873</v>
      </c>
      <c r="AD343" s="224"/>
    </row>
    <row r="344" spans="1:30" s="234" customFormat="1" ht="27" customHeight="1" outlineLevel="1" x14ac:dyDescent="0.2">
      <c r="A344" s="238" t="s">
        <v>1515</v>
      </c>
      <c r="B344" s="251" t="s">
        <v>188</v>
      </c>
      <c r="C344" s="172">
        <f t="shared" si="277"/>
        <v>2.97</v>
      </c>
      <c r="D344" s="249">
        <f t="shared" si="278"/>
        <v>741</v>
      </c>
      <c r="E344" s="207">
        <v>0</v>
      </c>
      <c r="F344" s="250">
        <f t="shared" si="279"/>
        <v>0</v>
      </c>
      <c r="G344" s="249">
        <v>0</v>
      </c>
      <c r="H344" s="249">
        <v>0</v>
      </c>
      <c r="I344" s="249">
        <v>0</v>
      </c>
      <c r="J344" s="207">
        <v>0</v>
      </c>
      <c r="K344" s="250">
        <f t="shared" si="274"/>
        <v>0</v>
      </c>
      <c r="L344" s="249">
        <v>0</v>
      </c>
      <c r="M344" s="249">
        <v>0</v>
      </c>
      <c r="N344" s="249">
        <v>0</v>
      </c>
      <c r="O344" s="172">
        <v>0</v>
      </c>
      <c r="P344" s="249">
        <f t="shared" si="275"/>
        <v>0</v>
      </c>
      <c r="Q344" s="249">
        <v>0</v>
      </c>
      <c r="R344" s="249">
        <v>0</v>
      </c>
      <c r="S344" s="175">
        <v>0</v>
      </c>
      <c r="T344" s="172">
        <v>0</v>
      </c>
      <c r="U344" s="249">
        <v>0</v>
      </c>
      <c r="V344" s="249">
        <v>0</v>
      </c>
      <c r="W344" s="249">
        <v>0</v>
      </c>
      <c r="X344" s="175">
        <v>0</v>
      </c>
      <c r="Y344" s="172">
        <f>ROUND(2.965,2)</f>
        <v>2.97</v>
      </c>
      <c r="Z344" s="249">
        <f t="shared" si="281"/>
        <v>741</v>
      </c>
      <c r="AA344" s="249">
        <v>0</v>
      </c>
      <c r="AB344" s="249">
        <v>0</v>
      </c>
      <c r="AC344" s="175">
        <v>741</v>
      </c>
      <c r="AD344" s="224"/>
    </row>
    <row r="345" spans="1:30" s="234" customFormat="1" ht="26.45" customHeight="1" outlineLevel="1" x14ac:dyDescent="0.2">
      <c r="A345" s="238" t="s">
        <v>1516</v>
      </c>
      <c r="B345" s="251" t="s">
        <v>189</v>
      </c>
      <c r="C345" s="172">
        <f t="shared" si="277"/>
        <v>1.27</v>
      </c>
      <c r="D345" s="249">
        <f t="shared" si="278"/>
        <v>318</v>
      </c>
      <c r="E345" s="207">
        <v>0</v>
      </c>
      <c r="F345" s="250">
        <f t="shared" si="279"/>
        <v>0</v>
      </c>
      <c r="G345" s="249">
        <v>0</v>
      </c>
      <c r="H345" s="249">
        <v>0</v>
      </c>
      <c r="I345" s="249">
        <v>0</v>
      </c>
      <c r="J345" s="207">
        <v>0</v>
      </c>
      <c r="K345" s="250">
        <f t="shared" si="274"/>
        <v>0</v>
      </c>
      <c r="L345" s="249">
        <v>0</v>
      </c>
      <c r="M345" s="249">
        <v>0</v>
      </c>
      <c r="N345" s="249">
        <v>0</v>
      </c>
      <c r="O345" s="172">
        <v>0</v>
      </c>
      <c r="P345" s="249">
        <f t="shared" si="275"/>
        <v>0</v>
      </c>
      <c r="Q345" s="249">
        <v>0</v>
      </c>
      <c r="R345" s="249">
        <v>0</v>
      </c>
      <c r="S345" s="175">
        <v>0</v>
      </c>
      <c r="T345" s="172">
        <v>0</v>
      </c>
      <c r="U345" s="249">
        <v>0</v>
      </c>
      <c r="V345" s="249">
        <v>0</v>
      </c>
      <c r="W345" s="249">
        <v>0</v>
      </c>
      <c r="X345" s="175">
        <v>0</v>
      </c>
      <c r="Y345" s="172">
        <v>1.27</v>
      </c>
      <c r="Z345" s="249">
        <f t="shared" si="281"/>
        <v>318</v>
      </c>
      <c r="AA345" s="249">
        <v>0</v>
      </c>
      <c r="AB345" s="249">
        <v>0</v>
      </c>
      <c r="AC345" s="175">
        <v>318</v>
      </c>
      <c r="AD345" s="224"/>
    </row>
    <row r="346" spans="1:30" s="234" customFormat="1" ht="25.9" customHeight="1" outlineLevel="1" x14ac:dyDescent="0.2">
      <c r="A346" s="238" t="s">
        <v>1517</v>
      </c>
      <c r="B346" s="251" t="s">
        <v>190</v>
      </c>
      <c r="C346" s="172">
        <f t="shared" si="277"/>
        <v>3.61</v>
      </c>
      <c r="D346" s="249">
        <f t="shared" si="278"/>
        <v>903</v>
      </c>
      <c r="E346" s="207">
        <v>0</v>
      </c>
      <c r="F346" s="250">
        <f t="shared" si="279"/>
        <v>0</v>
      </c>
      <c r="G346" s="249">
        <v>0</v>
      </c>
      <c r="H346" s="249">
        <v>0</v>
      </c>
      <c r="I346" s="249">
        <v>0</v>
      </c>
      <c r="J346" s="207">
        <v>0</v>
      </c>
      <c r="K346" s="250">
        <f t="shared" si="274"/>
        <v>0</v>
      </c>
      <c r="L346" s="249">
        <v>0</v>
      </c>
      <c r="M346" s="249">
        <v>0</v>
      </c>
      <c r="N346" s="249">
        <v>0</v>
      </c>
      <c r="O346" s="172">
        <v>0</v>
      </c>
      <c r="P346" s="249">
        <f t="shared" si="275"/>
        <v>0</v>
      </c>
      <c r="Q346" s="249">
        <v>0</v>
      </c>
      <c r="R346" s="249">
        <v>0</v>
      </c>
      <c r="S346" s="175">
        <v>0</v>
      </c>
      <c r="T346" s="172">
        <v>0</v>
      </c>
      <c r="U346" s="249">
        <v>0</v>
      </c>
      <c r="V346" s="249">
        <v>0</v>
      </c>
      <c r="W346" s="249">
        <v>0</v>
      </c>
      <c r="X346" s="175">
        <v>0</v>
      </c>
      <c r="Y346" s="172">
        <v>3.61</v>
      </c>
      <c r="Z346" s="249">
        <f t="shared" si="281"/>
        <v>903</v>
      </c>
      <c r="AA346" s="249">
        <v>0</v>
      </c>
      <c r="AB346" s="249">
        <v>0</v>
      </c>
      <c r="AC346" s="175">
        <v>903</v>
      </c>
      <c r="AD346" s="224"/>
    </row>
    <row r="347" spans="1:30" s="234" customFormat="1" ht="23.45" customHeight="1" outlineLevel="1" x14ac:dyDescent="0.2">
      <c r="A347" s="238" t="s">
        <v>1518</v>
      </c>
      <c r="B347" s="251" t="s">
        <v>191</v>
      </c>
      <c r="C347" s="172">
        <f t="shared" si="277"/>
        <v>3.54</v>
      </c>
      <c r="D347" s="249">
        <f t="shared" si="278"/>
        <v>884</v>
      </c>
      <c r="E347" s="207">
        <v>0</v>
      </c>
      <c r="F347" s="250">
        <f t="shared" si="279"/>
        <v>0</v>
      </c>
      <c r="G347" s="249">
        <v>0</v>
      </c>
      <c r="H347" s="249">
        <v>0</v>
      </c>
      <c r="I347" s="249">
        <v>0</v>
      </c>
      <c r="J347" s="207">
        <v>0</v>
      </c>
      <c r="K347" s="250">
        <f t="shared" si="274"/>
        <v>0</v>
      </c>
      <c r="L347" s="249">
        <v>0</v>
      </c>
      <c r="M347" s="249">
        <v>0</v>
      </c>
      <c r="N347" s="249">
        <v>0</v>
      </c>
      <c r="O347" s="172">
        <v>0</v>
      </c>
      <c r="P347" s="249">
        <f t="shared" si="275"/>
        <v>0</v>
      </c>
      <c r="Q347" s="249">
        <v>0</v>
      </c>
      <c r="R347" s="249">
        <v>0</v>
      </c>
      <c r="S347" s="175">
        <v>0</v>
      </c>
      <c r="T347" s="172">
        <v>0</v>
      </c>
      <c r="U347" s="249">
        <v>0</v>
      </c>
      <c r="V347" s="249">
        <v>0</v>
      </c>
      <c r="W347" s="249">
        <v>0</v>
      </c>
      <c r="X347" s="175">
        <v>0</v>
      </c>
      <c r="Y347" s="172">
        <f>ROUND(3.535,2)</f>
        <v>3.54</v>
      </c>
      <c r="Z347" s="249">
        <f t="shared" si="281"/>
        <v>884</v>
      </c>
      <c r="AA347" s="249">
        <v>0</v>
      </c>
      <c r="AB347" s="249">
        <v>0</v>
      </c>
      <c r="AC347" s="175">
        <v>884</v>
      </c>
      <c r="AD347" s="224"/>
    </row>
    <row r="348" spans="1:30" s="234" customFormat="1" ht="25.15" customHeight="1" outlineLevel="1" x14ac:dyDescent="0.2">
      <c r="A348" s="238" t="s">
        <v>1519</v>
      </c>
      <c r="B348" s="251" t="s">
        <v>192</v>
      </c>
      <c r="C348" s="172">
        <f t="shared" si="277"/>
        <v>3.48</v>
      </c>
      <c r="D348" s="249">
        <f t="shared" si="278"/>
        <v>869</v>
      </c>
      <c r="E348" s="207">
        <v>0</v>
      </c>
      <c r="F348" s="250">
        <f t="shared" si="279"/>
        <v>0</v>
      </c>
      <c r="G348" s="249">
        <v>0</v>
      </c>
      <c r="H348" s="249">
        <v>0</v>
      </c>
      <c r="I348" s="249">
        <v>0</v>
      </c>
      <c r="J348" s="207">
        <v>0</v>
      </c>
      <c r="K348" s="250">
        <f t="shared" si="274"/>
        <v>0</v>
      </c>
      <c r="L348" s="249">
        <v>0</v>
      </c>
      <c r="M348" s="249">
        <v>0</v>
      </c>
      <c r="N348" s="249">
        <v>0</v>
      </c>
      <c r="O348" s="172">
        <v>0</v>
      </c>
      <c r="P348" s="249">
        <f t="shared" si="275"/>
        <v>0</v>
      </c>
      <c r="Q348" s="249">
        <v>0</v>
      </c>
      <c r="R348" s="249">
        <v>0</v>
      </c>
      <c r="S348" s="175">
        <v>0</v>
      </c>
      <c r="T348" s="172">
        <v>0</v>
      </c>
      <c r="U348" s="249">
        <v>0</v>
      </c>
      <c r="V348" s="249">
        <v>0</v>
      </c>
      <c r="W348" s="249">
        <v>0</v>
      </c>
      <c r="X348" s="175">
        <v>0</v>
      </c>
      <c r="Y348" s="172">
        <f>ROUND(3.475,2)</f>
        <v>3.48</v>
      </c>
      <c r="Z348" s="249">
        <f t="shared" si="281"/>
        <v>869</v>
      </c>
      <c r="AA348" s="249">
        <v>0</v>
      </c>
      <c r="AB348" s="249">
        <v>0</v>
      </c>
      <c r="AC348" s="175">
        <v>869</v>
      </c>
      <c r="AD348" s="224"/>
    </row>
    <row r="349" spans="1:30" s="234" customFormat="1" ht="33" customHeight="1" outlineLevel="1" x14ac:dyDescent="0.2">
      <c r="A349" s="238" t="s">
        <v>1520</v>
      </c>
      <c r="B349" s="251" t="s">
        <v>193</v>
      </c>
      <c r="C349" s="172">
        <f t="shared" si="277"/>
        <v>2.58</v>
      </c>
      <c r="D349" s="249">
        <f t="shared" si="278"/>
        <v>645</v>
      </c>
      <c r="E349" s="207">
        <v>0</v>
      </c>
      <c r="F349" s="250">
        <f t="shared" si="279"/>
        <v>0</v>
      </c>
      <c r="G349" s="249">
        <v>0</v>
      </c>
      <c r="H349" s="249">
        <v>0</v>
      </c>
      <c r="I349" s="249">
        <v>0</v>
      </c>
      <c r="J349" s="207">
        <v>0</v>
      </c>
      <c r="K349" s="250">
        <f t="shared" si="274"/>
        <v>0</v>
      </c>
      <c r="L349" s="249">
        <v>0</v>
      </c>
      <c r="M349" s="249">
        <v>0</v>
      </c>
      <c r="N349" s="249">
        <v>0</v>
      </c>
      <c r="O349" s="172">
        <v>0</v>
      </c>
      <c r="P349" s="249">
        <f t="shared" si="275"/>
        <v>0</v>
      </c>
      <c r="Q349" s="249">
        <v>0</v>
      </c>
      <c r="R349" s="249">
        <v>0</v>
      </c>
      <c r="S349" s="175">
        <v>0</v>
      </c>
      <c r="T349" s="172">
        <v>0</v>
      </c>
      <c r="U349" s="249">
        <v>0</v>
      </c>
      <c r="V349" s="249">
        <v>0</v>
      </c>
      <c r="W349" s="249">
        <v>0</v>
      </c>
      <c r="X349" s="175">
        <v>0</v>
      </c>
      <c r="Y349" s="172">
        <v>2.58</v>
      </c>
      <c r="Z349" s="249">
        <f t="shared" si="281"/>
        <v>645</v>
      </c>
      <c r="AA349" s="249">
        <v>0</v>
      </c>
      <c r="AB349" s="249">
        <v>0</v>
      </c>
      <c r="AC349" s="175">
        <v>645</v>
      </c>
      <c r="AD349" s="224"/>
    </row>
    <row r="350" spans="1:30" s="234" customFormat="1" ht="22.9" customHeight="1" outlineLevel="1" x14ac:dyDescent="0.2">
      <c r="A350" s="238" t="s">
        <v>1521</v>
      </c>
      <c r="B350" s="251" t="s">
        <v>194</v>
      </c>
      <c r="C350" s="172">
        <f t="shared" si="277"/>
        <v>1.7799999999999998</v>
      </c>
      <c r="D350" s="249">
        <f t="shared" si="278"/>
        <v>445</v>
      </c>
      <c r="E350" s="207">
        <v>0</v>
      </c>
      <c r="F350" s="250">
        <f t="shared" si="279"/>
        <v>0</v>
      </c>
      <c r="G350" s="249">
        <v>0</v>
      </c>
      <c r="H350" s="249">
        <v>0</v>
      </c>
      <c r="I350" s="249">
        <v>0</v>
      </c>
      <c r="J350" s="207">
        <v>0</v>
      </c>
      <c r="K350" s="250">
        <f t="shared" si="274"/>
        <v>0</v>
      </c>
      <c r="L350" s="249">
        <v>0</v>
      </c>
      <c r="M350" s="249">
        <v>0</v>
      </c>
      <c r="N350" s="249">
        <v>0</v>
      </c>
      <c r="O350" s="172">
        <v>0</v>
      </c>
      <c r="P350" s="249">
        <f t="shared" si="275"/>
        <v>0</v>
      </c>
      <c r="Q350" s="249">
        <v>0</v>
      </c>
      <c r="R350" s="249">
        <v>0</v>
      </c>
      <c r="S350" s="175">
        <v>0</v>
      </c>
      <c r="T350" s="172">
        <v>0</v>
      </c>
      <c r="U350" s="249">
        <v>0</v>
      </c>
      <c r="V350" s="249">
        <v>0</v>
      </c>
      <c r="W350" s="249">
        <v>0</v>
      </c>
      <c r="X350" s="175">
        <v>0</v>
      </c>
      <c r="Y350" s="172">
        <v>1.7799999999999998</v>
      </c>
      <c r="Z350" s="249">
        <f t="shared" si="281"/>
        <v>445</v>
      </c>
      <c r="AA350" s="249">
        <v>0</v>
      </c>
      <c r="AB350" s="249">
        <v>0</v>
      </c>
      <c r="AC350" s="175">
        <v>445</v>
      </c>
      <c r="AD350" s="224"/>
    </row>
    <row r="351" spans="1:30" s="234" customFormat="1" ht="40.9" customHeight="1" outlineLevel="1" x14ac:dyDescent="0.2">
      <c r="A351" s="238" t="s">
        <v>1522</v>
      </c>
      <c r="B351" s="251" t="s">
        <v>195</v>
      </c>
      <c r="C351" s="172">
        <f t="shared" si="277"/>
        <v>2.06</v>
      </c>
      <c r="D351" s="249">
        <f t="shared" si="278"/>
        <v>515</v>
      </c>
      <c r="E351" s="207">
        <v>0</v>
      </c>
      <c r="F351" s="250">
        <f t="shared" si="279"/>
        <v>0</v>
      </c>
      <c r="G351" s="249">
        <v>0</v>
      </c>
      <c r="H351" s="249">
        <v>0</v>
      </c>
      <c r="I351" s="249">
        <v>0</v>
      </c>
      <c r="J351" s="207">
        <v>0</v>
      </c>
      <c r="K351" s="250">
        <f t="shared" si="274"/>
        <v>0</v>
      </c>
      <c r="L351" s="249">
        <v>0</v>
      </c>
      <c r="M351" s="249">
        <v>0</v>
      </c>
      <c r="N351" s="249">
        <v>0</v>
      </c>
      <c r="O351" s="172">
        <v>0</v>
      </c>
      <c r="P351" s="249">
        <f t="shared" si="275"/>
        <v>0</v>
      </c>
      <c r="Q351" s="249">
        <v>0</v>
      </c>
      <c r="R351" s="249">
        <v>0</v>
      </c>
      <c r="S351" s="175">
        <v>0</v>
      </c>
      <c r="T351" s="172">
        <v>0</v>
      </c>
      <c r="U351" s="249">
        <v>0</v>
      </c>
      <c r="V351" s="249">
        <v>0</v>
      </c>
      <c r="W351" s="249">
        <v>0</v>
      </c>
      <c r="X351" s="175">
        <v>0</v>
      </c>
      <c r="Y351" s="172">
        <v>2.06</v>
      </c>
      <c r="Z351" s="249">
        <f t="shared" si="281"/>
        <v>515</v>
      </c>
      <c r="AA351" s="249">
        <v>0</v>
      </c>
      <c r="AB351" s="249">
        <v>0</v>
      </c>
      <c r="AC351" s="175">
        <v>515</v>
      </c>
      <c r="AD351" s="224"/>
    </row>
    <row r="352" spans="1:30" s="234" customFormat="1" ht="37.15" customHeight="1" outlineLevel="1" x14ac:dyDescent="0.2">
      <c r="A352" s="238" t="s">
        <v>1523</v>
      </c>
      <c r="B352" s="251" t="s">
        <v>196</v>
      </c>
      <c r="C352" s="172">
        <f t="shared" si="277"/>
        <v>0.8899999999999999</v>
      </c>
      <c r="D352" s="249">
        <f t="shared" si="278"/>
        <v>223</v>
      </c>
      <c r="E352" s="207">
        <v>0</v>
      </c>
      <c r="F352" s="250">
        <f t="shared" si="279"/>
        <v>0</v>
      </c>
      <c r="G352" s="249">
        <v>0</v>
      </c>
      <c r="H352" s="249">
        <v>0</v>
      </c>
      <c r="I352" s="249">
        <v>0</v>
      </c>
      <c r="J352" s="207">
        <v>0</v>
      </c>
      <c r="K352" s="250">
        <f t="shared" si="274"/>
        <v>0</v>
      </c>
      <c r="L352" s="249">
        <v>0</v>
      </c>
      <c r="M352" s="249">
        <v>0</v>
      </c>
      <c r="N352" s="249">
        <v>0</v>
      </c>
      <c r="O352" s="172">
        <v>0</v>
      </c>
      <c r="P352" s="249">
        <f t="shared" si="275"/>
        <v>0</v>
      </c>
      <c r="Q352" s="249">
        <v>0</v>
      </c>
      <c r="R352" s="249">
        <v>0</v>
      </c>
      <c r="S352" s="175">
        <v>0</v>
      </c>
      <c r="T352" s="172">
        <v>0</v>
      </c>
      <c r="U352" s="249">
        <v>0</v>
      </c>
      <c r="V352" s="249">
        <v>0</v>
      </c>
      <c r="W352" s="249">
        <v>0</v>
      </c>
      <c r="X352" s="175">
        <v>0</v>
      </c>
      <c r="Y352" s="172">
        <v>0.8899999999999999</v>
      </c>
      <c r="Z352" s="249">
        <f t="shared" si="281"/>
        <v>223</v>
      </c>
      <c r="AA352" s="249">
        <v>0</v>
      </c>
      <c r="AB352" s="249">
        <v>0</v>
      </c>
      <c r="AC352" s="175">
        <v>223</v>
      </c>
      <c r="AD352" s="224"/>
    </row>
    <row r="353" spans="1:30" s="234" customFormat="1" ht="26.45" customHeight="1" outlineLevel="1" x14ac:dyDescent="0.2">
      <c r="A353" s="238" t="s">
        <v>1524</v>
      </c>
      <c r="B353" s="251" t="s">
        <v>197</v>
      </c>
      <c r="C353" s="172">
        <f t="shared" si="277"/>
        <v>0.65</v>
      </c>
      <c r="D353" s="249">
        <f t="shared" si="278"/>
        <v>163</v>
      </c>
      <c r="E353" s="207">
        <v>0</v>
      </c>
      <c r="F353" s="250">
        <f t="shared" si="279"/>
        <v>0</v>
      </c>
      <c r="G353" s="249">
        <v>0</v>
      </c>
      <c r="H353" s="249">
        <v>0</v>
      </c>
      <c r="I353" s="249">
        <v>0</v>
      </c>
      <c r="J353" s="207">
        <v>0</v>
      </c>
      <c r="K353" s="250">
        <f t="shared" ref="K353:K416" si="282">L353+M353+N353</f>
        <v>0</v>
      </c>
      <c r="L353" s="249">
        <v>0</v>
      </c>
      <c r="M353" s="249">
        <v>0</v>
      </c>
      <c r="N353" s="249">
        <v>0</v>
      </c>
      <c r="O353" s="172">
        <v>0</v>
      </c>
      <c r="P353" s="249">
        <f t="shared" ref="P353:P416" si="283">Q353+R353+S353</f>
        <v>0</v>
      </c>
      <c r="Q353" s="249">
        <v>0</v>
      </c>
      <c r="R353" s="249">
        <v>0</v>
      </c>
      <c r="S353" s="175">
        <v>0</v>
      </c>
      <c r="T353" s="172">
        <v>0</v>
      </c>
      <c r="U353" s="249">
        <v>0</v>
      </c>
      <c r="V353" s="249">
        <v>0</v>
      </c>
      <c r="W353" s="249">
        <v>0</v>
      </c>
      <c r="X353" s="175">
        <v>0</v>
      </c>
      <c r="Y353" s="172">
        <v>0.65</v>
      </c>
      <c r="Z353" s="249">
        <f t="shared" ref="Z353:Z416" si="284">AA353+AB353+AC353</f>
        <v>163</v>
      </c>
      <c r="AA353" s="249">
        <v>0</v>
      </c>
      <c r="AB353" s="249">
        <v>0</v>
      </c>
      <c r="AC353" s="175">
        <v>163</v>
      </c>
      <c r="AD353" s="224"/>
    </row>
    <row r="354" spans="1:30" s="234" customFormat="1" ht="29.45" customHeight="1" outlineLevel="1" x14ac:dyDescent="0.2">
      <c r="A354" s="238" t="s">
        <v>1525</v>
      </c>
      <c r="B354" s="251" t="s">
        <v>198</v>
      </c>
      <c r="C354" s="172">
        <f t="shared" ref="C354:C417" si="285">E354+J354+O354+Y354+T354</f>
        <v>0.78</v>
      </c>
      <c r="D354" s="249">
        <f t="shared" ref="D354:D423" si="286">F354+K354+P354+Z354+U354</f>
        <v>194</v>
      </c>
      <c r="E354" s="207">
        <v>0</v>
      </c>
      <c r="F354" s="250">
        <f t="shared" ref="F354:F423" si="287">G354+H354+I354</f>
        <v>0</v>
      </c>
      <c r="G354" s="249">
        <v>0</v>
      </c>
      <c r="H354" s="249">
        <v>0</v>
      </c>
      <c r="I354" s="249">
        <v>0</v>
      </c>
      <c r="J354" s="207">
        <v>0</v>
      </c>
      <c r="K354" s="250">
        <f t="shared" si="282"/>
        <v>0</v>
      </c>
      <c r="L354" s="249">
        <v>0</v>
      </c>
      <c r="M354" s="249">
        <v>0</v>
      </c>
      <c r="N354" s="249">
        <v>0</v>
      </c>
      <c r="O354" s="172">
        <v>0</v>
      </c>
      <c r="P354" s="249">
        <f t="shared" si="283"/>
        <v>0</v>
      </c>
      <c r="Q354" s="249">
        <v>0</v>
      </c>
      <c r="R354" s="249">
        <v>0</v>
      </c>
      <c r="S354" s="175">
        <v>0</v>
      </c>
      <c r="T354" s="172">
        <v>0</v>
      </c>
      <c r="U354" s="249">
        <v>0</v>
      </c>
      <c r="V354" s="249">
        <v>0</v>
      </c>
      <c r="W354" s="249">
        <v>0</v>
      </c>
      <c r="X354" s="175">
        <v>0</v>
      </c>
      <c r="Y354" s="172">
        <f>ROUND(0.775,2)</f>
        <v>0.78</v>
      </c>
      <c r="Z354" s="249">
        <f t="shared" si="284"/>
        <v>194</v>
      </c>
      <c r="AA354" s="249">
        <v>0</v>
      </c>
      <c r="AB354" s="249">
        <v>0</v>
      </c>
      <c r="AC354" s="175">
        <v>194</v>
      </c>
      <c r="AD354" s="224"/>
    </row>
    <row r="355" spans="1:30" s="234" customFormat="1" ht="29.45" customHeight="1" outlineLevel="1" x14ac:dyDescent="0.2">
      <c r="A355" s="238" t="s">
        <v>1526</v>
      </c>
      <c r="B355" s="251" t="s">
        <v>199</v>
      </c>
      <c r="C355" s="172">
        <f t="shared" si="285"/>
        <v>0.84000000000000008</v>
      </c>
      <c r="D355" s="249">
        <f t="shared" si="286"/>
        <v>210</v>
      </c>
      <c r="E355" s="207">
        <v>0</v>
      </c>
      <c r="F355" s="250">
        <f t="shared" si="287"/>
        <v>0</v>
      </c>
      <c r="G355" s="249">
        <v>0</v>
      </c>
      <c r="H355" s="249">
        <v>0</v>
      </c>
      <c r="I355" s="249">
        <v>0</v>
      </c>
      <c r="J355" s="207">
        <v>0</v>
      </c>
      <c r="K355" s="250">
        <f t="shared" si="282"/>
        <v>0</v>
      </c>
      <c r="L355" s="249">
        <v>0</v>
      </c>
      <c r="M355" s="249">
        <v>0</v>
      </c>
      <c r="N355" s="249">
        <v>0</v>
      </c>
      <c r="O355" s="172">
        <v>0</v>
      </c>
      <c r="P355" s="249">
        <f t="shared" si="283"/>
        <v>0</v>
      </c>
      <c r="Q355" s="249">
        <v>0</v>
      </c>
      <c r="R355" s="249">
        <v>0</v>
      </c>
      <c r="S355" s="175">
        <v>0</v>
      </c>
      <c r="T355" s="172">
        <v>0</v>
      </c>
      <c r="U355" s="249">
        <v>0</v>
      </c>
      <c r="V355" s="249">
        <v>0</v>
      </c>
      <c r="W355" s="249">
        <v>0</v>
      </c>
      <c r="X355" s="175">
        <v>0</v>
      </c>
      <c r="Y355" s="172">
        <v>0.84000000000000008</v>
      </c>
      <c r="Z355" s="249">
        <f t="shared" si="284"/>
        <v>210</v>
      </c>
      <c r="AA355" s="249">
        <v>0</v>
      </c>
      <c r="AB355" s="249">
        <v>0</v>
      </c>
      <c r="AC355" s="175">
        <v>210</v>
      </c>
      <c r="AD355" s="224"/>
    </row>
    <row r="356" spans="1:30" s="234" customFormat="1" ht="23.45" customHeight="1" outlineLevel="1" x14ac:dyDescent="0.2">
      <c r="A356" s="238" t="s">
        <v>1527</v>
      </c>
      <c r="B356" s="251" t="s">
        <v>200</v>
      </c>
      <c r="C356" s="172">
        <f t="shared" si="285"/>
        <v>0.82000000000000006</v>
      </c>
      <c r="D356" s="249">
        <f t="shared" si="286"/>
        <v>205</v>
      </c>
      <c r="E356" s="207">
        <v>0</v>
      </c>
      <c r="F356" s="250">
        <f t="shared" si="287"/>
        <v>0</v>
      </c>
      <c r="G356" s="249">
        <v>0</v>
      </c>
      <c r="H356" s="249">
        <v>0</v>
      </c>
      <c r="I356" s="249">
        <v>0</v>
      </c>
      <c r="J356" s="207">
        <v>0</v>
      </c>
      <c r="K356" s="250">
        <f t="shared" si="282"/>
        <v>0</v>
      </c>
      <c r="L356" s="249">
        <v>0</v>
      </c>
      <c r="M356" s="249">
        <v>0</v>
      </c>
      <c r="N356" s="249">
        <v>0</v>
      </c>
      <c r="O356" s="172">
        <v>0</v>
      </c>
      <c r="P356" s="249">
        <f t="shared" si="283"/>
        <v>0</v>
      </c>
      <c r="Q356" s="249">
        <v>0</v>
      </c>
      <c r="R356" s="249">
        <v>0</v>
      </c>
      <c r="S356" s="175">
        <v>0</v>
      </c>
      <c r="T356" s="172">
        <v>0</v>
      </c>
      <c r="U356" s="249">
        <v>0</v>
      </c>
      <c r="V356" s="249">
        <v>0</v>
      </c>
      <c r="W356" s="249">
        <v>0</v>
      </c>
      <c r="X356" s="175">
        <v>0</v>
      </c>
      <c r="Y356" s="172">
        <v>0.82000000000000006</v>
      </c>
      <c r="Z356" s="249">
        <f t="shared" si="284"/>
        <v>205</v>
      </c>
      <c r="AA356" s="249">
        <v>0</v>
      </c>
      <c r="AB356" s="249">
        <v>0</v>
      </c>
      <c r="AC356" s="175">
        <v>205</v>
      </c>
      <c r="AD356" s="224"/>
    </row>
    <row r="357" spans="1:30" s="234" customFormat="1" ht="24" customHeight="1" outlineLevel="1" x14ac:dyDescent="0.2">
      <c r="A357" s="238" t="s">
        <v>1528</v>
      </c>
      <c r="B357" s="251" t="s">
        <v>201</v>
      </c>
      <c r="C357" s="172">
        <f t="shared" si="285"/>
        <v>1.71</v>
      </c>
      <c r="D357" s="249">
        <f t="shared" si="286"/>
        <v>426</v>
      </c>
      <c r="E357" s="207">
        <v>0</v>
      </c>
      <c r="F357" s="250">
        <f t="shared" si="287"/>
        <v>0</v>
      </c>
      <c r="G357" s="249">
        <v>0</v>
      </c>
      <c r="H357" s="249">
        <v>0</v>
      </c>
      <c r="I357" s="249">
        <v>0</v>
      </c>
      <c r="J357" s="207">
        <v>0</v>
      </c>
      <c r="K357" s="250">
        <f t="shared" si="282"/>
        <v>0</v>
      </c>
      <c r="L357" s="249">
        <v>0</v>
      </c>
      <c r="M357" s="249">
        <v>0</v>
      </c>
      <c r="N357" s="249">
        <v>0</v>
      </c>
      <c r="O357" s="172">
        <v>0</v>
      </c>
      <c r="P357" s="249">
        <f t="shared" si="283"/>
        <v>0</v>
      </c>
      <c r="Q357" s="249">
        <v>0</v>
      </c>
      <c r="R357" s="249">
        <v>0</v>
      </c>
      <c r="S357" s="175">
        <v>0</v>
      </c>
      <c r="T357" s="172">
        <v>0</v>
      </c>
      <c r="U357" s="249">
        <v>0</v>
      </c>
      <c r="V357" s="249">
        <v>0</v>
      </c>
      <c r="W357" s="249">
        <v>0</v>
      </c>
      <c r="X357" s="175">
        <v>0</v>
      </c>
      <c r="Y357" s="172">
        <f>ROUND(1.705,2)</f>
        <v>1.71</v>
      </c>
      <c r="Z357" s="249">
        <f t="shared" si="284"/>
        <v>426</v>
      </c>
      <c r="AA357" s="249">
        <v>0</v>
      </c>
      <c r="AB357" s="249">
        <v>0</v>
      </c>
      <c r="AC357" s="175">
        <v>426</v>
      </c>
      <c r="AD357" s="224"/>
    </row>
    <row r="358" spans="1:30" s="234" customFormat="1" ht="27.75" customHeight="1" outlineLevel="1" x14ac:dyDescent="0.2">
      <c r="A358" s="238" t="s">
        <v>1529</v>
      </c>
      <c r="B358" s="251" t="s">
        <v>202</v>
      </c>
      <c r="C358" s="172">
        <f t="shared" si="285"/>
        <v>0.72</v>
      </c>
      <c r="D358" s="249">
        <f t="shared" si="286"/>
        <v>179</v>
      </c>
      <c r="E358" s="207">
        <v>0</v>
      </c>
      <c r="F358" s="250">
        <f t="shared" si="287"/>
        <v>0</v>
      </c>
      <c r="G358" s="249">
        <v>0</v>
      </c>
      <c r="H358" s="249">
        <v>0</v>
      </c>
      <c r="I358" s="249">
        <v>0</v>
      </c>
      <c r="J358" s="207">
        <v>0</v>
      </c>
      <c r="K358" s="250">
        <f t="shared" si="282"/>
        <v>0</v>
      </c>
      <c r="L358" s="249">
        <v>0</v>
      </c>
      <c r="M358" s="249">
        <v>0</v>
      </c>
      <c r="N358" s="249">
        <v>0</v>
      </c>
      <c r="O358" s="172">
        <v>0</v>
      </c>
      <c r="P358" s="249">
        <f t="shared" si="283"/>
        <v>0</v>
      </c>
      <c r="Q358" s="249">
        <v>0</v>
      </c>
      <c r="R358" s="249">
        <v>0</v>
      </c>
      <c r="S358" s="175">
        <v>0</v>
      </c>
      <c r="T358" s="172">
        <v>0</v>
      </c>
      <c r="U358" s="249">
        <v>0</v>
      </c>
      <c r="V358" s="249">
        <v>0</v>
      </c>
      <c r="W358" s="249">
        <v>0</v>
      </c>
      <c r="X358" s="175">
        <v>0</v>
      </c>
      <c r="Y358" s="172">
        <f>ROUND(0.715,2)</f>
        <v>0.72</v>
      </c>
      <c r="Z358" s="249">
        <f t="shared" si="284"/>
        <v>179</v>
      </c>
      <c r="AA358" s="249">
        <v>0</v>
      </c>
      <c r="AB358" s="249">
        <v>0</v>
      </c>
      <c r="AC358" s="175">
        <v>179</v>
      </c>
      <c r="AD358" s="224"/>
    </row>
    <row r="359" spans="1:30" s="234" customFormat="1" ht="21" customHeight="1" outlineLevel="1" x14ac:dyDescent="0.2">
      <c r="A359" s="238" t="s">
        <v>1530</v>
      </c>
      <c r="B359" s="251" t="s">
        <v>203</v>
      </c>
      <c r="C359" s="172">
        <f t="shared" si="285"/>
        <v>3.48</v>
      </c>
      <c r="D359" s="249">
        <f t="shared" si="286"/>
        <v>869</v>
      </c>
      <c r="E359" s="207">
        <v>0</v>
      </c>
      <c r="F359" s="250">
        <f t="shared" si="287"/>
        <v>0</v>
      </c>
      <c r="G359" s="249">
        <v>0</v>
      </c>
      <c r="H359" s="249">
        <v>0</v>
      </c>
      <c r="I359" s="249">
        <v>0</v>
      </c>
      <c r="J359" s="207">
        <v>0</v>
      </c>
      <c r="K359" s="250">
        <f t="shared" si="282"/>
        <v>0</v>
      </c>
      <c r="L359" s="249">
        <v>0</v>
      </c>
      <c r="M359" s="249">
        <v>0</v>
      </c>
      <c r="N359" s="249">
        <v>0</v>
      </c>
      <c r="O359" s="172">
        <v>0</v>
      </c>
      <c r="P359" s="249">
        <f t="shared" si="283"/>
        <v>0</v>
      </c>
      <c r="Q359" s="249">
        <v>0</v>
      </c>
      <c r="R359" s="249">
        <v>0</v>
      </c>
      <c r="S359" s="175">
        <v>0</v>
      </c>
      <c r="T359" s="172">
        <v>0</v>
      </c>
      <c r="U359" s="249">
        <v>0</v>
      </c>
      <c r="V359" s="249">
        <v>0</v>
      </c>
      <c r="W359" s="249">
        <v>0</v>
      </c>
      <c r="X359" s="175">
        <v>0</v>
      </c>
      <c r="Y359" s="172">
        <f>ROUND(3.475,2)</f>
        <v>3.48</v>
      </c>
      <c r="Z359" s="249">
        <f t="shared" si="284"/>
        <v>869</v>
      </c>
      <c r="AA359" s="249">
        <v>0</v>
      </c>
      <c r="AB359" s="249">
        <v>0</v>
      </c>
      <c r="AC359" s="175">
        <v>869</v>
      </c>
      <c r="AD359" s="224"/>
    </row>
    <row r="360" spans="1:30" s="234" customFormat="1" ht="22.9" customHeight="1" outlineLevel="1" x14ac:dyDescent="0.2">
      <c r="A360" s="238" t="s">
        <v>1531</v>
      </c>
      <c r="B360" s="251" t="s">
        <v>204</v>
      </c>
      <c r="C360" s="172">
        <f t="shared" si="285"/>
        <v>1.51</v>
      </c>
      <c r="D360" s="249">
        <f t="shared" si="286"/>
        <v>378</v>
      </c>
      <c r="E360" s="207">
        <v>0</v>
      </c>
      <c r="F360" s="250">
        <f t="shared" si="287"/>
        <v>0</v>
      </c>
      <c r="G360" s="249">
        <v>0</v>
      </c>
      <c r="H360" s="249">
        <v>0</v>
      </c>
      <c r="I360" s="249">
        <v>0</v>
      </c>
      <c r="J360" s="207">
        <v>0</v>
      </c>
      <c r="K360" s="250">
        <f t="shared" si="282"/>
        <v>0</v>
      </c>
      <c r="L360" s="249">
        <v>0</v>
      </c>
      <c r="M360" s="249">
        <v>0</v>
      </c>
      <c r="N360" s="249">
        <v>0</v>
      </c>
      <c r="O360" s="172">
        <v>0</v>
      </c>
      <c r="P360" s="249">
        <f t="shared" si="283"/>
        <v>0</v>
      </c>
      <c r="Q360" s="249">
        <v>0</v>
      </c>
      <c r="R360" s="249">
        <v>0</v>
      </c>
      <c r="S360" s="175">
        <v>0</v>
      </c>
      <c r="T360" s="172">
        <v>0</v>
      </c>
      <c r="U360" s="249">
        <v>0</v>
      </c>
      <c r="V360" s="249">
        <v>0</v>
      </c>
      <c r="W360" s="249">
        <v>0</v>
      </c>
      <c r="X360" s="175">
        <v>0</v>
      </c>
      <c r="Y360" s="172">
        <v>1.51</v>
      </c>
      <c r="Z360" s="249">
        <f t="shared" si="284"/>
        <v>378</v>
      </c>
      <c r="AA360" s="249">
        <v>0</v>
      </c>
      <c r="AB360" s="249">
        <v>0</v>
      </c>
      <c r="AC360" s="175">
        <v>378</v>
      </c>
      <c r="AD360" s="224"/>
    </row>
    <row r="361" spans="1:30" s="234" customFormat="1" ht="22.15" customHeight="1" outlineLevel="1" x14ac:dyDescent="0.2">
      <c r="A361" s="238" t="s">
        <v>1532</v>
      </c>
      <c r="B361" s="251" t="s">
        <v>205</v>
      </c>
      <c r="C361" s="172">
        <f t="shared" si="285"/>
        <v>1.69</v>
      </c>
      <c r="D361" s="249">
        <f t="shared" si="286"/>
        <v>421</v>
      </c>
      <c r="E361" s="207">
        <v>0</v>
      </c>
      <c r="F361" s="250">
        <f t="shared" si="287"/>
        <v>0</v>
      </c>
      <c r="G361" s="249">
        <v>0</v>
      </c>
      <c r="H361" s="249">
        <v>0</v>
      </c>
      <c r="I361" s="249">
        <v>0</v>
      </c>
      <c r="J361" s="207">
        <v>0</v>
      </c>
      <c r="K361" s="250">
        <f t="shared" si="282"/>
        <v>0</v>
      </c>
      <c r="L361" s="249">
        <v>0</v>
      </c>
      <c r="M361" s="249">
        <v>0</v>
      </c>
      <c r="N361" s="249">
        <v>0</v>
      </c>
      <c r="O361" s="172">
        <v>0</v>
      </c>
      <c r="P361" s="249">
        <f t="shared" si="283"/>
        <v>0</v>
      </c>
      <c r="Q361" s="249">
        <v>0</v>
      </c>
      <c r="R361" s="249">
        <v>0</v>
      </c>
      <c r="S361" s="175">
        <v>0</v>
      </c>
      <c r="T361" s="172">
        <v>0</v>
      </c>
      <c r="U361" s="249">
        <v>0</v>
      </c>
      <c r="V361" s="249">
        <v>0</v>
      </c>
      <c r="W361" s="249">
        <v>0</v>
      </c>
      <c r="X361" s="175">
        <v>0</v>
      </c>
      <c r="Y361" s="172">
        <f>ROUND(1.685,2)</f>
        <v>1.69</v>
      </c>
      <c r="Z361" s="249">
        <f t="shared" si="284"/>
        <v>421</v>
      </c>
      <c r="AA361" s="249">
        <v>0</v>
      </c>
      <c r="AB361" s="249">
        <v>0</v>
      </c>
      <c r="AC361" s="175">
        <v>421</v>
      </c>
      <c r="AD361" s="224"/>
    </row>
    <row r="362" spans="1:30" s="234" customFormat="1" ht="23.45" customHeight="1" outlineLevel="1" x14ac:dyDescent="0.2">
      <c r="A362" s="238" t="s">
        <v>1533</v>
      </c>
      <c r="B362" s="251" t="s">
        <v>206</v>
      </c>
      <c r="C362" s="172">
        <f t="shared" si="285"/>
        <v>0.85999999999999988</v>
      </c>
      <c r="D362" s="249">
        <f t="shared" si="286"/>
        <v>215</v>
      </c>
      <c r="E362" s="207">
        <v>0</v>
      </c>
      <c r="F362" s="250">
        <f t="shared" si="287"/>
        <v>0</v>
      </c>
      <c r="G362" s="249">
        <v>0</v>
      </c>
      <c r="H362" s="249">
        <v>0</v>
      </c>
      <c r="I362" s="249">
        <v>0</v>
      </c>
      <c r="J362" s="207">
        <v>0</v>
      </c>
      <c r="K362" s="250">
        <f t="shared" si="282"/>
        <v>0</v>
      </c>
      <c r="L362" s="249">
        <v>0</v>
      </c>
      <c r="M362" s="249">
        <v>0</v>
      </c>
      <c r="N362" s="249">
        <v>0</v>
      </c>
      <c r="O362" s="172">
        <v>0</v>
      </c>
      <c r="P362" s="249">
        <f t="shared" si="283"/>
        <v>0</v>
      </c>
      <c r="Q362" s="249">
        <v>0</v>
      </c>
      <c r="R362" s="249">
        <v>0</v>
      </c>
      <c r="S362" s="175">
        <v>0</v>
      </c>
      <c r="T362" s="172">
        <v>0</v>
      </c>
      <c r="U362" s="249">
        <v>0</v>
      </c>
      <c r="V362" s="249">
        <v>0</v>
      </c>
      <c r="W362" s="249">
        <v>0</v>
      </c>
      <c r="X362" s="175">
        <v>0</v>
      </c>
      <c r="Y362" s="172">
        <v>0.85999999999999988</v>
      </c>
      <c r="Z362" s="249">
        <f t="shared" si="284"/>
        <v>215</v>
      </c>
      <c r="AA362" s="249">
        <v>0</v>
      </c>
      <c r="AB362" s="249">
        <v>0</v>
      </c>
      <c r="AC362" s="175">
        <v>215</v>
      </c>
      <c r="AD362" s="224"/>
    </row>
    <row r="363" spans="1:30" s="234" customFormat="1" ht="23.45" customHeight="1" outlineLevel="1" x14ac:dyDescent="0.2">
      <c r="A363" s="238" t="s">
        <v>1534</v>
      </c>
      <c r="B363" s="251" t="s">
        <v>207</v>
      </c>
      <c r="C363" s="172">
        <f t="shared" si="285"/>
        <v>2.29</v>
      </c>
      <c r="D363" s="249">
        <f t="shared" si="286"/>
        <v>573</v>
      </c>
      <c r="E363" s="207">
        <v>0</v>
      </c>
      <c r="F363" s="250">
        <f t="shared" si="287"/>
        <v>0</v>
      </c>
      <c r="G363" s="249">
        <v>0</v>
      </c>
      <c r="H363" s="249">
        <v>0</v>
      </c>
      <c r="I363" s="249">
        <v>0</v>
      </c>
      <c r="J363" s="207">
        <v>0</v>
      </c>
      <c r="K363" s="250">
        <f t="shared" si="282"/>
        <v>0</v>
      </c>
      <c r="L363" s="249">
        <v>0</v>
      </c>
      <c r="M363" s="249">
        <v>0</v>
      </c>
      <c r="N363" s="249">
        <v>0</v>
      </c>
      <c r="O363" s="172">
        <v>0</v>
      </c>
      <c r="P363" s="249">
        <f t="shared" si="283"/>
        <v>0</v>
      </c>
      <c r="Q363" s="249">
        <v>0</v>
      </c>
      <c r="R363" s="249">
        <v>0</v>
      </c>
      <c r="S363" s="175">
        <v>0</v>
      </c>
      <c r="T363" s="172">
        <v>0</v>
      </c>
      <c r="U363" s="249">
        <v>0</v>
      </c>
      <c r="V363" s="249">
        <v>0</v>
      </c>
      <c r="W363" s="249">
        <v>0</v>
      </c>
      <c r="X363" s="175">
        <v>0</v>
      </c>
      <c r="Y363" s="172">
        <v>2.29</v>
      </c>
      <c r="Z363" s="249">
        <f t="shared" si="284"/>
        <v>573</v>
      </c>
      <c r="AA363" s="249">
        <v>0</v>
      </c>
      <c r="AB363" s="249">
        <v>0</v>
      </c>
      <c r="AC363" s="175">
        <v>573</v>
      </c>
      <c r="AD363" s="224"/>
    </row>
    <row r="364" spans="1:30" s="234" customFormat="1" ht="26.25" customHeight="1" outlineLevel="1" x14ac:dyDescent="0.2">
      <c r="A364" s="238" t="s">
        <v>1535</v>
      </c>
      <c r="B364" s="251" t="s">
        <v>208</v>
      </c>
      <c r="C364" s="172">
        <f t="shared" si="285"/>
        <v>2.64</v>
      </c>
      <c r="D364" s="249">
        <f t="shared" si="286"/>
        <v>660</v>
      </c>
      <c r="E364" s="207">
        <v>0</v>
      </c>
      <c r="F364" s="250">
        <f t="shared" si="287"/>
        <v>0</v>
      </c>
      <c r="G364" s="249">
        <v>0</v>
      </c>
      <c r="H364" s="249">
        <v>0</v>
      </c>
      <c r="I364" s="249">
        <v>0</v>
      </c>
      <c r="J364" s="207">
        <v>0</v>
      </c>
      <c r="K364" s="250">
        <f t="shared" si="282"/>
        <v>0</v>
      </c>
      <c r="L364" s="249">
        <v>0</v>
      </c>
      <c r="M364" s="249">
        <v>0</v>
      </c>
      <c r="N364" s="249">
        <v>0</v>
      </c>
      <c r="O364" s="172">
        <v>0</v>
      </c>
      <c r="P364" s="249">
        <f t="shared" si="283"/>
        <v>0</v>
      </c>
      <c r="Q364" s="249">
        <v>0</v>
      </c>
      <c r="R364" s="249">
        <v>0</v>
      </c>
      <c r="S364" s="175">
        <v>0</v>
      </c>
      <c r="T364" s="172">
        <v>0</v>
      </c>
      <c r="U364" s="249">
        <v>0</v>
      </c>
      <c r="V364" s="249">
        <v>0</v>
      </c>
      <c r="W364" s="249">
        <v>0</v>
      </c>
      <c r="X364" s="175">
        <v>0</v>
      </c>
      <c r="Y364" s="172">
        <v>2.64</v>
      </c>
      <c r="Z364" s="249">
        <f t="shared" si="284"/>
        <v>660</v>
      </c>
      <c r="AA364" s="249">
        <v>0</v>
      </c>
      <c r="AB364" s="249">
        <v>0</v>
      </c>
      <c r="AC364" s="175">
        <v>660</v>
      </c>
      <c r="AD364" s="224"/>
    </row>
    <row r="365" spans="1:30" s="234" customFormat="1" ht="25.15" customHeight="1" outlineLevel="1" x14ac:dyDescent="0.2">
      <c r="A365" s="238" t="s">
        <v>1536</v>
      </c>
      <c r="B365" s="251" t="s">
        <v>209</v>
      </c>
      <c r="C365" s="172">
        <f t="shared" si="285"/>
        <v>2.3899999999999997</v>
      </c>
      <c r="D365" s="249">
        <f t="shared" si="286"/>
        <v>598</v>
      </c>
      <c r="E365" s="207">
        <v>0</v>
      </c>
      <c r="F365" s="250">
        <f t="shared" si="287"/>
        <v>0</v>
      </c>
      <c r="G365" s="249">
        <v>0</v>
      </c>
      <c r="H365" s="249">
        <v>0</v>
      </c>
      <c r="I365" s="249">
        <v>0</v>
      </c>
      <c r="J365" s="207">
        <v>0</v>
      </c>
      <c r="K365" s="250">
        <f t="shared" si="282"/>
        <v>0</v>
      </c>
      <c r="L365" s="249">
        <v>0</v>
      </c>
      <c r="M365" s="249">
        <v>0</v>
      </c>
      <c r="N365" s="249">
        <v>0</v>
      </c>
      <c r="O365" s="172">
        <v>0</v>
      </c>
      <c r="P365" s="249">
        <f t="shared" si="283"/>
        <v>0</v>
      </c>
      <c r="Q365" s="249">
        <v>0</v>
      </c>
      <c r="R365" s="249">
        <v>0</v>
      </c>
      <c r="S365" s="175">
        <v>0</v>
      </c>
      <c r="T365" s="172">
        <v>0</v>
      </c>
      <c r="U365" s="249">
        <v>0</v>
      </c>
      <c r="V365" s="249">
        <v>0</v>
      </c>
      <c r="W365" s="249">
        <v>0</v>
      </c>
      <c r="X365" s="175">
        <v>0</v>
      </c>
      <c r="Y365" s="172">
        <v>2.3899999999999997</v>
      </c>
      <c r="Z365" s="249">
        <f t="shared" si="284"/>
        <v>598</v>
      </c>
      <c r="AA365" s="249">
        <v>0</v>
      </c>
      <c r="AB365" s="249">
        <v>0</v>
      </c>
      <c r="AC365" s="175">
        <v>598</v>
      </c>
      <c r="AD365" s="224"/>
    </row>
    <row r="366" spans="1:30" s="234" customFormat="1" ht="25.9" customHeight="1" outlineLevel="1" x14ac:dyDescent="0.2">
      <c r="A366" s="238" t="s">
        <v>1537</v>
      </c>
      <c r="B366" s="251" t="s">
        <v>210</v>
      </c>
      <c r="C366" s="172">
        <f t="shared" si="285"/>
        <v>2.1800000000000002</v>
      </c>
      <c r="D366" s="249">
        <f t="shared" si="286"/>
        <v>545</v>
      </c>
      <c r="E366" s="207">
        <v>0</v>
      </c>
      <c r="F366" s="250">
        <f t="shared" si="287"/>
        <v>0</v>
      </c>
      <c r="G366" s="249">
        <v>0</v>
      </c>
      <c r="H366" s="249">
        <v>0</v>
      </c>
      <c r="I366" s="249">
        <v>0</v>
      </c>
      <c r="J366" s="207">
        <v>0</v>
      </c>
      <c r="K366" s="250">
        <f t="shared" si="282"/>
        <v>0</v>
      </c>
      <c r="L366" s="249">
        <v>0</v>
      </c>
      <c r="M366" s="249">
        <v>0</v>
      </c>
      <c r="N366" s="249">
        <v>0</v>
      </c>
      <c r="O366" s="172">
        <v>0</v>
      </c>
      <c r="P366" s="249">
        <f t="shared" si="283"/>
        <v>0</v>
      </c>
      <c r="Q366" s="249">
        <v>0</v>
      </c>
      <c r="R366" s="249">
        <v>0</v>
      </c>
      <c r="S366" s="175">
        <v>0</v>
      </c>
      <c r="T366" s="172">
        <v>0</v>
      </c>
      <c r="U366" s="249">
        <v>0</v>
      </c>
      <c r="V366" s="249">
        <v>0</v>
      </c>
      <c r="W366" s="249">
        <v>0</v>
      </c>
      <c r="X366" s="175">
        <v>0</v>
      </c>
      <c r="Y366" s="172">
        <v>2.1800000000000002</v>
      </c>
      <c r="Z366" s="249">
        <f t="shared" si="284"/>
        <v>545</v>
      </c>
      <c r="AA366" s="249">
        <v>0</v>
      </c>
      <c r="AB366" s="249">
        <v>0</v>
      </c>
      <c r="AC366" s="175">
        <v>545</v>
      </c>
      <c r="AD366" s="224"/>
    </row>
    <row r="367" spans="1:30" s="234" customFormat="1" ht="28.15" customHeight="1" outlineLevel="1" x14ac:dyDescent="0.2">
      <c r="A367" s="238" t="s">
        <v>1538</v>
      </c>
      <c r="B367" s="251" t="s">
        <v>211</v>
      </c>
      <c r="C367" s="172">
        <f t="shared" si="285"/>
        <v>1.94</v>
      </c>
      <c r="D367" s="249">
        <f t="shared" si="286"/>
        <v>485</v>
      </c>
      <c r="E367" s="207">
        <v>0</v>
      </c>
      <c r="F367" s="250">
        <f t="shared" si="287"/>
        <v>0</v>
      </c>
      <c r="G367" s="249">
        <v>0</v>
      </c>
      <c r="H367" s="249">
        <v>0</v>
      </c>
      <c r="I367" s="249">
        <v>0</v>
      </c>
      <c r="J367" s="207">
        <v>0</v>
      </c>
      <c r="K367" s="250">
        <f t="shared" si="282"/>
        <v>0</v>
      </c>
      <c r="L367" s="249">
        <v>0</v>
      </c>
      <c r="M367" s="249">
        <v>0</v>
      </c>
      <c r="N367" s="249">
        <v>0</v>
      </c>
      <c r="O367" s="172">
        <v>0</v>
      </c>
      <c r="P367" s="249">
        <f t="shared" si="283"/>
        <v>0</v>
      </c>
      <c r="Q367" s="249">
        <v>0</v>
      </c>
      <c r="R367" s="249">
        <v>0</v>
      </c>
      <c r="S367" s="175">
        <v>0</v>
      </c>
      <c r="T367" s="172">
        <v>0</v>
      </c>
      <c r="U367" s="249">
        <v>0</v>
      </c>
      <c r="V367" s="249">
        <v>0</v>
      </c>
      <c r="W367" s="249">
        <v>0</v>
      </c>
      <c r="X367" s="175">
        <v>0</v>
      </c>
      <c r="Y367" s="172">
        <v>1.94</v>
      </c>
      <c r="Z367" s="249">
        <f t="shared" si="284"/>
        <v>485</v>
      </c>
      <c r="AA367" s="249">
        <v>0</v>
      </c>
      <c r="AB367" s="249">
        <v>0</v>
      </c>
      <c r="AC367" s="175">
        <v>485</v>
      </c>
      <c r="AD367" s="224"/>
    </row>
    <row r="368" spans="1:30" s="234" customFormat="1" ht="28.15" customHeight="1" outlineLevel="1" x14ac:dyDescent="0.2">
      <c r="A368" s="238" t="s">
        <v>1539</v>
      </c>
      <c r="B368" s="251" t="s">
        <v>212</v>
      </c>
      <c r="C368" s="172">
        <f t="shared" si="285"/>
        <v>1.7999999999999998</v>
      </c>
      <c r="D368" s="249">
        <f t="shared" si="286"/>
        <v>450</v>
      </c>
      <c r="E368" s="207">
        <v>0</v>
      </c>
      <c r="F368" s="250">
        <f t="shared" si="287"/>
        <v>0</v>
      </c>
      <c r="G368" s="249">
        <v>0</v>
      </c>
      <c r="H368" s="249">
        <v>0</v>
      </c>
      <c r="I368" s="249">
        <v>0</v>
      </c>
      <c r="J368" s="207">
        <v>0</v>
      </c>
      <c r="K368" s="250">
        <f t="shared" si="282"/>
        <v>0</v>
      </c>
      <c r="L368" s="249">
        <v>0</v>
      </c>
      <c r="M368" s="249">
        <v>0</v>
      </c>
      <c r="N368" s="249">
        <v>0</v>
      </c>
      <c r="O368" s="172">
        <v>0</v>
      </c>
      <c r="P368" s="249">
        <f t="shared" si="283"/>
        <v>0</v>
      </c>
      <c r="Q368" s="249">
        <v>0</v>
      </c>
      <c r="R368" s="249">
        <v>0</v>
      </c>
      <c r="S368" s="175">
        <v>0</v>
      </c>
      <c r="T368" s="172">
        <v>0</v>
      </c>
      <c r="U368" s="249">
        <v>0</v>
      </c>
      <c r="V368" s="249">
        <v>0</v>
      </c>
      <c r="W368" s="249">
        <v>0</v>
      </c>
      <c r="X368" s="175">
        <v>0</v>
      </c>
      <c r="Y368" s="172">
        <v>1.7999999999999998</v>
      </c>
      <c r="Z368" s="249">
        <f t="shared" si="284"/>
        <v>450</v>
      </c>
      <c r="AA368" s="249">
        <v>0</v>
      </c>
      <c r="AB368" s="249">
        <v>0</v>
      </c>
      <c r="AC368" s="175">
        <v>450</v>
      </c>
      <c r="AD368" s="224"/>
    </row>
    <row r="369" spans="1:30" s="234" customFormat="1" ht="24" customHeight="1" outlineLevel="1" x14ac:dyDescent="0.2">
      <c r="A369" s="238" t="s">
        <v>1540</v>
      </c>
      <c r="B369" s="251" t="s">
        <v>213</v>
      </c>
      <c r="C369" s="172">
        <f t="shared" si="285"/>
        <v>1.36</v>
      </c>
      <c r="D369" s="249">
        <f t="shared" si="286"/>
        <v>340</v>
      </c>
      <c r="E369" s="207">
        <v>0</v>
      </c>
      <c r="F369" s="250">
        <f t="shared" si="287"/>
        <v>0</v>
      </c>
      <c r="G369" s="249">
        <v>0</v>
      </c>
      <c r="H369" s="249">
        <v>0</v>
      </c>
      <c r="I369" s="249">
        <v>0</v>
      </c>
      <c r="J369" s="207">
        <v>0</v>
      </c>
      <c r="K369" s="250">
        <f t="shared" si="282"/>
        <v>0</v>
      </c>
      <c r="L369" s="249">
        <v>0</v>
      </c>
      <c r="M369" s="249">
        <v>0</v>
      </c>
      <c r="N369" s="249">
        <v>0</v>
      </c>
      <c r="O369" s="172">
        <v>0</v>
      </c>
      <c r="P369" s="249">
        <f t="shared" si="283"/>
        <v>0</v>
      </c>
      <c r="Q369" s="249">
        <v>0</v>
      </c>
      <c r="R369" s="249">
        <v>0</v>
      </c>
      <c r="S369" s="175">
        <v>0</v>
      </c>
      <c r="T369" s="172">
        <v>0</v>
      </c>
      <c r="U369" s="249">
        <v>0</v>
      </c>
      <c r="V369" s="249">
        <v>0</v>
      </c>
      <c r="W369" s="249">
        <v>0</v>
      </c>
      <c r="X369" s="175">
        <v>0</v>
      </c>
      <c r="Y369" s="172">
        <v>1.36</v>
      </c>
      <c r="Z369" s="249">
        <f t="shared" si="284"/>
        <v>340</v>
      </c>
      <c r="AA369" s="249">
        <v>0</v>
      </c>
      <c r="AB369" s="249">
        <v>0</v>
      </c>
      <c r="AC369" s="175">
        <v>340</v>
      </c>
      <c r="AD369" s="224"/>
    </row>
    <row r="370" spans="1:30" s="234" customFormat="1" ht="26.45" customHeight="1" outlineLevel="1" x14ac:dyDescent="0.2">
      <c r="A370" s="238" t="s">
        <v>1541</v>
      </c>
      <c r="B370" s="251" t="s">
        <v>214</v>
      </c>
      <c r="C370" s="172">
        <f t="shared" si="285"/>
        <v>1.1499999999999999</v>
      </c>
      <c r="D370" s="249">
        <f t="shared" si="286"/>
        <v>286</v>
      </c>
      <c r="E370" s="207">
        <v>0</v>
      </c>
      <c r="F370" s="250">
        <f t="shared" si="287"/>
        <v>0</v>
      </c>
      <c r="G370" s="249">
        <v>0</v>
      </c>
      <c r="H370" s="249">
        <v>0</v>
      </c>
      <c r="I370" s="249">
        <v>0</v>
      </c>
      <c r="J370" s="207">
        <v>0</v>
      </c>
      <c r="K370" s="250">
        <f t="shared" si="282"/>
        <v>0</v>
      </c>
      <c r="L370" s="249">
        <v>0</v>
      </c>
      <c r="M370" s="249">
        <v>0</v>
      </c>
      <c r="N370" s="249">
        <v>0</v>
      </c>
      <c r="O370" s="172">
        <v>0</v>
      </c>
      <c r="P370" s="249">
        <f t="shared" si="283"/>
        <v>0</v>
      </c>
      <c r="Q370" s="249">
        <v>0</v>
      </c>
      <c r="R370" s="249">
        <v>0</v>
      </c>
      <c r="S370" s="175">
        <v>0</v>
      </c>
      <c r="T370" s="172">
        <v>0</v>
      </c>
      <c r="U370" s="249">
        <v>0</v>
      </c>
      <c r="V370" s="249">
        <v>0</v>
      </c>
      <c r="W370" s="249">
        <v>0</v>
      </c>
      <c r="X370" s="175">
        <v>0</v>
      </c>
      <c r="Y370" s="172">
        <f>ROUND(1.145,2)</f>
        <v>1.1499999999999999</v>
      </c>
      <c r="Z370" s="249">
        <f t="shared" si="284"/>
        <v>286</v>
      </c>
      <c r="AA370" s="249">
        <v>0</v>
      </c>
      <c r="AB370" s="249">
        <v>0</v>
      </c>
      <c r="AC370" s="175">
        <v>286</v>
      </c>
      <c r="AD370" s="224"/>
    </row>
    <row r="371" spans="1:30" s="234" customFormat="1" ht="34.15" customHeight="1" outlineLevel="1" x14ac:dyDescent="0.2">
      <c r="A371" s="238" t="s">
        <v>1542</v>
      </c>
      <c r="B371" s="251" t="s">
        <v>215</v>
      </c>
      <c r="C371" s="172">
        <f t="shared" si="285"/>
        <v>4.37</v>
      </c>
      <c r="D371" s="249">
        <f t="shared" si="286"/>
        <v>1091</v>
      </c>
      <c r="E371" s="207">
        <v>0</v>
      </c>
      <c r="F371" s="250">
        <f t="shared" si="287"/>
        <v>0</v>
      </c>
      <c r="G371" s="249">
        <v>0</v>
      </c>
      <c r="H371" s="249">
        <v>0</v>
      </c>
      <c r="I371" s="249">
        <v>0</v>
      </c>
      <c r="J371" s="207">
        <v>0</v>
      </c>
      <c r="K371" s="250">
        <f t="shared" si="282"/>
        <v>0</v>
      </c>
      <c r="L371" s="249">
        <v>0</v>
      </c>
      <c r="M371" s="249">
        <v>0</v>
      </c>
      <c r="N371" s="249">
        <v>0</v>
      </c>
      <c r="O371" s="172">
        <v>0</v>
      </c>
      <c r="P371" s="249">
        <f t="shared" si="283"/>
        <v>0</v>
      </c>
      <c r="Q371" s="249">
        <v>0</v>
      </c>
      <c r="R371" s="249">
        <v>0</v>
      </c>
      <c r="S371" s="175">
        <v>0</v>
      </c>
      <c r="T371" s="172">
        <v>0</v>
      </c>
      <c r="U371" s="249">
        <v>0</v>
      </c>
      <c r="V371" s="249">
        <v>0</v>
      </c>
      <c r="W371" s="249">
        <v>0</v>
      </c>
      <c r="X371" s="175">
        <v>0</v>
      </c>
      <c r="Y371" s="172">
        <f>ROUND(4.365,2)</f>
        <v>4.37</v>
      </c>
      <c r="Z371" s="249">
        <f t="shared" si="284"/>
        <v>1091</v>
      </c>
      <c r="AA371" s="249">
        <v>0</v>
      </c>
      <c r="AB371" s="249">
        <v>0</v>
      </c>
      <c r="AC371" s="175">
        <v>1091</v>
      </c>
      <c r="AD371" s="224"/>
    </row>
    <row r="372" spans="1:30" s="234" customFormat="1" ht="28.9" customHeight="1" outlineLevel="1" x14ac:dyDescent="0.2">
      <c r="A372" s="238" t="s">
        <v>1543</v>
      </c>
      <c r="B372" s="251" t="s">
        <v>216</v>
      </c>
      <c r="C372" s="172">
        <f t="shared" si="285"/>
        <v>1.29</v>
      </c>
      <c r="D372" s="249">
        <f t="shared" si="286"/>
        <v>323</v>
      </c>
      <c r="E372" s="207">
        <v>0</v>
      </c>
      <c r="F372" s="250">
        <f t="shared" si="287"/>
        <v>0</v>
      </c>
      <c r="G372" s="249">
        <v>0</v>
      </c>
      <c r="H372" s="249">
        <v>0</v>
      </c>
      <c r="I372" s="249">
        <v>0</v>
      </c>
      <c r="J372" s="207">
        <v>0</v>
      </c>
      <c r="K372" s="250">
        <f t="shared" si="282"/>
        <v>0</v>
      </c>
      <c r="L372" s="249">
        <v>0</v>
      </c>
      <c r="M372" s="249">
        <v>0</v>
      </c>
      <c r="N372" s="249">
        <v>0</v>
      </c>
      <c r="O372" s="172">
        <v>0</v>
      </c>
      <c r="P372" s="249">
        <f t="shared" si="283"/>
        <v>0</v>
      </c>
      <c r="Q372" s="249">
        <v>0</v>
      </c>
      <c r="R372" s="249">
        <v>0</v>
      </c>
      <c r="S372" s="175">
        <v>0</v>
      </c>
      <c r="T372" s="172">
        <v>0</v>
      </c>
      <c r="U372" s="249">
        <v>0</v>
      </c>
      <c r="V372" s="249">
        <v>0</v>
      </c>
      <c r="W372" s="249">
        <v>0</v>
      </c>
      <c r="X372" s="175">
        <v>0</v>
      </c>
      <c r="Y372" s="172">
        <v>1.29</v>
      </c>
      <c r="Z372" s="249">
        <f t="shared" si="284"/>
        <v>323</v>
      </c>
      <c r="AA372" s="249">
        <v>0</v>
      </c>
      <c r="AB372" s="249">
        <v>0</v>
      </c>
      <c r="AC372" s="175">
        <v>323</v>
      </c>
      <c r="AD372" s="224"/>
    </row>
    <row r="373" spans="1:30" s="234" customFormat="1" ht="26.45" customHeight="1" outlineLevel="1" x14ac:dyDescent="0.2">
      <c r="A373" s="238" t="s">
        <v>1544</v>
      </c>
      <c r="B373" s="251" t="s">
        <v>217</v>
      </c>
      <c r="C373" s="172">
        <f t="shared" si="285"/>
        <v>0.81</v>
      </c>
      <c r="D373" s="249">
        <f t="shared" si="286"/>
        <v>203</v>
      </c>
      <c r="E373" s="207">
        <v>0</v>
      </c>
      <c r="F373" s="250">
        <f t="shared" si="287"/>
        <v>0</v>
      </c>
      <c r="G373" s="249">
        <v>0</v>
      </c>
      <c r="H373" s="249">
        <v>0</v>
      </c>
      <c r="I373" s="249">
        <v>0</v>
      </c>
      <c r="J373" s="207">
        <v>0</v>
      </c>
      <c r="K373" s="250">
        <f t="shared" si="282"/>
        <v>0</v>
      </c>
      <c r="L373" s="249">
        <v>0</v>
      </c>
      <c r="M373" s="249">
        <v>0</v>
      </c>
      <c r="N373" s="249">
        <v>0</v>
      </c>
      <c r="O373" s="172">
        <v>0</v>
      </c>
      <c r="P373" s="249">
        <f t="shared" si="283"/>
        <v>0</v>
      </c>
      <c r="Q373" s="249">
        <v>0</v>
      </c>
      <c r="R373" s="249">
        <v>0</v>
      </c>
      <c r="S373" s="175">
        <v>0</v>
      </c>
      <c r="T373" s="172">
        <v>0</v>
      </c>
      <c r="U373" s="249">
        <v>0</v>
      </c>
      <c r="V373" s="249">
        <v>0</v>
      </c>
      <c r="W373" s="249">
        <v>0</v>
      </c>
      <c r="X373" s="175">
        <v>0</v>
      </c>
      <c r="Y373" s="172">
        <v>0.81</v>
      </c>
      <c r="Z373" s="249">
        <f t="shared" si="284"/>
        <v>203</v>
      </c>
      <c r="AA373" s="249">
        <v>0</v>
      </c>
      <c r="AB373" s="249">
        <v>0</v>
      </c>
      <c r="AC373" s="175">
        <v>203</v>
      </c>
      <c r="AD373" s="224"/>
    </row>
    <row r="374" spans="1:30" s="234" customFormat="1" ht="24" customHeight="1" outlineLevel="1" x14ac:dyDescent="0.2">
      <c r="A374" s="238" t="s">
        <v>1545</v>
      </c>
      <c r="B374" s="251" t="s">
        <v>218</v>
      </c>
      <c r="C374" s="172">
        <f t="shared" si="285"/>
        <v>0.67</v>
      </c>
      <c r="D374" s="249">
        <f t="shared" si="286"/>
        <v>168</v>
      </c>
      <c r="E374" s="207">
        <v>0</v>
      </c>
      <c r="F374" s="250">
        <f t="shared" si="287"/>
        <v>0</v>
      </c>
      <c r="G374" s="249">
        <v>0</v>
      </c>
      <c r="H374" s="249">
        <v>0</v>
      </c>
      <c r="I374" s="249">
        <v>0</v>
      </c>
      <c r="J374" s="207">
        <v>0</v>
      </c>
      <c r="K374" s="250">
        <f t="shared" si="282"/>
        <v>0</v>
      </c>
      <c r="L374" s="249">
        <v>0</v>
      </c>
      <c r="M374" s="249">
        <v>0</v>
      </c>
      <c r="N374" s="249">
        <v>0</v>
      </c>
      <c r="O374" s="172">
        <v>0</v>
      </c>
      <c r="P374" s="249">
        <f t="shared" si="283"/>
        <v>0</v>
      </c>
      <c r="Q374" s="249">
        <v>0</v>
      </c>
      <c r="R374" s="249">
        <v>0</v>
      </c>
      <c r="S374" s="175">
        <v>0</v>
      </c>
      <c r="T374" s="172">
        <v>0</v>
      </c>
      <c r="U374" s="249">
        <v>0</v>
      </c>
      <c r="V374" s="249">
        <v>0</v>
      </c>
      <c r="W374" s="249">
        <v>0</v>
      </c>
      <c r="X374" s="175">
        <v>0</v>
      </c>
      <c r="Y374" s="172">
        <v>0.67</v>
      </c>
      <c r="Z374" s="249">
        <f t="shared" si="284"/>
        <v>168</v>
      </c>
      <c r="AA374" s="249">
        <v>0</v>
      </c>
      <c r="AB374" s="249">
        <v>0</v>
      </c>
      <c r="AC374" s="175">
        <v>168</v>
      </c>
      <c r="AD374" s="224"/>
    </row>
    <row r="375" spans="1:30" s="234" customFormat="1" ht="24" customHeight="1" outlineLevel="1" x14ac:dyDescent="0.2">
      <c r="A375" s="238" t="s">
        <v>1546</v>
      </c>
      <c r="B375" s="251" t="s">
        <v>219</v>
      </c>
      <c r="C375" s="172">
        <f t="shared" si="285"/>
        <v>1.05</v>
      </c>
      <c r="D375" s="249">
        <f t="shared" si="286"/>
        <v>263</v>
      </c>
      <c r="E375" s="207">
        <v>0</v>
      </c>
      <c r="F375" s="250">
        <f t="shared" si="287"/>
        <v>0</v>
      </c>
      <c r="G375" s="249">
        <v>0</v>
      </c>
      <c r="H375" s="249">
        <v>0</v>
      </c>
      <c r="I375" s="249">
        <v>0</v>
      </c>
      <c r="J375" s="207">
        <v>0</v>
      </c>
      <c r="K375" s="250">
        <f t="shared" si="282"/>
        <v>0</v>
      </c>
      <c r="L375" s="249">
        <v>0</v>
      </c>
      <c r="M375" s="249">
        <v>0</v>
      </c>
      <c r="N375" s="249">
        <v>0</v>
      </c>
      <c r="O375" s="172">
        <v>0</v>
      </c>
      <c r="P375" s="249">
        <f t="shared" si="283"/>
        <v>0</v>
      </c>
      <c r="Q375" s="249">
        <v>0</v>
      </c>
      <c r="R375" s="249">
        <v>0</v>
      </c>
      <c r="S375" s="175">
        <v>0</v>
      </c>
      <c r="T375" s="172">
        <v>0</v>
      </c>
      <c r="U375" s="249">
        <v>0</v>
      </c>
      <c r="V375" s="249">
        <v>0</v>
      </c>
      <c r="W375" s="249">
        <v>0</v>
      </c>
      <c r="X375" s="175">
        <v>0</v>
      </c>
      <c r="Y375" s="172">
        <v>1.05</v>
      </c>
      <c r="Z375" s="249">
        <f t="shared" si="284"/>
        <v>263</v>
      </c>
      <c r="AA375" s="249">
        <v>0</v>
      </c>
      <c r="AB375" s="249">
        <v>0</v>
      </c>
      <c r="AC375" s="175">
        <v>263</v>
      </c>
      <c r="AD375" s="224"/>
    </row>
    <row r="376" spans="1:30" s="234" customFormat="1" ht="37.9" customHeight="1" outlineLevel="1" x14ac:dyDescent="0.2">
      <c r="A376" s="238" t="s">
        <v>1547</v>
      </c>
      <c r="B376" s="251" t="s">
        <v>344</v>
      </c>
      <c r="C376" s="172">
        <f t="shared" si="285"/>
        <v>1.52</v>
      </c>
      <c r="D376" s="249">
        <f t="shared" si="286"/>
        <v>379</v>
      </c>
      <c r="E376" s="207">
        <v>0</v>
      </c>
      <c r="F376" s="250">
        <f t="shared" si="287"/>
        <v>0</v>
      </c>
      <c r="G376" s="249">
        <v>0</v>
      </c>
      <c r="H376" s="249">
        <v>0</v>
      </c>
      <c r="I376" s="249">
        <v>0</v>
      </c>
      <c r="J376" s="207">
        <v>0</v>
      </c>
      <c r="K376" s="250">
        <f t="shared" si="282"/>
        <v>0</v>
      </c>
      <c r="L376" s="249">
        <v>0</v>
      </c>
      <c r="M376" s="249">
        <v>0</v>
      </c>
      <c r="N376" s="249">
        <v>0</v>
      </c>
      <c r="O376" s="172">
        <v>0</v>
      </c>
      <c r="P376" s="249">
        <f t="shared" si="283"/>
        <v>0</v>
      </c>
      <c r="Q376" s="249">
        <v>0</v>
      </c>
      <c r="R376" s="249">
        <v>0</v>
      </c>
      <c r="S376" s="175">
        <v>0</v>
      </c>
      <c r="T376" s="172">
        <v>0</v>
      </c>
      <c r="U376" s="249">
        <v>0</v>
      </c>
      <c r="V376" s="249">
        <v>0</v>
      </c>
      <c r="W376" s="249">
        <v>0</v>
      </c>
      <c r="X376" s="175">
        <v>0</v>
      </c>
      <c r="Y376" s="172">
        <f>ROUND(1.515,2)</f>
        <v>1.52</v>
      </c>
      <c r="Z376" s="249">
        <f t="shared" si="284"/>
        <v>379</v>
      </c>
      <c r="AA376" s="249">
        <v>0</v>
      </c>
      <c r="AB376" s="249">
        <v>0</v>
      </c>
      <c r="AC376" s="175">
        <v>379</v>
      </c>
      <c r="AD376" s="224"/>
    </row>
    <row r="377" spans="1:30" s="234" customFormat="1" ht="29.45" customHeight="1" outlineLevel="1" x14ac:dyDescent="0.2">
      <c r="A377" s="238" t="s">
        <v>1548</v>
      </c>
      <c r="B377" s="251" t="s">
        <v>220</v>
      </c>
      <c r="C377" s="172">
        <f t="shared" si="285"/>
        <v>1.55</v>
      </c>
      <c r="D377" s="249">
        <f t="shared" si="286"/>
        <v>388</v>
      </c>
      <c r="E377" s="207">
        <v>0</v>
      </c>
      <c r="F377" s="250">
        <f t="shared" si="287"/>
        <v>0</v>
      </c>
      <c r="G377" s="249">
        <v>0</v>
      </c>
      <c r="H377" s="249">
        <v>0</v>
      </c>
      <c r="I377" s="249">
        <v>0</v>
      </c>
      <c r="J377" s="207">
        <v>0</v>
      </c>
      <c r="K377" s="250">
        <f t="shared" si="282"/>
        <v>0</v>
      </c>
      <c r="L377" s="249">
        <v>0</v>
      </c>
      <c r="M377" s="249">
        <v>0</v>
      </c>
      <c r="N377" s="249">
        <v>0</v>
      </c>
      <c r="O377" s="172">
        <v>0</v>
      </c>
      <c r="P377" s="249">
        <f t="shared" si="283"/>
        <v>0</v>
      </c>
      <c r="Q377" s="249">
        <v>0</v>
      </c>
      <c r="R377" s="249">
        <v>0</v>
      </c>
      <c r="S377" s="175">
        <v>0</v>
      </c>
      <c r="T377" s="172">
        <v>0</v>
      </c>
      <c r="U377" s="249">
        <v>0</v>
      </c>
      <c r="V377" s="249">
        <v>0</v>
      </c>
      <c r="W377" s="249">
        <v>0</v>
      </c>
      <c r="X377" s="175">
        <v>0</v>
      </c>
      <c r="Y377" s="172">
        <v>1.55</v>
      </c>
      <c r="Z377" s="249">
        <f t="shared" si="284"/>
        <v>388</v>
      </c>
      <c r="AA377" s="249">
        <v>0</v>
      </c>
      <c r="AB377" s="249">
        <v>0</v>
      </c>
      <c r="AC377" s="175">
        <v>388</v>
      </c>
      <c r="AD377" s="224"/>
    </row>
    <row r="378" spans="1:30" s="234" customFormat="1" ht="25.15" customHeight="1" outlineLevel="1" x14ac:dyDescent="0.2">
      <c r="A378" s="238" t="s">
        <v>1549</v>
      </c>
      <c r="B378" s="251" t="s">
        <v>221</v>
      </c>
      <c r="C378" s="172">
        <f t="shared" si="285"/>
        <v>0.73</v>
      </c>
      <c r="D378" s="249">
        <f t="shared" si="286"/>
        <v>181</v>
      </c>
      <c r="E378" s="207">
        <v>0</v>
      </c>
      <c r="F378" s="250">
        <f t="shared" si="287"/>
        <v>0</v>
      </c>
      <c r="G378" s="249">
        <v>0</v>
      </c>
      <c r="H378" s="249">
        <v>0</v>
      </c>
      <c r="I378" s="249">
        <v>0</v>
      </c>
      <c r="J378" s="207">
        <v>0</v>
      </c>
      <c r="K378" s="250">
        <f t="shared" si="282"/>
        <v>0</v>
      </c>
      <c r="L378" s="249">
        <v>0</v>
      </c>
      <c r="M378" s="249">
        <v>0</v>
      </c>
      <c r="N378" s="249">
        <v>0</v>
      </c>
      <c r="O378" s="172">
        <v>0</v>
      </c>
      <c r="P378" s="249">
        <f t="shared" si="283"/>
        <v>0</v>
      </c>
      <c r="Q378" s="249">
        <v>0</v>
      </c>
      <c r="R378" s="249">
        <v>0</v>
      </c>
      <c r="S378" s="175">
        <v>0</v>
      </c>
      <c r="T378" s="172">
        <v>0</v>
      </c>
      <c r="U378" s="249">
        <v>0</v>
      </c>
      <c r="V378" s="249">
        <v>0</v>
      </c>
      <c r="W378" s="249">
        <v>0</v>
      </c>
      <c r="X378" s="175">
        <v>0</v>
      </c>
      <c r="Y378" s="172">
        <f>ROUND(0.725,2)</f>
        <v>0.73</v>
      </c>
      <c r="Z378" s="249">
        <f t="shared" si="284"/>
        <v>181</v>
      </c>
      <c r="AA378" s="249">
        <v>0</v>
      </c>
      <c r="AB378" s="249">
        <v>0</v>
      </c>
      <c r="AC378" s="175">
        <v>181</v>
      </c>
      <c r="AD378" s="224"/>
    </row>
    <row r="379" spans="1:30" s="234" customFormat="1" ht="37.15" customHeight="1" outlineLevel="1" x14ac:dyDescent="0.2">
      <c r="A379" s="238" t="s">
        <v>1550</v>
      </c>
      <c r="B379" s="251" t="s">
        <v>222</v>
      </c>
      <c r="C379" s="172">
        <f t="shared" si="285"/>
        <v>1.89</v>
      </c>
      <c r="D379" s="249">
        <f t="shared" si="286"/>
        <v>471</v>
      </c>
      <c r="E379" s="207">
        <v>0</v>
      </c>
      <c r="F379" s="250">
        <f t="shared" si="287"/>
        <v>0</v>
      </c>
      <c r="G379" s="249">
        <v>0</v>
      </c>
      <c r="H379" s="249">
        <v>0</v>
      </c>
      <c r="I379" s="249">
        <v>0</v>
      </c>
      <c r="J379" s="207">
        <v>0</v>
      </c>
      <c r="K379" s="250">
        <f t="shared" si="282"/>
        <v>0</v>
      </c>
      <c r="L379" s="249">
        <v>0</v>
      </c>
      <c r="M379" s="249">
        <v>0</v>
      </c>
      <c r="N379" s="249">
        <v>0</v>
      </c>
      <c r="O379" s="172">
        <v>0</v>
      </c>
      <c r="P379" s="249">
        <f t="shared" si="283"/>
        <v>0</v>
      </c>
      <c r="Q379" s="249">
        <v>0</v>
      </c>
      <c r="R379" s="249">
        <v>0</v>
      </c>
      <c r="S379" s="175">
        <v>0</v>
      </c>
      <c r="T379" s="172">
        <v>0</v>
      </c>
      <c r="U379" s="249">
        <v>0</v>
      </c>
      <c r="V379" s="249">
        <v>0</v>
      </c>
      <c r="W379" s="249">
        <v>0</v>
      </c>
      <c r="X379" s="175">
        <v>0</v>
      </c>
      <c r="Y379" s="172">
        <f>ROUND(1.885,2)</f>
        <v>1.89</v>
      </c>
      <c r="Z379" s="249">
        <f t="shared" si="284"/>
        <v>471</v>
      </c>
      <c r="AA379" s="249">
        <v>0</v>
      </c>
      <c r="AB379" s="249">
        <v>0</v>
      </c>
      <c r="AC379" s="175">
        <v>471</v>
      </c>
      <c r="AD379" s="224"/>
    </row>
    <row r="380" spans="1:30" s="234" customFormat="1" ht="25.9" customHeight="1" outlineLevel="1" x14ac:dyDescent="0.2">
      <c r="A380" s="238" t="s">
        <v>1551</v>
      </c>
      <c r="B380" s="251" t="s">
        <v>345</v>
      </c>
      <c r="C380" s="172">
        <f t="shared" si="285"/>
        <v>3</v>
      </c>
      <c r="D380" s="249">
        <f t="shared" si="286"/>
        <v>750</v>
      </c>
      <c r="E380" s="207">
        <v>0</v>
      </c>
      <c r="F380" s="250">
        <f t="shared" si="287"/>
        <v>0</v>
      </c>
      <c r="G380" s="249">
        <v>0</v>
      </c>
      <c r="H380" s="249">
        <v>0</v>
      </c>
      <c r="I380" s="249">
        <v>0</v>
      </c>
      <c r="J380" s="207">
        <v>0</v>
      </c>
      <c r="K380" s="250">
        <f t="shared" si="282"/>
        <v>0</v>
      </c>
      <c r="L380" s="249">
        <v>0</v>
      </c>
      <c r="M380" s="249">
        <v>0</v>
      </c>
      <c r="N380" s="249">
        <v>0</v>
      </c>
      <c r="O380" s="172">
        <v>0</v>
      </c>
      <c r="P380" s="249">
        <f t="shared" si="283"/>
        <v>0</v>
      </c>
      <c r="Q380" s="249">
        <v>0</v>
      </c>
      <c r="R380" s="249">
        <v>0</v>
      </c>
      <c r="S380" s="175">
        <v>0</v>
      </c>
      <c r="T380" s="172">
        <v>0</v>
      </c>
      <c r="U380" s="249">
        <v>0</v>
      </c>
      <c r="V380" s="249">
        <v>0</v>
      </c>
      <c r="W380" s="249">
        <v>0</v>
      </c>
      <c r="X380" s="175">
        <v>0</v>
      </c>
      <c r="Y380" s="172">
        <v>3</v>
      </c>
      <c r="Z380" s="249">
        <f t="shared" si="284"/>
        <v>750</v>
      </c>
      <c r="AA380" s="249">
        <v>0</v>
      </c>
      <c r="AB380" s="249">
        <v>0</v>
      </c>
      <c r="AC380" s="175">
        <v>750</v>
      </c>
      <c r="AD380" s="224"/>
    </row>
    <row r="381" spans="1:30" s="234" customFormat="1" ht="29.45" customHeight="1" outlineLevel="1" x14ac:dyDescent="0.2">
      <c r="A381" s="238" t="s">
        <v>1552</v>
      </c>
      <c r="B381" s="251" t="s">
        <v>346</v>
      </c>
      <c r="C381" s="172">
        <f t="shared" si="285"/>
        <v>2.75</v>
      </c>
      <c r="D381" s="249">
        <f t="shared" si="286"/>
        <v>688</v>
      </c>
      <c r="E381" s="207">
        <v>0</v>
      </c>
      <c r="F381" s="250">
        <f t="shared" si="287"/>
        <v>0</v>
      </c>
      <c r="G381" s="249">
        <v>0</v>
      </c>
      <c r="H381" s="249">
        <v>0</v>
      </c>
      <c r="I381" s="249">
        <v>0</v>
      </c>
      <c r="J381" s="207">
        <v>0</v>
      </c>
      <c r="K381" s="250">
        <f t="shared" si="282"/>
        <v>0</v>
      </c>
      <c r="L381" s="249">
        <v>0</v>
      </c>
      <c r="M381" s="249">
        <v>0</v>
      </c>
      <c r="N381" s="249">
        <v>0</v>
      </c>
      <c r="O381" s="172">
        <v>0</v>
      </c>
      <c r="P381" s="249">
        <f t="shared" si="283"/>
        <v>0</v>
      </c>
      <c r="Q381" s="249">
        <v>0</v>
      </c>
      <c r="R381" s="249">
        <v>0</v>
      </c>
      <c r="S381" s="175">
        <v>0</v>
      </c>
      <c r="T381" s="172">
        <v>0</v>
      </c>
      <c r="U381" s="249">
        <v>0</v>
      </c>
      <c r="V381" s="249">
        <v>0</v>
      </c>
      <c r="W381" s="249">
        <v>0</v>
      </c>
      <c r="X381" s="175">
        <v>0</v>
      </c>
      <c r="Y381" s="172">
        <v>2.75</v>
      </c>
      <c r="Z381" s="249">
        <f t="shared" si="284"/>
        <v>688</v>
      </c>
      <c r="AA381" s="249">
        <v>0</v>
      </c>
      <c r="AB381" s="249">
        <v>0</v>
      </c>
      <c r="AC381" s="175">
        <v>688</v>
      </c>
      <c r="AD381" s="224"/>
    </row>
    <row r="382" spans="1:30" s="234" customFormat="1" ht="25.15" customHeight="1" outlineLevel="1" x14ac:dyDescent="0.2">
      <c r="A382" s="238" t="s">
        <v>1553</v>
      </c>
      <c r="B382" s="251" t="s">
        <v>347</v>
      </c>
      <c r="C382" s="172">
        <f t="shared" si="285"/>
        <v>1.88</v>
      </c>
      <c r="D382" s="249">
        <f t="shared" si="286"/>
        <v>469</v>
      </c>
      <c r="E382" s="207">
        <v>0</v>
      </c>
      <c r="F382" s="250">
        <f t="shared" si="287"/>
        <v>0</v>
      </c>
      <c r="G382" s="249">
        <v>0</v>
      </c>
      <c r="H382" s="249">
        <v>0</v>
      </c>
      <c r="I382" s="249">
        <v>0</v>
      </c>
      <c r="J382" s="207">
        <v>0</v>
      </c>
      <c r="K382" s="250">
        <f t="shared" si="282"/>
        <v>0</v>
      </c>
      <c r="L382" s="249">
        <v>0</v>
      </c>
      <c r="M382" s="249">
        <v>0</v>
      </c>
      <c r="N382" s="249">
        <v>0</v>
      </c>
      <c r="O382" s="172">
        <v>0</v>
      </c>
      <c r="P382" s="249">
        <f t="shared" si="283"/>
        <v>0</v>
      </c>
      <c r="Q382" s="249">
        <v>0</v>
      </c>
      <c r="R382" s="249">
        <v>0</v>
      </c>
      <c r="S382" s="175">
        <v>0</v>
      </c>
      <c r="T382" s="172">
        <v>0</v>
      </c>
      <c r="U382" s="249">
        <v>0</v>
      </c>
      <c r="V382" s="249">
        <v>0</v>
      </c>
      <c r="W382" s="249">
        <v>0</v>
      </c>
      <c r="X382" s="175">
        <v>0</v>
      </c>
      <c r="Y382" s="172">
        <f>ROUND(1.875,2)</f>
        <v>1.88</v>
      </c>
      <c r="Z382" s="249">
        <f t="shared" si="284"/>
        <v>469</v>
      </c>
      <c r="AA382" s="249">
        <v>0</v>
      </c>
      <c r="AB382" s="249">
        <v>0</v>
      </c>
      <c r="AC382" s="175">
        <v>469</v>
      </c>
      <c r="AD382" s="224"/>
    </row>
    <row r="383" spans="1:30" s="234" customFormat="1" ht="27" customHeight="1" outlineLevel="1" x14ac:dyDescent="0.2">
      <c r="A383" s="238" t="s">
        <v>1554</v>
      </c>
      <c r="B383" s="251" t="s">
        <v>348</v>
      </c>
      <c r="C383" s="172">
        <f t="shared" si="285"/>
        <v>3.08</v>
      </c>
      <c r="D383" s="249">
        <f t="shared" si="286"/>
        <v>769</v>
      </c>
      <c r="E383" s="207">
        <v>0</v>
      </c>
      <c r="F383" s="250">
        <f t="shared" si="287"/>
        <v>0</v>
      </c>
      <c r="G383" s="249">
        <v>0</v>
      </c>
      <c r="H383" s="249">
        <v>0</v>
      </c>
      <c r="I383" s="249">
        <v>0</v>
      </c>
      <c r="J383" s="207">
        <v>0</v>
      </c>
      <c r="K383" s="250">
        <f t="shared" si="282"/>
        <v>0</v>
      </c>
      <c r="L383" s="249">
        <v>0</v>
      </c>
      <c r="M383" s="249">
        <v>0</v>
      </c>
      <c r="N383" s="249">
        <v>0</v>
      </c>
      <c r="O383" s="172">
        <v>0</v>
      </c>
      <c r="P383" s="249">
        <f t="shared" si="283"/>
        <v>0</v>
      </c>
      <c r="Q383" s="249">
        <v>0</v>
      </c>
      <c r="R383" s="249">
        <v>0</v>
      </c>
      <c r="S383" s="175">
        <v>0</v>
      </c>
      <c r="T383" s="172">
        <v>0</v>
      </c>
      <c r="U383" s="249">
        <v>0</v>
      </c>
      <c r="V383" s="249">
        <v>0</v>
      </c>
      <c r="W383" s="249">
        <v>0</v>
      </c>
      <c r="X383" s="175">
        <v>0</v>
      </c>
      <c r="Y383" s="172">
        <f>ROUND(3.075,2)</f>
        <v>3.08</v>
      </c>
      <c r="Z383" s="249">
        <f t="shared" si="284"/>
        <v>769</v>
      </c>
      <c r="AA383" s="249">
        <v>0</v>
      </c>
      <c r="AB383" s="249">
        <v>0</v>
      </c>
      <c r="AC383" s="175">
        <v>769</v>
      </c>
      <c r="AD383" s="224"/>
    </row>
    <row r="384" spans="1:30" s="234" customFormat="1" ht="25.15" customHeight="1" outlineLevel="1" x14ac:dyDescent="0.2">
      <c r="A384" s="238" t="s">
        <v>1555</v>
      </c>
      <c r="B384" s="251" t="s">
        <v>223</v>
      </c>
      <c r="C384" s="172">
        <f t="shared" si="285"/>
        <v>0.57999999999999996</v>
      </c>
      <c r="D384" s="249">
        <f t="shared" si="286"/>
        <v>144</v>
      </c>
      <c r="E384" s="207">
        <v>0</v>
      </c>
      <c r="F384" s="250">
        <f t="shared" si="287"/>
        <v>0</v>
      </c>
      <c r="G384" s="249">
        <v>0</v>
      </c>
      <c r="H384" s="249">
        <v>0</v>
      </c>
      <c r="I384" s="249">
        <v>0</v>
      </c>
      <c r="J384" s="207">
        <v>0</v>
      </c>
      <c r="K384" s="250">
        <f t="shared" si="282"/>
        <v>0</v>
      </c>
      <c r="L384" s="249">
        <v>0</v>
      </c>
      <c r="M384" s="249">
        <v>0</v>
      </c>
      <c r="N384" s="249">
        <v>0</v>
      </c>
      <c r="O384" s="172">
        <v>0</v>
      </c>
      <c r="P384" s="249">
        <f t="shared" si="283"/>
        <v>0</v>
      </c>
      <c r="Q384" s="249">
        <v>0</v>
      </c>
      <c r="R384" s="249">
        <v>0</v>
      </c>
      <c r="S384" s="175">
        <v>0</v>
      </c>
      <c r="T384" s="172">
        <v>0</v>
      </c>
      <c r="U384" s="249">
        <v>0</v>
      </c>
      <c r="V384" s="249">
        <v>0</v>
      </c>
      <c r="W384" s="249">
        <v>0</v>
      </c>
      <c r="X384" s="175">
        <v>0</v>
      </c>
      <c r="Y384" s="172">
        <f>ROUND(0.575,2)</f>
        <v>0.57999999999999996</v>
      </c>
      <c r="Z384" s="249">
        <f t="shared" si="284"/>
        <v>144</v>
      </c>
      <c r="AA384" s="249">
        <v>0</v>
      </c>
      <c r="AB384" s="249">
        <v>0</v>
      </c>
      <c r="AC384" s="175">
        <v>144</v>
      </c>
      <c r="AD384" s="224"/>
    </row>
    <row r="385" spans="1:30" s="234" customFormat="1" ht="22.9" customHeight="1" outlineLevel="1" x14ac:dyDescent="0.2">
      <c r="A385" s="238" t="s">
        <v>1556</v>
      </c>
      <c r="B385" s="251" t="s">
        <v>224</v>
      </c>
      <c r="C385" s="172">
        <f t="shared" si="285"/>
        <v>0.74</v>
      </c>
      <c r="D385" s="249">
        <f t="shared" si="286"/>
        <v>184</v>
      </c>
      <c r="E385" s="207">
        <v>0</v>
      </c>
      <c r="F385" s="250">
        <f t="shared" si="287"/>
        <v>0</v>
      </c>
      <c r="G385" s="249">
        <v>0</v>
      </c>
      <c r="H385" s="249">
        <v>0</v>
      </c>
      <c r="I385" s="249">
        <v>0</v>
      </c>
      <c r="J385" s="207">
        <v>0</v>
      </c>
      <c r="K385" s="250">
        <f t="shared" si="282"/>
        <v>0</v>
      </c>
      <c r="L385" s="249">
        <v>0</v>
      </c>
      <c r="M385" s="249">
        <v>0</v>
      </c>
      <c r="N385" s="249">
        <v>0</v>
      </c>
      <c r="O385" s="172">
        <v>0</v>
      </c>
      <c r="P385" s="249">
        <f t="shared" si="283"/>
        <v>0</v>
      </c>
      <c r="Q385" s="249">
        <v>0</v>
      </c>
      <c r="R385" s="249">
        <v>0</v>
      </c>
      <c r="S385" s="175">
        <v>0</v>
      </c>
      <c r="T385" s="172">
        <v>0</v>
      </c>
      <c r="U385" s="249">
        <v>0</v>
      </c>
      <c r="V385" s="249">
        <v>0</v>
      </c>
      <c r="W385" s="249">
        <v>0</v>
      </c>
      <c r="X385" s="175">
        <v>0</v>
      </c>
      <c r="Y385" s="172">
        <f>ROUND(0.735,2)</f>
        <v>0.74</v>
      </c>
      <c r="Z385" s="249">
        <f t="shared" si="284"/>
        <v>184</v>
      </c>
      <c r="AA385" s="249">
        <v>0</v>
      </c>
      <c r="AB385" s="249">
        <v>0</v>
      </c>
      <c r="AC385" s="175">
        <v>184</v>
      </c>
      <c r="AD385" s="224"/>
    </row>
    <row r="386" spans="1:30" s="234" customFormat="1" ht="31.15" customHeight="1" outlineLevel="1" x14ac:dyDescent="0.2">
      <c r="A386" s="238" t="s">
        <v>1557</v>
      </c>
      <c r="B386" s="251" t="s">
        <v>225</v>
      </c>
      <c r="C386" s="172">
        <f t="shared" si="285"/>
        <v>0.99</v>
      </c>
      <c r="D386" s="249">
        <f t="shared" si="286"/>
        <v>246</v>
      </c>
      <c r="E386" s="207">
        <v>0</v>
      </c>
      <c r="F386" s="250">
        <f t="shared" si="287"/>
        <v>0</v>
      </c>
      <c r="G386" s="249">
        <v>0</v>
      </c>
      <c r="H386" s="249">
        <v>0</v>
      </c>
      <c r="I386" s="249">
        <v>0</v>
      </c>
      <c r="J386" s="207">
        <v>0</v>
      </c>
      <c r="K386" s="250">
        <f t="shared" si="282"/>
        <v>0</v>
      </c>
      <c r="L386" s="249">
        <v>0</v>
      </c>
      <c r="M386" s="249">
        <v>0</v>
      </c>
      <c r="N386" s="249">
        <v>0</v>
      </c>
      <c r="O386" s="172">
        <v>0</v>
      </c>
      <c r="P386" s="249">
        <f t="shared" si="283"/>
        <v>0</v>
      </c>
      <c r="Q386" s="249">
        <v>0</v>
      </c>
      <c r="R386" s="249">
        <v>0</v>
      </c>
      <c r="S386" s="175">
        <v>0</v>
      </c>
      <c r="T386" s="172">
        <v>0</v>
      </c>
      <c r="U386" s="249">
        <v>0</v>
      </c>
      <c r="V386" s="249">
        <v>0</v>
      </c>
      <c r="W386" s="249">
        <v>0</v>
      </c>
      <c r="X386" s="175">
        <v>0</v>
      </c>
      <c r="Y386" s="172">
        <f>ROUND(0.985,2)</f>
        <v>0.99</v>
      </c>
      <c r="Z386" s="249">
        <f t="shared" si="284"/>
        <v>246</v>
      </c>
      <c r="AA386" s="249">
        <v>0</v>
      </c>
      <c r="AB386" s="249">
        <v>0</v>
      </c>
      <c r="AC386" s="175">
        <v>246</v>
      </c>
      <c r="AD386" s="224"/>
    </row>
    <row r="387" spans="1:30" s="234" customFormat="1" ht="31.15" customHeight="1" outlineLevel="1" x14ac:dyDescent="0.2">
      <c r="A387" s="238" t="s">
        <v>1558</v>
      </c>
      <c r="B387" s="251" t="s">
        <v>226</v>
      </c>
      <c r="C387" s="172">
        <f t="shared" si="285"/>
        <v>0.88</v>
      </c>
      <c r="D387" s="249">
        <f t="shared" si="286"/>
        <v>219</v>
      </c>
      <c r="E387" s="207">
        <v>0</v>
      </c>
      <c r="F387" s="250">
        <f t="shared" si="287"/>
        <v>0</v>
      </c>
      <c r="G387" s="249">
        <v>0</v>
      </c>
      <c r="H387" s="249">
        <v>0</v>
      </c>
      <c r="I387" s="249">
        <v>0</v>
      </c>
      <c r="J387" s="207">
        <v>0</v>
      </c>
      <c r="K387" s="250">
        <f t="shared" si="282"/>
        <v>0</v>
      </c>
      <c r="L387" s="249">
        <v>0</v>
      </c>
      <c r="M387" s="249">
        <v>0</v>
      </c>
      <c r="N387" s="249">
        <v>0</v>
      </c>
      <c r="O387" s="172">
        <v>0</v>
      </c>
      <c r="P387" s="249">
        <f t="shared" si="283"/>
        <v>0</v>
      </c>
      <c r="Q387" s="249">
        <v>0</v>
      </c>
      <c r="R387" s="249">
        <v>0</v>
      </c>
      <c r="S387" s="175">
        <v>0</v>
      </c>
      <c r="T387" s="172">
        <v>0</v>
      </c>
      <c r="U387" s="249">
        <v>0</v>
      </c>
      <c r="V387" s="249">
        <v>0</v>
      </c>
      <c r="W387" s="249">
        <v>0</v>
      </c>
      <c r="X387" s="175">
        <v>0</v>
      </c>
      <c r="Y387" s="172">
        <f>ROUND(0.875,2)</f>
        <v>0.88</v>
      </c>
      <c r="Z387" s="249">
        <f t="shared" si="284"/>
        <v>219</v>
      </c>
      <c r="AA387" s="249">
        <v>0</v>
      </c>
      <c r="AB387" s="249">
        <v>0</v>
      </c>
      <c r="AC387" s="175">
        <v>219</v>
      </c>
      <c r="AD387" s="224"/>
    </row>
    <row r="388" spans="1:30" s="234" customFormat="1" ht="31.9" customHeight="1" outlineLevel="1" x14ac:dyDescent="0.2">
      <c r="A388" s="238" t="s">
        <v>1559</v>
      </c>
      <c r="B388" s="251" t="s">
        <v>227</v>
      </c>
      <c r="C388" s="172">
        <f t="shared" si="285"/>
        <v>1.1200000000000001</v>
      </c>
      <c r="D388" s="249">
        <f t="shared" si="286"/>
        <v>280</v>
      </c>
      <c r="E388" s="207">
        <v>0</v>
      </c>
      <c r="F388" s="250">
        <f t="shared" si="287"/>
        <v>0</v>
      </c>
      <c r="G388" s="249">
        <v>0</v>
      </c>
      <c r="H388" s="249">
        <v>0</v>
      </c>
      <c r="I388" s="249">
        <v>0</v>
      </c>
      <c r="J388" s="207">
        <v>0</v>
      </c>
      <c r="K388" s="250">
        <f t="shared" si="282"/>
        <v>0</v>
      </c>
      <c r="L388" s="249">
        <v>0</v>
      </c>
      <c r="M388" s="249">
        <v>0</v>
      </c>
      <c r="N388" s="249">
        <v>0</v>
      </c>
      <c r="O388" s="172">
        <v>0</v>
      </c>
      <c r="P388" s="249">
        <f t="shared" si="283"/>
        <v>0</v>
      </c>
      <c r="Q388" s="249">
        <v>0</v>
      </c>
      <c r="R388" s="249">
        <v>0</v>
      </c>
      <c r="S388" s="175">
        <v>0</v>
      </c>
      <c r="T388" s="172">
        <v>0</v>
      </c>
      <c r="U388" s="249">
        <v>0</v>
      </c>
      <c r="V388" s="249">
        <v>0</v>
      </c>
      <c r="W388" s="249">
        <v>0</v>
      </c>
      <c r="X388" s="175">
        <v>0</v>
      </c>
      <c r="Y388" s="172">
        <v>1.1200000000000001</v>
      </c>
      <c r="Z388" s="249">
        <f t="shared" si="284"/>
        <v>280</v>
      </c>
      <c r="AA388" s="249">
        <v>0</v>
      </c>
      <c r="AB388" s="249">
        <v>0</v>
      </c>
      <c r="AC388" s="175">
        <v>280</v>
      </c>
      <c r="AD388" s="224"/>
    </row>
    <row r="389" spans="1:30" s="234" customFormat="1" ht="33" customHeight="1" outlineLevel="1" x14ac:dyDescent="0.2">
      <c r="A389" s="238" t="s">
        <v>1560</v>
      </c>
      <c r="B389" s="251" t="s">
        <v>228</v>
      </c>
      <c r="C389" s="172">
        <f t="shared" si="285"/>
        <v>1.03</v>
      </c>
      <c r="D389" s="249">
        <f t="shared" si="286"/>
        <v>258</v>
      </c>
      <c r="E389" s="207">
        <v>0</v>
      </c>
      <c r="F389" s="250">
        <f t="shared" si="287"/>
        <v>0</v>
      </c>
      <c r="G389" s="249">
        <v>0</v>
      </c>
      <c r="H389" s="249">
        <v>0</v>
      </c>
      <c r="I389" s="249">
        <v>0</v>
      </c>
      <c r="J389" s="207">
        <v>0</v>
      </c>
      <c r="K389" s="250">
        <f t="shared" si="282"/>
        <v>0</v>
      </c>
      <c r="L389" s="249">
        <v>0</v>
      </c>
      <c r="M389" s="249">
        <v>0</v>
      </c>
      <c r="N389" s="249">
        <v>0</v>
      </c>
      <c r="O389" s="172">
        <v>0</v>
      </c>
      <c r="P389" s="249">
        <f t="shared" si="283"/>
        <v>0</v>
      </c>
      <c r="Q389" s="249">
        <v>0</v>
      </c>
      <c r="R389" s="249">
        <v>0</v>
      </c>
      <c r="S389" s="175">
        <v>0</v>
      </c>
      <c r="T389" s="172">
        <v>0</v>
      </c>
      <c r="U389" s="249">
        <v>0</v>
      </c>
      <c r="V389" s="249">
        <v>0</v>
      </c>
      <c r="W389" s="249">
        <v>0</v>
      </c>
      <c r="X389" s="175">
        <v>0</v>
      </c>
      <c r="Y389" s="172">
        <v>1.03</v>
      </c>
      <c r="Z389" s="249">
        <f t="shared" si="284"/>
        <v>258</v>
      </c>
      <c r="AA389" s="249">
        <v>0</v>
      </c>
      <c r="AB389" s="249">
        <v>0</v>
      </c>
      <c r="AC389" s="175">
        <v>258</v>
      </c>
      <c r="AD389" s="224"/>
    </row>
    <row r="390" spans="1:30" s="234" customFormat="1" ht="31.15" customHeight="1" outlineLevel="1" x14ac:dyDescent="0.2">
      <c r="A390" s="238" t="s">
        <v>1561</v>
      </c>
      <c r="B390" s="251" t="s">
        <v>229</v>
      </c>
      <c r="C390" s="172">
        <f t="shared" si="285"/>
        <v>1.9100000000000001</v>
      </c>
      <c r="D390" s="249">
        <f t="shared" si="286"/>
        <v>478</v>
      </c>
      <c r="E390" s="207">
        <v>0</v>
      </c>
      <c r="F390" s="250">
        <f t="shared" si="287"/>
        <v>0</v>
      </c>
      <c r="G390" s="249">
        <v>0</v>
      </c>
      <c r="H390" s="249">
        <v>0</v>
      </c>
      <c r="I390" s="249">
        <v>0</v>
      </c>
      <c r="J390" s="207">
        <v>0</v>
      </c>
      <c r="K390" s="250">
        <f t="shared" si="282"/>
        <v>0</v>
      </c>
      <c r="L390" s="249">
        <v>0</v>
      </c>
      <c r="M390" s="249">
        <v>0</v>
      </c>
      <c r="N390" s="249">
        <v>0</v>
      </c>
      <c r="O390" s="172">
        <v>0</v>
      </c>
      <c r="P390" s="249">
        <f t="shared" si="283"/>
        <v>0</v>
      </c>
      <c r="Q390" s="249">
        <v>0</v>
      </c>
      <c r="R390" s="249">
        <v>0</v>
      </c>
      <c r="S390" s="175">
        <v>0</v>
      </c>
      <c r="T390" s="172">
        <v>0</v>
      </c>
      <c r="U390" s="249">
        <v>0</v>
      </c>
      <c r="V390" s="249">
        <v>0</v>
      </c>
      <c r="W390" s="249">
        <v>0</v>
      </c>
      <c r="X390" s="175">
        <v>0</v>
      </c>
      <c r="Y390" s="172">
        <v>1.9100000000000001</v>
      </c>
      <c r="Z390" s="249">
        <f t="shared" si="284"/>
        <v>478</v>
      </c>
      <c r="AA390" s="249">
        <v>0</v>
      </c>
      <c r="AB390" s="249">
        <v>0</v>
      </c>
      <c r="AC390" s="175">
        <v>478</v>
      </c>
      <c r="AD390" s="224"/>
    </row>
    <row r="391" spans="1:30" s="234" customFormat="1" ht="31.15" customHeight="1" outlineLevel="1" x14ac:dyDescent="0.2">
      <c r="A391" s="238" t="s">
        <v>1562</v>
      </c>
      <c r="B391" s="251" t="s">
        <v>230</v>
      </c>
      <c r="C391" s="172">
        <f t="shared" si="285"/>
        <v>0.99</v>
      </c>
      <c r="D391" s="249">
        <f t="shared" si="286"/>
        <v>246</v>
      </c>
      <c r="E391" s="207">
        <v>0</v>
      </c>
      <c r="F391" s="250">
        <f t="shared" si="287"/>
        <v>0</v>
      </c>
      <c r="G391" s="249">
        <v>0</v>
      </c>
      <c r="H391" s="249">
        <v>0</v>
      </c>
      <c r="I391" s="249">
        <v>0</v>
      </c>
      <c r="J391" s="207">
        <v>0</v>
      </c>
      <c r="K391" s="250">
        <f t="shared" si="282"/>
        <v>0</v>
      </c>
      <c r="L391" s="249">
        <v>0</v>
      </c>
      <c r="M391" s="249">
        <v>0</v>
      </c>
      <c r="N391" s="249">
        <v>0</v>
      </c>
      <c r="O391" s="172">
        <v>0</v>
      </c>
      <c r="P391" s="249">
        <f t="shared" si="283"/>
        <v>0</v>
      </c>
      <c r="Q391" s="249">
        <v>0</v>
      </c>
      <c r="R391" s="249">
        <v>0</v>
      </c>
      <c r="S391" s="175">
        <v>0</v>
      </c>
      <c r="T391" s="172">
        <v>0</v>
      </c>
      <c r="U391" s="249">
        <v>0</v>
      </c>
      <c r="V391" s="249">
        <v>0</v>
      </c>
      <c r="W391" s="249">
        <v>0</v>
      </c>
      <c r="X391" s="175">
        <v>0</v>
      </c>
      <c r="Y391" s="172">
        <f>ROUND(0.985,2)</f>
        <v>0.99</v>
      </c>
      <c r="Z391" s="249">
        <f t="shared" si="284"/>
        <v>246</v>
      </c>
      <c r="AA391" s="249">
        <v>0</v>
      </c>
      <c r="AB391" s="249">
        <v>0</v>
      </c>
      <c r="AC391" s="175">
        <v>246</v>
      </c>
      <c r="AD391" s="224"/>
    </row>
    <row r="392" spans="1:30" s="234" customFormat="1" ht="30" customHeight="1" outlineLevel="1" x14ac:dyDescent="0.2">
      <c r="A392" s="238" t="s">
        <v>1563</v>
      </c>
      <c r="B392" s="251" t="s">
        <v>231</v>
      </c>
      <c r="C392" s="172">
        <f t="shared" si="285"/>
        <v>0.83</v>
      </c>
      <c r="D392" s="249">
        <f t="shared" si="286"/>
        <v>206</v>
      </c>
      <c r="E392" s="207">
        <v>0</v>
      </c>
      <c r="F392" s="250">
        <f t="shared" si="287"/>
        <v>0</v>
      </c>
      <c r="G392" s="249">
        <v>0</v>
      </c>
      <c r="H392" s="249">
        <v>0</v>
      </c>
      <c r="I392" s="249">
        <v>0</v>
      </c>
      <c r="J392" s="207">
        <v>0</v>
      </c>
      <c r="K392" s="250">
        <f t="shared" si="282"/>
        <v>0</v>
      </c>
      <c r="L392" s="249">
        <v>0</v>
      </c>
      <c r="M392" s="249">
        <v>0</v>
      </c>
      <c r="N392" s="249">
        <v>0</v>
      </c>
      <c r="O392" s="172">
        <v>0</v>
      </c>
      <c r="P392" s="249">
        <f t="shared" si="283"/>
        <v>0</v>
      </c>
      <c r="Q392" s="249">
        <v>0</v>
      </c>
      <c r="R392" s="249">
        <v>0</v>
      </c>
      <c r="S392" s="175">
        <v>0</v>
      </c>
      <c r="T392" s="172">
        <v>0</v>
      </c>
      <c r="U392" s="249">
        <v>0</v>
      </c>
      <c r="V392" s="249">
        <v>0</v>
      </c>
      <c r="W392" s="249">
        <v>0</v>
      </c>
      <c r="X392" s="175">
        <v>0</v>
      </c>
      <c r="Y392" s="172">
        <f>ROUND(0.825,2)</f>
        <v>0.83</v>
      </c>
      <c r="Z392" s="249">
        <f t="shared" si="284"/>
        <v>206</v>
      </c>
      <c r="AA392" s="249">
        <v>0</v>
      </c>
      <c r="AB392" s="249">
        <v>0</v>
      </c>
      <c r="AC392" s="175">
        <v>206</v>
      </c>
      <c r="AD392" s="224"/>
    </row>
    <row r="393" spans="1:30" s="234" customFormat="1" ht="22.15" customHeight="1" outlineLevel="1" x14ac:dyDescent="0.2">
      <c r="A393" s="238" t="s">
        <v>1564</v>
      </c>
      <c r="B393" s="251" t="s">
        <v>232</v>
      </c>
      <c r="C393" s="172">
        <f t="shared" si="285"/>
        <v>0.85000000000000009</v>
      </c>
      <c r="D393" s="249">
        <f t="shared" si="286"/>
        <v>213</v>
      </c>
      <c r="E393" s="207">
        <v>0</v>
      </c>
      <c r="F393" s="250">
        <f t="shared" si="287"/>
        <v>0</v>
      </c>
      <c r="G393" s="249">
        <v>0</v>
      </c>
      <c r="H393" s="249">
        <v>0</v>
      </c>
      <c r="I393" s="249">
        <v>0</v>
      </c>
      <c r="J393" s="207">
        <v>0</v>
      </c>
      <c r="K393" s="250">
        <f t="shared" si="282"/>
        <v>0</v>
      </c>
      <c r="L393" s="249">
        <v>0</v>
      </c>
      <c r="M393" s="249">
        <v>0</v>
      </c>
      <c r="N393" s="249">
        <v>0</v>
      </c>
      <c r="O393" s="172">
        <v>0</v>
      </c>
      <c r="P393" s="249">
        <f t="shared" si="283"/>
        <v>0</v>
      </c>
      <c r="Q393" s="249">
        <v>0</v>
      </c>
      <c r="R393" s="249">
        <v>0</v>
      </c>
      <c r="S393" s="175">
        <v>0</v>
      </c>
      <c r="T393" s="172">
        <v>0</v>
      </c>
      <c r="U393" s="249">
        <v>0</v>
      </c>
      <c r="V393" s="249">
        <v>0</v>
      </c>
      <c r="W393" s="249">
        <v>0</v>
      </c>
      <c r="X393" s="175">
        <v>0</v>
      </c>
      <c r="Y393" s="172">
        <v>0.85000000000000009</v>
      </c>
      <c r="Z393" s="249">
        <f t="shared" si="284"/>
        <v>213</v>
      </c>
      <c r="AA393" s="249">
        <v>0</v>
      </c>
      <c r="AB393" s="249">
        <v>0</v>
      </c>
      <c r="AC393" s="175">
        <v>213</v>
      </c>
      <c r="AD393" s="224"/>
    </row>
    <row r="394" spans="1:30" s="234" customFormat="1" ht="26.45" customHeight="1" outlineLevel="1" x14ac:dyDescent="0.2">
      <c r="A394" s="238" t="s">
        <v>1565</v>
      </c>
      <c r="B394" s="251" t="s">
        <v>233</v>
      </c>
      <c r="C394" s="172">
        <f t="shared" si="285"/>
        <v>1.47</v>
      </c>
      <c r="D394" s="249">
        <f t="shared" si="286"/>
        <v>368</v>
      </c>
      <c r="E394" s="207">
        <v>0</v>
      </c>
      <c r="F394" s="250">
        <f t="shared" si="287"/>
        <v>0</v>
      </c>
      <c r="G394" s="249">
        <v>0</v>
      </c>
      <c r="H394" s="249">
        <v>0</v>
      </c>
      <c r="I394" s="249">
        <v>0</v>
      </c>
      <c r="J394" s="207">
        <v>0</v>
      </c>
      <c r="K394" s="250">
        <f t="shared" si="282"/>
        <v>0</v>
      </c>
      <c r="L394" s="249">
        <v>0</v>
      </c>
      <c r="M394" s="249">
        <v>0</v>
      </c>
      <c r="N394" s="249">
        <v>0</v>
      </c>
      <c r="O394" s="172">
        <v>0</v>
      </c>
      <c r="P394" s="249">
        <f t="shared" si="283"/>
        <v>0</v>
      </c>
      <c r="Q394" s="249">
        <v>0</v>
      </c>
      <c r="R394" s="249">
        <v>0</v>
      </c>
      <c r="S394" s="175">
        <v>0</v>
      </c>
      <c r="T394" s="172">
        <v>0</v>
      </c>
      <c r="U394" s="249">
        <v>0</v>
      </c>
      <c r="V394" s="249">
        <v>0</v>
      </c>
      <c r="W394" s="249">
        <v>0</v>
      </c>
      <c r="X394" s="175">
        <v>0</v>
      </c>
      <c r="Y394" s="172">
        <v>1.47</v>
      </c>
      <c r="Z394" s="249">
        <f t="shared" si="284"/>
        <v>368</v>
      </c>
      <c r="AA394" s="249">
        <v>0</v>
      </c>
      <c r="AB394" s="249">
        <v>0</v>
      </c>
      <c r="AC394" s="175">
        <v>368</v>
      </c>
      <c r="AD394" s="224"/>
    </row>
    <row r="395" spans="1:30" s="234" customFormat="1" ht="25.9" customHeight="1" outlineLevel="1" x14ac:dyDescent="0.2">
      <c r="A395" s="238" t="s">
        <v>1566</v>
      </c>
      <c r="B395" s="251" t="s">
        <v>234</v>
      </c>
      <c r="C395" s="172">
        <f t="shared" si="285"/>
        <v>1.82</v>
      </c>
      <c r="D395" s="249">
        <f t="shared" si="286"/>
        <v>454</v>
      </c>
      <c r="E395" s="207">
        <v>0</v>
      </c>
      <c r="F395" s="250">
        <f t="shared" si="287"/>
        <v>0</v>
      </c>
      <c r="G395" s="249">
        <v>0</v>
      </c>
      <c r="H395" s="249">
        <v>0</v>
      </c>
      <c r="I395" s="249">
        <v>0</v>
      </c>
      <c r="J395" s="207">
        <v>0</v>
      </c>
      <c r="K395" s="250">
        <f t="shared" si="282"/>
        <v>0</v>
      </c>
      <c r="L395" s="249">
        <v>0</v>
      </c>
      <c r="M395" s="249">
        <v>0</v>
      </c>
      <c r="N395" s="249">
        <v>0</v>
      </c>
      <c r="O395" s="172">
        <v>0</v>
      </c>
      <c r="P395" s="249">
        <f t="shared" si="283"/>
        <v>0</v>
      </c>
      <c r="Q395" s="249">
        <v>0</v>
      </c>
      <c r="R395" s="249">
        <v>0</v>
      </c>
      <c r="S395" s="175">
        <v>0</v>
      </c>
      <c r="T395" s="172">
        <v>0</v>
      </c>
      <c r="U395" s="249">
        <v>0</v>
      </c>
      <c r="V395" s="249">
        <v>0</v>
      </c>
      <c r="W395" s="249">
        <v>0</v>
      </c>
      <c r="X395" s="175">
        <v>0</v>
      </c>
      <c r="Y395" s="172">
        <f>ROUND(1.815,2)</f>
        <v>1.82</v>
      </c>
      <c r="Z395" s="249">
        <f t="shared" si="284"/>
        <v>454</v>
      </c>
      <c r="AA395" s="249">
        <v>0</v>
      </c>
      <c r="AB395" s="249">
        <v>0</v>
      </c>
      <c r="AC395" s="175">
        <v>454</v>
      </c>
      <c r="AD395" s="224"/>
    </row>
    <row r="396" spans="1:30" s="234" customFormat="1" ht="24" customHeight="1" outlineLevel="1" x14ac:dyDescent="0.2">
      <c r="A396" s="238" t="s">
        <v>1567</v>
      </c>
      <c r="B396" s="251" t="s">
        <v>235</v>
      </c>
      <c r="C396" s="172">
        <f t="shared" si="285"/>
        <v>1</v>
      </c>
      <c r="D396" s="249">
        <f t="shared" si="286"/>
        <v>250</v>
      </c>
      <c r="E396" s="207">
        <v>0</v>
      </c>
      <c r="F396" s="250">
        <f t="shared" si="287"/>
        <v>0</v>
      </c>
      <c r="G396" s="249">
        <v>0</v>
      </c>
      <c r="H396" s="249">
        <v>0</v>
      </c>
      <c r="I396" s="249">
        <v>0</v>
      </c>
      <c r="J396" s="207">
        <v>0</v>
      </c>
      <c r="K396" s="250">
        <f t="shared" si="282"/>
        <v>0</v>
      </c>
      <c r="L396" s="249">
        <v>0</v>
      </c>
      <c r="M396" s="249">
        <v>0</v>
      </c>
      <c r="N396" s="249">
        <v>0</v>
      </c>
      <c r="O396" s="172">
        <v>0</v>
      </c>
      <c r="P396" s="249">
        <f t="shared" si="283"/>
        <v>0</v>
      </c>
      <c r="Q396" s="249">
        <v>0</v>
      </c>
      <c r="R396" s="249">
        <v>0</v>
      </c>
      <c r="S396" s="175">
        <v>0</v>
      </c>
      <c r="T396" s="172">
        <v>0</v>
      </c>
      <c r="U396" s="249">
        <v>0</v>
      </c>
      <c r="V396" s="249">
        <v>0</v>
      </c>
      <c r="W396" s="249">
        <v>0</v>
      </c>
      <c r="X396" s="175">
        <v>0</v>
      </c>
      <c r="Y396" s="172">
        <v>1</v>
      </c>
      <c r="Z396" s="249">
        <f t="shared" si="284"/>
        <v>250</v>
      </c>
      <c r="AA396" s="249">
        <v>0</v>
      </c>
      <c r="AB396" s="249">
        <v>0</v>
      </c>
      <c r="AC396" s="175">
        <v>250</v>
      </c>
      <c r="AD396" s="224"/>
    </row>
    <row r="397" spans="1:30" s="234" customFormat="1" ht="25.9" customHeight="1" outlineLevel="1" x14ac:dyDescent="0.2">
      <c r="A397" s="238" t="s">
        <v>1568</v>
      </c>
      <c r="B397" s="251" t="s">
        <v>236</v>
      </c>
      <c r="C397" s="172">
        <f t="shared" si="285"/>
        <v>3.1</v>
      </c>
      <c r="D397" s="249">
        <f t="shared" si="286"/>
        <v>774</v>
      </c>
      <c r="E397" s="207">
        <v>0</v>
      </c>
      <c r="F397" s="250">
        <f t="shared" si="287"/>
        <v>0</v>
      </c>
      <c r="G397" s="249">
        <v>0</v>
      </c>
      <c r="H397" s="249">
        <v>0</v>
      </c>
      <c r="I397" s="249">
        <v>0</v>
      </c>
      <c r="J397" s="207">
        <v>0</v>
      </c>
      <c r="K397" s="250">
        <f t="shared" si="282"/>
        <v>0</v>
      </c>
      <c r="L397" s="249">
        <v>0</v>
      </c>
      <c r="M397" s="249">
        <v>0</v>
      </c>
      <c r="N397" s="249">
        <v>0</v>
      </c>
      <c r="O397" s="172">
        <v>0</v>
      </c>
      <c r="P397" s="249">
        <f t="shared" si="283"/>
        <v>0</v>
      </c>
      <c r="Q397" s="249">
        <v>0</v>
      </c>
      <c r="R397" s="249">
        <v>0</v>
      </c>
      <c r="S397" s="175">
        <v>0</v>
      </c>
      <c r="T397" s="172">
        <v>0</v>
      </c>
      <c r="U397" s="249">
        <v>0</v>
      </c>
      <c r="V397" s="249">
        <v>0</v>
      </c>
      <c r="W397" s="249">
        <v>0</v>
      </c>
      <c r="X397" s="175">
        <v>0</v>
      </c>
      <c r="Y397" s="172">
        <f>ROUND(3.095,2)</f>
        <v>3.1</v>
      </c>
      <c r="Z397" s="249">
        <f t="shared" si="284"/>
        <v>774</v>
      </c>
      <c r="AA397" s="249">
        <v>0</v>
      </c>
      <c r="AB397" s="249">
        <v>0</v>
      </c>
      <c r="AC397" s="175">
        <v>774</v>
      </c>
      <c r="AD397" s="224"/>
    </row>
    <row r="398" spans="1:30" s="234" customFormat="1" ht="28.15" customHeight="1" outlineLevel="1" x14ac:dyDescent="0.2">
      <c r="A398" s="238" t="s">
        <v>1569</v>
      </c>
      <c r="B398" s="251" t="s">
        <v>237</v>
      </c>
      <c r="C398" s="172">
        <f t="shared" si="285"/>
        <v>2.16</v>
      </c>
      <c r="D398" s="249">
        <f t="shared" si="286"/>
        <v>540</v>
      </c>
      <c r="E398" s="207">
        <v>0</v>
      </c>
      <c r="F398" s="250">
        <f t="shared" si="287"/>
        <v>0</v>
      </c>
      <c r="G398" s="249">
        <v>0</v>
      </c>
      <c r="H398" s="249">
        <v>0</v>
      </c>
      <c r="I398" s="249">
        <v>0</v>
      </c>
      <c r="J398" s="207">
        <v>0</v>
      </c>
      <c r="K398" s="250">
        <f t="shared" si="282"/>
        <v>0</v>
      </c>
      <c r="L398" s="249">
        <v>0</v>
      </c>
      <c r="M398" s="249">
        <v>0</v>
      </c>
      <c r="N398" s="249">
        <v>0</v>
      </c>
      <c r="O398" s="172">
        <v>0</v>
      </c>
      <c r="P398" s="249">
        <f t="shared" si="283"/>
        <v>0</v>
      </c>
      <c r="Q398" s="249">
        <v>0</v>
      </c>
      <c r="R398" s="249">
        <v>0</v>
      </c>
      <c r="S398" s="175">
        <v>0</v>
      </c>
      <c r="T398" s="172">
        <v>0</v>
      </c>
      <c r="U398" s="249">
        <v>0</v>
      </c>
      <c r="V398" s="249">
        <v>0</v>
      </c>
      <c r="W398" s="249">
        <v>0</v>
      </c>
      <c r="X398" s="175">
        <v>0</v>
      </c>
      <c r="Y398" s="172">
        <v>2.16</v>
      </c>
      <c r="Z398" s="249">
        <f t="shared" si="284"/>
        <v>540</v>
      </c>
      <c r="AA398" s="249">
        <v>0</v>
      </c>
      <c r="AB398" s="249">
        <v>0</v>
      </c>
      <c r="AC398" s="175">
        <v>540</v>
      </c>
      <c r="AD398" s="224"/>
    </row>
    <row r="399" spans="1:30" s="234" customFormat="1" ht="31.9" customHeight="1" outlineLevel="1" x14ac:dyDescent="0.2">
      <c r="A399" s="238" t="s">
        <v>1570</v>
      </c>
      <c r="B399" s="251" t="s">
        <v>238</v>
      </c>
      <c r="C399" s="172">
        <f t="shared" si="285"/>
        <v>1.9</v>
      </c>
      <c r="D399" s="249">
        <f t="shared" si="286"/>
        <v>475</v>
      </c>
      <c r="E399" s="207">
        <v>0</v>
      </c>
      <c r="F399" s="250">
        <f t="shared" si="287"/>
        <v>0</v>
      </c>
      <c r="G399" s="249">
        <v>0</v>
      </c>
      <c r="H399" s="249">
        <v>0</v>
      </c>
      <c r="I399" s="249">
        <v>0</v>
      </c>
      <c r="J399" s="207">
        <v>0</v>
      </c>
      <c r="K399" s="250">
        <f t="shared" si="282"/>
        <v>0</v>
      </c>
      <c r="L399" s="249">
        <v>0</v>
      </c>
      <c r="M399" s="249">
        <v>0</v>
      </c>
      <c r="N399" s="249">
        <v>0</v>
      </c>
      <c r="O399" s="172">
        <v>0</v>
      </c>
      <c r="P399" s="249">
        <f t="shared" si="283"/>
        <v>0</v>
      </c>
      <c r="Q399" s="249">
        <v>0</v>
      </c>
      <c r="R399" s="249">
        <v>0</v>
      </c>
      <c r="S399" s="175">
        <v>0</v>
      </c>
      <c r="T399" s="172">
        <v>0</v>
      </c>
      <c r="U399" s="249">
        <v>0</v>
      </c>
      <c r="V399" s="249">
        <v>0</v>
      </c>
      <c r="W399" s="249">
        <v>0</v>
      </c>
      <c r="X399" s="175">
        <v>0</v>
      </c>
      <c r="Y399" s="172">
        <v>1.9</v>
      </c>
      <c r="Z399" s="249">
        <f t="shared" si="284"/>
        <v>475</v>
      </c>
      <c r="AA399" s="249">
        <v>0</v>
      </c>
      <c r="AB399" s="249">
        <v>0</v>
      </c>
      <c r="AC399" s="175">
        <v>475</v>
      </c>
      <c r="AD399" s="224"/>
    </row>
    <row r="400" spans="1:30" s="234" customFormat="1" ht="30" customHeight="1" outlineLevel="1" x14ac:dyDescent="0.2">
      <c r="A400" s="238" t="s">
        <v>1571</v>
      </c>
      <c r="B400" s="251" t="s">
        <v>349</v>
      </c>
      <c r="C400" s="172">
        <f t="shared" si="285"/>
        <v>1.35</v>
      </c>
      <c r="D400" s="249">
        <f t="shared" si="286"/>
        <v>338</v>
      </c>
      <c r="E400" s="207">
        <v>0</v>
      </c>
      <c r="F400" s="250">
        <f t="shared" si="287"/>
        <v>0</v>
      </c>
      <c r="G400" s="249">
        <v>0</v>
      </c>
      <c r="H400" s="249">
        <v>0</v>
      </c>
      <c r="I400" s="249">
        <v>0</v>
      </c>
      <c r="J400" s="207">
        <v>0</v>
      </c>
      <c r="K400" s="250">
        <f t="shared" si="282"/>
        <v>0</v>
      </c>
      <c r="L400" s="249">
        <v>0</v>
      </c>
      <c r="M400" s="249">
        <v>0</v>
      </c>
      <c r="N400" s="249">
        <v>0</v>
      </c>
      <c r="O400" s="172">
        <v>0</v>
      </c>
      <c r="P400" s="249">
        <f t="shared" si="283"/>
        <v>0</v>
      </c>
      <c r="Q400" s="249">
        <v>0</v>
      </c>
      <c r="R400" s="249">
        <v>0</v>
      </c>
      <c r="S400" s="175">
        <v>0</v>
      </c>
      <c r="T400" s="172">
        <v>0</v>
      </c>
      <c r="U400" s="249">
        <v>0</v>
      </c>
      <c r="V400" s="249">
        <v>0</v>
      </c>
      <c r="W400" s="249">
        <v>0</v>
      </c>
      <c r="X400" s="175">
        <v>0</v>
      </c>
      <c r="Y400" s="172">
        <v>1.35</v>
      </c>
      <c r="Z400" s="249">
        <f t="shared" si="284"/>
        <v>338</v>
      </c>
      <c r="AA400" s="249">
        <v>0</v>
      </c>
      <c r="AB400" s="249">
        <v>0</v>
      </c>
      <c r="AC400" s="175">
        <v>338</v>
      </c>
      <c r="AD400" s="224"/>
    </row>
    <row r="401" spans="1:30" s="234" customFormat="1" ht="33" customHeight="1" outlineLevel="1" x14ac:dyDescent="0.2">
      <c r="A401" s="238" t="s">
        <v>1572</v>
      </c>
      <c r="B401" s="251" t="s">
        <v>239</v>
      </c>
      <c r="C401" s="172">
        <f t="shared" si="285"/>
        <v>1.48</v>
      </c>
      <c r="D401" s="249">
        <f t="shared" si="286"/>
        <v>369</v>
      </c>
      <c r="E401" s="207">
        <v>0</v>
      </c>
      <c r="F401" s="250">
        <f t="shared" si="287"/>
        <v>0</v>
      </c>
      <c r="G401" s="249">
        <v>0</v>
      </c>
      <c r="H401" s="249">
        <v>0</v>
      </c>
      <c r="I401" s="249">
        <v>0</v>
      </c>
      <c r="J401" s="207">
        <v>0</v>
      </c>
      <c r="K401" s="250">
        <f t="shared" si="282"/>
        <v>0</v>
      </c>
      <c r="L401" s="249">
        <v>0</v>
      </c>
      <c r="M401" s="249">
        <v>0</v>
      </c>
      <c r="N401" s="249">
        <v>0</v>
      </c>
      <c r="O401" s="172">
        <v>0</v>
      </c>
      <c r="P401" s="249">
        <f t="shared" si="283"/>
        <v>0</v>
      </c>
      <c r="Q401" s="249">
        <v>0</v>
      </c>
      <c r="R401" s="249">
        <v>0</v>
      </c>
      <c r="S401" s="175">
        <v>0</v>
      </c>
      <c r="T401" s="172">
        <v>0</v>
      </c>
      <c r="U401" s="249">
        <v>0</v>
      </c>
      <c r="V401" s="249">
        <v>0</v>
      </c>
      <c r="W401" s="249">
        <v>0</v>
      </c>
      <c r="X401" s="175">
        <v>0</v>
      </c>
      <c r="Y401" s="172">
        <f>ROUND(1.475,2)</f>
        <v>1.48</v>
      </c>
      <c r="Z401" s="249">
        <f t="shared" si="284"/>
        <v>369</v>
      </c>
      <c r="AA401" s="249">
        <v>0</v>
      </c>
      <c r="AB401" s="249">
        <v>0</v>
      </c>
      <c r="AC401" s="175">
        <v>369</v>
      </c>
      <c r="AD401" s="224"/>
    </row>
    <row r="402" spans="1:30" s="234" customFormat="1" ht="34.9" customHeight="1" outlineLevel="1" x14ac:dyDescent="0.2">
      <c r="A402" s="238" t="s">
        <v>1573</v>
      </c>
      <c r="B402" s="251" t="s">
        <v>350</v>
      </c>
      <c r="C402" s="172">
        <f t="shared" si="285"/>
        <v>0.65</v>
      </c>
      <c r="D402" s="249">
        <f t="shared" si="286"/>
        <v>163</v>
      </c>
      <c r="E402" s="207">
        <v>0</v>
      </c>
      <c r="F402" s="250">
        <f t="shared" si="287"/>
        <v>0</v>
      </c>
      <c r="G402" s="249">
        <v>0</v>
      </c>
      <c r="H402" s="249">
        <v>0</v>
      </c>
      <c r="I402" s="249">
        <v>0</v>
      </c>
      <c r="J402" s="207">
        <v>0</v>
      </c>
      <c r="K402" s="250">
        <f t="shared" si="282"/>
        <v>0</v>
      </c>
      <c r="L402" s="249">
        <v>0</v>
      </c>
      <c r="M402" s="249">
        <v>0</v>
      </c>
      <c r="N402" s="249">
        <v>0</v>
      </c>
      <c r="O402" s="172">
        <v>0</v>
      </c>
      <c r="P402" s="249">
        <f t="shared" si="283"/>
        <v>0</v>
      </c>
      <c r="Q402" s="249">
        <v>0</v>
      </c>
      <c r="R402" s="249">
        <v>0</v>
      </c>
      <c r="S402" s="175">
        <v>0</v>
      </c>
      <c r="T402" s="172">
        <v>0</v>
      </c>
      <c r="U402" s="249">
        <v>0</v>
      </c>
      <c r="V402" s="249">
        <v>0</v>
      </c>
      <c r="W402" s="249">
        <v>0</v>
      </c>
      <c r="X402" s="175">
        <v>0</v>
      </c>
      <c r="Y402" s="172">
        <v>0.65</v>
      </c>
      <c r="Z402" s="249">
        <f t="shared" si="284"/>
        <v>163</v>
      </c>
      <c r="AA402" s="249">
        <v>0</v>
      </c>
      <c r="AB402" s="249">
        <v>0</v>
      </c>
      <c r="AC402" s="175">
        <v>163</v>
      </c>
      <c r="AD402" s="224"/>
    </row>
    <row r="403" spans="1:30" s="234" customFormat="1" ht="25.9" customHeight="1" outlineLevel="1" x14ac:dyDescent="0.2">
      <c r="A403" s="238" t="s">
        <v>1574</v>
      </c>
      <c r="B403" s="251" t="s">
        <v>240</v>
      </c>
      <c r="C403" s="172">
        <f t="shared" si="285"/>
        <v>2.59</v>
      </c>
      <c r="D403" s="249">
        <f t="shared" si="286"/>
        <v>648</v>
      </c>
      <c r="E403" s="207">
        <v>0</v>
      </c>
      <c r="F403" s="250">
        <f t="shared" si="287"/>
        <v>0</v>
      </c>
      <c r="G403" s="249">
        <v>0</v>
      </c>
      <c r="H403" s="249">
        <v>0</v>
      </c>
      <c r="I403" s="249">
        <v>0</v>
      </c>
      <c r="J403" s="207">
        <v>0</v>
      </c>
      <c r="K403" s="250">
        <f t="shared" si="282"/>
        <v>0</v>
      </c>
      <c r="L403" s="249">
        <v>0</v>
      </c>
      <c r="M403" s="249">
        <v>0</v>
      </c>
      <c r="N403" s="249">
        <v>0</v>
      </c>
      <c r="O403" s="172">
        <v>0</v>
      </c>
      <c r="P403" s="249">
        <f t="shared" si="283"/>
        <v>0</v>
      </c>
      <c r="Q403" s="249">
        <v>0</v>
      </c>
      <c r="R403" s="249">
        <v>0</v>
      </c>
      <c r="S403" s="175">
        <v>0</v>
      </c>
      <c r="T403" s="172">
        <v>0</v>
      </c>
      <c r="U403" s="249">
        <v>0</v>
      </c>
      <c r="V403" s="249">
        <v>0</v>
      </c>
      <c r="W403" s="249">
        <v>0</v>
      </c>
      <c r="X403" s="175">
        <v>0</v>
      </c>
      <c r="Y403" s="172">
        <v>2.59</v>
      </c>
      <c r="Z403" s="249">
        <f t="shared" si="284"/>
        <v>648</v>
      </c>
      <c r="AA403" s="249">
        <v>0</v>
      </c>
      <c r="AB403" s="249">
        <v>0</v>
      </c>
      <c r="AC403" s="175">
        <v>648</v>
      </c>
      <c r="AD403" s="224"/>
    </row>
    <row r="404" spans="1:30" s="234" customFormat="1" ht="24" customHeight="1" outlineLevel="1" x14ac:dyDescent="0.2">
      <c r="A404" s="238" t="s">
        <v>1575</v>
      </c>
      <c r="B404" s="251" t="s">
        <v>241</v>
      </c>
      <c r="C404" s="172">
        <f t="shared" si="285"/>
        <v>1.8</v>
      </c>
      <c r="D404" s="249">
        <f t="shared" si="286"/>
        <v>449</v>
      </c>
      <c r="E404" s="207">
        <v>0</v>
      </c>
      <c r="F404" s="250">
        <f t="shared" si="287"/>
        <v>0</v>
      </c>
      <c r="G404" s="249">
        <v>0</v>
      </c>
      <c r="H404" s="249">
        <v>0</v>
      </c>
      <c r="I404" s="249">
        <v>0</v>
      </c>
      <c r="J404" s="207">
        <v>0</v>
      </c>
      <c r="K404" s="250">
        <f t="shared" si="282"/>
        <v>0</v>
      </c>
      <c r="L404" s="249">
        <v>0</v>
      </c>
      <c r="M404" s="249">
        <v>0</v>
      </c>
      <c r="N404" s="249">
        <v>0</v>
      </c>
      <c r="O404" s="172">
        <v>0</v>
      </c>
      <c r="P404" s="249">
        <f t="shared" si="283"/>
        <v>0</v>
      </c>
      <c r="Q404" s="249">
        <v>0</v>
      </c>
      <c r="R404" s="249">
        <v>0</v>
      </c>
      <c r="S404" s="175">
        <v>0</v>
      </c>
      <c r="T404" s="172">
        <v>0</v>
      </c>
      <c r="U404" s="249">
        <v>0</v>
      </c>
      <c r="V404" s="249">
        <v>0</v>
      </c>
      <c r="W404" s="249">
        <v>0</v>
      </c>
      <c r="X404" s="175">
        <v>0</v>
      </c>
      <c r="Y404" s="172">
        <f>ROUND(1.795,2)</f>
        <v>1.8</v>
      </c>
      <c r="Z404" s="249">
        <f t="shared" si="284"/>
        <v>449</v>
      </c>
      <c r="AA404" s="249">
        <v>0</v>
      </c>
      <c r="AB404" s="249">
        <v>0</v>
      </c>
      <c r="AC404" s="175">
        <v>449</v>
      </c>
      <c r="AD404" s="224"/>
    </row>
    <row r="405" spans="1:30" s="234" customFormat="1" ht="22.9" customHeight="1" outlineLevel="1" x14ac:dyDescent="0.2">
      <c r="A405" s="238" t="s">
        <v>1576</v>
      </c>
      <c r="B405" s="251" t="s">
        <v>351</v>
      </c>
      <c r="C405" s="172">
        <f t="shared" si="285"/>
        <v>0.5</v>
      </c>
      <c r="D405" s="249">
        <f t="shared" si="286"/>
        <v>125</v>
      </c>
      <c r="E405" s="207">
        <v>0</v>
      </c>
      <c r="F405" s="250">
        <f t="shared" si="287"/>
        <v>0</v>
      </c>
      <c r="G405" s="249">
        <v>0</v>
      </c>
      <c r="H405" s="249">
        <v>0</v>
      </c>
      <c r="I405" s="249">
        <v>0</v>
      </c>
      <c r="J405" s="207">
        <v>0</v>
      </c>
      <c r="K405" s="250">
        <f t="shared" si="282"/>
        <v>0</v>
      </c>
      <c r="L405" s="249">
        <v>0</v>
      </c>
      <c r="M405" s="249">
        <v>0</v>
      </c>
      <c r="N405" s="249">
        <v>0</v>
      </c>
      <c r="O405" s="172">
        <v>0</v>
      </c>
      <c r="P405" s="249">
        <f t="shared" si="283"/>
        <v>0</v>
      </c>
      <c r="Q405" s="249">
        <v>0</v>
      </c>
      <c r="R405" s="249">
        <v>0</v>
      </c>
      <c r="S405" s="175">
        <v>0</v>
      </c>
      <c r="T405" s="172">
        <v>0</v>
      </c>
      <c r="U405" s="249">
        <v>0</v>
      </c>
      <c r="V405" s="249">
        <v>0</v>
      </c>
      <c r="W405" s="249">
        <v>0</v>
      </c>
      <c r="X405" s="175">
        <v>0</v>
      </c>
      <c r="Y405" s="172">
        <v>0.5</v>
      </c>
      <c r="Z405" s="249">
        <f t="shared" si="284"/>
        <v>125</v>
      </c>
      <c r="AA405" s="249">
        <v>0</v>
      </c>
      <c r="AB405" s="249">
        <v>0</v>
      </c>
      <c r="AC405" s="175">
        <v>125</v>
      </c>
      <c r="AD405" s="224"/>
    </row>
    <row r="406" spans="1:30" s="234" customFormat="1" ht="32.450000000000003" customHeight="1" outlineLevel="1" x14ac:dyDescent="0.2">
      <c r="A406" s="238" t="s">
        <v>1577</v>
      </c>
      <c r="B406" s="251" t="s">
        <v>242</v>
      </c>
      <c r="C406" s="172">
        <f t="shared" si="285"/>
        <v>0.57000000000000006</v>
      </c>
      <c r="D406" s="249">
        <f t="shared" si="286"/>
        <v>143</v>
      </c>
      <c r="E406" s="207">
        <v>0</v>
      </c>
      <c r="F406" s="250">
        <f t="shared" si="287"/>
        <v>0</v>
      </c>
      <c r="G406" s="249">
        <v>0</v>
      </c>
      <c r="H406" s="249">
        <v>0</v>
      </c>
      <c r="I406" s="249">
        <v>0</v>
      </c>
      <c r="J406" s="207">
        <v>0</v>
      </c>
      <c r="K406" s="250">
        <f t="shared" si="282"/>
        <v>0</v>
      </c>
      <c r="L406" s="249">
        <v>0</v>
      </c>
      <c r="M406" s="249">
        <v>0</v>
      </c>
      <c r="N406" s="249">
        <v>0</v>
      </c>
      <c r="O406" s="172">
        <v>0</v>
      </c>
      <c r="P406" s="249">
        <f t="shared" si="283"/>
        <v>0</v>
      </c>
      <c r="Q406" s="249">
        <v>0</v>
      </c>
      <c r="R406" s="249">
        <v>0</v>
      </c>
      <c r="S406" s="175">
        <v>0</v>
      </c>
      <c r="T406" s="172">
        <v>0</v>
      </c>
      <c r="U406" s="249">
        <v>0</v>
      </c>
      <c r="V406" s="249">
        <v>0</v>
      </c>
      <c r="W406" s="249">
        <v>0</v>
      </c>
      <c r="X406" s="175">
        <v>0</v>
      </c>
      <c r="Y406" s="172">
        <v>0.57000000000000006</v>
      </c>
      <c r="Z406" s="249">
        <f t="shared" si="284"/>
        <v>143</v>
      </c>
      <c r="AA406" s="249">
        <v>0</v>
      </c>
      <c r="AB406" s="249">
        <v>0</v>
      </c>
      <c r="AC406" s="175">
        <v>143</v>
      </c>
      <c r="AD406" s="224"/>
    </row>
    <row r="407" spans="1:30" s="234" customFormat="1" ht="28.9" customHeight="1" outlineLevel="1" x14ac:dyDescent="0.2">
      <c r="A407" s="238" t="s">
        <v>1578</v>
      </c>
      <c r="B407" s="251" t="s">
        <v>243</v>
      </c>
      <c r="C407" s="172">
        <f t="shared" si="285"/>
        <v>4.74</v>
      </c>
      <c r="D407" s="249">
        <f t="shared" si="286"/>
        <v>1184</v>
      </c>
      <c r="E407" s="207">
        <v>0</v>
      </c>
      <c r="F407" s="250">
        <f t="shared" si="287"/>
        <v>0</v>
      </c>
      <c r="G407" s="249">
        <v>0</v>
      </c>
      <c r="H407" s="249">
        <v>0</v>
      </c>
      <c r="I407" s="249">
        <v>0</v>
      </c>
      <c r="J407" s="207">
        <v>0</v>
      </c>
      <c r="K407" s="250">
        <f t="shared" si="282"/>
        <v>0</v>
      </c>
      <c r="L407" s="249">
        <v>0</v>
      </c>
      <c r="M407" s="249">
        <v>0</v>
      </c>
      <c r="N407" s="249">
        <v>0</v>
      </c>
      <c r="O407" s="172">
        <v>0</v>
      </c>
      <c r="P407" s="249">
        <f t="shared" si="283"/>
        <v>0</v>
      </c>
      <c r="Q407" s="249">
        <v>0</v>
      </c>
      <c r="R407" s="249">
        <v>0</v>
      </c>
      <c r="S407" s="175">
        <v>0</v>
      </c>
      <c r="T407" s="172">
        <v>0</v>
      </c>
      <c r="U407" s="249">
        <v>0</v>
      </c>
      <c r="V407" s="249">
        <v>0</v>
      </c>
      <c r="W407" s="249">
        <v>0</v>
      </c>
      <c r="X407" s="175">
        <v>0</v>
      </c>
      <c r="Y407" s="172">
        <f>ROUND(4.735,2)</f>
        <v>4.74</v>
      </c>
      <c r="Z407" s="249">
        <f t="shared" si="284"/>
        <v>1184</v>
      </c>
      <c r="AA407" s="249">
        <v>0</v>
      </c>
      <c r="AB407" s="249">
        <v>0</v>
      </c>
      <c r="AC407" s="175">
        <v>1184</v>
      </c>
      <c r="AD407" s="224"/>
    </row>
    <row r="408" spans="1:30" s="234" customFormat="1" ht="28.9" customHeight="1" outlineLevel="1" x14ac:dyDescent="0.2">
      <c r="A408" s="238" t="s">
        <v>1579</v>
      </c>
      <c r="B408" s="251" t="s">
        <v>244</v>
      </c>
      <c r="C408" s="172">
        <f t="shared" si="285"/>
        <v>0.79</v>
      </c>
      <c r="D408" s="249">
        <f t="shared" si="286"/>
        <v>196</v>
      </c>
      <c r="E408" s="207">
        <v>0</v>
      </c>
      <c r="F408" s="250">
        <f t="shared" si="287"/>
        <v>0</v>
      </c>
      <c r="G408" s="249">
        <v>0</v>
      </c>
      <c r="H408" s="249">
        <v>0</v>
      </c>
      <c r="I408" s="249">
        <v>0</v>
      </c>
      <c r="J408" s="207">
        <v>0</v>
      </c>
      <c r="K408" s="250">
        <f t="shared" si="282"/>
        <v>0</v>
      </c>
      <c r="L408" s="249">
        <v>0</v>
      </c>
      <c r="M408" s="249">
        <v>0</v>
      </c>
      <c r="N408" s="249">
        <v>0</v>
      </c>
      <c r="O408" s="172">
        <v>0</v>
      </c>
      <c r="P408" s="249">
        <f t="shared" si="283"/>
        <v>0</v>
      </c>
      <c r="Q408" s="249">
        <v>0</v>
      </c>
      <c r="R408" s="249">
        <v>0</v>
      </c>
      <c r="S408" s="175">
        <v>0</v>
      </c>
      <c r="T408" s="172">
        <v>0</v>
      </c>
      <c r="U408" s="249">
        <v>0</v>
      </c>
      <c r="V408" s="249">
        <v>0</v>
      </c>
      <c r="W408" s="249">
        <v>0</v>
      </c>
      <c r="X408" s="175">
        <v>0</v>
      </c>
      <c r="Y408" s="172">
        <f>ROUND(0.785,2)</f>
        <v>0.79</v>
      </c>
      <c r="Z408" s="249">
        <f t="shared" si="284"/>
        <v>196</v>
      </c>
      <c r="AA408" s="249">
        <v>0</v>
      </c>
      <c r="AB408" s="249">
        <v>0</v>
      </c>
      <c r="AC408" s="175">
        <v>196</v>
      </c>
      <c r="AD408" s="224"/>
    </row>
    <row r="409" spans="1:30" s="234" customFormat="1" ht="41.45" customHeight="1" outlineLevel="1" x14ac:dyDescent="0.2">
      <c r="A409" s="238" t="s">
        <v>1580</v>
      </c>
      <c r="B409" s="251" t="s">
        <v>1100</v>
      </c>
      <c r="C409" s="172">
        <f t="shared" si="285"/>
        <v>0.35000000000000003</v>
      </c>
      <c r="D409" s="249">
        <f t="shared" si="286"/>
        <v>88</v>
      </c>
      <c r="E409" s="207">
        <v>0</v>
      </c>
      <c r="F409" s="250">
        <f t="shared" si="287"/>
        <v>0</v>
      </c>
      <c r="G409" s="249">
        <v>0</v>
      </c>
      <c r="H409" s="249">
        <v>0</v>
      </c>
      <c r="I409" s="249">
        <v>0</v>
      </c>
      <c r="J409" s="207">
        <v>0</v>
      </c>
      <c r="K409" s="250">
        <f t="shared" si="282"/>
        <v>0</v>
      </c>
      <c r="L409" s="249">
        <v>0</v>
      </c>
      <c r="M409" s="249">
        <v>0</v>
      </c>
      <c r="N409" s="249">
        <v>0</v>
      </c>
      <c r="O409" s="172">
        <v>0</v>
      </c>
      <c r="P409" s="249">
        <f t="shared" si="283"/>
        <v>0</v>
      </c>
      <c r="Q409" s="249">
        <v>0</v>
      </c>
      <c r="R409" s="249">
        <v>0</v>
      </c>
      <c r="S409" s="175">
        <v>0</v>
      </c>
      <c r="T409" s="172">
        <v>0</v>
      </c>
      <c r="U409" s="249">
        <v>0</v>
      </c>
      <c r="V409" s="249">
        <v>0</v>
      </c>
      <c r="W409" s="249">
        <v>0</v>
      </c>
      <c r="X409" s="175">
        <v>0</v>
      </c>
      <c r="Y409" s="172">
        <v>0.35000000000000003</v>
      </c>
      <c r="Z409" s="249">
        <f t="shared" si="284"/>
        <v>88</v>
      </c>
      <c r="AA409" s="249">
        <v>0</v>
      </c>
      <c r="AB409" s="249">
        <v>0</v>
      </c>
      <c r="AC409" s="175">
        <v>88</v>
      </c>
      <c r="AD409" s="224"/>
    </row>
    <row r="410" spans="1:30" s="234" customFormat="1" ht="25.5" customHeight="1" outlineLevel="1" x14ac:dyDescent="0.2">
      <c r="A410" s="238" t="s">
        <v>1581</v>
      </c>
      <c r="B410" s="251" t="s">
        <v>245</v>
      </c>
      <c r="C410" s="172">
        <f t="shared" si="285"/>
        <v>0.35000000000000003</v>
      </c>
      <c r="D410" s="249">
        <f t="shared" si="286"/>
        <v>88</v>
      </c>
      <c r="E410" s="207">
        <v>0</v>
      </c>
      <c r="F410" s="250">
        <f t="shared" si="287"/>
        <v>0</v>
      </c>
      <c r="G410" s="249">
        <v>0</v>
      </c>
      <c r="H410" s="249">
        <v>0</v>
      </c>
      <c r="I410" s="249">
        <v>0</v>
      </c>
      <c r="J410" s="207">
        <v>0</v>
      </c>
      <c r="K410" s="250">
        <f t="shared" si="282"/>
        <v>0</v>
      </c>
      <c r="L410" s="249">
        <v>0</v>
      </c>
      <c r="M410" s="249">
        <v>0</v>
      </c>
      <c r="N410" s="249">
        <v>0</v>
      </c>
      <c r="O410" s="172">
        <v>0</v>
      </c>
      <c r="P410" s="249">
        <f t="shared" si="283"/>
        <v>0</v>
      </c>
      <c r="Q410" s="249">
        <v>0</v>
      </c>
      <c r="R410" s="249">
        <v>0</v>
      </c>
      <c r="S410" s="175">
        <v>0</v>
      </c>
      <c r="T410" s="172">
        <v>0</v>
      </c>
      <c r="U410" s="249">
        <v>0</v>
      </c>
      <c r="V410" s="249">
        <v>0</v>
      </c>
      <c r="W410" s="249">
        <v>0</v>
      </c>
      <c r="X410" s="175">
        <v>0</v>
      </c>
      <c r="Y410" s="172">
        <v>0.35000000000000003</v>
      </c>
      <c r="Z410" s="249">
        <f t="shared" si="284"/>
        <v>88</v>
      </c>
      <c r="AA410" s="249">
        <v>0</v>
      </c>
      <c r="AB410" s="249">
        <v>0</v>
      </c>
      <c r="AC410" s="175">
        <v>88</v>
      </c>
      <c r="AD410" s="224"/>
    </row>
    <row r="411" spans="1:30" s="234" customFormat="1" ht="24" customHeight="1" outlineLevel="1" x14ac:dyDescent="0.2">
      <c r="A411" s="238" t="s">
        <v>1582</v>
      </c>
      <c r="B411" s="251" t="s">
        <v>246</v>
      </c>
      <c r="C411" s="172">
        <f t="shared" si="285"/>
        <v>1.7799999999999998</v>
      </c>
      <c r="D411" s="249">
        <f t="shared" si="286"/>
        <v>444.99999999999994</v>
      </c>
      <c r="E411" s="207">
        <v>0</v>
      </c>
      <c r="F411" s="250">
        <f t="shared" si="287"/>
        <v>0</v>
      </c>
      <c r="G411" s="249">
        <v>0</v>
      </c>
      <c r="H411" s="249">
        <v>0</v>
      </c>
      <c r="I411" s="249">
        <v>0</v>
      </c>
      <c r="J411" s="207">
        <v>0</v>
      </c>
      <c r="K411" s="250">
        <f t="shared" si="282"/>
        <v>0</v>
      </c>
      <c r="L411" s="249">
        <v>0</v>
      </c>
      <c r="M411" s="249">
        <v>0</v>
      </c>
      <c r="N411" s="249">
        <v>0</v>
      </c>
      <c r="O411" s="172">
        <v>0</v>
      </c>
      <c r="P411" s="249">
        <f t="shared" si="283"/>
        <v>0</v>
      </c>
      <c r="Q411" s="249">
        <v>0</v>
      </c>
      <c r="R411" s="249">
        <v>0</v>
      </c>
      <c r="S411" s="175">
        <v>0</v>
      </c>
      <c r="T411" s="172">
        <v>0</v>
      </c>
      <c r="U411" s="249">
        <v>0</v>
      </c>
      <c r="V411" s="249">
        <v>0</v>
      </c>
      <c r="W411" s="249">
        <v>0</v>
      </c>
      <c r="X411" s="175">
        <v>0</v>
      </c>
      <c r="Y411" s="172">
        <v>1.7799999999999998</v>
      </c>
      <c r="Z411" s="249">
        <f t="shared" si="284"/>
        <v>444.99999999999994</v>
      </c>
      <c r="AA411" s="249">
        <v>0</v>
      </c>
      <c r="AB411" s="249">
        <v>0</v>
      </c>
      <c r="AC411" s="175">
        <v>444.99999999999994</v>
      </c>
      <c r="AD411" s="224"/>
    </row>
    <row r="412" spans="1:30" s="234" customFormat="1" ht="46.9" customHeight="1" outlineLevel="1" x14ac:dyDescent="0.2">
      <c r="A412" s="238" t="s">
        <v>1583</v>
      </c>
      <c r="B412" s="251" t="s">
        <v>247</v>
      </c>
      <c r="C412" s="172">
        <f t="shared" si="285"/>
        <v>0.35000000000000003</v>
      </c>
      <c r="D412" s="249">
        <f t="shared" si="286"/>
        <v>88</v>
      </c>
      <c r="E412" s="207">
        <v>0</v>
      </c>
      <c r="F412" s="250">
        <f t="shared" si="287"/>
        <v>0</v>
      </c>
      <c r="G412" s="249">
        <v>0</v>
      </c>
      <c r="H412" s="249">
        <v>0</v>
      </c>
      <c r="I412" s="249">
        <v>0</v>
      </c>
      <c r="J412" s="207">
        <v>0</v>
      </c>
      <c r="K412" s="250">
        <f t="shared" si="282"/>
        <v>0</v>
      </c>
      <c r="L412" s="249">
        <v>0</v>
      </c>
      <c r="M412" s="249">
        <v>0</v>
      </c>
      <c r="N412" s="249">
        <v>0</v>
      </c>
      <c r="O412" s="172">
        <v>0</v>
      </c>
      <c r="P412" s="249">
        <f t="shared" si="283"/>
        <v>0</v>
      </c>
      <c r="Q412" s="249">
        <v>0</v>
      </c>
      <c r="R412" s="249">
        <v>0</v>
      </c>
      <c r="S412" s="175">
        <v>0</v>
      </c>
      <c r="T412" s="172">
        <v>0</v>
      </c>
      <c r="U412" s="249">
        <v>0</v>
      </c>
      <c r="V412" s="249">
        <v>0</v>
      </c>
      <c r="W412" s="249">
        <v>0</v>
      </c>
      <c r="X412" s="175">
        <v>0</v>
      </c>
      <c r="Y412" s="172">
        <v>0.35000000000000003</v>
      </c>
      <c r="Z412" s="249">
        <f t="shared" si="284"/>
        <v>88</v>
      </c>
      <c r="AA412" s="249">
        <v>0</v>
      </c>
      <c r="AB412" s="249">
        <v>0</v>
      </c>
      <c r="AC412" s="175">
        <v>88</v>
      </c>
      <c r="AD412" s="224"/>
    </row>
    <row r="413" spans="1:30" s="234" customFormat="1" ht="46.9" customHeight="1" outlineLevel="1" x14ac:dyDescent="0.2">
      <c r="A413" s="238" t="s">
        <v>1584</v>
      </c>
      <c r="B413" s="251" t="s">
        <v>248</v>
      </c>
      <c r="C413" s="172">
        <f t="shared" si="285"/>
        <v>0.6</v>
      </c>
      <c r="D413" s="249">
        <f t="shared" si="286"/>
        <v>150</v>
      </c>
      <c r="E413" s="207">
        <v>0</v>
      </c>
      <c r="F413" s="250">
        <f t="shared" si="287"/>
        <v>0</v>
      </c>
      <c r="G413" s="249">
        <v>0</v>
      </c>
      <c r="H413" s="249">
        <v>0</v>
      </c>
      <c r="I413" s="249">
        <v>0</v>
      </c>
      <c r="J413" s="207">
        <v>0</v>
      </c>
      <c r="K413" s="250">
        <f t="shared" si="282"/>
        <v>0</v>
      </c>
      <c r="L413" s="249">
        <v>0</v>
      </c>
      <c r="M413" s="249">
        <v>0</v>
      </c>
      <c r="N413" s="249">
        <v>0</v>
      </c>
      <c r="O413" s="172">
        <v>0</v>
      </c>
      <c r="P413" s="249">
        <f t="shared" si="283"/>
        <v>0</v>
      </c>
      <c r="Q413" s="249">
        <v>0</v>
      </c>
      <c r="R413" s="249">
        <v>0</v>
      </c>
      <c r="S413" s="175">
        <v>0</v>
      </c>
      <c r="T413" s="172">
        <v>0</v>
      </c>
      <c r="U413" s="249">
        <v>0</v>
      </c>
      <c r="V413" s="249">
        <v>0</v>
      </c>
      <c r="W413" s="249">
        <v>0</v>
      </c>
      <c r="X413" s="175">
        <v>0</v>
      </c>
      <c r="Y413" s="172">
        <v>0.6</v>
      </c>
      <c r="Z413" s="249">
        <f t="shared" si="284"/>
        <v>150</v>
      </c>
      <c r="AA413" s="249">
        <v>0</v>
      </c>
      <c r="AB413" s="249">
        <v>0</v>
      </c>
      <c r="AC413" s="175">
        <v>150</v>
      </c>
      <c r="AD413" s="224"/>
    </row>
    <row r="414" spans="1:30" s="234" customFormat="1" ht="46.9" customHeight="1" outlineLevel="1" x14ac:dyDescent="0.2">
      <c r="A414" s="238" t="s">
        <v>1585</v>
      </c>
      <c r="B414" s="251" t="s">
        <v>1101</v>
      </c>
      <c r="C414" s="172">
        <f t="shared" si="285"/>
        <v>1.43</v>
      </c>
      <c r="D414" s="249">
        <f t="shared" si="286"/>
        <v>356</v>
      </c>
      <c r="E414" s="207">
        <v>0</v>
      </c>
      <c r="F414" s="250">
        <f t="shared" si="287"/>
        <v>0</v>
      </c>
      <c r="G414" s="249">
        <v>0</v>
      </c>
      <c r="H414" s="249">
        <v>0</v>
      </c>
      <c r="I414" s="249">
        <v>0</v>
      </c>
      <c r="J414" s="207">
        <v>0</v>
      </c>
      <c r="K414" s="250">
        <f t="shared" si="282"/>
        <v>0</v>
      </c>
      <c r="L414" s="249">
        <v>0</v>
      </c>
      <c r="M414" s="249">
        <v>0</v>
      </c>
      <c r="N414" s="249">
        <v>0</v>
      </c>
      <c r="O414" s="172">
        <v>0</v>
      </c>
      <c r="P414" s="249">
        <f t="shared" si="283"/>
        <v>0</v>
      </c>
      <c r="Q414" s="249">
        <v>0</v>
      </c>
      <c r="R414" s="249">
        <v>0</v>
      </c>
      <c r="S414" s="175">
        <v>0</v>
      </c>
      <c r="T414" s="172">
        <v>0</v>
      </c>
      <c r="U414" s="249">
        <v>0</v>
      </c>
      <c r="V414" s="249">
        <v>0</v>
      </c>
      <c r="W414" s="249">
        <v>0</v>
      </c>
      <c r="X414" s="175">
        <v>0</v>
      </c>
      <c r="Y414" s="172">
        <f>ROUND(1.425,2)</f>
        <v>1.43</v>
      </c>
      <c r="Z414" s="249">
        <f t="shared" si="284"/>
        <v>356</v>
      </c>
      <c r="AA414" s="249">
        <v>0</v>
      </c>
      <c r="AB414" s="249">
        <v>0</v>
      </c>
      <c r="AC414" s="175">
        <v>356</v>
      </c>
      <c r="AD414" s="224"/>
    </row>
    <row r="415" spans="1:30" s="234" customFormat="1" ht="26.45" customHeight="1" outlineLevel="1" x14ac:dyDescent="0.2">
      <c r="A415" s="238" t="s">
        <v>1586</v>
      </c>
      <c r="B415" s="251" t="s">
        <v>249</v>
      </c>
      <c r="C415" s="172">
        <f t="shared" si="285"/>
        <v>0.56000000000000005</v>
      </c>
      <c r="D415" s="249">
        <f t="shared" si="286"/>
        <v>139</v>
      </c>
      <c r="E415" s="207">
        <v>0</v>
      </c>
      <c r="F415" s="250">
        <f t="shared" si="287"/>
        <v>0</v>
      </c>
      <c r="G415" s="249">
        <v>0</v>
      </c>
      <c r="H415" s="249">
        <v>0</v>
      </c>
      <c r="I415" s="249">
        <v>0</v>
      </c>
      <c r="J415" s="207">
        <v>0</v>
      </c>
      <c r="K415" s="250">
        <f t="shared" si="282"/>
        <v>0</v>
      </c>
      <c r="L415" s="249">
        <v>0</v>
      </c>
      <c r="M415" s="249">
        <v>0</v>
      </c>
      <c r="N415" s="249">
        <v>0</v>
      </c>
      <c r="O415" s="172">
        <v>0</v>
      </c>
      <c r="P415" s="249">
        <f t="shared" si="283"/>
        <v>0</v>
      </c>
      <c r="Q415" s="249">
        <v>0</v>
      </c>
      <c r="R415" s="249">
        <v>0</v>
      </c>
      <c r="S415" s="175">
        <v>0</v>
      </c>
      <c r="T415" s="172">
        <v>0</v>
      </c>
      <c r="U415" s="249">
        <v>0</v>
      </c>
      <c r="V415" s="249">
        <v>0</v>
      </c>
      <c r="W415" s="249">
        <v>0</v>
      </c>
      <c r="X415" s="175">
        <v>0</v>
      </c>
      <c r="Y415" s="172">
        <f>ROUND(0.555,2)</f>
        <v>0.56000000000000005</v>
      </c>
      <c r="Z415" s="249">
        <f t="shared" si="284"/>
        <v>139</v>
      </c>
      <c r="AA415" s="249">
        <v>0</v>
      </c>
      <c r="AB415" s="249">
        <v>0</v>
      </c>
      <c r="AC415" s="175">
        <v>139</v>
      </c>
      <c r="AD415" s="224"/>
    </row>
    <row r="416" spans="1:30" s="234" customFormat="1" ht="24" customHeight="1" outlineLevel="1" x14ac:dyDescent="0.2">
      <c r="A416" s="238" t="s">
        <v>1587</v>
      </c>
      <c r="B416" s="251" t="s">
        <v>361</v>
      </c>
      <c r="C416" s="172">
        <f t="shared" si="285"/>
        <v>1.5</v>
      </c>
      <c r="D416" s="249">
        <f t="shared" si="286"/>
        <v>375</v>
      </c>
      <c r="E416" s="207">
        <v>0</v>
      </c>
      <c r="F416" s="250">
        <f t="shared" si="287"/>
        <v>0</v>
      </c>
      <c r="G416" s="249">
        <v>0</v>
      </c>
      <c r="H416" s="249">
        <v>0</v>
      </c>
      <c r="I416" s="249">
        <v>0</v>
      </c>
      <c r="J416" s="207">
        <v>0</v>
      </c>
      <c r="K416" s="250">
        <f t="shared" si="282"/>
        <v>0</v>
      </c>
      <c r="L416" s="249">
        <v>0</v>
      </c>
      <c r="M416" s="249">
        <v>0</v>
      </c>
      <c r="N416" s="249">
        <v>0</v>
      </c>
      <c r="O416" s="172">
        <v>0</v>
      </c>
      <c r="P416" s="249">
        <f t="shared" si="283"/>
        <v>0</v>
      </c>
      <c r="Q416" s="249">
        <v>0</v>
      </c>
      <c r="R416" s="249">
        <v>0</v>
      </c>
      <c r="S416" s="175">
        <v>0</v>
      </c>
      <c r="T416" s="172">
        <v>0</v>
      </c>
      <c r="U416" s="249">
        <v>0</v>
      </c>
      <c r="V416" s="249">
        <v>0</v>
      </c>
      <c r="W416" s="249">
        <v>0</v>
      </c>
      <c r="X416" s="175">
        <v>0</v>
      </c>
      <c r="Y416" s="172">
        <v>1.5</v>
      </c>
      <c r="Z416" s="249">
        <f t="shared" si="284"/>
        <v>375</v>
      </c>
      <c r="AA416" s="249">
        <v>0</v>
      </c>
      <c r="AB416" s="249">
        <v>0</v>
      </c>
      <c r="AC416" s="175">
        <v>375</v>
      </c>
      <c r="AD416" s="224"/>
    </row>
    <row r="417" spans="1:30" s="234" customFormat="1" ht="23.45" customHeight="1" outlineLevel="1" x14ac:dyDescent="0.2">
      <c r="A417" s="238" t="s">
        <v>1588</v>
      </c>
      <c r="B417" s="251" t="s">
        <v>250</v>
      </c>
      <c r="C417" s="172">
        <f t="shared" si="285"/>
        <v>0.81</v>
      </c>
      <c r="D417" s="249">
        <f t="shared" si="286"/>
        <v>203</v>
      </c>
      <c r="E417" s="207">
        <v>0</v>
      </c>
      <c r="F417" s="250">
        <f t="shared" si="287"/>
        <v>0</v>
      </c>
      <c r="G417" s="249">
        <v>0</v>
      </c>
      <c r="H417" s="249">
        <v>0</v>
      </c>
      <c r="I417" s="249">
        <v>0</v>
      </c>
      <c r="J417" s="207">
        <v>0</v>
      </c>
      <c r="K417" s="250">
        <f t="shared" ref="K417" si="288">L417+M417+N417</f>
        <v>0</v>
      </c>
      <c r="L417" s="249">
        <v>0</v>
      </c>
      <c r="M417" s="249">
        <v>0</v>
      </c>
      <c r="N417" s="249">
        <v>0</v>
      </c>
      <c r="O417" s="172">
        <v>0</v>
      </c>
      <c r="P417" s="249">
        <f t="shared" ref="P417" si="289">Q417+R417+S417</f>
        <v>0</v>
      </c>
      <c r="Q417" s="249">
        <v>0</v>
      </c>
      <c r="R417" s="249">
        <v>0</v>
      </c>
      <c r="S417" s="175">
        <v>0</v>
      </c>
      <c r="T417" s="172">
        <v>0</v>
      </c>
      <c r="U417" s="249">
        <v>0</v>
      </c>
      <c r="V417" s="249">
        <v>0</v>
      </c>
      <c r="W417" s="249">
        <v>0</v>
      </c>
      <c r="X417" s="175">
        <v>0</v>
      </c>
      <c r="Y417" s="172">
        <v>0.81</v>
      </c>
      <c r="Z417" s="249">
        <f t="shared" ref="Z417" si="290">AA417+AB417+AC417</f>
        <v>203</v>
      </c>
      <c r="AA417" s="249">
        <v>0</v>
      </c>
      <c r="AB417" s="249">
        <v>0</v>
      </c>
      <c r="AC417" s="175">
        <v>203</v>
      </c>
      <c r="AD417" s="224"/>
    </row>
    <row r="418" spans="1:30" s="234" customFormat="1" ht="27" customHeight="1" outlineLevel="1" x14ac:dyDescent="0.2">
      <c r="A418" s="252"/>
      <c r="B418" s="253" t="s">
        <v>365</v>
      </c>
      <c r="C418" s="252">
        <f>SUM(C419:C420)</f>
        <v>12.05</v>
      </c>
      <c r="D418" s="254">
        <f>SUM(D419:D420)</f>
        <v>3615</v>
      </c>
      <c r="E418" s="252">
        <f t="shared" ref="E418:O418" si="291">SUM(E419:E420)</f>
        <v>0</v>
      </c>
      <c r="F418" s="254">
        <f>SUM(F419:F420)</f>
        <v>0</v>
      </c>
      <c r="G418" s="254">
        <f t="shared" si="291"/>
        <v>0</v>
      </c>
      <c r="H418" s="254">
        <f t="shared" si="291"/>
        <v>0</v>
      </c>
      <c r="I418" s="254">
        <f t="shared" si="291"/>
        <v>0</v>
      </c>
      <c r="J418" s="252">
        <f t="shared" si="291"/>
        <v>0</v>
      </c>
      <c r="K418" s="254">
        <f t="shared" ref="K418:K450" si="292">SUM(L418:N418)</f>
        <v>0</v>
      </c>
      <c r="L418" s="254">
        <f t="shared" si="291"/>
        <v>0</v>
      </c>
      <c r="M418" s="254">
        <f t="shared" si="291"/>
        <v>0</v>
      </c>
      <c r="N418" s="254">
        <f t="shared" si="291"/>
        <v>0</v>
      </c>
      <c r="O418" s="252">
        <f t="shared" si="291"/>
        <v>0</v>
      </c>
      <c r="P418" s="247">
        <f t="shared" ref="P418:P483" si="293">Q418+R418+S418</f>
        <v>0</v>
      </c>
      <c r="Q418" s="254">
        <f>SUM(Q419:Q420)</f>
        <v>0</v>
      </c>
      <c r="R418" s="254">
        <f>SUM(R419:R420)</f>
        <v>0</v>
      </c>
      <c r="S418" s="254">
        <f>SUM(S419:S420)</f>
        <v>0</v>
      </c>
      <c r="T418" s="252">
        <f>SUM(T419:T420)</f>
        <v>0</v>
      </c>
      <c r="U418" s="247">
        <f t="shared" ref="U418:U448" si="294">V418+W418+X418</f>
        <v>0</v>
      </c>
      <c r="V418" s="254">
        <f>SUM(AA419:AA420)</f>
        <v>0</v>
      </c>
      <c r="W418" s="254">
        <f>SUM(AB419:AB420)</f>
        <v>0</v>
      </c>
      <c r="X418" s="254">
        <f t="shared" ref="X418:AC418" si="295">SUM(X419:X420)</f>
        <v>0</v>
      </c>
      <c r="Y418" s="252">
        <f t="shared" si="295"/>
        <v>12.05</v>
      </c>
      <c r="Z418" s="247">
        <f t="shared" si="295"/>
        <v>3615</v>
      </c>
      <c r="AA418" s="254">
        <f t="shared" si="295"/>
        <v>0</v>
      </c>
      <c r="AB418" s="254">
        <f t="shared" si="295"/>
        <v>0</v>
      </c>
      <c r="AC418" s="254">
        <f t="shared" si="295"/>
        <v>3615</v>
      </c>
      <c r="AD418" s="224"/>
    </row>
    <row r="419" spans="1:30" s="234" customFormat="1" ht="25.15" customHeight="1" outlineLevel="1" x14ac:dyDescent="0.2">
      <c r="A419" s="238" t="s">
        <v>1589</v>
      </c>
      <c r="B419" s="251" t="s">
        <v>342</v>
      </c>
      <c r="C419" s="172">
        <f>E419+J419+O419+Y419+U419</f>
        <v>7</v>
      </c>
      <c r="D419" s="249">
        <f t="shared" si="286"/>
        <v>2100</v>
      </c>
      <c r="E419" s="207">
        <v>0</v>
      </c>
      <c r="F419" s="250">
        <f t="shared" si="287"/>
        <v>0</v>
      </c>
      <c r="G419" s="249">
        <v>0</v>
      </c>
      <c r="H419" s="249">
        <v>0</v>
      </c>
      <c r="I419" s="249">
        <v>0</v>
      </c>
      <c r="J419" s="207">
        <v>0</v>
      </c>
      <c r="K419" s="250">
        <f t="shared" ref="K419:K420" si="296">SUM(L419:N419)</f>
        <v>0</v>
      </c>
      <c r="L419" s="249">
        <v>0</v>
      </c>
      <c r="M419" s="249">
        <v>0</v>
      </c>
      <c r="N419" s="249">
        <v>0</v>
      </c>
      <c r="O419" s="172">
        <v>0</v>
      </c>
      <c r="P419" s="249">
        <f t="shared" si="293"/>
        <v>0</v>
      </c>
      <c r="Q419" s="249">
        <v>0</v>
      </c>
      <c r="R419" s="249">
        <v>0</v>
      </c>
      <c r="S419" s="175">
        <v>0</v>
      </c>
      <c r="T419" s="172">
        <v>0</v>
      </c>
      <c r="U419" s="107">
        <v>0</v>
      </c>
      <c r="V419" s="107">
        <v>0</v>
      </c>
      <c r="W419" s="107">
        <v>0</v>
      </c>
      <c r="X419" s="107">
        <v>0</v>
      </c>
      <c r="Y419" s="172">
        <v>7</v>
      </c>
      <c r="Z419" s="249">
        <f>AA419+AB419+AC419</f>
        <v>2100</v>
      </c>
      <c r="AA419" s="249">
        <v>0</v>
      </c>
      <c r="AB419" s="249">
        <v>0</v>
      </c>
      <c r="AC419" s="175">
        <v>2100</v>
      </c>
      <c r="AD419" s="224"/>
    </row>
    <row r="420" spans="1:30" s="234" customFormat="1" ht="34.9" customHeight="1" outlineLevel="1" x14ac:dyDescent="0.2">
      <c r="A420" s="238" t="s">
        <v>1590</v>
      </c>
      <c r="B420" s="251" t="s">
        <v>352</v>
      </c>
      <c r="C420" s="172">
        <f>E420+J420+O420+Y420+U420</f>
        <v>5.05</v>
      </c>
      <c r="D420" s="249">
        <f t="shared" si="286"/>
        <v>1515</v>
      </c>
      <c r="E420" s="207">
        <v>0</v>
      </c>
      <c r="F420" s="250">
        <f t="shared" si="287"/>
        <v>0</v>
      </c>
      <c r="G420" s="249">
        <v>0</v>
      </c>
      <c r="H420" s="249">
        <v>0</v>
      </c>
      <c r="I420" s="249">
        <v>0</v>
      </c>
      <c r="J420" s="207">
        <v>0</v>
      </c>
      <c r="K420" s="250">
        <f t="shared" si="296"/>
        <v>0</v>
      </c>
      <c r="L420" s="249">
        <v>0</v>
      </c>
      <c r="M420" s="249">
        <v>0</v>
      </c>
      <c r="N420" s="249">
        <v>0</v>
      </c>
      <c r="O420" s="172">
        <v>0</v>
      </c>
      <c r="P420" s="249">
        <f t="shared" si="293"/>
        <v>0</v>
      </c>
      <c r="Q420" s="249">
        <v>0</v>
      </c>
      <c r="R420" s="249">
        <v>0</v>
      </c>
      <c r="S420" s="175">
        <v>0</v>
      </c>
      <c r="T420" s="172">
        <v>0</v>
      </c>
      <c r="U420" s="107">
        <v>0</v>
      </c>
      <c r="V420" s="107">
        <v>0</v>
      </c>
      <c r="W420" s="107">
        <v>0</v>
      </c>
      <c r="X420" s="107">
        <v>0</v>
      </c>
      <c r="Y420" s="172">
        <v>5.05</v>
      </c>
      <c r="Z420" s="249">
        <f>AA420+AB420+AC420</f>
        <v>1515</v>
      </c>
      <c r="AA420" s="249">
        <v>0</v>
      </c>
      <c r="AB420" s="249">
        <v>0</v>
      </c>
      <c r="AC420" s="175">
        <v>1515</v>
      </c>
      <c r="AD420" s="224"/>
    </row>
    <row r="421" spans="1:30" s="234" customFormat="1" ht="32.450000000000003" customHeight="1" outlineLevel="1" x14ac:dyDescent="0.2">
      <c r="A421" s="222"/>
      <c r="B421" s="253" t="s">
        <v>343</v>
      </c>
      <c r="C421" s="252">
        <f>SUM(C422:C446)</f>
        <v>80.850000000000023</v>
      </c>
      <c r="D421" s="254">
        <f>SUM(D422:D447)</f>
        <v>19278</v>
      </c>
      <c r="E421" s="252">
        <f t="shared" ref="E421:X421" si="297">SUM(E422:E446)</f>
        <v>13.8</v>
      </c>
      <c r="F421" s="254">
        <f>SUM(F422:F447)</f>
        <v>2746</v>
      </c>
      <c r="G421" s="254">
        <f t="shared" si="297"/>
        <v>0</v>
      </c>
      <c r="H421" s="254">
        <f t="shared" si="297"/>
        <v>0</v>
      </c>
      <c r="I421" s="254">
        <f t="shared" si="297"/>
        <v>2746</v>
      </c>
      <c r="J421" s="252">
        <f>SUM(J422:J447)</f>
        <v>0</v>
      </c>
      <c r="K421" s="254">
        <f>SUM(K422:K447)</f>
        <v>0</v>
      </c>
      <c r="L421" s="254">
        <f t="shared" si="297"/>
        <v>0</v>
      </c>
      <c r="M421" s="254">
        <f t="shared" si="297"/>
        <v>0</v>
      </c>
      <c r="N421" s="254">
        <f>SUM(N422:N447)</f>
        <v>0</v>
      </c>
      <c r="O421" s="252">
        <f t="shared" si="297"/>
        <v>4.79</v>
      </c>
      <c r="P421" s="254">
        <f>SUM(P422:P446)</f>
        <v>1050</v>
      </c>
      <c r="Q421" s="254">
        <f t="shared" si="297"/>
        <v>0</v>
      </c>
      <c r="R421" s="254">
        <f t="shared" si="297"/>
        <v>0</v>
      </c>
      <c r="S421" s="254">
        <f t="shared" si="297"/>
        <v>1050</v>
      </c>
      <c r="T421" s="252">
        <f t="shared" si="297"/>
        <v>4.96</v>
      </c>
      <c r="U421" s="254">
        <f>SUM(U422:U446)</f>
        <v>1150</v>
      </c>
      <c r="V421" s="254">
        <f t="shared" si="297"/>
        <v>0</v>
      </c>
      <c r="W421" s="254">
        <f t="shared" si="297"/>
        <v>0</v>
      </c>
      <c r="X421" s="254">
        <f t="shared" si="297"/>
        <v>1150</v>
      </c>
      <c r="Y421" s="252">
        <f>SUM(Y422:Y446)</f>
        <v>57.300000000000011</v>
      </c>
      <c r="Z421" s="254">
        <f>SUM(Z422:Z446)</f>
        <v>14332</v>
      </c>
      <c r="AA421" s="254">
        <f>SUM(AA422:AA446)</f>
        <v>0</v>
      </c>
      <c r="AB421" s="254">
        <f>SUM(AB422:AB446)</f>
        <v>0</v>
      </c>
      <c r="AC421" s="254">
        <f>SUM(AC422:AC446)</f>
        <v>14332</v>
      </c>
      <c r="AD421" s="224"/>
    </row>
    <row r="422" spans="1:30" s="234" customFormat="1" ht="42.75" customHeight="1" outlineLevel="1" x14ac:dyDescent="0.2">
      <c r="A422" s="238" t="s">
        <v>1591</v>
      </c>
      <c r="B422" s="251" t="s">
        <v>689</v>
      </c>
      <c r="C422" s="172">
        <f>E422+J422+P422+T422+Y422</f>
        <v>7.25</v>
      </c>
      <c r="D422" s="208">
        <f>F422+K422+P422+Z422+U422</f>
        <v>831</v>
      </c>
      <c r="E422" s="207">
        <v>7.25</v>
      </c>
      <c r="F422" s="219">
        <f t="shared" si="287"/>
        <v>831</v>
      </c>
      <c r="G422" s="219">
        <v>0</v>
      </c>
      <c r="H422" s="219">
        <v>0</v>
      </c>
      <c r="I422" s="219">
        <v>831</v>
      </c>
      <c r="J422" s="207">
        <f t="shared" ref="J422:K437" si="298">K422+L422+M422</f>
        <v>0</v>
      </c>
      <c r="K422" s="219">
        <f t="shared" si="298"/>
        <v>0</v>
      </c>
      <c r="L422" s="219">
        <v>0</v>
      </c>
      <c r="M422" s="219">
        <v>0</v>
      </c>
      <c r="N422" s="219">
        <v>0</v>
      </c>
      <c r="O422" s="171">
        <v>0</v>
      </c>
      <c r="P422" s="207">
        <f>Q422+R422+S422</f>
        <v>0</v>
      </c>
      <c r="Q422" s="219">
        <v>0</v>
      </c>
      <c r="R422" s="219">
        <v>0</v>
      </c>
      <c r="S422" s="219">
        <v>0</v>
      </c>
      <c r="T422" s="207">
        <v>0</v>
      </c>
      <c r="U422" s="219">
        <f>V422+W422+X422</f>
        <v>0</v>
      </c>
      <c r="V422" s="219">
        <v>0</v>
      </c>
      <c r="W422" s="219">
        <v>0</v>
      </c>
      <c r="X422" s="219">
        <v>0</v>
      </c>
      <c r="Y422" s="207">
        <f t="shared" ref="Y422" si="299">Z422+AA422+AB422</f>
        <v>0</v>
      </c>
      <c r="Z422" s="219">
        <f t="shared" ref="Z422" si="300">AA422+AB422+AC422</f>
        <v>0</v>
      </c>
      <c r="AA422" s="219">
        <v>0</v>
      </c>
      <c r="AB422" s="219">
        <v>0</v>
      </c>
      <c r="AC422" s="219"/>
      <c r="AD422" s="224"/>
    </row>
    <row r="423" spans="1:30" s="234" customFormat="1" ht="44.45" customHeight="1" outlineLevel="1" x14ac:dyDescent="0.2">
      <c r="A423" s="238" t="s">
        <v>1592</v>
      </c>
      <c r="B423" s="251" t="s">
        <v>251</v>
      </c>
      <c r="C423" s="172">
        <f t="shared" ref="C423:C446" si="301">E423+J423+O423+T423+Y423</f>
        <v>4</v>
      </c>
      <c r="D423" s="208">
        <f t="shared" si="286"/>
        <v>1000</v>
      </c>
      <c r="E423" s="207">
        <v>0</v>
      </c>
      <c r="F423" s="219">
        <f t="shared" si="287"/>
        <v>0</v>
      </c>
      <c r="G423" s="249">
        <v>0</v>
      </c>
      <c r="H423" s="249">
        <v>0</v>
      </c>
      <c r="I423" s="249">
        <v>0</v>
      </c>
      <c r="J423" s="207">
        <v>0</v>
      </c>
      <c r="K423" s="219">
        <f t="shared" si="298"/>
        <v>0</v>
      </c>
      <c r="L423" s="249">
        <v>0</v>
      </c>
      <c r="M423" s="249">
        <v>0</v>
      </c>
      <c r="N423" s="249">
        <v>0</v>
      </c>
      <c r="O423" s="172">
        <v>0</v>
      </c>
      <c r="P423" s="249">
        <f t="shared" si="293"/>
        <v>0</v>
      </c>
      <c r="Q423" s="249">
        <v>0</v>
      </c>
      <c r="R423" s="249">
        <v>0</v>
      </c>
      <c r="S423" s="175">
        <v>0</v>
      </c>
      <c r="T423" s="172">
        <v>0</v>
      </c>
      <c r="U423" s="249">
        <v>0</v>
      </c>
      <c r="V423" s="249">
        <v>0</v>
      </c>
      <c r="W423" s="249">
        <v>0</v>
      </c>
      <c r="X423" s="249">
        <v>0</v>
      </c>
      <c r="Y423" s="172">
        <v>4</v>
      </c>
      <c r="Z423" s="249">
        <f t="shared" ref="Z423:Z444" si="302">AA423+AB423+AC423</f>
        <v>1000</v>
      </c>
      <c r="AA423" s="249">
        <v>0</v>
      </c>
      <c r="AB423" s="249">
        <v>0</v>
      </c>
      <c r="AC423" s="175">
        <v>1000</v>
      </c>
      <c r="AD423" s="224"/>
    </row>
    <row r="424" spans="1:30" s="234" customFormat="1" ht="31.9" customHeight="1" outlineLevel="1" x14ac:dyDescent="0.2">
      <c r="A424" s="238" t="s">
        <v>1593</v>
      </c>
      <c r="B424" s="251" t="s">
        <v>252</v>
      </c>
      <c r="C424" s="172">
        <f t="shared" si="301"/>
        <v>13.899999999999999</v>
      </c>
      <c r="D424" s="208">
        <f t="shared" ref="D424:D447" si="303">F424+K424+P424+Z424+U424</f>
        <v>3238</v>
      </c>
      <c r="E424" s="207">
        <v>0</v>
      </c>
      <c r="F424" s="219">
        <f t="shared" ref="F424:F447" si="304">G424+H424+I424</f>
        <v>0</v>
      </c>
      <c r="G424" s="249">
        <v>0</v>
      </c>
      <c r="H424" s="249">
        <v>0</v>
      </c>
      <c r="I424" s="249">
        <v>0</v>
      </c>
      <c r="J424" s="207">
        <v>0</v>
      </c>
      <c r="K424" s="219">
        <f t="shared" si="298"/>
        <v>0</v>
      </c>
      <c r="L424" s="249">
        <v>0</v>
      </c>
      <c r="M424" s="249">
        <v>0</v>
      </c>
      <c r="N424" s="249">
        <v>0</v>
      </c>
      <c r="O424" s="172">
        <v>4.79</v>
      </c>
      <c r="P424" s="249">
        <f t="shared" si="293"/>
        <v>1050</v>
      </c>
      <c r="Q424" s="249">
        <v>0</v>
      </c>
      <c r="R424" s="249">
        <v>0</v>
      </c>
      <c r="S424" s="175">
        <v>1050</v>
      </c>
      <c r="T424" s="172">
        <v>4.96</v>
      </c>
      <c r="U424" s="249">
        <f>V424+W424+X424</f>
        <v>1150</v>
      </c>
      <c r="V424" s="249">
        <v>0</v>
      </c>
      <c r="W424" s="249">
        <v>0</v>
      </c>
      <c r="X424" s="249">
        <v>1150</v>
      </c>
      <c r="Y424" s="172">
        <v>4.1499999999999995</v>
      </c>
      <c r="Z424" s="249">
        <f t="shared" si="302"/>
        <v>1038</v>
      </c>
      <c r="AA424" s="249">
        <v>0</v>
      </c>
      <c r="AB424" s="249">
        <v>0</v>
      </c>
      <c r="AC424" s="175">
        <v>1038</v>
      </c>
      <c r="AD424" s="224"/>
    </row>
    <row r="425" spans="1:30" s="234" customFormat="1" ht="24" customHeight="1" outlineLevel="1" x14ac:dyDescent="0.2">
      <c r="A425" s="238" t="s">
        <v>1594</v>
      </c>
      <c r="B425" s="251" t="s">
        <v>253</v>
      </c>
      <c r="C425" s="172">
        <f t="shared" si="301"/>
        <v>3.8</v>
      </c>
      <c r="D425" s="208">
        <f t="shared" si="303"/>
        <v>950</v>
      </c>
      <c r="E425" s="207">
        <v>0</v>
      </c>
      <c r="F425" s="219">
        <f t="shared" si="304"/>
        <v>0</v>
      </c>
      <c r="G425" s="249">
        <v>0</v>
      </c>
      <c r="H425" s="249">
        <v>0</v>
      </c>
      <c r="I425" s="249">
        <v>0</v>
      </c>
      <c r="J425" s="207">
        <v>0</v>
      </c>
      <c r="K425" s="219">
        <f t="shared" si="298"/>
        <v>0</v>
      </c>
      <c r="L425" s="249">
        <v>0</v>
      </c>
      <c r="M425" s="249">
        <v>0</v>
      </c>
      <c r="N425" s="249">
        <v>0</v>
      </c>
      <c r="O425" s="172">
        <v>0</v>
      </c>
      <c r="P425" s="249">
        <f t="shared" si="293"/>
        <v>0</v>
      </c>
      <c r="Q425" s="249">
        <v>0</v>
      </c>
      <c r="R425" s="249">
        <v>0</v>
      </c>
      <c r="S425" s="175">
        <v>0</v>
      </c>
      <c r="T425" s="172">
        <v>0</v>
      </c>
      <c r="U425" s="249">
        <v>0</v>
      </c>
      <c r="V425" s="249">
        <v>0</v>
      </c>
      <c r="W425" s="249">
        <v>0</v>
      </c>
      <c r="X425" s="249">
        <v>0</v>
      </c>
      <c r="Y425" s="172">
        <v>3.8</v>
      </c>
      <c r="Z425" s="249">
        <f t="shared" si="302"/>
        <v>950</v>
      </c>
      <c r="AA425" s="249">
        <v>0</v>
      </c>
      <c r="AB425" s="249">
        <v>0</v>
      </c>
      <c r="AC425" s="175">
        <v>950</v>
      </c>
      <c r="AD425" s="224"/>
    </row>
    <row r="426" spans="1:30" s="234" customFormat="1" ht="26.45" customHeight="1" outlineLevel="1" x14ac:dyDescent="0.2">
      <c r="A426" s="238" t="s">
        <v>1595</v>
      </c>
      <c r="B426" s="251" t="s">
        <v>254</v>
      </c>
      <c r="C426" s="172">
        <f t="shared" si="301"/>
        <v>2.0499999999999998</v>
      </c>
      <c r="D426" s="208">
        <f t="shared" si="303"/>
        <v>513</v>
      </c>
      <c r="E426" s="207">
        <v>0</v>
      </c>
      <c r="F426" s="219">
        <f t="shared" si="304"/>
        <v>0</v>
      </c>
      <c r="G426" s="249">
        <v>0</v>
      </c>
      <c r="H426" s="249">
        <v>0</v>
      </c>
      <c r="I426" s="249">
        <v>0</v>
      </c>
      <c r="J426" s="207">
        <v>0</v>
      </c>
      <c r="K426" s="219">
        <f t="shared" si="298"/>
        <v>0</v>
      </c>
      <c r="L426" s="249">
        <v>0</v>
      </c>
      <c r="M426" s="249">
        <v>0</v>
      </c>
      <c r="N426" s="249">
        <v>0</v>
      </c>
      <c r="O426" s="172">
        <v>0</v>
      </c>
      <c r="P426" s="249">
        <f t="shared" si="293"/>
        <v>0</v>
      </c>
      <c r="Q426" s="249">
        <v>0</v>
      </c>
      <c r="R426" s="249">
        <v>0</v>
      </c>
      <c r="S426" s="175">
        <v>0</v>
      </c>
      <c r="T426" s="172">
        <v>0</v>
      </c>
      <c r="U426" s="249">
        <v>0</v>
      </c>
      <c r="V426" s="249">
        <v>0</v>
      </c>
      <c r="W426" s="249">
        <v>0</v>
      </c>
      <c r="X426" s="249">
        <v>0</v>
      </c>
      <c r="Y426" s="172">
        <v>2.0499999999999998</v>
      </c>
      <c r="Z426" s="249">
        <f t="shared" si="302"/>
        <v>513</v>
      </c>
      <c r="AA426" s="249">
        <v>0</v>
      </c>
      <c r="AB426" s="249">
        <v>0</v>
      </c>
      <c r="AC426" s="175">
        <v>513</v>
      </c>
      <c r="AD426" s="224"/>
    </row>
    <row r="427" spans="1:30" s="234" customFormat="1" ht="27" customHeight="1" outlineLevel="1" x14ac:dyDescent="0.2">
      <c r="A427" s="238" t="s">
        <v>1596</v>
      </c>
      <c r="B427" s="251" t="s">
        <v>466</v>
      </c>
      <c r="C427" s="172">
        <f t="shared" si="301"/>
        <v>2.9499999999999997</v>
      </c>
      <c r="D427" s="208">
        <f>F427+K427+P427+Z427+U427</f>
        <v>738</v>
      </c>
      <c r="E427" s="207">
        <v>0</v>
      </c>
      <c r="F427" s="219">
        <f t="shared" si="304"/>
        <v>0</v>
      </c>
      <c r="G427" s="249">
        <v>0</v>
      </c>
      <c r="H427" s="249">
        <v>0</v>
      </c>
      <c r="I427" s="249">
        <v>0</v>
      </c>
      <c r="J427" s="207">
        <v>0</v>
      </c>
      <c r="K427" s="219">
        <f t="shared" si="298"/>
        <v>0</v>
      </c>
      <c r="L427" s="249">
        <v>0</v>
      </c>
      <c r="M427" s="249">
        <v>0</v>
      </c>
      <c r="N427" s="249">
        <v>0</v>
      </c>
      <c r="O427" s="172">
        <v>0</v>
      </c>
      <c r="P427" s="249">
        <f t="shared" si="293"/>
        <v>0</v>
      </c>
      <c r="Q427" s="249">
        <v>0</v>
      </c>
      <c r="R427" s="249">
        <v>0</v>
      </c>
      <c r="S427" s="175">
        <v>0</v>
      </c>
      <c r="T427" s="172">
        <v>0</v>
      </c>
      <c r="U427" s="249">
        <f>V427+W427+X427</f>
        <v>0</v>
      </c>
      <c r="V427" s="249">
        <v>0</v>
      </c>
      <c r="W427" s="249">
        <v>0</v>
      </c>
      <c r="X427" s="249">
        <v>0</v>
      </c>
      <c r="Y427" s="172">
        <v>2.9499999999999997</v>
      </c>
      <c r="Z427" s="249">
        <f t="shared" si="302"/>
        <v>738</v>
      </c>
      <c r="AA427" s="249">
        <v>0</v>
      </c>
      <c r="AB427" s="249">
        <v>0</v>
      </c>
      <c r="AC427" s="175">
        <v>738</v>
      </c>
      <c r="AD427" s="224"/>
    </row>
    <row r="428" spans="1:30" s="234" customFormat="1" ht="24" customHeight="1" outlineLevel="1" x14ac:dyDescent="0.2">
      <c r="A428" s="238" t="s">
        <v>1597</v>
      </c>
      <c r="B428" s="251" t="s">
        <v>467</v>
      </c>
      <c r="C428" s="172">
        <f t="shared" si="301"/>
        <v>5.6499999999999995</v>
      </c>
      <c r="D428" s="208">
        <f t="shared" si="303"/>
        <v>1413</v>
      </c>
      <c r="E428" s="207">
        <v>0</v>
      </c>
      <c r="F428" s="219">
        <f t="shared" si="304"/>
        <v>0</v>
      </c>
      <c r="G428" s="249">
        <v>0</v>
      </c>
      <c r="H428" s="249">
        <v>0</v>
      </c>
      <c r="I428" s="249">
        <v>0</v>
      </c>
      <c r="J428" s="207">
        <v>0</v>
      </c>
      <c r="K428" s="219">
        <f t="shared" si="298"/>
        <v>0</v>
      </c>
      <c r="L428" s="249">
        <v>0</v>
      </c>
      <c r="M428" s="249">
        <v>0</v>
      </c>
      <c r="N428" s="249">
        <v>0</v>
      </c>
      <c r="O428" s="172">
        <v>0</v>
      </c>
      <c r="P428" s="249">
        <f t="shared" si="293"/>
        <v>0</v>
      </c>
      <c r="Q428" s="249">
        <v>0</v>
      </c>
      <c r="R428" s="249">
        <v>0</v>
      </c>
      <c r="S428" s="175">
        <v>0</v>
      </c>
      <c r="T428" s="172">
        <v>0</v>
      </c>
      <c r="U428" s="249">
        <v>0</v>
      </c>
      <c r="V428" s="249">
        <v>0</v>
      </c>
      <c r="W428" s="249">
        <v>0</v>
      </c>
      <c r="X428" s="249">
        <v>0</v>
      </c>
      <c r="Y428" s="172">
        <v>5.6499999999999995</v>
      </c>
      <c r="Z428" s="249">
        <f t="shared" si="302"/>
        <v>1413</v>
      </c>
      <c r="AA428" s="249">
        <v>0</v>
      </c>
      <c r="AB428" s="249">
        <v>0</v>
      </c>
      <c r="AC428" s="175">
        <v>1413</v>
      </c>
      <c r="AD428" s="224"/>
    </row>
    <row r="429" spans="1:30" s="234" customFormat="1" ht="28.15" customHeight="1" outlineLevel="1" x14ac:dyDescent="0.2">
      <c r="A429" s="238" t="s">
        <v>1598</v>
      </c>
      <c r="B429" s="251" t="s">
        <v>468</v>
      </c>
      <c r="C429" s="172">
        <f t="shared" si="301"/>
        <v>3.35</v>
      </c>
      <c r="D429" s="208">
        <f t="shared" si="303"/>
        <v>838</v>
      </c>
      <c r="E429" s="207">
        <v>0</v>
      </c>
      <c r="F429" s="219">
        <f t="shared" si="304"/>
        <v>0</v>
      </c>
      <c r="G429" s="249">
        <v>0</v>
      </c>
      <c r="H429" s="249">
        <v>0</v>
      </c>
      <c r="I429" s="249">
        <v>0</v>
      </c>
      <c r="J429" s="207">
        <v>0</v>
      </c>
      <c r="K429" s="219">
        <f t="shared" si="298"/>
        <v>0</v>
      </c>
      <c r="L429" s="249">
        <v>0</v>
      </c>
      <c r="M429" s="249">
        <v>0</v>
      </c>
      <c r="N429" s="249">
        <v>0</v>
      </c>
      <c r="O429" s="172">
        <v>0</v>
      </c>
      <c r="P429" s="249">
        <f t="shared" si="293"/>
        <v>0</v>
      </c>
      <c r="Q429" s="249">
        <v>0</v>
      </c>
      <c r="R429" s="249">
        <v>0</v>
      </c>
      <c r="S429" s="175">
        <v>0</v>
      </c>
      <c r="T429" s="172">
        <v>0</v>
      </c>
      <c r="U429" s="249">
        <v>0</v>
      </c>
      <c r="V429" s="249">
        <v>0</v>
      </c>
      <c r="W429" s="249">
        <v>0</v>
      </c>
      <c r="X429" s="249">
        <v>0</v>
      </c>
      <c r="Y429" s="172">
        <v>3.35</v>
      </c>
      <c r="Z429" s="249">
        <f t="shared" si="302"/>
        <v>838</v>
      </c>
      <c r="AA429" s="249">
        <v>0</v>
      </c>
      <c r="AB429" s="249">
        <v>0</v>
      </c>
      <c r="AC429" s="175">
        <v>838</v>
      </c>
      <c r="AD429" s="224"/>
    </row>
    <row r="430" spans="1:30" s="234" customFormat="1" ht="23.45" customHeight="1" outlineLevel="1" x14ac:dyDescent="0.2">
      <c r="A430" s="238" t="s">
        <v>1599</v>
      </c>
      <c r="B430" s="251" t="s">
        <v>255</v>
      </c>
      <c r="C430" s="172">
        <f t="shared" si="301"/>
        <v>2.9499999999999997</v>
      </c>
      <c r="D430" s="208">
        <f t="shared" si="303"/>
        <v>738</v>
      </c>
      <c r="E430" s="207">
        <v>0</v>
      </c>
      <c r="F430" s="219">
        <f t="shared" si="304"/>
        <v>0</v>
      </c>
      <c r="G430" s="249">
        <v>0</v>
      </c>
      <c r="H430" s="249">
        <v>0</v>
      </c>
      <c r="I430" s="249">
        <v>0</v>
      </c>
      <c r="J430" s="207">
        <v>0</v>
      </c>
      <c r="K430" s="219">
        <f t="shared" si="298"/>
        <v>0</v>
      </c>
      <c r="L430" s="249">
        <v>0</v>
      </c>
      <c r="M430" s="249">
        <v>0</v>
      </c>
      <c r="N430" s="249">
        <v>0</v>
      </c>
      <c r="O430" s="172">
        <v>0</v>
      </c>
      <c r="P430" s="249">
        <f t="shared" si="293"/>
        <v>0</v>
      </c>
      <c r="Q430" s="249">
        <v>0</v>
      </c>
      <c r="R430" s="249">
        <v>0</v>
      </c>
      <c r="S430" s="175">
        <v>0</v>
      </c>
      <c r="T430" s="172">
        <v>0</v>
      </c>
      <c r="U430" s="249">
        <v>0</v>
      </c>
      <c r="V430" s="249">
        <v>0</v>
      </c>
      <c r="W430" s="249">
        <v>0</v>
      </c>
      <c r="X430" s="249">
        <v>0</v>
      </c>
      <c r="Y430" s="172">
        <v>2.9499999999999997</v>
      </c>
      <c r="Z430" s="249">
        <f t="shared" si="302"/>
        <v>738</v>
      </c>
      <c r="AA430" s="249">
        <v>0</v>
      </c>
      <c r="AB430" s="249">
        <v>0</v>
      </c>
      <c r="AC430" s="175">
        <v>738</v>
      </c>
      <c r="AD430" s="224"/>
    </row>
    <row r="431" spans="1:30" s="234" customFormat="1" ht="24" customHeight="1" outlineLevel="1" x14ac:dyDescent="0.2">
      <c r="A431" s="238" t="s">
        <v>1600</v>
      </c>
      <c r="B431" s="251" t="s">
        <v>256</v>
      </c>
      <c r="C431" s="172">
        <f t="shared" si="301"/>
        <v>1.6</v>
      </c>
      <c r="D431" s="208">
        <f t="shared" si="303"/>
        <v>400</v>
      </c>
      <c r="E431" s="207">
        <v>0</v>
      </c>
      <c r="F431" s="219">
        <f t="shared" si="304"/>
        <v>0</v>
      </c>
      <c r="G431" s="249">
        <v>0</v>
      </c>
      <c r="H431" s="249">
        <v>0</v>
      </c>
      <c r="I431" s="249">
        <v>0</v>
      </c>
      <c r="J431" s="207">
        <v>0</v>
      </c>
      <c r="K431" s="219">
        <f t="shared" si="298"/>
        <v>0</v>
      </c>
      <c r="L431" s="249">
        <v>0</v>
      </c>
      <c r="M431" s="249">
        <v>0</v>
      </c>
      <c r="N431" s="249">
        <v>0</v>
      </c>
      <c r="O431" s="172">
        <v>0</v>
      </c>
      <c r="P431" s="249">
        <f t="shared" si="293"/>
        <v>0</v>
      </c>
      <c r="Q431" s="249">
        <v>0</v>
      </c>
      <c r="R431" s="249">
        <v>0</v>
      </c>
      <c r="S431" s="175">
        <v>0</v>
      </c>
      <c r="T431" s="172">
        <v>0</v>
      </c>
      <c r="U431" s="249">
        <v>0</v>
      </c>
      <c r="V431" s="249">
        <v>0</v>
      </c>
      <c r="W431" s="249">
        <v>0</v>
      </c>
      <c r="X431" s="249">
        <v>0</v>
      </c>
      <c r="Y431" s="172">
        <v>1.6</v>
      </c>
      <c r="Z431" s="249">
        <f t="shared" si="302"/>
        <v>400</v>
      </c>
      <c r="AA431" s="249">
        <v>0</v>
      </c>
      <c r="AB431" s="249">
        <v>0</v>
      </c>
      <c r="AC431" s="175">
        <v>400</v>
      </c>
      <c r="AD431" s="224"/>
    </row>
    <row r="432" spans="1:30" s="234" customFormat="1" ht="22.9" customHeight="1" outlineLevel="1" x14ac:dyDescent="0.2">
      <c r="A432" s="238" t="s">
        <v>1601</v>
      </c>
      <c r="B432" s="251" t="s">
        <v>257</v>
      </c>
      <c r="C432" s="172">
        <f t="shared" si="301"/>
        <v>1.6</v>
      </c>
      <c r="D432" s="208">
        <f t="shared" si="303"/>
        <v>400</v>
      </c>
      <c r="E432" s="207">
        <v>0</v>
      </c>
      <c r="F432" s="219">
        <f t="shared" si="304"/>
        <v>0</v>
      </c>
      <c r="G432" s="249">
        <v>0</v>
      </c>
      <c r="H432" s="249">
        <v>0</v>
      </c>
      <c r="I432" s="249">
        <v>0</v>
      </c>
      <c r="J432" s="207">
        <v>0</v>
      </c>
      <c r="K432" s="219">
        <f t="shared" si="298"/>
        <v>0</v>
      </c>
      <c r="L432" s="249">
        <v>0</v>
      </c>
      <c r="M432" s="249">
        <v>0</v>
      </c>
      <c r="N432" s="249">
        <v>0</v>
      </c>
      <c r="O432" s="172">
        <v>0</v>
      </c>
      <c r="P432" s="249">
        <f t="shared" si="293"/>
        <v>0</v>
      </c>
      <c r="Q432" s="249">
        <v>0</v>
      </c>
      <c r="R432" s="249">
        <v>0</v>
      </c>
      <c r="S432" s="175">
        <v>0</v>
      </c>
      <c r="T432" s="172">
        <v>0</v>
      </c>
      <c r="U432" s="249">
        <v>0</v>
      </c>
      <c r="V432" s="249">
        <v>0</v>
      </c>
      <c r="W432" s="249">
        <v>0</v>
      </c>
      <c r="X432" s="249">
        <v>0</v>
      </c>
      <c r="Y432" s="172">
        <v>1.6</v>
      </c>
      <c r="Z432" s="249">
        <f t="shared" si="302"/>
        <v>400</v>
      </c>
      <c r="AA432" s="249">
        <v>0</v>
      </c>
      <c r="AB432" s="249">
        <v>0</v>
      </c>
      <c r="AC432" s="175">
        <v>400</v>
      </c>
      <c r="AD432" s="224"/>
    </row>
    <row r="433" spans="1:30" s="234" customFormat="1" ht="22.9" customHeight="1" outlineLevel="1" x14ac:dyDescent="0.2">
      <c r="A433" s="238" t="s">
        <v>1602</v>
      </c>
      <c r="B433" s="251" t="s">
        <v>469</v>
      </c>
      <c r="C433" s="172">
        <f t="shared" si="301"/>
        <v>1.6</v>
      </c>
      <c r="D433" s="208">
        <f t="shared" si="303"/>
        <v>400</v>
      </c>
      <c r="E433" s="207">
        <v>0</v>
      </c>
      <c r="F433" s="219">
        <f t="shared" si="304"/>
        <v>0</v>
      </c>
      <c r="G433" s="249">
        <v>0</v>
      </c>
      <c r="H433" s="249">
        <v>0</v>
      </c>
      <c r="I433" s="249">
        <v>0</v>
      </c>
      <c r="J433" s="207">
        <v>0</v>
      </c>
      <c r="K433" s="219">
        <f t="shared" si="298"/>
        <v>0</v>
      </c>
      <c r="L433" s="249">
        <v>0</v>
      </c>
      <c r="M433" s="249">
        <v>0</v>
      </c>
      <c r="N433" s="249">
        <v>0</v>
      </c>
      <c r="O433" s="172">
        <v>0</v>
      </c>
      <c r="P433" s="249">
        <f t="shared" si="293"/>
        <v>0</v>
      </c>
      <c r="Q433" s="249">
        <v>0</v>
      </c>
      <c r="R433" s="249">
        <v>0</v>
      </c>
      <c r="S433" s="175">
        <v>0</v>
      </c>
      <c r="T433" s="172">
        <v>0</v>
      </c>
      <c r="U433" s="249">
        <v>0</v>
      </c>
      <c r="V433" s="249">
        <v>0</v>
      </c>
      <c r="W433" s="249">
        <v>0</v>
      </c>
      <c r="X433" s="249">
        <v>0</v>
      </c>
      <c r="Y433" s="172">
        <v>1.6</v>
      </c>
      <c r="Z433" s="249">
        <f t="shared" si="302"/>
        <v>400</v>
      </c>
      <c r="AA433" s="249">
        <v>0</v>
      </c>
      <c r="AB433" s="249">
        <v>0</v>
      </c>
      <c r="AC433" s="175">
        <v>400</v>
      </c>
      <c r="AD433" s="224"/>
    </row>
    <row r="434" spans="1:30" s="234" customFormat="1" ht="22.15" customHeight="1" outlineLevel="1" x14ac:dyDescent="0.2">
      <c r="A434" s="238" t="s">
        <v>1603</v>
      </c>
      <c r="B434" s="251" t="s">
        <v>258</v>
      </c>
      <c r="C434" s="172">
        <f t="shared" si="301"/>
        <v>1.75</v>
      </c>
      <c r="D434" s="208">
        <f t="shared" si="303"/>
        <v>438</v>
      </c>
      <c r="E434" s="207">
        <v>0</v>
      </c>
      <c r="F434" s="219">
        <f t="shared" si="304"/>
        <v>0</v>
      </c>
      <c r="G434" s="249">
        <v>0</v>
      </c>
      <c r="H434" s="249">
        <v>0</v>
      </c>
      <c r="I434" s="249">
        <v>0</v>
      </c>
      <c r="J434" s="207">
        <v>0</v>
      </c>
      <c r="K434" s="219">
        <f t="shared" si="298"/>
        <v>0</v>
      </c>
      <c r="L434" s="249">
        <v>0</v>
      </c>
      <c r="M434" s="249">
        <v>0</v>
      </c>
      <c r="N434" s="249">
        <v>0</v>
      </c>
      <c r="O434" s="172">
        <v>0</v>
      </c>
      <c r="P434" s="249">
        <f t="shared" si="293"/>
        <v>0</v>
      </c>
      <c r="Q434" s="249">
        <v>0</v>
      </c>
      <c r="R434" s="249">
        <v>0</v>
      </c>
      <c r="S434" s="175">
        <v>0</v>
      </c>
      <c r="T434" s="172">
        <v>0</v>
      </c>
      <c r="U434" s="249">
        <v>0</v>
      </c>
      <c r="V434" s="249">
        <v>0</v>
      </c>
      <c r="W434" s="249">
        <v>0</v>
      </c>
      <c r="X434" s="249">
        <v>0</v>
      </c>
      <c r="Y434" s="172">
        <v>1.75</v>
      </c>
      <c r="Z434" s="249">
        <f t="shared" si="302"/>
        <v>438</v>
      </c>
      <c r="AA434" s="249">
        <v>0</v>
      </c>
      <c r="AB434" s="249">
        <v>0</v>
      </c>
      <c r="AC434" s="175">
        <v>438</v>
      </c>
      <c r="AD434" s="224"/>
    </row>
    <row r="435" spans="1:30" s="234" customFormat="1" ht="22.15" customHeight="1" outlineLevel="1" x14ac:dyDescent="0.2">
      <c r="A435" s="238" t="s">
        <v>1604</v>
      </c>
      <c r="B435" s="251" t="s">
        <v>259</v>
      </c>
      <c r="C435" s="172">
        <f t="shared" si="301"/>
        <v>2.9499999999999997</v>
      </c>
      <c r="D435" s="208">
        <f t="shared" si="303"/>
        <v>738</v>
      </c>
      <c r="E435" s="207">
        <v>0</v>
      </c>
      <c r="F435" s="219">
        <f t="shared" si="304"/>
        <v>0</v>
      </c>
      <c r="G435" s="249">
        <v>0</v>
      </c>
      <c r="H435" s="249">
        <v>0</v>
      </c>
      <c r="I435" s="249">
        <v>0</v>
      </c>
      <c r="J435" s="207">
        <v>0</v>
      </c>
      <c r="K435" s="219">
        <f t="shared" si="298"/>
        <v>0</v>
      </c>
      <c r="L435" s="249">
        <v>0</v>
      </c>
      <c r="M435" s="249">
        <v>0</v>
      </c>
      <c r="N435" s="249">
        <v>0</v>
      </c>
      <c r="O435" s="172">
        <v>0</v>
      </c>
      <c r="P435" s="249">
        <f t="shared" si="293"/>
        <v>0</v>
      </c>
      <c r="Q435" s="249">
        <v>0</v>
      </c>
      <c r="R435" s="249">
        <v>0</v>
      </c>
      <c r="S435" s="175">
        <v>0</v>
      </c>
      <c r="T435" s="172">
        <v>0</v>
      </c>
      <c r="U435" s="249">
        <v>0</v>
      </c>
      <c r="V435" s="249">
        <v>0</v>
      </c>
      <c r="W435" s="249">
        <v>0</v>
      </c>
      <c r="X435" s="249">
        <v>0</v>
      </c>
      <c r="Y435" s="172">
        <v>2.9499999999999997</v>
      </c>
      <c r="Z435" s="249">
        <f t="shared" si="302"/>
        <v>738</v>
      </c>
      <c r="AA435" s="249">
        <v>0</v>
      </c>
      <c r="AB435" s="249">
        <v>0</v>
      </c>
      <c r="AC435" s="175">
        <v>738</v>
      </c>
      <c r="AD435" s="224"/>
    </row>
    <row r="436" spans="1:30" s="234" customFormat="1" ht="22.15" customHeight="1" outlineLevel="1" x14ac:dyDescent="0.2">
      <c r="A436" s="238" t="s">
        <v>1605</v>
      </c>
      <c r="B436" s="251" t="s">
        <v>260</v>
      </c>
      <c r="C436" s="172">
        <f t="shared" si="301"/>
        <v>1.05</v>
      </c>
      <c r="D436" s="208">
        <f t="shared" si="303"/>
        <v>263</v>
      </c>
      <c r="E436" s="207">
        <v>0</v>
      </c>
      <c r="F436" s="219">
        <f t="shared" si="304"/>
        <v>0</v>
      </c>
      <c r="G436" s="249">
        <v>0</v>
      </c>
      <c r="H436" s="249">
        <v>0</v>
      </c>
      <c r="I436" s="249">
        <v>0</v>
      </c>
      <c r="J436" s="207">
        <v>0</v>
      </c>
      <c r="K436" s="219">
        <f t="shared" si="298"/>
        <v>0</v>
      </c>
      <c r="L436" s="249">
        <v>0</v>
      </c>
      <c r="M436" s="249">
        <v>0</v>
      </c>
      <c r="N436" s="249">
        <v>0</v>
      </c>
      <c r="O436" s="172">
        <v>0</v>
      </c>
      <c r="P436" s="249">
        <f t="shared" si="293"/>
        <v>0</v>
      </c>
      <c r="Q436" s="249">
        <v>0</v>
      </c>
      <c r="R436" s="249">
        <v>0</v>
      </c>
      <c r="S436" s="175">
        <v>0</v>
      </c>
      <c r="T436" s="172">
        <v>0</v>
      </c>
      <c r="U436" s="249">
        <v>0</v>
      </c>
      <c r="V436" s="249">
        <v>0</v>
      </c>
      <c r="W436" s="249">
        <v>0</v>
      </c>
      <c r="X436" s="249">
        <v>0</v>
      </c>
      <c r="Y436" s="172">
        <v>1.05</v>
      </c>
      <c r="Z436" s="249">
        <f t="shared" si="302"/>
        <v>263</v>
      </c>
      <c r="AA436" s="249">
        <v>0</v>
      </c>
      <c r="AB436" s="249">
        <v>0</v>
      </c>
      <c r="AC436" s="175">
        <v>263</v>
      </c>
      <c r="AD436" s="224"/>
    </row>
    <row r="437" spans="1:30" s="234" customFormat="1" ht="28.5" customHeight="1" outlineLevel="1" x14ac:dyDescent="0.2">
      <c r="A437" s="238" t="s">
        <v>1606</v>
      </c>
      <c r="B437" s="251" t="s">
        <v>261</v>
      </c>
      <c r="C437" s="172">
        <f t="shared" si="301"/>
        <v>1.1000000000000001</v>
      </c>
      <c r="D437" s="208">
        <f t="shared" si="303"/>
        <v>275</v>
      </c>
      <c r="E437" s="207">
        <v>0</v>
      </c>
      <c r="F437" s="219">
        <f t="shared" si="304"/>
        <v>0</v>
      </c>
      <c r="G437" s="249">
        <v>0</v>
      </c>
      <c r="H437" s="249">
        <v>0</v>
      </c>
      <c r="I437" s="249">
        <v>0</v>
      </c>
      <c r="J437" s="207">
        <v>0</v>
      </c>
      <c r="K437" s="219">
        <f t="shared" si="298"/>
        <v>0</v>
      </c>
      <c r="L437" s="249">
        <v>0</v>
      </c>
      <c r="M437" s="249">
        <v>0</v>
      </c>
      <c r="N437" s="249">
        <v>0</v>
      </c>
      <c r="O437" s="172">
        <v>0</v>
      </c>
      <c r="P437" s="249">
        <f t="shared" si="293"/>
        <v>0</v>
      </c>
      <c r="Q437" s="249">
        <v>0</v>
      </c>
      <c r="R437" s="249">
        <v>0</v>
      </c>
      <c r="S437" s="175">
        <v>0</v>
      </c>
      <c r="T437" s="172">
        <v>0</v>
      </c>
      <c r="U437" s="249">
        <v>0</v>
      </c>
      <c r="V437" s="249">
        <v>0</v>
      </c>
      <c r="W437" s="249">
        <v>0</v>
      </c>
      <c r="X437" s="249">
        <v>0</v>
      </c>
      <c r="Y437" s="172">
        <v>1.1000000000000001</v>
      </c>
      <c r="Z437" s="249">
        <f t="shared" si="302"/>
        <v>275</v>
      </c>
      <c r="AA437" s="249">
        <v>0</v>
      </c>
      <c r="AB437" s="249">
        <v>0</v>
      </c>
      <c r="AC437" s="175">
        <v>275</v>
      </c>
      <c r="AD437" s="224"/>
    </row>
    <row r="438" spans="1:30" s="234" customFormat="1" ht="25.5" customHeight="1" outlineLevel="1" x14ac:dyDescent="0.2">
      <c r="A438" s="238" t="s">
        <v>1607</v>
      </c>
      <c r="B438" s="251" t="s">
        <v>262</v>
      </c>
      <c r="C438" s="172">
        <f t="shared" si="301"/>
        <v>1.1000000000000001</v>
      </c>
      <c r="D438" s="208">
        <f t="shared" si="303"/>
        <v>275</v>
      </c>
      <c r="E438" s="207">
        <v>0</v>
      </c>
      <c r="F438" s="219">
        <f t="shared" si="304"/>
        <v>0</v>
      </c>
      <c r="G438" s="249">
        <v>0</v>
      </c>
      <c r="H438" s="249">
        <v>0</v>
      </c>
      <c r="I438" s="249">
        <v>0</v>
      </c>
      <c r="J438" s="207">
        <v>0</v>
      </c>
      <c r="K438" s="219">
        <f t="shared" ref="K438:K447" si="305">L438+M438+N438</f>
        <v>0</v>
      </c>
      <c r="L438" s="249">
        <v>0</v>
      </c>
      <c r="M438" s="249">
        <v>0</v>
      </c>
      <c r="N438" s="249">
        <v>0</v>
      </c>
      <c r="O438" s="172">
        <v>0</v>
      </c>
      <c r="P438" s="249">
        <f t="shared" si="293"/>
        <v>0</v>
      </c>
      <c r="Q438" s="249">
        <v>0</v>
      </c>
      <c r="R438" s="249">
        <v>0</v>
      </c>
      <c r="S438" s="175">
        <v>0</v>
      </c>
      <c r="T438" s="172">
        <v>0</v>
      </c>
      <c r="U438" s="249">
        <v>0</v>
      </c>
      <c r="V438" s="249">
        <v>0</v>
      </c>
      <c r="W438" s="249">
        <v>0</v>
      </c>
      <c r="X438" s="249">
        <v>0</v>
      </c>
      <c r="Y438" s="172">
        <v>1.1000000000000001</v>
      </c>
      <c r="Z438" s="249">
        <f t="shared" si="302"/>
        <v>275</v>
      </c>
      <c r="AA438" s="249">
        <v>0</v>
      </c>
      <c r="AB438" s="249">
        <v>0</v>
      </c>
      <c r="AC438" s="175">
        <v>275</v>
      </c>
      <c r="AD438" s="224"/>
    </row>
    <row r="439" spans="1:30" s="234" customFormat="1" ht="24.6" customHeight="1" outlineLevel="1" x14ac:dyDescent="0.2">
      <c r="A439" s="238" t="s">
        <v>1608</v>
      </c>
      <c r="B439" s="251" t="s">
        <v>263</v>
      </c>
      <c r="C439" s="172">
        <f t="shared" si="301"/>
        <v>2.9499999999999997</v>
      </c>
      <c r="D439" s="208">
        <f t="shared" si="303"/>
        <v>738</v>
      </c>
      <c r="E439" s="207">
        <v>0</v>
      </c>
      <c r="F439" s="219">
        <f t="shared" si="304"/>
        <v>0</v>
      </c>
      <c r="G439" s="249">
        <v>0</v>
      </c>
      <c r="H439" s="249">
        <v>0</v>
      </c>
      <c r="I439" s="249">
        <v>0</v>
      </c>
      <c r="J439" s="207">
        <v>0</v>
      </c>
      <c r="K439" s="219">
        <f t="shared" si="305"/>
        <v>0</v>
      </c>
      <c r="L439" s="249">
        <v>0</v>
      </c>
      <c r="M439" s="249">
        <v>0</v>
      </c>
      <c r="N439" s="249">
        <v>0</v>
      </c>
      <c r="O439" s="172">
        <v>0</v>
      </c>
      <c r="P439" s="249">
        <f t="shared" si="293"/>
        <v>0</v>
      </c>
      <c r="Q439" s="249">
        <v>0</v>
      </c>
      <c r="R439" s="249">
        <v>0</v>
      </c>
      <c r="S439" s="175">
        <v>0</v>
      </c>
      <c r="T439" s="172">
        <v>0</v>
      </c>
      <c r="U439" s="249">
        <v>0</v>
      </c>
      <c r="V439" s="249">
        <v>0</v>
      </c>
      <c r="W439" s="249">
        <v>0</v>
      </c>
      <c r="X439" s="249">
        <v>0</v>
      </c>
      <c r="Y439" s="172">
        <v>2.9499999999999997</v>
      </c>
      <c r="Z439" s="249">
        <f t="shared" si="302"/>
        <v>738</v>
      </c>
      <c r="AA439" s="249">
        <v>0</v>
      </c>
      <c r="AB439" s="249">
        <v>0</v>
      </c>
      <c r="AC439" s="175">
        <v>738</v>
      </c>
      <c r="AD439" s="224"/>
    </row>
    <row r="440" spans="1:30" s="234" customFormat="1" ht="23.45" customHeight="1" outlineLevel="1" x14ac:dyDescent="0.2">
      <c r="A440" s="238" t="s">
        <v>1609</v>
      </c>
      <c r="B440" s="251" t="s">
        <v>264</v>
      </c>
      <c r="C440" s="172">
        <f t="shared" si="301"/>
        <v>2.9499999999999997</v>
      </c>
      <c r="D440" s="208">
        <f t="shared" si="303"/>
        <v>738</v>
      </c>
      <c r="E440" s="207">
        <v>0</v>
      </c>
      <c r="F440" s="219">
        <f t="shared" si="304"/>
        <v>0</v>
      </c>
      <c r="G440" s="249">
        <v>0</v>
      </c>
      <c r="H440" s="249">
        <v>0</v>
      </c>
      <c r="I440" s="249">
        <v>0</v>
      </c>
      <c r="J440" s="207">
        <v>0</v>
      </c>
      <c r="K440" s="219">
        <f t="shared" si="305"/>
        <v>0</v>
      </c>
      <c r="L440" s="249">
        <v>0</v>
      </c>
      <c r="M440" s="249">
        <v>0</v>
      </c>
      <c r="N440" s="249">
        <v>0</v>
      </c>
      <c r="O440" s="172">
        <v>0</v>
      </c>
      <c r="P440" s="249">
        <f t="shared" si="293"/>
        <v>0</v>
      </c>
      <c r="Q440" s="249">
        <v>0</v>
      </c>
      <c r="R440" s="249">
        <v>0</v>
      </c>
      <c r="S440" s="175">
        <v>0</v>
      </c>
      <c r="T440" s="172">
        <v>0</v>
      </c>
      <c r="U440" s="249">
        <v>0</v>
      </c>
      <c r="V440" s="249">
        <v>0</v>
      </c>
      <c r="W440" s="249">
        <v>0</v>
      </c>
      <c r="X440" s="249">
        <v>0</v>
      </c>
      <c r="Y440" s="172">
        <v>2.9499999999999997</v>
      </c>
      <c r="Z440" s="249">
        <f t="shared" si="302"/>
        <v>738</v>
      </c>
      <c r="AA440" s="249">
        <v>0</v>
      </c>
      <c r="AB440" s="249">
        <v>0</v>
      </c>
      <c r="AC440" s="175">
        <v>738</v>
      </c>
      <c r="AD440" s="224"/>
    </row>
    <row r="441" spans="1:30" s="234" customFormat="1" ht="22.15" customHeight="1" outlineLevel="1" x14ac:dyDescent="0.2">
      <c r="A441" s="238" t="s">
        <v>1610</v>
      </c>
      <c r="B441" s="251" t="s">
        <v>470</v>
      </c>
      <c r="C441" s="172">
        <f t="shared" si="301"/>
        <v>3.35</v>
      </c>
      <c r="D441" s="208">
        <f t="shared" si="303"/>
        <v>838</v>
      </c>
      <c r="E441" s="207">
        <v>0</v>
      </c>
      <c r="F441" s="219">
        <f t="shared" si="304"/>
        <v>0</v>
      </c>
      <c r="G441" s="249">
        <v>0</v>
      </c>
      <c r="H441" s="249">
        <v>0</v>
      </c>
      <c r="I441" s="249">
        <v>0</v>
      </c>
      <c r="J441" s="207">
        <v>0</v>
      </c>
      <c r="K441" s="219">
        <f t="shared" si="305"/>
        <v>0</v>
      </c>
      <c r="L441" s="249">
        <v>0</v>
      </c>
      <c r="M441" s="249">
        <v>0</v>
      </c>
      <c r="N441" s="249">
        <v>0</v>
      </c>
      <c r="O441" s="172">
        <v>0</v>
      </c>
      <c r="P441" s="249">
        <f t="shared" si="293"/>
        <v>0</v>
      </c>
      <c r="Q441" s="249">
        <v>0</v>
      </c>
      <c r="R441" s="249">
        <v>0</v>
      </c>
      <c r="S441" s="175">
        <v>0</v>
      </c>
      <c r="T441" s="172">
        <v>0</v>
      </c>
      <c r="U441" s="249">
        <v>0</v>
      </c>
      <c r="V441" s="249">
        <v>0</v>
      </c>
      <c r="W441" s="249">
        <v>0</v>
      </c>
      <c r="X441" s="249">
        <v>0</v>
      </c>
      <c r="Y441" s="172">
        <v>3.35</v>
      </c>
      <c r="Z441" s="249">
        <f t="shared" si="302"/>
        <v>838</v>
      </c>
      <c r="AA441" s="249">
        <v>0</v>
      </c>
      <c r="AB441" s="249">
        <v>0</v>
      </c>
      <c r="AC441" s="175">
        <v>838</v>
      </c>
      <c r="AD441" s="224"/>
    </row>
    <row r="442" spans="1:30" s="234" customFormat="1" ht="25.5" customHeight="1" outlineLevel="1" x14ac:dyDescent="0.2">
      <c r="A442" s="238" t="s">
        <v>1611</v>
      </c>
      <c r="B442" s="251" t="s">
        <v>265</v>
      </c>
      <c r="C442" s="172">
        <f t="shared" si="301"/>
        <v>3.9000000000000004</v>
      </c>
      <c r="D442" s="208">
        <f t="shared" si="303"/>
        <v>975.00000000000011</v>
      </c>
      <c r="E442" s="207">
        <v>0</v>
      </c>
      <c r="F442" s="219">
        <f t="shared" si="304"/>
        <v>0</v>
      </c>
      <c r="G442" s="249">
        <v>0</v>
      </c>
      <c r="H442" s="249">
        <v>0</v>
      </c>
      <c r="I442" s="249">
        <v>0</v>
      </c>
      <c r="J442" s="207">
        <v>0</v>
      </c>
      <c r="K442" s="219">
        <f t="shared" si="305"/>
        <v>0</v>
      </c>
      <c r="L442" s="249">
        <v>0</v>
      </c>
      <c r="M442" s="249">
        <v>0</v>
      </c>
      <c r="N442" s="249">
        <v>0</v>
      </c>
      <c r="O442" s="172">
        <v>0</v>
      </c>
      <c r="P442" s="249">
        <f t="shared" si="293"/>
        <v>0</v>
      </c>
      <c r="Q442" s="249">
        <v>0</v>
      </c>
      <c r="R442" s="249">
        <v>0</v>
      </c>
      <c r="S442" s="175">
        <v>0</v>
      </c>
      <c r="T442" s="172">
        <v>0</v>
      </c>
      <c r="U442" s="249">
        <v>0</v>
      </c>
      <c r="V442" s="249">
        <v>0</v>
      </c>
      <c r="W442" s="249">
        <v>0</v>
      </c>
      <c r="X442" s="249">
        <v>0</v>
      </c>
      <c r="Y442" s="172">
        <v>3.9000000000000004</v>
      </c>
      <c r="Z442" s="249">
        <f t="shared" si="302"/>
        <v>975.00000000000011</v>
      </c>
      <c r="AA442" s="249">
        <v>0</v>
      </c>
      <c r="AB442" s="249">
        <v>0</v>
      </c>
      <c r="AC442" s="175">
        <v>975.00000000000011</v>
      </c>
      <c r="AD442" s="224"/>
    </row>
    <row r="443" spans="1:30" s="234" customFormat="1" ht="46.9" customHeight="1" outlineLevel="1" x14ac:dyDescent="0.2">
      <c r="A443" s="238" t="s">
        <v>1612</v>
      </c>
      <c r="B443" s="251" t="s">
        <v>362</v>
      </c>
      <c r="C443" s="172">
        <f t="shared" si="301"/>
        <v>1.25</v>
      </c>
      <c r="D443" s="208">
        <f t="shared" si="303"/>
        <v>313</v>
      </c>
      <c r="E443" s="207">
        <v>0</v>
      </c>
      <c r="F443" s="219">
        <f t="shared" si="304"/>
        <v>0</v>
      </c>
      <c r="G443" s="249">
        <v>0</v>
      </c>
      <c r="H443" s="249">
        <v>0</v>
      </c>
      <c r="I443" s="249">
        <v>0</v>
      </c>
      <c r="J443" s="207">
        <v>0</v>
      </c>
      <c r="K443" s="219">
        <f t="shared" si="305"/>
        <v>0</v>
      </c>
      <c r="L443" s="249">
        <v>0</v>
      </c>
      <c r="M443" s="249">
        <v>0</v>
      </c>
      <c r="N443" s="249">
        <v>0</v>
      </c>
      <c r="O443" s="172">
        <v>0</v>
      </c>
      <c r="P443" s="249">
        <f t="shared" si="293"/>
        <v>0</v>
      </c>
      <c r="Q443" s="249">
        <v>0</v>
      </c>
      <c r="R443" s="249">
        <v>0</v>
      </c>
      <c r="S443" s="175">
        <v>0</v>
      </c>
      <c r="T443" s="172">
        <v>0</v>
      </c>
      <c r="U443" s="249">
        <v>0</v>
      </c>
      <c r="V443" s="249">
        <v>0</v>
      </c>
      <c r="W443" s="249">
        <v>0</v>
      </c>
      <c r="X443" s="249">
        <v>0</v>
      </c>
      <c r="Y443" s="172">
        <v>1.25</v>
      </c>
      <c r="Z443" s="249">
        <f t="shared" si="302"/>
        <v>313</v>
      </c>
      <c r="AA443" s="249">
        <v>0</v>
      </c>
      <c r="AB443" s="249">
        <v>0</v>
      </c>
      <c r="AC443" s="175">
        <v>313</v>
      </c>
      <c r="AD443" s="224"/>
    </row>
    <row r="444" spans="1:30" s="234" customFormat="1" ht="46.9" customHeight="1" outlineLevel="1" x14ac:dyDescent="0.2">
      <c r="A444" s="238" t="s">
        <v>1613</v>
      </c>
      <c r="B444" s="251" t="s">
        <v>363</v>
      </c>
      <c r="C444" s="172">
        <f t="shared" si="301"/>
        <v>1.25</v>
      </c>
      <c r="D444" s="208">
        <f t="shared" si="303"/>
        <v>313</v>
      </c>
      <c r="E444" s="207">
        <v>0</v>
      </c>
      <c r="F444" s="219">
        <f t="shared" si="304"/>
        <v>0</v>
      </c>
      <c r="G444" s="249">
        <v>0</v>
      </c>
      <c r="H444" s="249">
        <v>0</v>
      </c>
      <c r="I444" s="249">
        <v>0</v>
      </c>
      <c r="J444" s="207">
        <v>0</v>
      </c>
      <c r="K444" s="219">
        <f t="shared" si="305"/>
        <v>0</v>
      </c>
      <c r="L444" s="249">
        <v>0</v>
      </c>
      <c r="M444" s="249">
        <v>0</v>
      </c>
      <c r="N444" s="249">
        <v>0</v>
      </c>
      <c r="O444" s="172">
        <v>0</v>
      </c>
      <c r="P444" s="249">
        <f t="shared" si="293"/>
        <v>0</v>
      </c>
      <c r="Q444" s="249">
        <v>0</v>
      </c>
      <c r="R444" s="249">
        <v>0</v>
      </c>
      <c r="S444" s="175">
        <v>0</v>
      </c>
      <c r="T444" s="172">
        <v>0</v>
      </c>
      <c r="U444" s="249">
        <v>0</v>
      </c>
      <c r="V444" s="249">
        <v>0</v>
      </c>
      <c r="W444" s="249">
        <v>0</v>
      </c>
      <c r="X444" s="249">
        <v>0</v>
      </c>
      <c r="Y444" s="172">
        <v>1.25</v>
      </c>
      <c r="Z444" s="249">
        <f t="shared" si="302"/>
        <v>313</v>
      </c>
      <c r="AA444" s="249">
        <v>0</v>
      </c>
      <c r="AB444" s="249">
        <v>0</v>
      </c>
      <c r="AC444" s="175">
        <v>313</v>
      </c>
      <c r="AD444" s="224"/>
    </row>
    <row r="445" spans="1:30" s="234" customFormat="1" ht="39.6" customHeight="1" outlineLevel="1" x14ac:dyDescent="0.2">
      <c r="A445" s="238" t="s">
        <v>1614</v>
      </c>
      <c r="B445" s="251" t="s">
        <v>690</v>
      </c>
      <c r="C445" s="172">
        <f t="shared" si="301"/>
        <v>5.65</v>
      </c>
      <c r="D445" s="208">
        <f t="shared" si="303"/>
        <v>648</v>
      </c>
      <c r="E445" s="207">
        <v>5.65</v>
      </c>
      <c r="F445" s="219">
        <f t="shared" si="304"/>
        <v>648</v>
      </c>
      <c r="G445" s="249">
        <v>0</v>
      </c>
      <c r="H445" s="249">
        <v>0</v>
      </c>
      <c r="I445" s="249">
        <v>648</v>
      </c>
      <c r="J445" s="207">
        <v>0</v>
      </c>
      <c r="K445" s="219">
        <f t="shared" si="305"/>
        <v>0</v>
      </c>
      <c r="L445" s="249">
        <v>0</v>
      </c>
      <c r="M445" s="249">
        <v>0</v>
      </c>
      <c r="N445" s="249">
        <v>0</v>
      </c>
      <c r="O445" s="172">
        <v>0</v>
      </c>
      <c r="P445" s="249">
        <f t="shared" ref="P445" si="306">Q445+R445+S445</f>
        <v>0</v>
      </c>
      <c r="Q445" s="249">
        <v>0</v>
      </c>
      <c r="R445" s="249">
        <v>0</v>
      </c>
      <c r="S445" s="175">
        <v>0</v>
      </c>
      <c r="T445" s="172">
        <v>0</v>
      </c>
      <c r="U445" s="249">
        <v>0</v>
      </c>
      <c r="V445" s="249">
        <v>0</v>
      </c>
      <c r="W445" s="249">
        <v>0</v>
      </c>
      <c r="X445" s="249">
        <v>0</v>
      </c>
      <c r="Y445" s="172">
        <v>0</v>
      </c>
      <c r="Z445" s="249">
        <f t="shared" ref="Z445" si="307">AA445+AB445+AC445</f>
        <v>0</v>
      </c>
      <c r="AA445" s="249">
        <v>0</v>
      </c>
      <c r="AB445" s="249">
        <v>0</v>
      </c>
      <c r="AC445" s="175">
        <v>0</v>
      </c>
      <c r="AD445" s="224"/>
    </row>
    <row r="446" spans="1:30" s="234" customFormat="1" ht="39.6" customHeight="1" outlineLevel="1" x14ac:dyDescent="0.2">
      <c r="A446" s="238" t="s">
        <v>1615</v>
      </c>
      <c r="B446" s="251" t="s">
        <v>812</v>
      </c>
      <c r="C446" s="172">
        <f t="shared" si="301"/>
        <v>0.9</v>
      </c>
      <c r="D446" s="208">
        <f t="shared" si="303"/>
        <v>1267</v>
      </c>
      <c r="E446" s="207">
        <v>0.9</v>
      </c>
      <c r="F446" s="219">
        <f t="shared" si="304"/>
        <v>1267</v>
      </c>
      <c r="G446" s="249">
        <v>0</v>
      </c>
      <c r="H446" s="249">
        <v>0</v>
      </c>
      <c r="I446" s="249">
        <v>1267</v>
      </c>
      <c r="J446" s="207">
        <v>0</v>
      </c>
      <c r="K446" s="219">
        <f t="shared" si="305"/>
        <v>0</v>
      </c>
      <c r="L446" s="249">
        <v>0</v>
      </c>
      <c r="M446" s="249">
        <v>0</v>
      </c>
      <c r="N446" s="249">
        <v>0</v>
      </c>
      <c r="O446" s="172">
        <v>0</v>
      </c>
      <c r="P446" s="249">
        <f t="shared" ref="P446" si="308">Q446+R446+S446</f>
        <v>0</v>
      </c>
      <c r="Q446" s="249">
        <v>0</v>
      </c>
      <c r="R446" s="249">
        <v>0</v>
      </c>
      <c r="S446" s="175">
        <v>0</v>
      </c>
      <c r="T446" s="172">
        <v>0</v>
      </c>
      <c r="U446" s="249">
        <v>0</v>
      </c>
      <c r="V446" s="249">
        <v>0</v>
      </c>
      <c r="W446" s="249">
        <v>0</v>
      </c>
      <c r="X446" s="249">
        <v>0</v>
      </c>
      <c r="Y446" s="172">
        <v>0</v>
      </c>
      <c r="Z446" s="249">
        <f t="shared" ref="Z446" si="309">AA446+AB446+AC446</f>
        <v>0</v>
      </c>
      <c r="AA446" s="249">
        <v>0</v>
      </c>
      <c r="AB446" s="249">
        <v>0</v>
      </c>
      <c r="AC446" s="175">
        <v>0</v>
      </c>
      <c r="AD446" s="224"/>
    </row>
    <row r="447" spans="1:30" s="234" customFormat="1" ht="39.6" customHeight="1" outlineLevel="1" x14ac:dyDescent="0.2">
      <c r="A447" s="238" t="s">
        <v>1616</v>
      </c>
      <c r="B447" s="251" t="s">
        <v>1036</v>
      </c>
      <c r="C447" s="172">
        <f t="shared" ref="C447" si="310">E447+J447+O447+T447+Y447</f>
        <v>0</v>
      </c>
      <c r="D447" s="208">
        <f t="shared" si="303"/>
        <v>0</v>
      </c>
      <c r="E447" s="207">
        <v>0</v>
      </c>
      <c r="F447" s="219">
        <f t="shared" si="304"/>
        <v>0</v>
      </c>
      <c r="G447" s="249">
        <v>0</v>
      </c>
      <c r="H447" s="249">
        <v>0</v>
      </c>
      <c r="I447" s="249">
        <v>0</v>
      </c>
      <c r="J447" s="207">
        <v>0</v>
      </c>
      <c r="K447" s="219">
        <f t="shared" si="305"/>
        <v>0</v>
      </c>
      <c r="L447" s="249">
        <v>0</v>
      </c>
      <c r="M447" s="249">
        <v>0</v>
      </c>
      <c r="N447" s="249">
        <v>0</v>
      </c>
      <c r="O447" s="172">
        <v>0</v>
      </c>
      <c r="P447" s="249">
        <f t="shared" ref="P447" si="311">Q447+R447+S447</f>
        <v>0</v>
      </c>
      <c r="Q447" s="249">
        <v>0</v>
      </c>
      <c r="R447" s="249">
        <v>0</v>
      </c>
      <c r="S447" s="175">
        <v>0</v>
      </c>
      <c r="T447" s="172">
        <v>0</v>
      </c>
      <c r="U447" s="249">
        <v>0</v>
      </c>
      <c r="V447" s="249">
        <v>0</v>
      </c>
      <c r="W447" s="249">
        <v>0</v>
      </c>
      <c r="X447" s="249">
        <v>0</v>
      </c>
      <c r="Y447" s="172">
        <v>0</v>
      </c>
      <c r="Z447" s="249">
        <f t="shared" ref="Z447" si="312">AA447+AB447+AC447</f>
        <v>0</v>
      </c>
      <c r="AA447" s="249">
        <v>0</v>
      </c>
      <c r="AB447" s="249">
        <v>0</v>
      </c>
      <c r="AC447" s="175">
        <v>0</v>
      </c>
      <c r="AD447" s="224"/>
    </row>
    <row r="448" spans="1:30" s="234" customFormat="1" ht="25.9" customHeight="1" x14ac:dyDescent="0.2">
      <c r="A448" s="252"/>
      <c r="B448" s="253" t="s">
        <v>360</v>
      </c>
      <c r="C448" s="252">
        <f>SUM(C288,C421,C418)</f>
        <v>343.62000000000006</v>
      </c>
      <c r="D448" s="254">
        <f>SUM(D288,D421,D418)</f>
        <v>85526</v>
      </c>
      <c r="E448" s="252">
        <f t="shared" ref="E448:H448" si="313">SUM(E288,E421,E418)</f>
        <v>13.8</v>
      </c>
      <c r="F448" s="254">
        <f>SUM(F288,F421,F418)</f>
        <v>2746</v>
      </c>
      <c r="G448" s="254">
        <f t="shared" si="313"/>
        <v>0</v>
      </c>
      <c r="H448" s="254">
        <f t="shared" si="313"/>
        <v>0</v>
      </c>
      <c r="I448" s="254">
        <f>SUM(I288,I421,I418)</f>
        <v>2746</v>
      </c>
      <c r="J448" s="252">
        <f>SUM(J288,J421,J418)</f>
        <v>0</v>
      </c>
      <c r="K448" s="254">
        <f t="shared" si="292"/>
        <v>0</v>
      </c>
      <c r="L448" s="254">
        <f>SUM(L288,L421,L418)</f>
        <v>0</v>
      </c>
      <c r="M448" s="254">
        <f>SUM(M288,M421,M418)</f>
        <v>0</v>
      </c>
      <c r="N448" s="254">
        <f>SUM(N288,N421,N418)</f>
        <v>0</v>
      </c>
      <c r="O448" s="252">
        <f>SUM(O288,O421,O418)</f>
        <v>4.79</v>
      </c>
      <c r="P448" s="254">
        <f t="shared" si="293"/>
        <v>1050</v>
      </c>
      <c r="Q448" s="254">
        <f>SUM(Q288,Q421,Q418)</f>
        <v>0</v>
      </c>
      <c r="R448" s="254">
        <f>SUM(R288,R421,R418)</f>
        <v>0</v>
      </c>
      <c r="S448" s="254">
        <f>SUM(S288,S421,S418)</f>
        <v>1050</v>
      </c>
      <c r="T448" s="252">
        <f>SUM(T288,T421,T418)</f>
        <v>4.96</v>
      </c>
      <c r="U448" s="254">
        <f t="shared" si="294"/>
        <v>1150</v>
      </c>
      <c r="V448" s="254">
        <f t="shared" ref="V448:AC448" si="314">SUM(V288,V421,V418)</f>
        <v>0</v>
      </c>
      <c r="W448" s="254">
        <f t="shared" si="314"/>
        <v>0</v>
      </c>
      <c r="X448" s="254">
        <f t="shared" si="314"/>
        <v>1150</v>
      </c>
      <c r="Y448" s="252">
        <f t="shared" si="314"/>
        <v>320.07000000000011</v>
      </c>
      <c r="Z448" s="254">
        <f t="shared" si="314"/>
        <v>80580</v>
      </c>
      <c r="AA448" s="254">
        <f t="shared" si="314"/>
        <v>0</v>
      </c>
      <c r="AB448" s="254">
        <f t="shared" si="314"/>
        <v>0</v>
      </c>
      <c r="AC448" s="254">
        <f t="shared" si="314"/>
        <v>80580</v>
      </c>
      <c r="AD448" s="224"/>
    </row>
    <row r="449" spans="1:30" s="234" customFormat="1" ht="24" customHeight="1" x14ac:dyDescent="0.2">
      <c r="A449" s="245" t="s">
        <v>1617</v>
      </c>
      <c r="B449" s="255" t="s">
        <v>266</v>
      </c>
      <c r="C449" s="256"/>
      <c r="D449" s="249"/>
      <c r="E449" s="207"/>
      <c r="F449" s="250"/>
      <c r="G449" s="257"/>
      <c r="H449" s="257"/>
      <c r="I449" s="257"/>
      <c r="J449" s="217"/>
      <c r="K449" s="250"/>
      <c r="L449" s="257"/>
      <c r="M449" s="257"/>
      <c r="N449" s="257"/>
      <c r="O449" s="256"/>
      <c r="P449" s="249"/>
      <c r="Q449" s="257"/>
      <c r="R449" s="257"/>
      <c r="S449" s="258"/>
      <c r="T449" s="256"/>
      <c r="U449" s="249"/>
      <c r="V449" s="257"/>
      <c r="W449" s="257"/>
      <c r="X449" s="258"/>
      <c r="Y449" s="256"/>
      <c r="Z449" s="249"/>
      <c r="AA449" s="249"/>
      <c r="AB449" s="249"/>
      <c r="AC449" s="258"/>
      <c r="AD449" s="224"/>
    </row>
    <row r="450" spans="1:30" s="234" customFormat="1" ht="34.15" customHeight="1" outlineLevel="1" x14ac:dyDescent="0.2">
      <c r="A450" s="252"/>
      <c r="B450" s="259" t="s">
        <v>357</v>
      </c>
      <c r="C450" s="246">
        <f>SUM(C451:C455)</f>
        <v>14.030000000000001</v>
      </c>
      <c r="D450" s="248">
        <f>SUM(D451:D455)</f>
        <v>4348</v>
      </c>
      <c r="E450" s="246">
        <f t="shared" ref="E450:S450" si="315">SUM(E451:E455)</f>
        <v>0</v>
      </c>
      <c r="F450" s="248">
        <f t="shared" si="315"/>
        <v>0</v>
      </c>
      <c r="G450" s="248">
        <f t="shared" si="315"/>
        <v>0</v>
      </c>
      <c r="H450" s="248">
        <f t="shared" si="315"/>
        <v>0</v>
      </c>
      <c r="I450" s="248">
        <f t="shared" si="315"/>
        <v>0</v>
      </c>
      <c r="J450" s="246">
        <f t="shared" si="315"/>
        <v>0</v>
      </c>
      <c r="K450" s="248">
        <f t="shared" si="292"/>
        <v>0</v>
      </c>
      <c r="L450" s="248">
        <f t="shared" si="315"/>
        <v>0</v>
      </c>
      <c r="M450" s="248">
        <f t="shared" si="315"/>
        <v>0</v>
      </c>
      <c r="N450" s="248">
        <f t="shared" si="315"/>
        <v>0</v>
      </c>
      <c r="O450" s="246">
        <f t="shared" si="315"/>
        <v>0</v>
      </c>
      <c r="P450" s="247">
        <f t="shared" si="293"/>
        <v>0</v>
      </c>
      <c r="Q450" s="248">
        <f t="shared" si="315"/>
        <v>0</v>
      </c>
      <c r="R450" s="248">
        <f t="shared" si="315"/>
        <v>0</v>
      </c>
      <c r="S450" s="248">
        <f t="shared" si="315"/>
        <v>0</v>
      </c>
      <c r="T450" s="246">
        <v>0</v>
      </c>
      <c r="U450" s="247">
        <v>0</v>
      </c>
      <c r="V450" s="247">
        <v>0</v>
      </c>
      <c r="W450" s="247">
        <v>0</v>
      </c>
      <c r="X450" s="247">
        <v>0</v>
      </c>
      <c r="Y450" s="246">
        <f>SUM(Y451:Y455)</f>
        <v>14.030000000000001</v>
      </c>
      <c r="Z450" s="247">
        <f t="shared" ref="Z450:Z481" si="316">AA450+AB450+AC450</f>
        <v>4348</v>
      </c>
      <c r="AA450" s="248">
        <f>SUM(AA451:AA455)</f>
        <v>0</v>
      </c>
      <c r="AB450" s="248">
        <f>SUM(AB451:AB455)</f>
        <v>0</v>
      </c>
      <c r="AC450" s="248">
        <f>SUM(AC451:AC455)</f>
        <v>4348</v>
      </c>
      <c r="AD450" s="224"/>
    </row>
    <row r="451" spans="1:30" s="234" customFormat="1" ht="27" customHeight="1" outlineLevel="1" x14ac:dyDescent="0.2">
      <c r="A451" s="238" t="s">
        <v>1618</v>
      </c>
      <c r="B451" s="225" t="s">
        <v>268</v>
      </c>
      <c r="C451" s="172">
        <f>E451+J451+O451+Y451+T451</f>
        <v>4.2300000000000004</v>
      </c>
      <c r="D451" s="249">
        <f t="shared" ref="D451:D516" si="317">F451+K451+P451+Z451+U451</f>
        <v>1310</v>
      </c>
      <c r="E451" s="207">
        <v>0</v>
      </c>
      <c r="F451" s="250">
        <f t="shared" ref="F451:F516" si="318">G451+H451+I451</f>
        <v>0</v>
      </c>
      <c r="G451" s="249">
        <v>0</v>
      </c>
      <c r="H451" s="249">
        <v>0</v>
      </c>
      <c r="I451" s="249">
        <v>0</v>
      </c>
      <c r="J451" s="207">
        <v>0</v>
      </c>
      <c r="K451" s="250">
        <f t="shared" ref="K451:K462" si="319">L451+M451+N451</f>
        <v>0</v>
      </c>
      <c r="L451" s="249">
        <v>0</v>
      </c>
      <c r="M451" s="249">
        <v>0</v>
      </c>
      <c r="N451" s="249">
        <v>0</v>
      </c>
      <c r="O451" s="172">
        <v>0</v>
      </c>
      <c r="P451" s="249">
        <f t="shared" si="293"/>
        <v>0</v>
      </c>
      <c r="Q451" s="249">
        <v>0</v>
      </c>
      <c r="R451" s="249">
        <v>0</v>
      </c>
      <c r="S451" s="175">
        <v>0</v>
      </c>
      <c r="T451" s="172">
        <v>0</v>
      </c>
      <c r="U451" s="249">
        <v>0</v>
      </c>
      <c r="V451" s="249">
        <v>0</v>
      </c>
      <c r="W451" s="249">
        <v>0</v>
      </c>
      <c r="X451" s="249">
        <v>0</v>
      </c>
      <c r="Y451" s="172">
        <f>ROUND(4.225,2)</f>
        <v>4.2300000000000004</v>
      </c>
      <c r="Z451" s="249">
        <f t="shared" si="316"/>
        <v>1310</v>
      </c>
      <c r="AA451" s="249">
        <v>0</v>
      </c>
      <c r="AB451" s="249">
        <v>0</v>
      </c>
      <c r="AC451" s="175">
        <v>1310</v>
      </c>
      <c r="AD451" s="224"/>
    </row>
    <row r="452" spans="1:30" s="234" customFormat="1" ht="37.9" customHeight="1" outlineLevel="1" x14ac:dyDescent="0.2">
      <c r="A452" s="238" t="s">
        <v>1619</v>
      </c>
      <c r="B452" s="225" t="s">
        <v>269</v>
      </c>
      <c r="C452" s="172">
        <f t="shared" ref="C452:C454" si="320">E452+J452+O452+Y452+T452</f>
        <v>1</v>
      </c>
      <c r="D452" s="249">
        <f t="shared" si="317"/>
        <v>310</v>
      </c>
      <c r="E452" s="207">
        <v>0</v>
      </c>
      <c r="F452" s="250">
        <f t="shared" si="318"/>
        <v>0</v>
      </c>
      <c r="G452" s="249">
        <v>0</v>
      </c>
      <c r="H452" s="249">
        <v>0</v>
      </c>
      <c r="I452" s="249">
        <v>0</v>
      </c>
      <c r="J452" s="207">
        <v>0</v>
      </c>
      <c r="K452" s="250">
        <f t="shared" si="319"/>
        <v>0</v>
      </c>
      <c r="L452" s="249">
        <v>0</v>
      </c>
      <c r="M452" s="249">
        <v>0</v>
      </c>
      <c r="N452" s="249">
        <v>0</v>
      </c>
      <c r="O452" s="172">
        <v>0</v>
      </c>
      <c r="P452" s="249">
        <f t="shared" si="293"/>
        <v>0</v>
      </c>
      <c r="Q452" s="249">
        <v>0</v>
      </c>
      <c r="R452" s="249">
        <v>0</v>
      </c>
      <c r="S452" s="175">
        <v>0</v>
      </c>
      <c r="T452" s="172">
        <v>0</v>
      </c>
      <c r="U452" s="249">
        <v>0</v>
      </c>
      <c r="V452" s="249">
        <v>0</v>
      </c>
      <c r="W452" s="249">
        <v>0</v>
      </c>
      <c r="X452" s="249">
        <v>0</v>
      </c>
      <c r="Y452" s="172">
        <v>1</v>
      </c>
      <c r="Z452" s="249">
        <f t="shared" si="316"/>
        <v>310</v>
      </c>
      <c r="AA452" s="249">
        <v>0</v>
      </c>
      <c r="AB452" s="249">
        <v>0</v>
      </c>
      <c r="AC452" s="175">
        <v>310</v>
      </c>
      <c r="AD452" s="224"/>
    </row>
    <row r="453" spans="1:30" s="234" customFormat="1" ht="46.9" customHeight="1" outlineLevel="1" x14ac:dyDescent="0.2">
      <c r="A453" s="238" t="s">
        <v>1620</v>
      </c>
      <c r="B453" s="225" t="s">
        <v>328</v>
      </c>
      <c r="C453" s="172">
        <f t="shared" si="320"/>
        <v>1</v>
      </c>
      <c r="D453" s="249">
        <f t="shared" si="317"/>
        <v>310</v>
      </c>
      <c r="E453" s="207">
        <v>0</v>
      </c>
      <c r="F453" s="250">
        <f t="shared" si="318"/>
        <v>0</v>
      </c>
      <c r="G453" s="249">
        <v>0</v>
      </c>
      <c r="H453" s="249">
        <v>0</v>
      </c>
      <c r="I453" s="249">
        <v>0</v>
      </c>
      <c r="J453" s="207">
        <v>0</v>
      </c>
      <c r="K453" s="250">
        <f t="shared" si="319"/>
        <v>0</v>
      </c>
      <c r="L453" s="249">
        <v>0</v>
      </c>
      <c r="M453" s="249">
        <v>0</v>
      </c>
      <c r="N453" s="249">
        <v>0</v>
      </c>
      <c r="O453" s="172">
        <v>0</v>
      </c>
      <c r="P453" s="249">
        <f t="shared" si="293"/>
        <v>0</v>
      </c>
      <c r="Q453" s="249">
        <v>0</v>
      </c>
      <c r="R453" s="249">
        <v>0</v>
      </c>
      <c r="S453" s="175">
        <v>0</v>
      </c>
      <c r="T453" s="172">
        <v>0</v>
      </c>
      <c r="U453" s="249">
        <v>0</v>
      </c>
      <c r="V453" s="249">
        <v>0</v>
      </c>
      <c r="W453" s="249">
        <v>0</v>
      </c>
      <c r="X453" s="249">
        <v>0</v>
      </c>
      <c r="Y453" s="172">
        <v>1</v>
      </c>
      <c r="Z453" s="249">
        <f t="shared" si="316"/>
        <v>310</v>
      </c>
      <c r="AA453" s="249">
        <v>0</v>
      </c>
      <c r="AB453" s="249">
        <v>0</v>
      </c>
      <c r="AC453" s="175">
        <v>310</v>
      </c>
      <c r="AD453" s="224"/>
    </row>
    <row r="454" spans="1:30" s="234" customFormat="1" ht="28.15" customHeight="1" outlineLevel="1" x14ac:dyDescent="0.2">
      <c r="A454" s="238" t="s">
        <v>1622</v>
      </c>
      <c r="B454" s="225" t="s">
        <v>329</v>
      </c>
      <c r="C454" s="172">
        <f t="shared" si="320"/>
        <v>3.3000000000000003</v>
      </c>
      <c r="D454" s="249">
        <f t="shared" si="317"/>
        <v>1023.0000000000001</v>
      </c>
      <c r="E454" s="207">
        <v>0</v>
      </c>
      <c r="F454" s="250">
        <f t="shared" si="318"/>
        <v>0</v>
      </c>
      <c r="G454" s="249">
        <v>0</v>
      </c>
      <c r="H454" s="249">
        <v>0</v>
      </c>
      <c r="I454" s="249">
        <v>0</v>
      </c>
      <c r="J454" s="207">
        <v>0</v>
      </c>
      <c r="K454" s="250">
        <f t="shared" si="319"/>
        <v>0</v>
      </c>
      <c r="L454" s="249">
        <v>0</v>
      </c>
      <c r="M454" s="249">
        <v>0</v>
      </c>
      <c r="N454" s="249">
        <v>0</v>
      </c>
      <c r="O454" s="172">
        <v>0</v>
      </c>
      <c r="P454" s="249">
        <f t="shared" si="293"/>
        <v>0</v>
      </c>
      <c r="Q454" s="249">
        <v>0</v>
      </c>
      <c r="R454" s="249">
        <v>0</v>
      </c>
      <c r="S454" s="175">
        <v>0</v>
      </c>
      <c r="T454" s="172">
        <v>0</v>
      </c>
      <c r="U454" s="249">
        <v>0</v>
      </c>
      <c r="V454" s="249">
        <v>0</v>
      </c>
      <c r="W454" s="249">
        <v>0</v>
      </c>
      <c r="X454" s="249">
        <v>0</v>
      </c>
      <c r="Y454" s="172">
        <v>3.3000000000000003</v>
      </c>
      <c r="Z454" s="249">
        <f t="shared" si="316"/>
        <v>1023.0000000000001</v>
      </c>
      <c r="AA454" s="249">
        <v>0</v>
      </c>
      <c r="AB454" s="249">
        <v>0</v>
      </c>
      <c r="AC454" s="175">
        <v>1023.0000000000001</v>
      </c>
      <c r="AD454" s="224"/>
    </row>
    <row r="455" spans="1:30" s="234" customFormat="1" ht="28.15" customHeight="1" outlineLevel="1" x14ac:dyDescent="0.2">
      <c r="A455" s="238" t="s">
        <v>1623</v>
      </c>
      <c r="B455" s="225" t="s">
        <v>359</v>
      </c>
      <c r="C455" s="172">
        <f>E455+J455+O455+Y455+T455</f>
        <v>4.5</v>
      </c>
      <c r="D455" s="249">
        <f t="shared" si="317"/>
        <v>1395</v>
      </c>
      <c r="E455" s="207">
        <v>0</v>
      </c>
      <c r="F455" s="250">
        <f t="shared" si="318"/>
        <v>0</v>
      </c>
      <c r="G455" s="249">
        <v>0</v>
      </c>
      <c r="H455" s="249">
        <v>0</v>
      </c>
      <c r="I455" s="249">
        <v>0</v>
      </c>
      <c r="J455" s="207">
        <v>0</v>
      </c>
      <c r="K455" s="250">
        <f t="shared" si="319"/>
        <v>0</v>
      </c>
      <c r="L455" s="249">
        <v>0</v>
      </c>
      <c r="M455" s="249">
        <v>0</v>
      </c>
      <c r="N455" s="249">
        <v>0</v>
      </c>
      <c r="O455" s="172">
        <v>0</v>
      </c>
      <c r="P455" s="249">
        <f t="shared" si="293"/>
        <v>0</v>
      </c>
      <c r="Q455" s="249">
        <v>0</v>
      </c>
      <c r="R455" s="249">
        <v>0</v>
      </c>
      <c r="S455" s="175">
        <v>0</v>
      </c>
      <c r="T455" s="172">
        <v>0</v>
      </c>
      <c r="U455" s="249">
        <v>0</v>
      </c>
      <c r="V455" s="249">
        <v>0</v>
      </c>
      <c r="W455" s="249">
        <v>0</v>
      </c>
      <c r="X455" s="249">
        <v>0</v>
      </c>
      <c r="Y455" s="172">
        <v>4.5</v>
      </c>
      <c r="Z455" s="249">
        <f t="shared" si="316"/>
        <v>1395</v>
      </c>
      <c r="AA455" s="249">
        <v>0</v>
      </c>
      <c r="AB455" s="249">
        <v>0</v>
      </c>
      <c r="AC455" s="175">
        <v>1395</v>
      </c>
      <c r="AD455" s="224"/>
    </row>
    <row r="456" spans="1:30" s="234" customFormat="1" ht="28.9" customHeight="1" outlineLevel="1" x14ac:dyDescent="0.2">
      <c r="A456" s="245"/>
      <c r="B456" s="259" t="s">
        <v>356</v>
      </c>
      <c r="C456" s="246">
        <f>SUM(C457:C462)</f>
        <v>33.900000000000006</v>
      </c>
      <c r="D456" s="248">
        <f>SUM(D457:D462)</f>
        <v>9744</v>
      </c>
      <c r="E456" s="246">
        <f t="shared" ref="E456:S456" si="321">SUM(E457:E462)</f>
        <v>0</v>
      </c>
      <c r="F456" s="248">
        <f t="shared" si="321"/>
        <v>0</v>
      </c>
      <c r="G456" s="248">
        <f t="shared" si="321"/>
        <v>0</v>
      </c>
      <c r="H456" s="248">
        <f t="shared" si="321"/>
        <v>0</v>
      </c>
      <c r="I456" s="248">
        <f t="shared" si="321"/>
        <v>0</v>
      </c>
      <c r="J456" s="246">
        <f t="shared" si="321"/>
        <v>0</v>
      </c>
      <c r="K456" s="250">
        <f t="shared" si="319"/>
        <v>0</v>
      </c>
      <c r="L456" s="248">
        <f t="shared" si="321"/>
        <v>0</v>
      </c>
      <c r="M456" s="248">
        <f t="shared" si="321"/>
        <v>0</v>
      </c>
      <c r="N456" s="248">
        <f t="shared" si="321"/>
        <v>0</v>
      </c>
      <c r="O456" s="246">
        <f t="shared" si="321"/>
        <v>5.99</v>
      </c>
      <c r="P456" s="247">
        <f t="shared" si="293"/>
        <v>1250</v>
      </c>
      <c r="Q456" s="248">
        <f>SUM(Q457:Q462)</f>
        <v>0</v>
      </c>
      <c r="R456" s="248">
        <f>SUM(R457:R462)</f>
        <v>0</v>
      </c>
      <c r="S456" s="248">
        <f t="shared" si="321"/>
        <v>1250</v>
      </c>
      <c r="T456" s="246">
        <f>SUM(T457:T462)</f>
        <v>4.96</v>
      </c>
      <c r="U456" s="247">
        <f t="shared" ref="U456" si="322">V456+W456+X456</f>
        <v>1150</v>
      </c>
      <c r="V456" s="247">
        <f>SUM(V457:V462)</f>
        <v>0</v>
      </c>
      <c r="W456" s="247">
        <f>SUM(W457:W462)</f>
        <v>0</v>
      </c>
      <c r="X456" s="247">
        <f t="shared" ref="X456" si="323">SUM(X457:X462)</f>
        <v>1150</v>
      </c>
      <c r="Y456" s="246">
        <f>SUM(Y457:Y462)</f>
        <v>22.95</v>
      </c>
      <c r="Z456" s="247">
        <f t="shared" si="316"/>
        <v>7344</v>
      </c>
      <c r="AA456" s="248">
        <f>SUM(AA457:AA462)</f>
        <v>0</v>
      </c>
      <c r="AB456" s="248">
        <f>SUM(AB457:AB462)</f>
        <v>0</v>
      </c>
      <c r="AC456" s="248">
        <f>SUM(AC457:AC462)</f>
        <v>7344</v>
      </c>
      <c r="AD456" s="224"/>
    </row>
    <row r="457" spans="1:30" s="234" customFormat="1" ht="27" customHeight="1" outlineLevel="1" x14ac:dyDescent="0.2">
      <c r="A457" s="238" t="s">
        <v>1624</v>
      </c>
      <c r="B457" s="225" t="s">
        <v>355</v>
      </c>
      <c r="C457" s="172">
        <f>E457+J457+O457+Y457+T457</f>
        <v>2.15</v>
      </c>
      <c r="D457" s="249">
        <f t="shared" si="317"/>
        <v>688</v>
      </c>
      <c r="E457" s="207">
        <v>0</v>
      </c>
      <c r="F457" s="250">
        <f t="shared" si="318"/>
        <v>0</v>
      </c>
      <c r="G457" s="249">
        <v>0</v>
      </c>
      <c r="H457" s="249">
        <v>0</v>
      </c>
      <c r="I457" s="249">
        <v>0</v>
      </c>
      <c r="J457" s="207">
        <v>0</v>
      </c>
      <c r="K457" s="250">
        <f t="shared" si="319"/>
        <v>0</v>
      </c>
      <c r="L457" s="249">
        <v>0</v>
      </c>
      <c r="M457" s="249">
        <v>0</v>
      </c>
      <c r="N457" s="249">
        <v>0</v>
      </c>
      <c r="O457" s="172">
        <v>0</v>
      </c>
      <c r="P457" s="249">
        <f t="shared" ref="P457:P462" si="324">Q457+R457+S457</f>
        <v>0</v>
      </c>
      <c r="Q457" s="249">
        <v>0</v>
      </c>
      <c r="R457" s="249">
        <v>0</v>
      </c>
      <c r="S457" s="175">
        <v>0</v>
      </c>
      <c r="T457" s="172">
        <v>0</v>
      </c>
      <c r="U457" s="249">
        <f>V457+W457+X457</f>
        <v>0</v>
      </c>
      <c r="V457" s="249">
        <v>0</v>
      </c>
      <c r="W457" s="249">
        <v>0</v>
      </c>
      <c r="X457" s="249">
        <v>0</v>
      </c>
      <c r="Y457" s="172">
        <v>2.15</v>
      </c>
      <c r="Z457" s="249">
        <f t="shared" si="316"/>
        <v>688</v>
      </c>
      <c r="AA457" s="249">
        <v>0</v>
      </c>
      <c r="AB457" s="249">
        <v>0</v>
      </c>
      <c r="AC457" s="175">
        <v>688</v>
      </c>
      <c r="AD457" s="224"/>
    </row>
    <row r="458" spans="1:30" s="234" customFormat="1" ht="22.15" customHeight="1" outlineLevel="1" x14ac:dyDescent="0.2">
      <c r="A458" s="238" t="s">
        <v>1625</v>
      </c>
      <c r="B458" s="225" t="s">
        <v>270</v>
      </c>
      <c r="C458" s="172">
        <f t="shared" ref="C458:C462" si="325">E458+J458+O458+Y458+T458</f>
        <v>7</v>
      </c>
      <c r="D458" s="249">
        <f t="shared" si="317"/>
        <v>2240</v>
      </c>
      <c r="E458" s="207">
        <v>0</v>
      </c>
      <c r="F458" s="250">
        <f t="shared" si="318"/>
        <v>0</v>
      </c>
      <c r="G458" s="249">
        <v>0</v>
      </c>
      <c r="H458" s="249">
        <v>0</v>
      </c>
      <c r="I458" s="249">
        <v>0</v>
      </c>
      <c r="J458" s="207">
        <v>0</v>
      </c>
      <c r="K458" s="250">
        <f t="shared" si="319"/>
        <v>0</v>
      </c>
      <c r="L458" s="249">
        <v>0</v>
      </c>
      <c r="M458" s="249">
        <v>0</v>
      </c>
      <c r="N458" s="249">
        <v>0</v>
      </c>
      <c r="O458" s="172">
        <v>0</v>
      </c>
      <c r="P458" s="249">
        <f t="shared" si="324"/>
        <v>0</v>
      </c>
      <c r="Q458" s="249">
        <v>0</v>
      </c>
      <c r="R458" s="249">
        <v>0</v>
      </c>
      <c r="S458" s="175">
        <v>0</v>
      </c>
      <c r="T458" s="172">
        <v>0</v>
      </c>
      <c r="U458" s="249">
        <f t="shared" ref="U458:U460" si="326">V458+W458+X458</f>
        <v>0</v>
      </c>
      <c r="V458" s="249">
        <v>0</v>
      </c>
      <c r="W458" s="249">
        <v>0</v>
      </c>
      <c r="X458" s="249">
        <v>0</v>
      </c>
      <c r="Y458" s="172">
        <v>7</v>
      </c>
      <c r="Z458" s="249">
        <f t="shared" si="316"/>
        <v>2240</v>
      </c>
      <c r="AA458" s="249">
        <v>0</v>
      </c>
      <c r="AB458" s="249">
        <v>0</v>
      </c>
      <c r="AC458" s="175">
        <v>2240</v>
      </c>
      <c r="AD458" s="224"/>
    </row>
    <row r="459" spans="1:30" s="234" customFormat="1" ht="26.45" customHeight="1" outlineLevel="1" x14ac:dyDescent="0.2">
      <c r="A459" s="238" t="s">
        <v>1626</v>
      </c>
      <c r="B459" s="225" t="s">
        <v>271</v>
      </c>
      <c r="C459" s="172">
        <f t="shared" si="325"/>
        <v>3.75</v>
      </c>
      <c r="D459" s="249">
        <f t="shared" si="317"/>
        <v>1200</v>
      </c>
      <c r="E459" s="207">
        <v>0</v>
      </c>
      <c r="F459" s="250">
        <f t="shared" si="318"/>
        <v>0</v>
      </c>
      <c r="G459" s="249">
        <v>0</v>
      </c>
      <c r="H459" s="249">
        <v>0</v>
      </c>
      <c r="I459" s="249">
        <v>0</v>
      </c>
      <c r="J459" s="207">
        <v>0</v>
      </c>
      <c r="K459" s="250">
        <f t="shared" si="319"/>
        <v>0</v>
      </c>
      <c r="L459" s="249">
        <v>0</v>
      </c>
      <c r="M459" s="249">
        <v>0</v>
      </c>
      <c r="N459" s="249">
        <v>0</v>
      </c>
      <c r="O459" s="172">
        <v>0</v>
      </c>
      <c r="P459" s="249">
        <f t="shared" si="324"/>
        <v>0</v>
      </c>
      <c r="Q459" s="249">
        <v>0</v>
      </c>
      <c r="R459" s="249">
        <v>0</v>
      </c>
      <c r="S459" s="175">
        <v>0</v>
      </c>
      <c r="T459" s="172">
        <v>0</v>
      </c>
      <c r="U459" s="249">
        <f t="shared" si="326"/>
        <v>0</v>
      </c>
      <c r="V459" s="249">
        <v>0</v>
      </c>
      <c r="W459" s="249">
        <v>0</v>
      </c>
      <c r="X459" s="249">
        <v>0</v>
      </c>
      <c r="Y459" s="172">
        <v>3.75</v>
      </c>
      <c r="Z459" s="249">
        <f t="shared" si="316"/>
        <v>1200</v>
      </c>
      <c r="AA459" s="249">
        <v>0</v>
      </c>
      <c r="AB459" s="249">
        <v>0</v>
      </c>
      <c r="AC459" s="175">
        <v>1200</v>
      </c>
      <c r="AD459" s="224"/>
    </row>
    <row r="460" spans="1:30" s="234" customFormat="1" ht="36" customHeight="1" outlineLevel="1" x14ac:dyDescent="0.2">
      <c r="A460" s="238" t="s">
        <v>1621</v>
      </c>
      <c r="B460" s="225" t="s">
        <v>272</v>
      </c>
      <c r="C460" s="172">
        <f t="shared" si="325"/>
        <v>14.95</v>
      </c>
      <c r="D460" s="249">
        <f t="shared" si="317"/>
        <v>3680</v>
      </c>
      <c r="E460" s="207">
        <v>0</v>
      </c>
      <c r="F460" s="250">
        <f t="shared" si="318"/>
        <v>0</v>
      </c>
      <c r="G460" s="249">
        <v>0</v>
      </c>
      <c r="H460" s="249">
        <v>0</v>
      </c>
      <c r="I460" s="249">
        <v>0</v>
      </c>
      <c r="J460" s="207">
        <v>0</v>
      </c>
      <c r="K460" s="250">
        <f t="shared" si="319"/>
        <v>0</v>
      </c>
      <c r="L460" s="249">
        <v>0</v>
      </c>
      <c r="M460" s="249">
        <v>0</v>
      </c>
      <c r="N460" s="249">
        <v>0</v>
      </c>
      <c r="O460" s="172">
        <v>5.99</v>
      </c>
      <c r="P460" s="249">
        <f t="shared" si="324"/>
        <v>1250</v>
      </c>
      <c r="Q460" s="249">
        <v>0</v>
      </c>
      <c r="R460" s="249">
        <v>0</v>
      </c>
      <c r="S460" s="175">
        <v>1250</v>
      </c>
      <c r="T460" s="172">
        <v>4.96</v>
      </c>
      <c r="U460" s="249">
        <f t="shared" si="326"/>
        <v>1150</v>
      </c>
      <c r="V460" s="249">
        <v>0</v>
      </c>
      <c r="W460" s="249">
        <v>0</v>
      </c>
      <c r="X460" s="249">
        <v>1150</v>
      </c>
      <c r="Y460" s="172">
        <v>4</v>
      </c>
      <c r="Z460" s="249">
        <f t="shared" si="316"/>
        <v>1280</v>
      </c>
      <c r="AA460" s="249">
        <v>0</v>
      </c>
      <c r="AB460" s="249">
        <v>0</v>
      </c>
      <c r="AC460" s="175">
        <v>1280</v>
      </c>
      <c r="AD460" s="224"/>
    </row>
    <row r="461" spans="1:30" s="234" customFormat="1" ht="24" customHeight="1" outlineLevel="1" x14ac:dyDescent="0.2">
      <c r="A461" s="238" t="s">
        <v>1627</v>
      </c>
      <c r="B461" s="225" t="s">
        <v>273</v>
      </c>
      <c r="C461" s="172">
        <f t="shared" si="325"/>
        <v>3.55</v>
      </c>
      <c r="D461" s="249">
        <f t="shared" si="317"/>
        <v>1136</v>
      </c>
      <c r="E461" s="207">
        <v>0</v>
      </c>
      <c r="F461" s="250">
        <f t="shared" si="318"/>
        <v>0</v>
      </c>
      <c r="G461" s="249">
        <v>0</v>
      </c>
      <c r="H461" s="249">
        <v>0</v>
      </c>
      <c r="I461" s="249">
        <v>0</v>
      </c>
      <c r="J461" s="207">
        <v>0</v>
      </c>
      <c r="K461" s="250">
        <f t="shared" si="319"/>
        <v>0</v>
      </c>
      <c r="L461" s="249">
        <v>0</v>
      </c>
      <c r="M461" s="249">
        <v>0</v>
      </c>
      <c r="N461" s="249">
        <v>0</v>
      </c>
      <c r="O461" s="172">
        <v>0</v>
      </c>
      <c r="P461" s="249">
        <f t="shared" si="324"/>
        <v>0</v>
      </c>
      <c r="Q461" s="249">
        <v>0</v>
      </c>
      <c r="R461" s="249">
        <v>0</v>
      </c>
      <c r="S461" s="175">
        <v>0</v>
      </c>
      <c r="T461" s="172">
        <v>0</v>
      </c>
      <c r="U461" s="249">
        <f>V461+W461+X461</f>
        <v>0</v>
      </c>
      <c r="V461" s="249">
        <v>0</v>
      </c>
      <c r="W461" s="249">
        <v>0</v>
      </c>
      <c r="X461" s="249">
        <v>0</v>
      </c>
      <c r="Y461" s="172">
        <v>3.55</v>
      </c>
      <c r="Z461" s="249">
        <f t="shared" si="316"/>
        <v>1136</v>
      </c>
      <c r="AA461" s="249">
        <v>0</v>
      </c>
      <c r="AB461" s="249">
        <v>0</v>
      </c>
      <c r="AC461" s="175">
        <v>1136</v>
      </c>
      <c r="AD461" s="224"/>
    </row>
    <row r="462" spans="1:30" s="234" customFormat="1" ht="23.45" customHeight="1" outlineLevel="1" x14ac:dyDescent="0.2">
      <c r="A462" s="238" t="s">
        <v>1628</v>
      </c>
      <c r="B462" s="225" t="s">
        <v>274</v>
      </c>
      <c r="C462" s="172">
        <f t="shared" si="325"/>
        <v>2.5</v>
      </c>
      <c r="D462" s="249">
        <f t="shared" si="317"/>
        <v>800</v>
      </c>
      <c r="E462" s="207">
        <v>0</v>
      </c>
      <c r="F462" s="250">
        <f t="shared" si="318"/>
        <v>0</v>
      </c>
      <c r="G462" s="249">
        <v>0</v>
      </c>
      <c r="H462" s="249">
        <v>0</v>
      </c>
      <c r="I462" s="249">
        <v>0</v>
      </c>
      <c r="J462" s="207">
        <v>0</v>
      </c>
      <c r="K462" s="250">
        <f t="shared" si="319"/>
        <v>0</v>
      </c>
      <c r="L462" s="249">
        <v>0</v>
      </c>
      <c r="M462" s="249">
        <v>0</v>
      </c>
      <c r="N462" s="249">
        <v>0</v>
      </c>
      <c r="O462" s="172">
        <v>0</v>
      </c>
      <c r="P462" s="249">
        <f t="shared" si="324"/>
        <v>0</v>
      </c>
      <c r="Q462" s="249">
        <v>0</v>
      </c>
      <c r="R462" s="249">
        <v>0</v>
      </c>
      <c r="S462" s="175">
        <v>0</v>
      </c>
      <c r="T462" s="172">
        <v>0</v>
      </c>
      <c r="U462" s="249">
        <f>V462+W462+X462</f>
        <v>0</v>
      </c>
      <c r="V462" s="249">
        <v>0</v>
      </c>
      <c r="W462" s="249">
        <v>0</v>
      </c>
      <c r="X462" s="249">
        <v>0</v>
      </c>
      <c r="Y462" s="172">
        <v>2.5</v>
      </c>
      <c r="Z462" s="249">
        <f t="shared" si="316"/>
        <v>800</v>
      </c>
      <c r="AA462" s="249">
        <v>0</v>
      </c>
      <c r="AB462" s="249">
        <v>0</v>
      </c>
      <c r="AC462" s="175">
        <v>800</v>
      </c>
      <c r="AD462" s="224"/>
    </row>
    <row r="463" spans="1:30" s="234" customFormat="1" ht="28.15" customHeight="1" outlineLevel="1" x14ac:dyDescent="0.2">
      <c r="A463" s="252"/>
      <c r="B463" s="253" t="s">
        <v>354</v>
      </c>
      <c r="C463" s="246">
        <f>SUM(C464:C513)</f>
        <v>81.900000000000006</v>
      </c>
      <c r="D463" s="248">
        <f>SUM(D464:D513)</f>
        <v>25747</v>
      </c>
      <c r="E463" s="246">
        <f t="shared" ref="E463:X463" si="327">SUM(E464:E513)</f>
        <v>0</v>
      </c>
      <c r="F463" s="248">
        <f t="shared" si="327"/>
        <v>0</v>
      </c>
      <c r="G463" s="248">
        <f t="shared" si="327"/>
        <v>0</v>
      </c>
      <c r="H463" s="248">
        <f t="shared" si="327"/>
        <v>0</v>
      </c>
      <c r="I463" s="248">
        <f t="shared" si="327"/>
        <v>0</v>
      </c>
      <c r="J463" s="246">
        <f t="shared" si="327"/>
        <v>2.8</v>
      </c>
      <c r="K463" s="248">
        <f>SUM(L463:N463)</f>
        <v>1380</v>
      </c>
      <c r="L463" s="248">
        <f t="shared" si="327"/>
        <v>0</v>
      </c>
      <c r="M463" s="248">
        <f t="shared" si="327"/>
        <v>0</v>
      </c>
      <c r="N463" s="248">
        <f>SUM(N464:N513)</f>
        <v>1380</v>
      </c>
      <c r="O463" s="246">
        <f t="shared" si="327"/>
        <v>0</v>
      </c>
      <c r="P463" s="247">
        <f t="shared" si="293"/>
        <v>0</v>
      </c>
      <c r="Q463" s="248">
        <f t="shared" si="327"/>
        <v>0</v>
      </c>
      <c r="R463" s="248">
        <f t="shared" si="327"/>
        <v>0</v>
      </c>
      <c r="S463" s="248">
        <f t="shared" si="327"/>
        <v>0</v>
      </c>
      <c r="T463" s="246">
        <f>SUM(T464:T513)</f>
        <v>0</v>
      </c>
      <c r="U463" s="247">
        <f>V463+W463+X463</f>
        <v>0</v>
      </c>
      <c r="V463" s="247">
        <f t="shared" si="327"/>
        <v>0</v>
      </c>
      <c r="W463" s="247">
        <f t="shared" si="327"/>
        <v>0</v>
      </c>
      <c r="X463" s="247">
        <f t="shared" si="327"/>
        <v>0</v>
      </c>
      <c r="Y463" s="246">
        <f>SUM(Y464:Y513)</f>
        <v>79.100000000000009</v>
      </c>
      <c r="Z463" s="247">
        <f t="shared" si="316"/>
        <v>24367</v>
      </c>
      <c r="AA463" s="248">
        <f>SUM(V464:V513)</f>
        <v>0</v>
      </c>
      <c r="AB463" s="248">
        <f>SUM(W464:W513)</f>
        <v>0</v>
      </c>
      <c r="AC463" s="248">
        <f>SUM(AC464:AC513)</f>
        <v>24367</v>
      </c>
      <c r="AD463" s="224"/>
    </row>
    <row r="464" spans="1:30" s="234" customFormat="1" ht="33" customHeight="1" outlineLevel="1" x14ac:dyDescent="0.2">
      <c r="A464" s="238" t="s">
        <v>1629</v>
      </c>
      <c r="B464" s="225" t="s">
        <v>267</v>
      </c>
      <c r="C464" s="172">
        <f>E464+J464+O464+Y464+T464</f>
        <v>4.66</v>
      </c>
      <c r="D464" s="249">
        <f t="shared" si="317"/>
        <v>1398</v>
      </c>
      <c r="E464" s="207">
        <v>0</v>
      </c>
      <c r="F464" s="250">
        <f t="shared" si="318"/>
        <v>0</v>
      </c>
      <c r="G464" s="249">
        <v>0</v>
      </c>
      <c r="H464" s="249">
        <v>0</v>
      </c>
      <c r="I464" s="249">
        <v>0</v>
      </c>
      <c r="J464" s="207">
        <v>0</v>
      </c>
      <c r="K464" s="250">
        <f t="shared" ref="K464:K513" si="328">L464+M464+N464</f>
        <v>0</v>
      </c>
      <c r="L464" s="249">
        <v>0</v>
      </c>
      <c r="M464" s="249">
        <v>0</v>
      </c>
      <c r="N464" s="249">
        <v>0</v>
      </c>
      <c r="O464" s="172">
        <v>0</v>
      </c>
      <c r="P464" s="249">
        <f t="shared" si="293"/>
        <v>0</v>
      </c>
      <c r="Q464" s="249">
        <v>0</v>
      </c>
      <c r="R464" s="249">
        <v>0</v>
      </c>
      <c r="S464" s="175">
        <v>0</v>
      </c>
      <c r="T464" s="172">
        <v>0</v>
      </c>
      <c r="U464" s="249">
        <v>0</v>
      </c>
      <c r="V464" s="249">
        <v>0</v>
      </c>
      <c r="W464" s="249">
        <v>0</v>
      </c>
      <c r="X464" s="249">
        <v>0</v>
      </c>
      <c r="Y464" s="172">
        <v>4.66</v>
      </c>
      <c r="Z464" s="249">
        <f t="shared" si="316"/>
        <v>1398</v>
      </c>
      <c r="AA464" s="249">
        <v>0</v>
      </c>
      <c r="AB464" s="249">
        <v>0</v>
      </c>
      <c r="AC464" s="175">
        <v>1398</v>
      </c>
      <c r="AD464" s="224"/>
    </row>
    <row r="465" spans="1:30" s="234" customFormat="1" ht="36" customHeight="1" outlineLevel="1" x14ac:dyDescent="0.2">
      <c r="A465" s="238" t="s">
        <v>1630</v>
      </c>
      <c r="B465" s="225" t="s">
        <v>276</v>
      </c>
      <c r="C465" s="172">
        <f t="shared" ref="C465:C506" si="329">E465+J465+O465+Y465+T465</f>
        <v>1.35</v>
      </c>
      <c r="D465" s="249">
        <f t="shared" si="317"/>
        <v>405</v>
      </c>
      <c r="E465" s="207">
        <v>0</v>
      </c>
      <c r="F465" s="250">
        <f t="shared" si="318"/>
        <v>0</v>
      </c>
      <c r="G465" s="249">
        <v>0</v>
      </c>
      <c r="H465" s="249">
        <v>0</v>
      </c>
      <c r="I465" s="249">
        <v>0</v>
      </c>
      <c r="J465" s="207">
        <v>0</v>
      </c>
      <c r="K465" s="250">
        <f t="shared" si="328"/>
        <v>0</v>
      </c>
      <c r="L465" s="249">
        <v>0</v>
      </c>
      <c r="M465" s="249">
        <v>0</v>
      </c>
      <c r="N465" s="249">
        <v>0</v>
      </c>
      <c r="O465" s="172">
        <v>0</v>
      </c>
      <c r="P465" s="249">
        <f t="shared" si="293"/>
        <v>0</v>
      </c>
      <c r="Q465" s="249">
        <v>0</v>
      </c>
      <c r="R465" s="249">
        <v>0</v>
      </c>
      <c r="S465" s="175">
        <v>0</v>
      </c>
      <c r="T465" s="172">
        <v>0</v>
      </c>
      <c r="U465" s="249">
        <v>0</v>
      </c>
      <c r="V465" s="249">
        <v>0</v>
      </c>
      <c r="W465" s="249">
        <v>0</v>
      </c>
      <c r="X465" s="249">
        <v>0</v>
      </c>
      <c r="Y465" s="172">
        <v>1.35</v>
      </c>
      <c r="Z465" s="249">
        <f t="shared" si="316"/>
        <v>405</v>
      </c>
      <c r="AA465" s="249">
        <v>0</v>
      </c>
      <c r="AB465" s="249">
        <v>0</v>
      </c>
      <c r="AC465" s="175">
        <v>405</v>
      </c>
      <c r="AD465" s="224"/>
    </row>
    <row r="466" spans="1:30" s="234" customFormat="1" ht="36" customHeight="1" outlineLevel="1" x14ac:dyDescent="0.2">
      <c r="A466" s="238" t="s">
        <v>1631</v>
      </c>
      <c r="B466" s="225" t="s">
        <v>277</v>
      </c>
      <c r="C466" s="172">
        <f t="shared" si="329"/>
        <v>0.4</v>
      </c>
      <c r="D466" s="249">
        <f t="shared" si="317"/>
        <v>120</v>
      </c>
      <c r="E466" s="207">
        <v>0</v>
      </c>
      <c r="F466" s="250">
        <f t="shared" si="318"/>
        <v>0</v>
      </c>
      <c r="G466" s="249">
        <v>0</v>
      </c>
      <c r="H466" s="249">
        <v>0</v>
      </c>
      <c r="I466" s="249">
        <v>0</v>
      </c>
      <c r="J466" s="207">
        <v>0</v>
      </c>
      <c r="K466" s="250">
        <f t="shared" si="328"/>
        <v>0</v>
      </c>
      <c r="L466" s="249">
        <v>0</v>
      </c>
      <c r="M466" s="249">
        <v>0</v>
      </c>
      <c r="N466" s="249">
        <v>0</v>
      </c>
      <c r="O466" s="172">
        <v>0</v>
      </c>
      <c r="P466" s="249">
        <f t="shared" si="293"/>
        <v>0</v>
      </c>
      <c r="Q466" s="249">
        <v>0</v>
      </c>
      <c r="R466" s="249">
        <v>0</v>
      </c>
      <c r="S466" s="175">
        <v>0</v>
      </c>
      <c r="T466" s="172">
        <v>0</v>
      </c>
      <c r="U466" s="249">
        <v>0</v>
      </c>
      <c r="V466" s="249">
        <v>0</v>
      </c>
      <c r="W466" s="249">
        <v>0</v>
      </c>
      <c r="X466" s="249">
        <v>0</v>
      </c>
      <c r="Y466" s="172">
        <v>0.4</v>
      </c>
      <c r="Z466" s="249">
        <f t="shared" si="316"/>
        <v>120</v>
      </c>
      <c r="AA466" s="249">
        <v>0</v>
      </c>
      <c r="AB466" s="249">
        <v>0</v>
      </c>
      <c r="AC466" s="175">
        <v>120</v>
      </c>
      <c r="AD466" s="224"/>
    </row>
    <row r="467" spans="1:30" s="234" customFormat="1" ht="35.450000000000003" customHeight="1" outlineLevel="1" x14ac:dyDescent="0.2">
      <c r="A467" s="238" t="s">
        <v>1632</v>
      </c>
      <c r="B467" s="251" t="s">
        <v>278</v>
      </c>
      <c r="C467" s="172">
        <f t="shared" si="329"/>
        <v>0.56000000000000005</v>
      </c>
      <c r="D467" s="249">
        <f t="shared" si="317"/>
        <v>168.00000000000003</v>
      </c>
      <c r="E467" s="207">
        <v>0</v>
      </c>
      <c r="F467" s="250">
        <f t="shared" si="318"/>
        <v>0</v>
      </c>
      <c r="G467" s="249">
        <v>0</v>
      </c>
      <c r="H467" s="249">
        <v>0</v>
      </c>
      <c r="I467" s="249">
        <v>0</v>
      </c>
      <c r="J467" s="207">
        <v>0</v>
      </c>
      <c r="K467" s="250">
        <f t="shared" si="328"/>
        <v>0</v>
      </c>
      <c r="L467" s="249">
        <v>0</v>
      </c>
      <c r="M467" s="249">
        <v>0</v>
      </c>
      <c r="N467" s="249">
        <v>0</v>
      </c>
      <c r="O467" s="172">
        <v>0</v>
      </c>
      <c r="P467" s="249">
        <f t="shared" si="293"/>
        <v>0</v>
      </c>
      <c r="Q467" s="249">
        <v>0</v>
      </c>
      <c r="R467" s="249">
        <v>0</v>
      </c>
      <c r="S467" s="175">
        <v>0</v>
      </c>
      <c r="T467" s="172">
        <v>0</v>
      </c>
      <c r="U467" s="249">
        <v>0</v>
      </c>
      <c r="V467" s="249">
        <v>0</v>
      </c>
      <c r="W467" s="249">
        <v>0</v>
      </c>
      <c r="X467" s="249">
        <v>0</v>
      </c>
      <c r="Y467" s="172">
        <v>0.56000000000000005</v>
      </c>
      <c r="Z467" s="249">
        <f t="shared" si="316"/>
        <v>168.00000000000003</v>
      </c>
      <c r="AA467" s="249">
        <v>0</v>
      </c>
      <c r="AB467" s="249">
        <v>0</v>
      </c>
      <c r="AC467" s="175">
        <v>168.00000000000003</v>
      </c>
      <c r="AD467" s="224"/>
    </row>
    <row r="468" spans="1:30" s="234" customFormat="1" ht="28.15" customHeight="1" outlineLevel="1" x14ac:dyDescent="0.2">
      <c r="A468" s="238" t="s">
        <v>1633</v>
      </c>
      <c r="B468" s="251" t="s">
        <v>353</v>
      </c>
      <c r="C468" s="172">
        <f t="shared" si="329"/>
        <v>1.45</v>
      </c>
      <c r="D468" s="249">
        <f t="shared" si="317"/>
        <v>435</v>
      </c>
      <c r="E468" s="207">
        <v>0</v>
      </c>
      <c r="F468" s="250">
        <f t="shared" si="318"/>
        <v>0</v>
      </c>
      <c r="G468" s="249">
        <v>0</v>
      </c>
      <c r="H468" s="249">
        <v>0</v>
      </c>
      <c r="I468" s="249">
        <v>0</v>
      </c>
      <c r="J468" s="207">
        <v>0</v>
      </c>
      <c r="K468" s="250">
        <f t="shared" si="328"/>
        <v>0</v>
      </c>
      <c r="L468" s="249">
        <v>0</v>
      </c>
      <c r="M468" s="249">
        <v>0</v>
      </c>
      <c r="N468" s="249">
        <v>0</v>
      </c>
      <c r="O468" s="172">
        <v>0</v>
      </c>
      <c r="P468" s="249">
        <f t="shared" si="293"/>
        <v>0</v>
      </c>
      <c r="Q468" s="249">
        <v>0</v>
      </c>
      <c r="R468" s="249">
        <v>0</v>
      </c>
      <c r="S468" s="175">
        <v>0</v>
      </c>
      <c r="T468" s="172">
        <v>0</v>
      </c>
      <c r="U468" s="249">
        <v>0</v>
      </c>
      <c r="V468" s="249">
        <v>0</v>
      </c>
      <c r="W468" s="249">
        <v>0</v>
      </c>
      <c r="X468" s="249">
        <v>0</v>
      </c>
      <c r="Y468" s="172">
        <v>1.45</v>
      </c>
      <c r="Z468" s="249">
        <f t="shared" si="316"/>
        <v>435</v>
      </c>
      <c r="AA468" s="249">
        <v>0</v>
      </c>
      <c r="AB468" s="249">
        <v>0</v>
      </c>
      <c r="AC468" s="175">
        <v>435</v>
      </c>
      <c r="AD468" s="224"/>
    </row>
    <row r="469" spans="1:30" s="234" customFormat="1" ht="26.45" customHeight="1" outlineLevel="1" x14ac:dyDescent="0.2">
      <c r="A469" s="238" t="s">
        <v>1634</v>
      </c>
      <c r="B469" s="251" t="s">
        <v>280</v>
      </c>
      <c r="C469" s="172">
        <f t="shared" si="329"/>
        <v>4.62</v>
      </c>
      <c r="D469" s="249">
        <f t="shared" si="317"/>
        <v>1386</v>
      </c>
      <c r="E469" s="207">
        <v>0</v>
      </c>
      <c r="F469" s="250">
        <f t="shared" si="318"/>
        <v>0</v>
      </c>
      <c r="G469" s="249">
        <v>0</v>
      </c>
      <c r="H469" s="249">
        <v>0</v>
      </c>
      <c r="I469" s="249">
        <v>0</v>
      </c>
      <c r="J469" s="207">
        <v>0</v>
      </c>
      <c r="K469" s="250">
        <f t="shared" si="328"/>
        <v>0</v>
      </c>
      <c r="L469" s="249">
        <v>0</v>
      </c>
      <c r="M469" s="249">
        <v>0</v>
      </c>
      <c r="N469" s="249">
        <v>0</v>
      </c>
      <c r="O469" s="172">
        <v>0</v>
      </c>
      <c r="P469" s="249">
        <f t="shared" si="293"/>
        <v>0</v>
      </c>
      <c r="Q469" s="249">
        <v>0</v>
      </c>
      <c r="R469" s="249">
        <v>0</v>
      </c>
      <c r="S469" s="175">
        <v>0</v>
      </c>
      <c r="T469" s="172">
        <v>0</v>
      </c>
      <c r="U469" s="249">
        <v>0</v>
      </c>
      <c r="V469" s="249">
        <v>0</v>
      </c>
      <c r="W469" s="249">
        <v>0</v>
      </c>
      <c r="X469" s="249">
        <v>0</v>
      </c>
      <c r="Y469" s="172">
        <v>4.62</v>
      </c>
      <c r="Z469" s="249">
        <f t="shared" si="316"/>
        <v>1386</v>
      </c>
      <c r="AA469" s="249">
        <v>0</v>
      </c>
      <c r="AB469" s="249">
        <v>0</v>
      </c>
      <c r="AC469" s="175">
        <v>1386</v>
      </c>
      <c r="AD469" s="224"/>
    </row>
    <row r="470" spans="1:30" s="234" customFormat="1" ht="25.9" customHeight="1" outlineLevel="1" x14ac:dyDescent="0.2">
      <c r="A470" s="238" t="s">
        <v>1635</v>
      </c>
      <c r="B470" s="251" t="s">
        <v>281</v>
      </c>
      <c r="C470" s="172">
        <f t="shared" si="329"/>
        <v>1.23</v>
      </c>
      <c r="D470" s="249">
        <f t="shared" si="317"/>
        <v>369</v>
      </c>
      <c r="E470" s="207">
        <v>0</v>
      </c>
      <c r="F470" s="250">
        <f t="shared" si="318"/>
        <v>0</v>
      </c>
      <c r="G470" s="249">
        <v>0</v>
      </c>
      <c r="H470" s="249">
        <v>0</v>
      </c>
      <c r="I470" s="249">
        <v>0</v>
      </c>
      <c r="J470" s="207">
        <v>0</v>
      </c>
      <c r="K470" s="250">
        <f t="shared" si="328"/>
        <v>0</v>
      </c>
      <c r="L470" s="249">
        <v>0</v>
      </c>
      <c r="M470" s="249">
        <v>0</v>
      </c>
      <c r="N470" s="249">
        <v>0</v>
      </c>
      <c r="O470" s="172">
        <v>0</v>
      </c>
      <c r="P470" s="249">
        <f t="shared" si="293"/>
        <v>0</v>
      </c>
      <c r="Q470" s="249">
        <v>0</v>
      </c>
      <c r="R470" s="249">
        <v>0</v>
      </c>
      <c r="S470" s="175">
        <v>0</v>
      </c>
      <c r="T470" s="172">
        <v>0</v>
      </c>
      <c r="U470" s="249">
        <f>V470+W470+X470</f>
        <v>0</v>
      </c>
      <c r="V470" s="249">
        <v>0</v>
      </c>
      <c r="W470" s="249">
        <v>0</v>
      </c>
      <c r="X470" s="249">
        <v>0</v>
      </c>
      <c r="Y470" s="172">
        <v>1.23</v>
      </c>
      <c r="Z470" s="249">
        <f t="shared" si="316"/>
        <v>369</v>
      </c>
      <c r="AA470" s="249">
        <v>0</v>
      </c>
      <c r="AB470" s="249">
        <v>0</v>
      </c>
      <c r="AC470" s="175">
        <v>369</v>
      </c>
      <c r="AD470" s="224"/>
    </row>
    <row r="471" spans="1:30" s="234" customFormat="1" ht="31.15" customHeight="1" outlineLevel="1" x14ac:dyDescent="0.2">
      <c r="A471" s="238" t="s">
        <v>1636</v>
      </c>
      <c r="B471" s="251" t="s">
        <v>282</v>
      </c>
      <c r="C471" s="172">
        <f t="shared" si="329"/>
        <v>1.9300000000000002</v>
      </c>
      <c r="D471" s="249">
        <f t="shared" si="317"/>
        <v>579</v>
      </c>
      <c r="E471" s="207">
        <v>0</v>
      </c>
      <c r="F471" s="250">
        <f t="shared" si="318"/>
        <v>0</v>
      </c>
      <c r="G471" s="249">
        <v>0</v>
      </c>
      <c r="H471" s="249">
        <v>0</v>
      </c>
      <c r="I471" s="249">
        <v>0</v>
      </c>
      <c r="J471" s="207">
        <v>0</v>
      </c>
      <c r="K471" s="250">
        <f t="shared" si="328"/>
        <v>0</v>
      </c>
      <c r="L471" s="249">
        <v>0</v>
      </c>
      <c r="M471" s="249">
        <v>0</v>
      </c>
      <c r="N471" s="249">
        <v>0</v>
      </c>
      <c r="O471" s="172">
        <v>0</v>
      </c>
      <c r="P471" s="249">
        <f t="shared" si="293"/>
        <v>0</v>
      </c>
      <c r="Q471" s="249">
        <v>0</v>
      </c>
      <c r="R471" s="249">
        <v>0</v>
      </c>
      <c r="S471" s="175">
        <v>0</v>
      </c>
      <c r="T471" s="172">
        <v>0</v>
      </c>
      <c r="U471" s="249">
        <v>0</v>
      </c>
      <c r="V471" s="249">
        <v>0</v>
      </c>
      <c r="W471" s="249">
        <v>0</v>
      </c>
      <c r="X471" s="249">
        <v>0</v>
      </c>
      <c r="Y471" s="172">
        <v>1.9300000000000002</v>
      </c>
      <c r="Z471" s="249">
        <f t="shared" si="316"/>
        <v>579</v>
      </c>
      <c r="AA471" s="249">
        <v>0</v>
      </c>
      <c r="AB471" s="249">
        <v>0</v>
      </c>
      <c r="AC471" s="175">
        <v>579</v>
      </c>
      <c r="AD471" s="224"/>
    </row>
    <row r="472" spans="1:30" s="234" customFormat="1" ht="37.9" customHeight="1" outlineLevel="1" x14ac:dyDescent="0.2">
      <c r="A472" s="238" t="s">
        <v>1637</v>
      </c>
      <c r="B472" s="251" t="s">
        <v>364</v>
      </c>
      <c r="C472" s="172">
        <f t="shared" si="329"/>
        <v>1.82</v>
      </c>
      <c r="D472" s="249">
        <f t="shared" si="317"/>
        <v>545</v>
      </c>
      <c r="E472" s="207">
        <v>0</v>
      </c>
      <c r="F472" s="250">
        <f t="shared" si="318"/>
        <v>0</v>
      </c>
      <c r="G472" s="249">
        <v>0</v>
      </c>
      <c r="H472" s="249">
        <v>0</v>
      </c>
      <c r="I472" s="249">
        <v>0</v>
      </c>
      <c r="J472" s="207">
        <v>0</v>
      </c>
      <c r="K472" s="250">
        <f t="shared" si="328"/>
        <v>0</v>
      </c>
      <c r="L472" s="249">
        <v>0</v>
      </c>
      <c r="M472" s="249">
        <v>0</v>
      </c>
      <c r="N472" s="249">
        <v>0</v>
      </c>
      <c r="O472" s="172">
        <v>0</v>
      </c>
      <c r="P472" s="249">
        <f t="shared" si="293"/>
        <v>0</v>
      </c>
      <c r="Q472" s="249">
        <v>0</v>
      </c>
      <c r="R472" s="249">
        <v>0</v>
      </c>
      <c r="S472" s="175">
        <v>0</v>
      </c>
      <c r="T472" s="172">
        <v>0</v>
      </c>
      <c r="U472" s="249">
        <v>0</v>
      </c>
      <c r="V472" s="249">
        <v>0</v>
      </c>
      <c r="W472" s="249">
        <v>0</v>
      </c>
      <c r="X472" s="249">
        <v>0</v>
      </c>
      <c r="Y472" s="172">
        <v>1.82</v>
      </c>
      <c r="Z472" s="249">
        <f t="shared" si="316"/>
        <v>545</v>
      </c>
      <c r="AA472" s="249">
        <v>0</v>
      </c>
      <c r="AB472" s="249">
        <v>0</v>
      </c>
      <c r="AC472" s="175">
        <v>545</v>
      </c>
      <c r="AD472" s="224"/>
    </row>
    <row r="473" spans="1:30" s="234" customFormat="1" ht="25.15" customHeight="1" outlineLevel="1" x14ac:dyDescent="0.2">
      <c r="A473" s="238" t="s">
        <v>1638</v>
      </c>
      <c r="B473" s="251" t="s">
        <v>283</v>
      </c>
      <c r="C473" s="172">
        <f t="shared" si="329"/>
        <v>1.6900000000000002</v>
      </c>
      <c r="D473" s="249">
        <f t="shared" si="317"/>
        <v>507.00000000000006</v>
      </c>
      <c r="E473" s="207">
        <v>0</v>
      </c>
      <c r="F473" s="250">
        <f t="shared" si="318"/>
        <v>0</v>
      </c>
      <c r="G473" s="249">
        <v>0</v>
      </c>
      <c r="H473" s="249">
        <v>0</v>
      </c>
      <c r="I473" s="249">
        <v>0</v>
      </c>
      <c r="J473" s="207">
        <v>0</v>
      </c>
      <c r="K473" s="250">
        <f t="shared" si="328"/>
        <v>0</v>
      </c>
      <c r="L473" s="249">
        <v>0</v>
      </c>
      <c r="M473" s="249">
        <v>0</v>
      </c>
      <c r="N473" s="249">
        <v>0</v>
      </c>
      <c r="O473" s="172">
        <v>0</v>
      </c>
      <c r="P473" s="249">
        <f t="shared" si="293"/>
        <v>0</v>
      </c>
      <c r="Q473" s="249">
        <v>0</v>
      </c>
      <c r="R473" s="249">
        <v>0</v>
      </c>
      <c r="S473" s="175">
        <v>0</v>
      </c>
      <c r="T473" s="172">
        <v>0</v>
      </c>
      <c r="U473" s="249">
        <v>0</v>
      </c>
      <c r="V473" s="249">
        <v>0</v>
      </c>
      <c r="W473" s="249">
        <v>0</v>
      </c>
      <c r="X473" s="249">
        <v>0</v>
      </c>
      <c r="Y473" s="172">
        <v>1.6900000000000002</v>
      </c>
      <c r="Z473" s="249">
        <f t="shared" si="316"/>
        <v>507.00000000000006</v>
      </c>
      <c r="AA473" s="249">
        <v>0</v>
      </c>
      <c r="AB473" s="249">
        <v>0</v>
      </c>
      <c r="AC473" s="175">
        <v>507.00000000000006</v>
      </c>
      <c r="AD473" s="224"/>
    </row>
    <row r="474" spans="1:30" s="234" customFormat="1" ht="28.15" customHeight="1" outlineLevel="1" x14ac:dyDescent="0.2">
      <c r="A474" s="238" t="s">
        <v>1639</v>
      </c>
      <c r="B474" s="251" t="s">
        <v>284</v>
      </c>
      <c r="C474" s="172">
        <f t="shared" si="329"/>
        <v>1.1000000000000001</v>
      </c>
      <c r="D474" s="249">
        <f t="shared" si="317"/>
        <v>330</v>
      </c>
      <c r="E474" s="207">
        <v>0</v>
      </c>
      <c r="F474" s="250">
        <f t="shared" si="318"/>
        <v>0</v>
      </c>
      <c r="G474" s="249">
        <v>0</v>
      </c>
      <c r="H474" s="249">
        <v>0</v>
      </c>
      <c r="I474" s="249">
        <v>0</v>
      </c>
      <c r="J474" s="207">
        <v>0</v>
      </c>
      <c r="K474" s="250">
        <f t="shared" si="328"/>
        <v>0</v>
      </c>
      <c r="L474" s="249">
        <v>0</v>
      </c>
      <c r="M474" s="249">
        <v>0</v>
      </c>
      <c r="N474" s="249">
        <v>0</v>
      </c>
      <c r="O474" s="172">
        <v>0</v>
      </c>
      <c r="P474" s="249">
        <f t="shared" si="293"/>
        <v>0</v>
      </c>
      <c r="Q474" s="249">
        <v>0</v>
      </c>
      <c r="R474" s="249">
        <v>0</v>
      </c>
      <c r="S474" s="175">
        <v>0</v>
      </c>
      <c r="T474" s="172">
        <v>0</v>
      </c>
      <c r="U474" s="249">
        <v>0</v>
      </c>
      <c r="V474" s="249">
        <v>0</v>
      </c>
      <c r="W474" s="249">
        <v>0</v>
      </c>
      <c r="X474" s="249">
        <v>0</v>
      </c>
      <c r="Y474" s="172">
        <v>1.1000000000000001</v>
      </c>
      <c r="Z474" s="249">
        <f t="shared" si="316"/>
        <v>330</v>
      </c>
      <c r="AA474" s="249">
        <v>0</v>
      </c>
      <c r="AB474" s="249">
        <v>0</v>
      </c>
      <c r="AC474" s="175">
        <v>330</v>
      </c>
      <c r="AD474" s="224"/>
    </row>
    <row r="475" spans="1:30" s="234" customFormat="1" ht="24" customHeight="1" outlineLevel="1" x14ac:dyDescent="0.2">
      <c r="A475" s="238" t="s">
        <v>1640</v>
      </c>
      <c r="B475" s="251" t="s">
        <v>285</v>
      </c>
      <c r="C475" s="172">
        <f t="shared" si="329"/>
        <v>0.35000000000000003</v>
      </c>
      <c r="D475" s="249">
        <f t="shared" si="317"/>
        <v>105.00000000000001</v>
      </c>
      <c r="E475" s="207">
        <v>0</v>
      </c>
      <c r="F475" s="250">
        <f t="shared" si="318"/>
        <v>0</v>
      </c>
      <c r="G475" s="249">
        <v>0</v>
      </c>
      <c r="H475" s="249">
        <v>0</v>
      </c>
      <c r="I475" s="249">
        <v>0</v>
      </c>
      <c r="J475" s="207">
        <v>0</v>
      </c>
      <c r="K475" s="250">
        <f t="shared" si="328"/>
        <v>0</v>
      </c>
      <c r="L475" s="249">
        <v>0</v>
      </c>
      <c r="M475" s="249">
        <v>0</v>
      </c>
      <c r="N475" s="249">
        <v>0</v>
      </c>
      <c r="O475" s="172">
        <v>0</v>
      </c>
      <c r="P475" s="249">
        <f t="shared" si="293"/>
        <v>0</v>
      </c>
      <c r="Q475" s="249">
        <v>0</v>
      </c>
      <c r="R475" s="249">
        <v>0</v>
      </c>
      <c r="S475" s="175">
        <v>0</v>
      </c>
      <c r="T475" s="172">
        <v>0</v>
      </c>
      <c r="U475" s="249">
        <v>0</v>
      </c>
      <c r="V475" s="249">
        <v>0</v>
      </c>
      <c r="W475" s="249">
        <v>0</v>
      </c>
      <c r="X475" s="249">
        <v>0</v>
      </c>
      <c r="Y475" s="172">
        <v>0.35000000000000003</v>
      </c>
      <c r="Z475" s="249">
        <f t="shared" si="316"/>
        <v>105.00000000000001</v>
      </c>
      <c r="AA475" s="249">
        <v>0</v>
      </c>
      <c r="AB475" s="249">
        <v>0</v>
      </c>
      <c r="AC475" s="175">
        <v>105.00000000000001</v>
      </c>
      <c r="AD475" s="224"/>
    </row>
    <row r="476" spans="1:30" s="234" customFormat="1" ht="25.15" customHeight="1" outlineLevel="1" x14ac:dyDescent="0.2">
      <c r="A476" s="238" t="s">
        <v>1641</v>
      </c>
      <c r="B476" s="251" t="s">
        <v>286</v>
      </c>
      <c r="C476" s="172">
        <f t="shared" si="329"/>
        <v>3.87</v>
      </c>
      <c r="D476" s="249">
        <f t="shared" si="317"/>
        <v>1161</v>
      </c>
      <c r="E476" s="207">
        <v>0</v>
      </c>
      <c r="F476" s="250">
        <f t="shared" si="318"/>
        <v>0</v>
      </c>
      <c r="G476" s="249">
        <v>0</v>
      </c>
      <c r="H476" s="249">
        <v>0</v>
      </c>
      <c r="I476" s="249">
        <v>0</v>
      </c>
      <c r="J476" s="207">
        <v>0</v>
      </c>
      <c r="K476" s="250">
        <f t="shared" si="328"/>
        <v>0</v>
      </c>
      <c r="L476" s="249">
        <v>0</v>
      </c>
      <c r="M476" s="249">
        <v>0</v>
      </c>
      <c r="N476" s="249">
        <v>0</v>
      </c>
      <c r="O476" s="172">
        <v>0</v>
      </c>
      <c r="P476" s="249">
        <f t="shared" si="293"/>
        <v>0</v>
      </c>
      <c r="Q476" s="249">
        <v>0</v>
      </c>
      <c r="R476" s="249">
        <v>0</v>
      </c>
      <c r="S476" s="175">
        <v>0</v>
      </c>
      <c r="T476" s="172">
        <v>0</v>
      </c>
      <c r="U476" s="249">
        <v>0</v>
      </c>
      <c r="V476" s="249">
        <v>0</v>
      </c>
      <c r="W476" s="249">
        <v>0</v>
      </c>
      <c r="X476" s="249">
        <v>0</v>
      </c>
      <c r="Y476" s="172">
        <v>3.87</v>
      </c>
      <c r="Z476" s="249">
        <f t="shared" si="316"/>
        <v>1161</v>
      </c>
      <c r="AA476" s="249">
        <v>0</v>
      </c>
      <c r="AB476" s="249">
        <v>0</v>
      </c>
      <c r="AC476" s="175">
        <v>1161</v>
      </c>
      <c r="AD476" s="224"/>
    </row>
    <row r="477" spans="1:30" s="234" customFormat="1" ht="21" customHeight="1" outlineLevel="1" x14ac:dyDescent="0.2">
      <c r="A477" s="238" t="s">
        <v>1642</v>
      </c>
      <c r="B477" s="251" t="s">
        <v>287</v>
      </c>
      <c r="C477" s="172">
        <f t="shared" si="329"/>
        <v>1.61</v>
      </c>
      <c r="D477" s="249">
        <f t="shared" si="317"/>
        <v>482</v>
      </c>
      <c r="E477" s="207">
        <v>0</v>
      </c>
      <c r="F477" s="250">
        <f t="shared" si="318"/>
        <v>0</v>
      </c>
      <c r="G477" s="249">
        <v>0</v>
      </c>
      <c r="H477" s="249">
        <v>0</v>
      </c>
      <c r="I477" s="249">
        <v>0</v>
      </c>
      <c r="J477" s="207">
        <v>0</v>
      </c>
      <c r="K477" s="250">
        <f t="shared" si="328"/>
        <v>0</v>
      </c>
      <c r="L477" s="249">
        <v>0</v>
      </c>
      <c r="M477" s="249">
        <v>0</v>
      </c>
      <c r="N477" s="249">
        <v>0</v>
      </c>
      <c r="O477" s="172">
        <v>0</v>
      </c>
      <c r="P477" s="249">
        <f t="shared" si="293"/>
        <v>0</v>
      </c>
      <c r="Q477" s="249">
        <v>0</v>
      </c>
      <c r="R477" s="249">
        <v>0</v>
      </c>
      <c r="S477" s="175">
        <v>0</v>
      </c>
      <c r="T477" s="172">
        <v>0</v>
      </c>
      <c r="U477" s="249">
        <v>0</v>
      </c>
      <c r="V477" s="249">
        <v>0</v>
      </c>
      <c r="W477" s="249">
        <v>0</v>
      </c>
      <c r="X477" s="249">
        <v>0</v>
      </c>
      <c r="Y477" s="172">
        <v>1.61</v>
      </c>
      <c r="Z477" s="249">
        <f t="shared" si="316"/>
        <v>482</v>
      </c>
      <c r="AA477" s="249">
        <v>0</v>
      </c>
      <c r="AB477" s="249">
        <v>0</v>
      </c>
      <c r="AC477" s="175">
        <v>482</v>
      </c>
      <c r="AD477" s="224"/>
    </row>
    <row r="478" spans="1:30" s="234" customFormat="1" ht="25.15" customHeight="1" outlineLevel="1" x14ac:dyDescent="0.2">
      <c r="A478" s="238" t="s">
        <v>1643</v>
      </c>
      <c r="B478" s="251" t="s">
        <v>290</v>
      </c>
      <c r="C478" s="172">
        <f t="shared" si="329"/>
        <v>3.05</v>
      </c>
      <c r="D478" s="249">
        <f t="shared" si="317"/>
        <v>915</v>
      </c>
      <c r="E478" s="207">
        <v>0</v>
      </c>
      <c r="F478" s="250">
        <f t="shared" si="318"/>
        <v>0</v>
      </c>
      <c r="G478" s="249">
        <v>0</v>
      </c>
      <c r="H478" s="249">
        <v>0</v>
      </c>
      <c r="I478" s="249">
        <v>0</v>
      </c>
      <c r="J478" s="207">
        <v>0</v>
      </c>
      <c r="K478" s="250">
        <f t="shared" si="328"/>
        <v>0</v>
      </c>
      <c r="L478" s="249">
        <v>0</v>
      </c>
      <c r="M478" s="249">
        <v>0</v>
      </c>
      <c r="N478" s="249">
        <v>0</v>
      </c>
      <c r="O478" s="172">
        <v>0</v>
      </c>
      <c r="P478" s="249">
        <f t="shared" si="293"/>
        <v>0</v>
      </c>
      <c r="Q478" s="249">
        <v>0</v>
      </c>
      <c r="R478" s="249">
        <v>0</v>
      </c>
      <c r="S478" s="175">
        <v>0</v>
      </c>
      <c r="T478" s="172">
        <v>0</v>
      </c>
      <c r="U478" s="249">
        <v>0</v>
      </c>
      <c r="V478" s="249">
        <v>0</v>
      </c>
      <c r="W478" s="249">
        <v>0</v>
      </c>
      <c r="X478" s="249">
        <v>0</v>
      </c>
      <c r="Y478" s="172">
        <v>3.05</v>
      </c>
      <c r="Z478" s="249">
        <f t="shared" si="316"/>
        <v>915</v>
      </c>
      <c r="AA478" s="249">
        <v>0</v>
      </c>
      <c r="AB478" s="249">
        <v>0</v>
      </c>
      <c r="AC478" s="175">
        <v>915</v>
      </c>
      <c r="AD478" s="224"/>
    </row>
    <row r="479" spans="1:30" s="234" customFormat="1" ht="25.15" customHeight="1" outlineLevel="1" x14ac:dyDescent="0.2">
      <c r="A479" s="238" t="s">
        <v>1644</v>
      </c>
      <c r="B479" s="251" t="s">
        <v>292</v>
      </c>
      <c r="C479" s="172">
        <f t="shared" si="329"/>
        <v>1.5</v>
      </c>
      <c r="D479" s="249">
        <f t="shared" si="317"/>
        <v>450</v>
      </c>
      <c r="E479" s="207">
        <v>0</v>
      </c>
      <c r="F479" s="250">
        <f t="shared" si="318"/>
        <v>0</v>
      </c>
      <c r="G479" s="249">
        <v>0</v>
      </c>
      <c r="H479" s="249">
        <v>0</v>
      </c>
      <c r="I479" s="249">
        <v>0</v>
      </c>
      <c r="J479" s="207">
        <v>0</v>
      </c>
      <c r="K479" s="250">
        <f t="shared" si="328"/>
        <v>0</v>
      </c>
      <c r="L479" s="249">
        <v>0</v>
      </c>
      <c r="M479" s="249">
        <v>0</v>
      </c>
      <c r="N479" s="249">
        <v>0</v>
      </c>
      <c r="O479" s="172">
        <v>0</v>
      </c>
      <c r="P479" s="249">
        <f t="shared" si="293"/>
        <v>0</v>
      </c>
      <c r="Q479" s="249">
        <v>0</v>
      </c>
      <c r="R479" s="249">
        <v>0</v>
      </c>
      <c r="S479" s="175">
        <v>0</v>
      </c>
      <c r="T479" s="172">
        <v>0</v>
      </c>
      <c r="U479" s="249">
        <v>0</v>
      </c>
      <c r="V479" s="249">
        <v>0</v>
      </c>
      <c r="W479" s="249">
        <v>0</v>
      </c>
      <c r="X479" s="249">
        <v>0</v>
      </c>
      <c r="Y479" s="172">
        <v>1.5</v>
      </c>
      <c r="Z479" s="249">
        <f t="shared" si="316"/>
        <v>450</v>
      </c>
      <c r="AA479" s="249">
        <v>0</v>
      </c>
      <c r="AB479" s="249">
        <v>0</v>
      </c>
      <c r="AC479" s="175">
        <v>450</v>
      </c>
      <c r="AD479" s="224"/>
    </row>
    <row r="480" spans="1:30" s="234" customFormat="1" ht="23.45" customHeight="1" outlineLevel="1" x14ac:dyDescent="0.2">
      <c r="A480" s="238" t="s">
        <v>1645</v>
      </c>
      <c r="B480" s="251" t="s">
        <v>293</v>
      </c>
      <c r="C480" s="172">
        <f t="shared" si="329"/>
        <v>2.6100000000000003</v>
      </c>
      <c r="D480" s="249">
        <f t="shared" si="317"/>
        <v>783.00000000000011</v>
      </c>
      <c r="E480" s="207">
        <v>0</v>
      </c>
      <c r="F480" s="250">
        <f t="shared" si="318"/>
        <v>0</v>
      </c>
      <c r="G480" s="249">
        <v>0</v>
      </c>
      <c r="H480" s="249">
        <v>0</v>
      </c>
      <c r="I480" s="249">
        <v>0</v>
      </c>
      <c r="J480" s="207">
        <v>0</v>
      </c>
      <c r="K480" s="250">
        <f t="shared" si="328"/>
        <v>0</v>
      </c>
      <c r="L480" s="249">
        <v>0</v>
      </c>
      <c r="M480" s="249">
        <v>0</v>
      </c>
      <c r="N480" s="249">
        <v>0</v>
      </c>
      <c r="O480" s="172">
        <v>0</v>
      </c>
      <c r="P480" s="249">
        <f t="shared" si="293"/>
        <v>0</v>
      </c>
      <c r="Q480" s="249">
        <v>0</v>
      </c>
      <c r="R480" s="249">
        <v>0</v>
      </c>
      <c r="S480" s="175">
        <v>0</v>
      </c>
      <c r="T480" s="172">
        <v>0</v>
      </c>
      <c r="U480" s="249">
        <v>0</v>
      </c>
      <c r="V480" s="249">
        <v>0</v>
      </c>
      <c r="W480" s="249">
        <v>0</v>
      </c>
      <c r="X480" s="249">
        <v>0</v>
      </c>
      <c r="Y480" s="172">
        <v>2.6100000000000003</v>
      </c>
      <c r="Z480" s="249">
        <f t="shared" si="316"/>
        <v>783.00000000000011</v>
      </c>
      <c r="AA480" s="249">
        <v>0</v>
      </c>
      <c r="AB480" s="249">
        <v>0</v>
      </c>
      <c r="AC480" s="175">
        <v>783.00000000000011</v>
      </c>
      <c r="AD480" s="224"/>
    </row>
    <row r="481" spans="1:30" s="234" customFormat="1" ht="22.9" customHeight="1" outlineLevel="1" x14ac:dyDescent="0.2">
      <c r="A481" s="238" t="s">
        <v>1646</v>
      </c>
      <c r="B481" s="251" t="s">
        <v>294</v>
      </c>
      <c r="C481" s="172">
        <f t="shared" si="329"/>
        <v>1.34</v>
      </c>
      <c r="D481" s="249">
        <f t="shared" si="317"/>
        <v>402</v>
      </c>
      <c r="E481" s="207">
        <v>0</v>
      </c>
      <c r="F481" s="250">
        <f t="shared" si="318"/>
        <v>0</v>
      </c>
      <c r="G481" s="249">
        <v>0</v>
      </c>
      <c r="H481" s="249">
        <v>0</v>
      </c>
      <c r="I481" s="249">
        <v>0</v>
      </c>
      <c r="J481" s="207">
        <v>0</v>
      </c>
      <c r="K481" s="250">
        <f t="shared" si="328"/>
        <v>0</v>
      </c>
      <c r="L481" s="249">
        <v>0</v>
      </c>
      <c r="M481" s="249">
        <v>0</v>
      </c>
      <c r="N481" s="249">
        <v>0</v>
      </c>
      <c r="O481" s="172">
        <v>0</v>
      </c>
      <c r="P481" s="249">
        <f t="shared" si="293"/>
        <v>0</v>
      </c>
      <c r="Q481" s="249">
        <v>0</v>
      </c>
      <c r="R481" s="249">
        <v>0</v>
      </c>
      <c r="S481" s="175">
        <v>0</v>
      </c>
      <c r="T481" s="172">
        <v>0</v>
      </c>
      <c r="U481" s="249">
        <v>0</v>
      </c>
      <c r="V481" s="249">
        <v>0</v>
      </c>
      <c r="W481" s="249">
        <v>0</v>
      </c>
      <c r="X481" s="249">
        <v>0</v>
      </c>
      <c r="Y481" s="172">
        <v>1.34</v>
      </c>
      <c r="Z481" s="249">
        <f t="shared" si="316"/>
        <v>402</v>
      </c>
      <c r="AA481" s="249">
        <v>0</v>
      </c>
      <c r="AB481" s="249">
        <v>0</v>
      </c>
      <c r="AC481" s="175">
        <v>402</v>
      </c>
      <c r="AD481" s="224"/>
    </row>
    <row r="482" spans="1:30" s="234" customFormat="1" ht="33" customHeight="1" outlineLevel="1" x14ac:dyDescent="0.2">
      <c r="A482" s="238" t="s">
        <v>1647</v>
      </c>
      <c r="B482" s="251" t="s">
        <v>1102</v>
      </c>
      <c r="C482" s="172">
        <f t="shared" si="329"/>
        <v>0.61</v>
      </c>
      <c r="D482" s="249">
        <f t="shared" si="317"/>
        <v>182</v>
      </c>
      <c r="E482" s="207">
        <v>0</v>
      </c>
      <c r="F482" s="250">
        <f t="shared" si="318"/>
        <v>0</v>
      </c>
      <c r="G482" s="249">
        <v>0</v>
      </c>
      <c r="H482" s="249">
        <v>0</v>
      </c>
      <c r="I482" s="249">
        <v>0</v>
      </c>
      <c r="J482" s="207">
        <v>0</v>
      </c>
      <c r="K482" s="250">
        <f t="shared" si="328"/>
        <v>0</v>
      </c>
      <c r="L482" s="249">
        <v>0</v>
      </c>
      <c r="M482" s="249">
        <v>0</v>
      </c>
      <c r="N482" s="249">
        <v>0</v>
      </c>
      <c r="O482" s="172">
        <v>0</v>
      </c>
      <c r="P482" s="249">
        <f t="shared" si="293"/>
        <v>0</v>
      </c>
      <c r="Q482" s="249">
        <v>0</v>
      </c>
      <c r="R482" s="249">
        <v>0</v>
      </c>
      <c r="S482" s="175">
        <v>0</v>
      </c>
      <c r="T482" s="172">
        <v>0</v>
      </c>
      <c r="U482" s="249">
        <v>0</v>
      </c>
      <c r="V482" s="249">
        <v>0</v>
      </c>
      <c r="W482" s="249">
        <v>0</v>
      </c>
      <c r="X482" s="249">
        <v>0</v>
      </c>
      <c r="Y482" s="172">
        <v>0.61</v>
      </c>
      <c r="Z482" s="249">
        <f t="shared" ref="Z482:Z506" si="330">AA482+AB482+AC482</f>
        <v>182</v>
      </c>
      <c r="AA482" s="249">
        <v>0</v>
      </c>
      <c r="AB482" s="249">
        <v>0</v>
      </c>
      <c r="AC482" s="175">
        <v>182</v>
      </c>
      <c r="AD482" s="224"/>
    </row>
    <row r="483" spans="1:30" s="234" customFormat="1" ht="33" customHeight="1" outlineLevel="1" x14ac:dyDescent="0.2">
      <c r="A483" s="238" t="s">
        <v>1648</v>
      </c>
      <c r="B483" s="251" t="s">
        <v>1103</v>
      </c>
      <c r="C483" s="172">
        <f t="shared" si="329"/>
        <v>0.44</v>
      </c>
      <c r="D483" s="249">
        <f t="shared" si="317"/>
        <v>131</v>
      </c>
      <c r="E483" s="207">
        <v>0</v>
      </c>
      <c r="F483" s="250">
        <f t="shared" si="318"/>
        <v>0</v>
      </c>
      <c r="G483" s="249">
        <v>0</v>
      </c>
      <c r="H483" s="249">
        <v>0</v>
      </c>
      <c r="I483" s="249">
        <v>0</v>
      </c>
      <c r="J483" s="207">
        <v>0</v>
      </c>
      <c r="K483" s="250">
        <f t="shared" si="328"/>
        <v>0</v>
      </c>
      <c r="L483" s="249">
        <v>0</v>
      </c>
      <c r="M483" s="249">
        <v>0</v>
      </c>
      <c r="N483" s="249">
        <v>0</v>
      </c>
      <c r="O483" s="172">
        <v>0</v>
      </c>
      <c r="P483" s="249">
        <f t="shared" si="293"/>
        <v>0</v>
      </c>
      <c r="Q483" s="249">
        <v>0</v>
      </c>
      <c r="R483" s="249">
        <v>0</v>
      </c>
      <c r="S483" s="175">
        <v>0</v>
      </c>
      <c r="T483" s="172">
        <v>0</v>
      </c>
      <c r="U483" s="249">
        <v>0</v>
      </c>
      <c r="V483" s="249">
        <v>0</v>
      </c>
      <c r="W483" s="249">
        <v>0</v>
      </c>
      <c r="X483" s="249">
        <v>0</v>
      </c>
      <c r="Y483" s="172">
        <v>0.44</v>
      </c>
      <c r="Z483" s="249">
        <f t="shared" si="330"/>
        <v>131</v>
      </c>
      <c r="AA483" s="249">
        <v>0</v>
      </c>
      <c r="AB483" s="249">
        <v>0</v>
      </c>
      <c r="AC483" s="175">
        <v>131</v>
      </c>
      <c r="AD483" s="224"/>
    </row>
    <row r="484" spans="1:30" s="234" customFormat="1" ht="31.9" customHeight="1" outlineLevel="1" x14ac:dyDescent="0.2">
      <c r="A484" s="238" t="s">
        <v>1649</v>
      </c>
      <c r="B484" s="251" t="s">
        <v>1104</v>
      </c>
      <c r="C484" s="172">
        <f t="shared" si="329"/>
        <v>0.4</v>
      </c>
      <c r="D484" s="249">
        <f t="shared" si="317"/>
        <v>119</v>
      </c>
      <c r="E484" s="207">
        <v>0</v>
      </c>
      <c r="F484" s="250">
        <f t="shared" si="318"/>
        <v>0</v>
      </c>
      <c r="G484" s="249">
        <v>0</v>
      </c>
      <c r="H484" s="249">
        <v>0</v>
      </c>
      <c r="I484" s="249">
        <v>0</v>
      </c>
      <c r="J484" s="207">
        <v>0</v>
      </c>
      <c r="K484" s="250">
        <f t="shared" si="328"/>
        <v>0</v>
      </c>
      <c r="L484" s="249">
        <v>0</v>
      </c>
      <c r="M484" s="249">
        <v>0</v>
      </c>
      <c r="N484" s="249">
        <v>0</v>
      </c>
      <c r="O484" s="172">
        <v>0</v>
      </c>
      <c r="P484" s="249">
        <f t="shared" ref="P484:P535" si="331">Q484+R484+S484</f>
        <v>0</v>
      </c>
      <c r="Q484" s="249">
        <v>0</v>
      </c>
      <c r="R484" s="249">
        <v>0</v>
      </c>
      <c r="S484" s="175">
        <v>0</v>
      </c>
      <c r="T484" s="172">
        <v>0</v>
      </c>
      <c r="U484" s="249">
        <v>0</v>
      </c>
      <c r="V484" s="249">
        <v>0</v>
      </c>
      <c r="W484" s="249">
        <v>0</v>
      </c>
      <c r="X484" s="249">
        <v>0</v>
      </c>
      <c r="Y484" s="172">
        <v>0.4</v>
      </c>
      <c r="Z484" s="249">
        <f t="shared" si="330"/>
        <v>119</v>
      </c>
      <c r="AA484" s="249">
        <v>0</v>
      </c>
      <c r="AB484" s="249">
        <v>0</v>
      </c>
      <c r="AC484" s="175">
        <v>119</v>
      </c>
      <c r="AD484" s="224"/>
    </row>
    <row r="485" spans="1:30" s="234" customFormat="1" ht="30" customHeight="1" outlineLevel="1" x14ac:dyDescent="0.2">
      <c r="A485" s="238" t="s">
        <v>1650</v>
      </c>
      <c r="B485" s="251" t="s">
        <v>1105</v>
      </c>
      <c r="C485" s="172">
        <f t="shared" si="329"/>
        <v>0.71</v>
      </c>
      <c r="D485" s="249">
        <f t="shared" si="317"/>
        <v>212</v>
      </c>
      <c r="E485" s="207">
        <v>0</v>
      </c>
      <c r="F485" s="250">
        <f t="shared" si="318"/>
        <v>0</v>
      </c>
      <c r="G485" s="249">
        <v>0</v>
      </c>
      <c r="H485" s="249">
        <v>0</v>
      </c>
      <c r="I485" s="249">
        <v>0</v>
      </c>
      <c r="J485" s="207">
        <v>0</v>
      </c>
      <c r="K485" s="250">
        <f t="shared" si="328"/>
        <v>0</v>
      </c>
      <c r="L485" s="249">
        <v>0</v>
      </c>
      <c r="M485" s="249">
        <v>0</v>
      </c>
      <c r="N485" s="249">
        <v>0</v>
      </c>
      <c r="O485" s="172">
        <v>0</v>
      </c>
      <c r="P485" s="249">
        <f t="shared" si="331"/>
        <v>0</v>
      </c>
      <c r="Q485" s="249">
        <v>0</v>
      </c>
      <c r="R485" s="249">
        <v>0</v>
      </c>
      <c r="S485" s="175">
        <v>0</v>
      </c>
      <c r="T485" s="172">
        <v>0</v>
      </c>
      <c r="U485" s="249">
        <v>0</v>
      </c>
      <c r="V485" s="249">
        <v>0</v>
      </c>
      <c r="W485" s="249">
        <v>0</v>
      </c>
      <c r="X485" s="249">
        <v>0</v>
      </c>
      <c r="Y485" s="172">
        <v>0.71</v>
      </c>
      <c r="Z485" s="249">
        <f t="shared" si="330"/>
        <v>212</v>
      </c>
      <c r="AA485" s="249">
        <v>0</v>
      </c>
      <c r="AB485" s="249">
        <v>0</v>
      </c>
      <c r="AC485" s="175">
        <v>212</v>
      </c>
      <c r="AD485" s="224"/>
    </row>
    <row r="486" spans="1:30" s="234" customFormat="1" ht="26.45" customHeight="1" outlineLevel="1" x14ac:dyDescent="0.2">
      <c r="A486" s="238" t="s">
        <v>1651</v>
      </c>
      <c r="B486" s="251" t="s">
        <v>295</v>
      </c>
      <c r="C486" s="172">
        <f t="shared" si="329"/>
        <v>1.2</v>
      </c>
      <c r="D486" s="249">
        <f t="shared" si="317"/>
        <v>360</v>
      </c>
      <c r="E486" s="207">
        <v>0</v>
      </c>
      <c r="F486" s="250">
        <f t="shared" si="318"/>
        <v>0</v>
      </c>
      <c r="G486" s="249">
        <v>0</v>
      </c>
      <c r="H486" s="249">
        <v>0</v>
      </c>
      <c r="I486" s="249">
        <v>0</v>
      </c>
      <c r="J486" s="207">
        <v>0</v>
      </c>
      <c r="K486" s="250">
        <f t="shared" si="328"/>
        <v>0</v>
      </c>
      <c r="L486" s="249">
        <v>0</v>
      </c>
      <c r="M486" s="249">
        <v>0</v>
      </c>
      <c r="N486" s="249">
        <v>0</v>
      </c>
      <c r="O486" s="172">
        <v>0</v>
      </c>
      <c r="P486" s="249">
        <f t="shared" si="331"/>
        <v>0</v>
      </c>
      <c r="Q486" s="249">
        <v>0</v>
      </c>
      <c r="R486" s="249">
        <v>0</v>
      </c>
      <c r="S486" s="175">
        <v>0</v>
      </c>
      <c r="T486" s="172">
        <v>0</v>
      </c>
      <c r="U486" s="249">
        <v>0</v>
      </c>
      <c r="V486" s="249">
        <v>0</v>
      </c>
      <c r="W486" s="249">
        <v>0</v>
      </c>
      <c r="X486" s="249">
        <v>0</v>
      </c>
      <c r="Y486" s="172">
        <v>1.2</v>
      </c>
      <c r="Z486" s="249">
        <f t="shared" si="330"/>
        <v>360</v>
      </c>
      <c r="AA486" s="249">
        <v>0</v>
      </c>
      <c r="AB486" s="249">
        <v>0</v>
      </c>
      <c r="AC486" s="175">
        <v>360</v>
      </c>
      <c r="AD486" s="224"/>
    </row>
    <row r="487" spans="1:30" s="234" customFormat="1" ht="27" customHeight="1" outlineLevel="1" x14ac:dyDescent="0.2">
      <c r="A487" s="238" t="s">
        <v>1652</v>
      </c>
      <c r="B487" s="251" t="s">
        <v>296</v>
      </c>
      <c r="C487" s="172">
        <f t="shared" si="329"/>
        <v>1.24</v>
      </c>
      <c r="D487" s="249">
        <f t="shared" si="317"/>
        <v>372</v>
      </c>
      <c r="E487" s="207">
        <v>0</v>
      </c>
      <c r="F487" s="250">
        <f t="shared" si="318"/>
        <v>0</v>
      </c>
      <c r="G487" s="249">
        <v>0</v>
      </c>
      <c r="H487" s="249">
        <v>0</v>
      </c>
      <c r="I487" s="249">
        <v>0</v>
      </c>
      <c r="J487" s="207">
        <v>0</v>
      </c>
      <c r="K487" s="250">
        <f t="shared" si="328"/>
        <v>0</v>
      </c>
      <c r="L487" s="249">
        <v>0</v>
      </c>
      <c r="M487" s="249">
        <v>0</v>
      </c>
      <c r="N487" s="249">
        <v>0</v>
      </c>
      <c r="O487" s="172">
        <v>0</v>
      </c>
      <c r="P487" s="249">
        <f t="shared" si="331"/>
        <v>0</v>
      </c>
      <c r="Q487" s="249">
        <v>0</v>
      </c>
      <c r="R487" s="249">
        <v>0</v>
      </c>
      <c r="S487" s="175">
        <v>0</v>
      </c>
      <c r="T487" s="172">
        <v>0</v>
      </c>
      <c r="U487" s="249">
        <v>0</v>
      </c>
      <c r="V487" s="249">
        <v>0</v>
      </c>
      <c r="W487" s="249">
        <v>0</v>
      </c>
      <c r="X487" s="249">
        <v>0</v>
      </c>
      <c r="Y487" s="172">
        <v>1.24</v>
      </c>
      <c r="Z487" s="249">
        <f t="shared" si="330"/>
        <v>372</v>
      </c>
      <c r="AA487" s="249">
        <v>0</v>
      </c>
      <c r="AB487" s="249">
        <v>0</v>
      </c>
      <c r="AC487" s="175">
        <v>372</v>
      </c>
      <c r="AD487" s="224"/>
    </row>
    <row r="488" spans="1:30" s="234" customFormat="1" ht="35.450000000000003" customHeight="1" outlineLevel="1" x14ac:dyDescent="0.2">
      <c r="A488" s="238" t="s">
        <v>1653</v>
      </c>
      <c r="B488" s="251" t="s">
        <v>297</v>
      </c>
      <c r="C488" s="172">
        <f t="shared" si="329"/>
        <v>1.19</v>
      </c>
      <c r="D488" s="249">
        <f t="shared" si="317"/>
        <v>357</v>
      </c>
      <c r="E488" s="207">
        <v>0</v>
      </c>
      <c r="F488" s="250">
        <f t="shared" si="318"/>
        <v>0</v>
      </c>
      <c r="G488" s="249">
        <v>0</v>
      </c>
      <c r="H488" s="249">
        <v>0</v>
      </c>
      <c r="I488" s="249">
        <v>0</v>
      </c>
      <c r="J488" s="207">
        <v>0</v>
      </c>
      <c r="K488" s="250">
        <f t="shared" si="328"/>
        <v>0</v>
      </c>
      <c r="L488" s="249">
        <v>0</v>
      </c>
      <c r="M488" s="249">
        <v>0</v>
      </c>
      <c r="N488" s="249">
        <v>0</v>
      </c>
      <c r="O488" s="172">
        <v>0</v>
      </c>
      <c r="P488" s="249">
        <f t="shared" si="331"/>
        <v>0</v>
      </c>
      <c r="Q488" s="249">
        <v>0</v>
      </c>
      <c r="R488" s="249">
        <v>0</v>
      </c>
      <c r="S488" s="175">
        <v>0</v>
      </c>
      <c r="T488" s="172">
        <v>0</v>
      </c>
      <c r="U488" s="249">
        <v>0</v>
      </c>
      <c r="V488" s="249">
        <v>0</v>
      </c>
      <c r="W488" s="249">
        <v>0</v>
      </c>
      <c r="X488" s="249">
        <v>0</v>
      </c>
      <c r="Y488" s="172">
        <v>1.19</v>
      </c>
      <c r="Z488" s="249">
        <f t="shared" si="330"/>
        <v>357</v>
      </c>
      <c r="AA488" s="249">
        <v>0</v>
      </c>
      <c r="AB488" s="249">
        <v>0</v>
      </c>
      <c r="AC488" s="175">
        <v>357</v>
      </c>
      <c r="AD488" s="224"/>
    </row>
    <row r="489" spans="1:30" s="234" customFormat="1" ht="23.45" customHeight="1" outlineLevel="1" x14ac:dyDescent="0.2">
      <c r="A489" s="238" t="s">
        <v>1654</v>
      </c>
      <c r="B489" s="251" t="s">
        <v>298</v>
      </c>
      <c r="C489" s="172">
        <f t="shared" si="329"/>
        <v>3.03</v>
      </c>
      <c r="D489" s="249">
        <f t="shared" si="317"/>
        <v>908.99999999999989</v>
      </c>
      <c r="E489" s="207">
        <v>0</v>
      </c>
      <c r="F489" s="250">
        <f t="shared" si="318"/>
        <v>0</v>
      </c>
      <c r="G489" s="249">
        <v>0</v>
      </c>
      <c r="H489" s="249">
        <v>0</v>
      </c>
      <c r="I489" s="249">
        <v>0</v>
      </c>
      <c r="J489" s="207">
        <v>0</v>
      </c>
      <c r="K489" s="250">
        <f t="shared" si="328"/>
        <v>0</v>
      </c>
      <c r="L489" s="249">
        <v>0</v>
      </c>
      <c r="M489" s="249">
        <v>0</v>
      </c>
      <c r="N489" s="249">
        <v>0</v>
      </c>
      <c r="O489" s="172">
        <v>0</v>
      </c>
      <c r="P489" s="249">
        <f t="shared" si="331"/>
        <v>0</v>
      </c>
      <c r="Q489" s="249">
        <v>0</v>
      </c>
      <c r="R489" s="249">
        <v>0</v>
      </c>
      <c r="S489" s="175">
        <v>0</v>
      </c>
      <c r="T489" s="172">
        <v>0</v>
      </c>
      <c r="U489" s="249">
        <v>0</v>
      </c>
      <c r="V489" s="249">
        <v>0</v>
      </c>
      <c r="W489" s="249">
        <v>0</v>
      </c>
      <c r="X489" s="249">
        <v>0</v>
      </c>
      <c r="Y489" s="172">
        <v>3.03</v>
      </c>
      <c r="Z489" s="249">
        <f t="shared" si="330"/>
        <v>908.99999999999989</v>
      </c>
      <c r="AA489" s="249">
        <v>0</v>
      </c>
      <c r="AB489" s="249">
        <v>0</v>
      </c>
      <c r="AC489" s="175">
        <v>908.99999999999989</v>
      </c>
      <c r="AD489" s="224"/>
    </row>
    <row r="490" spans="1:30" s="234" customFormat="1" ht="29.45" customHeight="1" outlineLevel="1" x14ac:dyDescent="0.2">
      <c r="A490" s="238" t="s">
        <v>1655</v>
      </c>
      <c r="B490" s="251" t="s">
        <v>299</v>
      </c>
      <c r="C490" s="172">
        <f t="shared" si="329"/>
        <v>3.16</v>
      </c>
      <c r="D490" s="249">
        <f t="shared" si="317"/>
        <v>947</v>
      </c>
      <c r="E490" s="207">
        <v>0</v>
      </c>
      <c r="F490" s="250">
        <f t="shared" si="318"/>
        <v>0</v>
      </c>
      <c r="G490" s="249">
        <v>0</v>
      </c>
      <c r="H490" s="249">
        <v>0</v>
      </c>
      <c r="I490" s="249">
        <v>0</v>
      </c>
      <c r="J490" s="207">
        <v>0</v>
      </c>
      <c r="K490" s="250">
        <f t="shared" si="328"/>
        <v>0</v>
      </c>
      <c r="L490" s="249">
        <v>0</v>
      </c>
      <c r="M490" s="249">
        <v>0</v>
      </c>
      <c r="N490" s="249">
        <v>0</v>
      </c>
      <c r="O490" s="172">
        <v>0</v>
      </c>
      <c r="P490" s="249">
        <f t="shared" si="331"/>
        <v>0</v>
      </c>
      <c r="Q490" s="249">
        <v>0</v>
      </c>
      <c r="R490" s="249">
        <v>0</v>
      </c>
      <c r="S490" s="175">
        <v>0</v>
      </c>
      <c r="T490" s="172">
        <v>0</v>
      </c>
      <c r="U490" s="249">
        <v>0</v>
      </c>
      <c r="V490" s="249">
        <v>0</v>
      </c>
      <c r="W490" s="249">
        <v>0</v>
      </c>
      <c r="X490" s="249">
        <v>0</v>
      </c>
      <c r="Y490" s="172">
        <v>3.16</v>
      </c>
      <c r="Z490" s="249">
        <f t="shared" si="330"/>
        <v>947</v>
      </c>
      <c r="AA490" s="249">
        <v>0</v>
      </c>
      <c r="AB490" s="249">
        <v>0</v>
      </c>
      <c r="AC490" s="175">
        <v>947</v>
      </c>
      <c r="AD490" s="224"/>
    </row>
    <row r="491" spans="1:30" s="234" customFormat="1" ht="27" customHeight="1" outlineLevel="1" x14ac:dyDescent="0.2">
      <c r="A491" s="238" t="s">
        <v>1656</v>
      </c>
      <c r="B491" s="251" t="s">
        <v>300</v>
      </c>
      <c r="C491" s="172">
        <f t="shared" si="329"/>
        <v>1.79</v>
      </c>
      <c r="D491" s="249">
        <f t="shared" si="317"/>
        <v>536</v>
      </c>
      <c r="E491" s="207">
        <v>0</v>
      </c>
      <c r="F491" s="250">
        <f t="shared" si="318"/>
        <v>0</v>
      </c>
      <c r="G491" s="249">
        <v>0</v>
      </c>
      <c r="H491" s="249">
        <v>0</v>
      </c>
      <c r="I491" s="249">
        <v>0</v>
      </c>
      <c r="J491" s="207">
        <v>0</v>
      </c>
      <c r="K491" s="250">
        <f t="shared" si="328"/>
        <v>0</v>
      </c>
      <c r="L491" s="249">
        <v>0</v>
      </c>
      <c r="M491" s="249">
        <v>0</v>
      </c>
      <c r="N491" s="249">
        <v>0</v>
      </c>
      <c r="O491" s="172">
        <v>0</v>
      </c>
      <c r="P491" s="249">
        <f t="shared" si="331"/>
        <v>0</v>
      </c>
      <c r="Q491" s="249">
        <v>0</v>
      </c>
      <c r="R491" s="249">
        <v>0</v>
      </c>
      <c r="S491" s="175">
        <v>0</v>
      </c>
      <c r="T491" s="172">
        <v>0</v>
      </c>
      <c r="U491" s="249">
        <v>0</v>
      </c>
      <c r="V491" s="249">
        <v>0</v>
      </c>
      <c r="W491" s="249">
        <v>0</v>
      </c>
      <c r="X491" s="249">
        <v>0</v>
      </c>
      <c r="Y491" s="172">
        <v>1.79</v>
      </c>
      <c r="Z491" s="249">
        <f t="shared" si="330"/>
        <v>536</v>
      </c>
      <c r="AA491" s="249">
        <v>0</v>
      </c>
      <c r="AB491" s="249">
        <v>0</v>
      </c>
      <c r="AC491" s="175">
        <v>536</v>
      </c>
      <c r="AD491" s="224"/>
    </row>
    <row r="492" spans="1:30" s="234" customFormat="1" ht="28.15" customHeight="1" outlineLevel="1" x14ac:dyDescent="0.2">
      <c r="A492" s="238" t="s">
        <v>1657</v>
      </c>
      <c r="B492" s="251" t="s">
        <v>301</v>
      </c>
      <c r="C492" s="172">
        <f t="shared" si="329"/>
        <v>0.82</v>
      </c>
      <c r="D492" s="249">
        <f t="shared" si="317"/>
        <v>245</v>
      </c>
      <c r="E492" s="207">
        <v>0</v>
      </c>
      <c r="F492" s="250">
        <f t="shared" si="318"/>
        <v>0</v>
      </c>
      <c r="G492" s="249">
        <v>0</v>
      </c>
      <c r="H492" s="249">
        <v>0</v>
      </c>
      <c r="I492" s="249">
        <v>0</v>
      </c>
      <c r="J492" s="207">
        <v>0</v>
      </c>
      <c r="K492" s="250">
        <f t="shared" si="328"/>
        <v>0</v>
      </c>
      <c r="L492" s="249">
        <v>0</v>
      </c>
      <c r="M492" s="249">
        <v>0</v>
      </c>
      <c r="N492" s="249">
        <v>0</v>
      </c>
      <c r="O492" s="172">
        <v>0</v>
      </c>
      <c r="P492" s="249">
        <f t="shared" si="331"/>
        <v>0</v>
      </c>
      <c r="Q492" s="249">
        <v>0</v>
      </c>
      <c r="R492" s="249">
        <v>0</v>
      </c>
      <c r="S492" s="175">
        <v>0</v>
      </c>
      <c r="T492" s="172">
        <v>0</v>
      </c>
      <c r="U492" s="249">
        <v>0</v>
      </c>
      <c r="V492" s="249">
        <v>0</v>
      </c>
      <c r="W492" s="249">
        <v>0</v>
      </c>
      <c r="X492" s="249">
        <v>0</v>
      </c>
      <c r="Y492" s="172">
        <v>0.82</v>
      </c>
      <c r="Z492" s="249">
        <f t="shared" si="330"/>
        <v>245</v>
      </c>
      <c r="AA492" s="249">
        <v>0</v>
      </c>
      <c r="AB492" s="249">
        <v>0</v>
      </c>
      <c r="AC492" s="175">
        <v>245</v>
      </c>
      <c r="AD492" s="224"/>
    </row>
    <row r="493" spans="1:30" s="234" customFormat="1" ht="25.15" customHeight="1" outlineLevel="1" x14ac:dyDescent="0.2">
      <c r="A493" s="238" t="s">
        <v>1658</v>
      </c>
      <c r="B493" s="251" t="s">
        <v>302</v>
      </c>
      <c r="C493" s="172">
        <f t="shared" si="329"/>
        <v>0.75</v>
      </c>
      <c r="D493" s="249">
        <f t="shared" si="317"/>
        <v>225</v>
      </c>
      <c r="E493" s="207">
        <v>0</v>
      </c>
      <c r="F493" s="250">
        <f t="shared" si="318"/>
        <v>0</v>
      </c>
      <c r="G493" s="249">
        <v>0</v>
      </c>
      <c r="H493" s="249">
        <v>0</v>
      </c>
      <c r="I493" s="249">
        <v>0</v>
      </c>
      <c r="J493" s="207">
        <v>0</v>
      </c>
      <c r="K493" s="250">
        <f t="shared" si="328"/>
        <v>0</v>
      </c>
      <c r="L493" s="249">
        <v>0</v>
      </c>
      <c r="M493" s="249">
        <v>0</v>
      </c>
      <c r="N493" s="249">
        <v>0</v>
      </c>
      <c r="O493" s="172">
        <v>0</v>
      </c>
      <c r="P493" s="249">
        <f t="shared" si="331"/>
        <v>0</v>
      </c>
      <c r="Q493" s="249">
        <v>0</v>
      </c>
      <c r="R493" s="249">
        <v>0</v>
      </c>
      <c r="S493" s="175">
        <v>0</v>
      </c>
      <c r="T493" s="172">
        <v>0</v>
      </c>
      <c r="U493" s="249">
        <v>0</v>
      </c>
      <c r="V493" s="249">
        <v>0</v>
      </c>
      <c r="W493" s="249">
        <v>0</v>
      </c>
      <c r="X493" s="249">
        <v>0</v>
      </c>
      <c r="Y493" s="172">
        <v>0.75</v>
      </c>
      <c r="Z493" s="249">
        <f t="shared" si="330"/>
        <v>225</v>
      </c>
      <c r="AA493" s="249">
        <v>0</v>
      </c>
      <c r="AB493" s="249">
        <v>0</v>
      </c>
      <c r="AC493" s="175">
        <v>225</v>
      </c>
      <c r="AD493" s="224"/>
    </row>
    <row r="494" spans="1:30" s="234" customFormat="1" ht="28.9" customHeight="1" outlineLevel="1" x14ac:dyDescent="0.2">
      <c r="A494" s="238" t="s">
        <v>1659</v>
      </c>
      <c r="B494" s="251" t="s">
        <v>303</v>
      </c>
      <c r="C494" s="172">
        <f t="shared" si="329"/>
        <v>1.06</v>
      </c>
      <c r="D494" s="249">
        <f t="shared" si="317"/>
        <v>318</v>
      </c>
      <c r="E494" s="207">
        <v>0</v>
      </c>
      <c r="F494" s="250">
        <f t="shared" si="318"/>
        <v>0</v>
      </c>
      <c r="G494" s="249">
        <v>0</v>
      </c>
      <c r="H494" s="249">
        <v>0</v>
      </c>
      <c r="I494" s="249">
        <v>0</v>
      </c>
      <c r="J494" s="207">
        <v>0</v>
      </c>
      <c r="K494" s="250">
        <f t="shared" si="328"/>
        <v>0</v>
      </c>
      <c r="L494" s="249">
        <v>0</v>
      </c>
      <c r="M494" s="249">
        <v>0</v>
      </c>
      <c r="N494" s="249">
        <v>0</v>
      </c>
      <c r="O494" s="172">
        <v>0</v>
      </c>
      <c r="P494" s="249">
        <f t="shared" si="331"/>
        <v>0</v>
      </c>
      <c r="Q494" s="249">
        <v>0</v>
      </c>
      <c r="R494" s="249">
        <v>0</v>
      </c>
      <c r="S494" s="175">
        <v>0</v>
      </c>
      <c r="T494" s="172">
        <v>0</v>
      </c>
      <c r="U494" s="249">
        <v>0</v>
      </c>
      <c r="V494" s="249">
        <v>0</v>
      </c>
      <c r="W494" s="249">
        <v>0</v>
      </c>
      <c r="X494" s="249">
        <v>0</v>
      </c>
      <c r="Y494" s="172">
        <v>1.06</v>
      </c>
      <c r="Z494" s="249">
        <f t="shared" si="330"/>
        <v>318</v>
      </c>
      <c r="AA494" s="249">
        <v>0</v>
      </c>
      <c r="AB494" s="249">
        <v>0</v>
      </c>
      <c r="AC494" s="175">
        <v>318</v>
      </c>
      <c r="AD494" s="224"/>
    </row>
    <row r="495" spans="1:30" s="234" customFormat="1" ht="26.45" customHeight="1" outlineLevel="1" x14ac:dyDescent="0.2">
      <c r="A495" s="238" t="s">
        <v>1660</v>
      </c>
      <c r="B495" s="251" t="s">
        <v>304</v>
      </c>
      <c r="C495" s="172">
        <f t="shared" si="329"/>
        <v>3.68</v>
      </c>
      <c r="D495" s="249">
        <f t="shared" si="317"/>
        <v>1103</v>
      </c>
      <c r="E495" s="207">
        <v>0</v>
      </c>
      <c r="F495" s="250">
        <f t="shared" si="318"/>
        <v>0</v>
      </c>
      <c r="G495" s="249">
        <v>0</v>
      </c>
      <c r="H495" s="249">
        <v>0</v>
      </c>
      <c r="I495" s="249">
        <v>0</v>
      </c>
      <c r="J495" s="207">
        <v>0</v>
      </c>
      <c r="K495" s="250">
        <f t="shared" si="328"/>
        <v>0</v>
      </c>
      <c r="L495" s="249">
        <v>0</v>
      </c>
      <c r="M495" s="249">
        <v>0</v>
      </c>
      <c r="N495" s="249">
        <v>0</v>
      </c>
      <c r="O495" s="172">
        <v>0</v>
      </c>
      <c r="P495" s="249">
        <f t="shared" si="331"/>
        <v>0</v>
      </c>
      <c r="Q495" s="249">
        <v>0</v>
      </c>
      <c r="R495" s="249">
        <v>0</v>
      </c>
      <c r="S495" s="175">
        <v>0</v>
      </c>
      <c r="T495" s="172">
        <v>0</v>
      </c>
      <c r="U495" s="249">
        <v>0</v>
      </c>
      <c r="V495" s="249">
        <v>0</v>
      </c>
      <c r="W495" s="249">
        <v>0</v>
      </c>
      <c r="X495" s="249">
        <v>0</v>
      </c>
      <c r="Y495" s="172">
        <v>3.68</v>
      </c>
      <c r="Z495" s="249">
        <f t="shared" si="330"/>
        <v>1103</v>
      </c>
      <c r="AA495" s="249">
        <v>0</v>
      </c>
      <c r="AB495" s="249">
        <v>0</v>
      </c>
      <c r="AC495" s="175">
        <v>1103</v>
      </c>
      <c r="AD495" s="224"/>
    </row>
    <row r="496" spans="1:30" s="234" customFormat="1" ht="25.9" customHeight="1" outlineLevel="1" x14ac:dyDescent="0.2">
      <c r="A496" s="238" t="s">
        <v>1661</v>
      </c>
      <c r="B496" s="251" t="s">
        <v>312</v>
      </c>
      <c r="C496" s="172">
        <f t="shared" si="329"/>
        <v>1.59</v>
      </c>
      <c r="D496" s="249">
        <f t="shared" si="317"/>
        <v>477</v>
      </c>
      <c r="E496" s="207">
        <v>0</v>
      </c>
      <c r="F496" s="250">
        <f t="shared" si="318"/>
        <v>0</v>
      </c>
      <c r="G496" s="249">
        <v>0</v>
      </c>
      <c r="H496" s="249">
        <v>0</v>
      </c>
      <c r="I496" s="249">
        <v>0</v>
      </c>
      <c r="J496" s="207">
        <v>0</v>
      </c>
      <c r="K496" s="250">
        <f t="shared" si="328"/>
        <v>0</v>
      </c>
      <c r="L496" s="249">
        <v>0</v>
      </c>
      <c r="M496" s="249">
        <v>0</v>
      </c>
      <c r="N496" s="249">
        <v>0</v>
      </c>
      <c r="O496" s="172">
        <v>0</v>
      </c>
      <c r="P496" s="249">
        <f t="shared" si="331"/>
        <v>0</v>
      </c>
      <c r="Q496" s="249">
        <v>0</v>
      </c>
      <c r="R496" s="249">
        <v>0</v>
      </c>
      <c r="S496" s="175">
        <v>0</v>
      </c>
      <c r="T496" s="172">
        <v>0</v>
      </c>
      <c r="U496" s="249">
        <v>0</v>
      </c>
      <c r="V496" s="249">
        <v>0</v>
      </c>
      <c r="W496" s="249">
        <v>0</v>
      </c>
      <c r="X496" s="249">
        <v>0</v>
      </c>
      <c r="Y496" s="172">
        <v>1.59</v>
      </c>
      <c r="Z496" s="249">
        <f t="shared" si="330"/>
        <v>477</v>
      </c>
      <c r="AA496" s="249">
        <v>0</v>
      </c>
      <c r="AB496" s="249">
        <v>0</v>
      </c>
      <c r="AC496" s="175">
        <v>477</v>
      </c>
      <c r="AD496" s="224"/>
    </row>
    <row r="497" spans="1:30" s="234" customFormat="1" ht="28.9" customHeight="1" outlineLevel="1" x14ac:dyDescent="0.2">
      <c r="A497" s="238" t="s">
        <v>1662</v>
      </c>
      <c r="B497" s="251" t="s">
        <v>313</v>
      </c>
      <c r="C497" s="172">
        <f t="shared" si="329"/>
        <v>1.39</v>
      </c>
      <c r="D497" s="249">
        <f t="shared" si="317"/>
        <v>416</v>
      </c>
      <c r="E497" s="207">
        <v>0</v>
      </c>
      <c r="F497" s="250">
        <f t="shared" si="318"/>
        <v>0</v>
      </c>
      <c r="G497" s="249">
        <v>0</v>
      </c>
      <c r="H497" s="249">
        <v>0</v>
      </c>
      <c r="I497" s="249">
        <v>0</v>
      </c>
      <c r="J497" s="207">
        <v>0</v>
      </c>
      <c r="K497" s="250">
        <f t="shared" si="328"/>
        <v>0</v>
      </c>
      <c r="L497" s="249">
        <v>0</v>
      </c>
      <c r="M497" s="249">
        <v>0</v>
      </c>
      <c r="N497" s="249">
        <v>0</v>
      </c>
      <c r="O497" s="172">
        <v>0</v>
      </c>
      <c r="P497" s="249">
        <f t="shared" si="331"/>
        <v>0</v>
      </c>
      <c r="Q497" s="249">
        <v>0</v>
      </c>
      <c r="R497" s="249">
        <v>0</v>
      </c>
      <c r="S497" s="175">
        <v>0</v>
      </c>
      <c r="T497" s="172">
        <v>0</v>
      </c>
      <c r="U497" s="249">
        <v>0</v>
      </c>
      <c r="V497" s="249">
        <v>0</v>
      </c>
      <c r="W497" s="249">
        <v>0</v>
      </c>
      <c r="X497" s="249">
        <v>0</v>
      </c>
      <c r="Y497" s="172">
        <v>1.39</v>
      </c>
      <c r="Z497" s="249">
        <f t="shared" si="330"/>
        <v>416</v>
      </c>
      <c r="AA497" s="249">
        <v>0</v>
      </c>
      <c r="AB497" s="249">
        <v>0</v>
      </c>
      <c r="AC497" s="175">
        <v>416</v>
      </c>
      <c r="AD497" s="224"/>
    </row>
    <row r="498" spans="1:30" s="234" customFormat="1" ht="26.45" customHeight="1" outlineLevel="1" x14ac:dyDescent="0.2">
      <c r="A498" s="238" t="s">
        <v>1663</v>
      </c>
      <c r="B498" s="251" t="s">
        <v>314</v>
      </c>
      <c r="C498" s="172">
        <f t="shared" si="329"/>
        <v>1.9</v>
      </c>
      <c r="D498" s="249">
        <f t="shared" si="317"/>
        <v>570</v>
      </c>
      <c r="E498" s="207">
        <v>0</v>
      </c>
      <c r="F498" s="250">
        <f t="shared" si="318"/>
        <v>0</v>
      </c>
      <c r="G498" s="249">
        <v>0</v>
      </c>
      <c r="H498" s="249">
        <v>0</v>
      </c>
      <c r="I498" s="249">
        <v>0</v>
      </c>
      <c r="J498" s="207">
        <v>0</v>
      </c>
      <c r="K498" s="250">
        <f t="shared" si="328"/>
        <v>0</v>
      </c>
      <c r="L498" s="249">
        <v>0</v>
      </c>
      <c r="M498" s="249">
        <v>0</v>
      </c>
      <c r="N498" s="249">
        <v>0</v>
      </c>
      <c r="O498" s="172">
        <v>0</v>
      </c>
      <c r="P498" s="249">
        <f t="shared" si="331"/>
        <v>0</v>
      </c>
      <c r="Q498" s="249">
        <v>0</v>
      </c>
      <c r="R498" s="249">
        <v>0</v>
      </c>
      <c r="S498" s="175">
        <v>0</v>
      </c>
      <c r="T498" s="172">
        <v>0</v>
      </c>
      <c r="U498" s="249">
        <v>0</v>
      </c>
      <c r="V498" s="249">
        <v>0</v>
      </c>
      <c r="W498" s="249">
        <v>0</v>
      </c>
      <c r="X498" s="249">
        <v>0</v>
      </c>
      <c r="Y498" s="172">
        <v>1.9</v>
      </c>
      <c r="Z498" s="249">
        <f t="shared" si="330"/>
        <v>570</v>
      </c>
      <c r="AA498" s="249">
        <v>0</v>
      </c>
      <c r="AB498" s="249">
        <v>0</v>
      </c>
      <c r="AC498" s="175">
        <v>570</v>
      </c>
      <c r="AD498" s="224"/>
    </row>
    <row r="499" spans="1:30" s="234" customFormat="1" ht="33" customHeight="1" outlineLevel="1" x14ac:dyDescent="0.2">
      <c r="A499" s="238" t="s">
        <v>1664</v>
      </c>
      <c r="B499" s="251" t="s">
        <v>315</v>
      </c>
      <c r="C499" s="172">
        <f t="shared" si="329"/>
        <v>0.95</v>
      </c>
      <c r="D499" s="249">
        <f t="shared" si="317"/>
        <v>285</v>
      </c>
      <c r="E499" s="207">
        <v>0</v>
      </c>
      <c r="F499" s="250">
        <f t="shared" si="318"/>
        <v>0</v>
      </c>
      <c r="G499" s="249">
        <v>0</v>
      </c>
      <c r="H499" s="249">
        <v>0</v>
      </c>
      <c r="I499" s="249">
        <v>0</v>
      </c>
      <c r="J499" s="207">
        <v>0</v>
      </c>
      <c r="K499" s="250">
        <f t="shared" si="328"/>
        <v>0</v>
      </c>
      <c r="L499" s="249">
        <v>0</v>
      </c>
      <c r="M499" s="249">
        <v>0</v>
      </c>
      <c r="N499" s="249">
        <v>0</v>
      </c>
      <c r="O499" s="172">
        <v>0</v>
      </c>
      <c r="P499" s="249">
        <f t="shared" si="331"/>
        <v>0</v>
      </c>
      <c r="Q499" s="249">
        <v>0</v>
      </c>
      <c r="R499" s="249">
        <v>0</v>
      </c>
      <c r="S499" s="175">
        <v>0</v>
      </c>
      <c r="T499" s="172">
        <v>0</v>
      </c>
      <c r="U499" s="249">
        <v>0</v>
      </c>
      <c r="V499" s="249">
        <v>0</v>
      </c>
      <c r="W499" s="249">
        <v>0</v>
      </c>
      <c r="X499" s="249">
        <v>0</v>
      </c>
      <c r="Y499" s="172">
        <v>0.95</v>
      </c>
      <c r="Z499" s="249">
        <f t="shared" si="330"/>
        <v>285</v>
      </c>
      <c r="AA499" s="249">
        <v>0</v>
      </c>
      <c r="AB499" s="249">
        <v>0</v>
      </c>
      <c r="AC499" s="175">
        <v>285</v>
      </c>
      <c r="AD499" s="224"/>
    </row>
    <row r="500" spans="1:30" s="234" customFormat="1" ht="32.450000000000003" customHeight="1" outlineLevel="1" x14ac:dyDescent="0.2">
      <c r="A500" s="238" t="s">
        <v>1665</v>
      </c>
      <c r="B500" s="251" t="s">
        <v>316</v>
      </c>
      <c r="C500" s="172">
        <f t="shared" si="329"/>
        <v>1.85</v>
      </c>
      <c r="D500" s="249">
        <f t="shared" si="317"/>
        <v>555</v>
      </c>
      <c r="E500" s="207">
        <v>0</v>
      </c>
      <c r="F500" s="250">
        <f t="shared" si="318"/>
        <v>0</v>
      </c>
      <c r="G500" s="249">
        <v>0</v>
      </c>
      <c r="H500" s="249">
        <v>0</v>
      </c>
      <c r="I500" s="249">
        <v>0</v>
      </c>
      <c r="J500" s="207">
        <v>0</v>
      </c>
      <c r="K500" s="250">
        <f t="shared" si="328"/>
        <v>0</v>
      </c>
      <c r="L500" s="249">
        <v>0</v>
      </c>
      <c r="M500" s="249">
        <v>0</v>
      </c>
      <c r="N500" s="249">
        <v>0</v>
      </c>
      <c r="O500" s="172">
        <v>0</v>
      </c>
      <c r="P500" s="249">
        <f t="shared" si="331"/>
        <v>0</v>
      </c>
      <c r="Q500" s="249">
        <v>0</v>
      </c>
      <c r="R500" s="249">
        <v>0</v>
      </c>
      <c r="S500" s="175">
        <v>0</v>
      </c>
      <c r="T500" s="172">
        <v>0</v>
      </c>
      <c r="U500" s="249">
        <v>0</v>
      </c>
      <c r="V500" s="249">
        <v>0</v>
      </c>
      <c r="W500" s="249">
        <v>0</v>
      </c>
      <c r="X500" s="249">
        <v>0</v>
      </c>
      <c r="Y500" s="172">
        <v>1.85</v>
      </c>
      <c r="Z500" s="249">
        <f t="shared" si="330"/>
        <v>555</v>
      </c>
      <c r="AA500" s="249">
        <v>0</v>
      </c>
      <c r="AB500" s="249">
        <v>0</v>
      </c>
      <c r="AC500" s="175">
        <v>555</v>
      </c>
      <c r="AD500" s="224"/>
    </row>
    <row r="501" spans="1:30" s="234" customFormat="1" ht="30.6" customHeight="1" outlineLevel="1" x14ac:dyDescent="0.2">
      <c r="A501" s="238" t="s">
        <v>1666</v>
      </c>
      <c r="B501" s="251" t="s">
        <v>317</v>
      </c>
      <c r="C501" s="172">
        <f t="shared" si="329"/>
        <v>0.89999999999999991</v>
      </c>
      <c r="D501" s="249">
        <f t="shared" si="317"/>
        <v>270</v>
      </c>
      <c r="E501" s="207">
        <v>0</v>
      </c>
      <c r="F501" s="250">
        <f t="shared" si="318"/>
        <v>0</v>
      </c>
      <c r="G501" s="249">
        <v>0</v>
      </c>
      <c r="H501" s="249">
        <v>0</v>
      </c>
      <c r="I501" s="249">
        <v>0</v>
      </c>
      <c r="J501" s="207">
        <v>0</v>
      </c>
      <c r="K501" s="250">
        <f t="shared" si="328"/>
        <v>0</v>
      </c>
      <c r="L501" s="249">
        <v>0</v>
      </c>
      <c r="M501" s="249">
        <v>0</v>
      </c>
      <c r="N501" s="249">
        <v>0</v>
      </c>
      <c r="O501" s="172">
        <v>0</v>
      </c>
      <c r="P501" s="249">
        <f t="shared" si="331"/>
        <v>0</v>
      </c>
      <c r="Q501" s="249">
        <v>0</v>
      </c>
      <c r="R501" s="249">
        <v>0</v>
      </c>
      <c r="S501" s="175">
        <v>0</v>
      </c>
      <c r="T501" s="172">
        <v>0</v>
      </c>
      <c r="U501" s="249">
        <v>0</v>
      </c>
      <c r="V501" s="249">
        <v>0</v>
      </c>
      <c r="W501" s="249">
        <v>0</v>
      </c>
      <c r="X501" s="249">
        <v>0</v>
      </c>
      <c r="Y501" s="172">
        <v>0.89999999999999991</v>
      </c>
      <c r="Z501" s="249">
        <f t="shared" si="330"/>
        <v>270</v>
      </c>
      <c r="AA501" s="249">
        <v>0</v>
      </c>
      <c r="AB501" s="249">
        <v>0</v>
      </c>
      <c r="AC501" s="175">
        <v>270</v>
      </c>
      <c r="AD501" s="224"/>
    </row>
    <row r="502" spans="1:30" s="234" customFormat="1" ht="22.15" customHeight="1" outlineLevel="1" x14ac:dyDescent="0.2">
      <c r="A502" s="238" t="s">
        <v>1667</v>
      </c>
      <c r="B502" s="251" t="s">
        <v>318</v>
      </c>
      <c r="C502" s="172">
        <f t="shared" si="329"/>
        <v>1.7999999999999998</v>
      </c>
      <c r="D502" s="249">
        <f t="shared" si="317"/>
        <v>540</v>
      </c>
      <c r="E502" s="207">
        <v>0</v>
      </c>
      <c r="F502" s="250">
        <f t="shared" si="318"/>
        <v>0</v>
      </c>
      <c r="G502" s="249">
        <v>0</v>
      </c>
      <c r="H502" s="249">
        <v>0</v>
      </c>
      <c r="I502" s="249">
        <v>0</v>
      </c>
      <c r="J502" s="207">
        <v>0</v>
      </c>
      <c r="K502" s="250">
        <f t="shared" si="328"/>
        <v>0</v>
      </c>
      <c r="L502" s="249">
        <v>0</v>
      </c>
      <c r="M502" s="249">
        <v>0</v>
      </c>
      <c r="N502" s="249">
        <v>0</v>
      </c>
      <c r="O502" s="172">
        <v>0</v>
      </c>
      <c r="P502" s="249">
        <f t="shared" si="331"/>
        <v>0</v>
      </c>
      <c r="Q502" s="249">
        <v>0</v>
      </c>
      <c r="R502" s="249">
        <v>0</v>
      </c>
      <c r="S502" s="175">
        <v>0</v>
      </c>
      <c r="T502" s="172">
        <v>0</v>
      </c>
      <c r="U502" s="249">
        <v>0</v>
      </c>
      <c r="V502" s="249">
        <v>0</v>
      </c>
      <c r="W502" s="249">
        <v>0</v>
      </c>
      <c r="X502" s="249">
        <v>0</v>
      </c>
      <c r="Y502" s="172">
        <v>1.7999999999999998</v>
      </c>
      <c r="Z502" s="249">
        <f t="shared" si="330"/>
        <v>540</v>
      </c>
      <c r="AA502" s="249">
        <v>0</v>
      </c>
      <c r="AB502" s="249">
        <v>0</v>
      </c>
      <c r="AC502" s="175">
        <v>540</v>
      </c>
      <c r="AD502" s="224"/>
    </row>
    <row r="503" spans="1:30" s="234" customFormat="1" ht="22.15" customHeight="1" outlineLevel="1" x14ac:dyDescent="0.2">
      <c r="A503" s="238" t="s">
        <v>1668</v>
      </c>
      <c r="B503" s="251" t="s">
        <v>319</v>
      </c>
      <c r="C503" s="172">
        <f t="shared" si="329"/>
        <v>1.28</v>
      </c>
      <c r="D503" s="249">
        <f t="shared" si="317"/>
        <v>383</v>
      </c>
      <c r="E503" s="207">
        <v>0</v>
      </c>
      <c r="F503" s="250">
        <f t="shared" si="318"/>
        <v>0</v>
      </c>
      <c r="G503" s="249">
        <v>0</v>
      </c>
      <c r="H503" s="249">
        <v>0</v>
      </c>
      <c r="I503" s="249">
        <v>0</v>
      </c>
      <c r="J503" s="207">
        <v>0</v>
      </c>
      <c r="K503" s="250">
        <f t="shared" si="328"/>
        <v>0</v>
      </c>
      <c r="L503" s="249">
        <v>0</v>
      </c>
      <c r="M503" s="249">
        <v>0</v>
      </c>
      <c r="N503" s="249">
        <v>0</v>
      </c>
      <c r="O503" s="172">
        <v>0</v>
      </c>
      <c r="P503" s="249">
        <f t="shared" si="331"/>
        <v>0</v>
      </c>
      <c r="Q503" s="249">
        <v>0</v>
      </c>
      <c r="R503" s="249">
        <v>0</v>
      </c>
      <c r="S503" s="175">
        <v>0</v>
      </c>
      <c r="T503" s="172">
        <v>0</v>
      </c>
      <c r="U503" s="249">
        <v>0</v>
      </c>
      <c r="V503" s="249">
        <v>0</v>
      </c>
      <c r="W503" s="249">
        <v>0</v>
      </c>
      <c r="X503" s="249">
        <v>0</v>
      </c>
      <c r="Y503" s="172">
        <v>1.28</v>
      </c>
      <c r="Z503" s="249">
        <f t="shared" si="330"/>
        <v>383</v>
      </c>
      <c r="AA503" s="249">
        <v>0</v>
      </c>
      <c r="AB503" s="249">
        <v>0</v>
      </c>
      <c r="AC503" s="175">
        <v>383</v>
      </c>
      <c r="AD503" s="224"/>
    </row>
    <row r="504" spans="1:30" s="234" customFormat="1" ht="19.899999999999999" customHeight="1" outlineLevel="1" x14ac:dyDescent="0.2">
      <c r="A504" s="238" t="s">
        <v>1669</v>
      </c>
      <c r="B504" s="251" t="s">
        <v>320</v>
      </c>
      <c r="C504" s="172">
        <f t="shared" si="329"/>
        <v>1.0900000000000001</v>
      </c>
      <c r="D504" s="249">
        <f t="shared" si="317"/>
        <v>326</v>
      </c>
      <c r="E504" s="207">
        <v>0</v>
      </c>
      <c r="F504" s="250">
        <f t="shared" si="318"/>
        <v>0</v>
      </c>
      <c r="G504" s="249">
        <v>0</v>
      </c>
      <c r="H504" s="249">
        <v>0</v>
      </c>
      <c r="I504" s="249">
        <v>0</v>
      </c>
      <c r="J504" s="207">
        <v>0</v>
      </c>
      <c r="K504" s="250">
        <f t="shared" si="328"/>
        <v>0</v>
      </c>
      <c r="L504" s="249">
        <v>0</v>
      </c>
      <c r="M504" s="249">
        <v>0</v>
      </c>
      <c r="N504" s="249">
        <v>0</v>
      </c>
      <c r="O504" s="172">
        <v>0</v>
      </c>
      <c r="P504" s="249">
        <f t="shared" si="331"/>
        <v>0</v>
      </c>
      <c r="Q504" s="249">
        <v>0</v>
      </c>
      <c r="R504" s="249">
        <v>0</v>
      </c>
      <c r="S504" s="175">
        <v>0</v>
      </c>
      <c r="T504" s="172">
        <v>0</v>
      </c>
      <c r="U504" s="249">
        <v>0</v>
      </c>
      <c r="V504" s="249">
        <v>0</v>
      </c>
      <c r="W504" s="249">
        <v>0</v>
      </c>
      <c r="X504" s="249">
        <v>0</v>
      </c>
      <c r="Y504" s="172">
        <v>1.0900000000000001</v>
      </c>
      <c r="Z504" s="249">
        <f t="shared" si="330"/>
        <v>326</v>
      </c>
      <c r="AA504" s="249">
        <v>0</v>
      </c>
      <c r="AB504" s="249">
        <v>0</v>
      </c>
      <c r="AC504" s="175">
        <v>326</v>
      </c>
      <c r="AD504" s="224"/>
    </row>
    <row r="505" spans="1:30" s="234" customFormat="1" ht="25.15" customHeight="1" outlineLevel="1" x14ac:dyDescent="0.2">
      <c r="A505" s="238" t="s">
        <v>1670</v>
      </c>
      <c r="B505" s="251" t="s">
        <v>321</v>
      </c>
      <c r="C505" s="172">
        <f t="shared" si="329"/>
        <v>0.82</v>
      </c>
      <c r="D505" s="249">
        <f t="shared" si="317"/>
        <v>245</v>
      </c>
      <c r="E505" s="207">
        <v>0</v>
      </c>
      <c r="F505" s="250">
        <f t="shared" si="318"/>
        <v>0</v>
      </c>
      <c r="G505" s="249">
        <v>0</v>
      </c>
      <c r="H505" s="249">
        <v>0</v>
      </c>
      <c r="I505" s="249">
        <v>0</v>
      </c>
      <c r="J505" s="207">
        <v>0</v>
      </c>
      <c r="K505" s="250">
        <f t="shared" si="328"/>
        <v>0</v>
      </c>
      <c r="L505" s="249">
        <v>0</v>
      </c>
      <c r="M505" s="249">
        <v>0</v>
      </c>
      <c r="N505" s="249">
        <v>0</v>
      </c>
      <c r="O505" s="172">
        <v>0</v>
      </c>
      <c r="P505" s="249">
        <f t="shared" si="331"/>
        <v>0</v>
      </c>
      <c r="Q505" s="249">
        <v>0</v>
      </c>
      <c r="R505" s="249">
        <v>0</v>
      </c>
      <c r="S505" s="175">
        <v>0</v>
      </c>
      <c r="T505" s="172">
        <v>0</v>
      </c>
      <c r="U505" s="249">
        <v>0</v>
      </c>
      <c r="V505" s="249">
        <v>0</v>
      </c>
      <c r="W505" s="249">
        <v>0</v>
      </c>
      <c r="X505" s="249">
        <v>0</v>
      </c>
      <c r="Y505" s="172">
        <v>0.82</v>
      </c>
      <c r="Z505" s="249">
        <f t="shared" si="330"/>
        <v>245</v>
      </c>
      <c r="AA505" s="249">
        <v>0</v>
      </c>
      <c r="AB505" s="249">
        <v>0</v>
      </c>
      <c r="AC505" s="175">
        <v>245</v>
      </c>
      <c r="AD505" s="224"/>
    </row>
    <row r="506" spans="1:30" s="234" customFormat="1" ht="36" customHeight="1" outlineLevel="1" x14ac:dyDescent="0.2">
      <c r="A506" s="238" t="s">
        <v>1671</v>
      </c>
      <c r="B506" s="251" t="s">
        <v>322</v>
      </c>
      <c r="C506" s="172">
        <f t="shared" si="329"/>
        <v>0.59</v>
      </c>
      <c r="D506" s="249">
        <f t="shared" si="317"/>
        <v>176</v>
      </c>
      <c r="E506" s="207">
        <v>0</v>
      </c>
      <c r="F506" s="250">
        <f t="shared" si="318"/>
        <v>0</v>
      </c>
      <c r="G506" s="249">
        <v>0</v>
      </c>
      <c r="H506" s="249">
        <v>0</v>
      </c>
      <c r="I506" s="249">
        <v>0</v>
      </c>
      <c r="J506" s="207">
        <v>0</v>
      </c>
      <c r="K506" s="250">
        <f t="shared" si="328"/>
        <v>0</v>
      </c>
      <c r="L506" s="249">
        <v>0</v>
      </c>
      <c r="M506" s="249">
        <v>0</v>
      </c>
      <c r="N506" s="249">
        <v>0</v>
      </c>
      <c r="O506" s="172">
        <v>0</v>
      </c>
      <c r="P506" s="249">
        <f t="shared" si="331"/>
        <v>0</v>
      </c>
      <c r="Q506" s="249">
        <v>0</v>
      </c>
      <c r="R506" s="249">
        <v>0</v>
      </c>
      <c r="S506" s="175">
        <v>0</v>
      </c>
      <c r="T506" s="172">
        <v>0</v>
      </c>
      <c r="U506" s="249">
        <v>0</v>
      </c>
      <c r="V506" s="249">
        <v>0</v>
      </c>
      <c r="W506" s="249">
        <v>0</v>
      </c>
      <c r="X506" s="249">
        <v>0</v>
      </c>
      <c r="Y506" s="172">
        <v>0.59</v>
      </c>
      <c r="Z506" s="249">
        <f t="shared" si="330"/>
        <v>176</v>
      </c>
      <c r="AA506" s="249">
        <v>0</v>
      </c>
      <c r="AB506" s="249">
        <v>0</v>
      </c>
      <c r="AC506" s="175">
        <v>176</v>
      </c>
      <c r="AD506" s="224"/>
    </row>
    <row r="507" spans="1:30" s="234" customFormat="1" ht="27.75" customHeight="1" outlineLevel="1" x14ac:dyDescent="0.2">
      <c r="A507" s="238" t="s">
        <v>1672</v>
      </c>
      <c r="B507" s="251" t="s">
        <v>323</v>
      </c>
      <c r="C507" s="172">
        <f t="shared" ref="C507" si="332">E507+J507+O507+T507+Y507</f>
        <v>2.8</v>
      </c>
      <c r="D507" s="249">
        <f t="shared" si="317"/>
        <v>2033</v>
      </c>
      <c r="E507" s="207">
        <v>0</v>
      </c>
      <c r="F507" s="250">
        <f t="shared" si="318"/>
        <v>0</v>
      </c>
      <c r="G507" s="249">
        <v>0</v>
      </c>
      <c r="H507" s="249">
        <v>0</v>
      </c>
      <c r="I507" s="249">
        <v>0</v>
      </c>
      <c r="J507" s="207">
        <v>2.8</v>
      </c>
      <c r="K507" s="250">
        <f t="shared" si="328"/>
        <v>1380</v>
      </c>
      <c r="L507" s="249">
        <v>0</v>
      </c>
      <c r="M507" s="249">
        <v>0</v>
      </c>
      <c r="N507" s="249">
        <v>1380</v>
      </c>
      <c r="O507" s="172">
        <v>0</v>
      </c>
      <c r="P507" s="249">
        <f t="shared" si="331"/>
        <v>0</v>
      </c>
      <c r="Q507" s="249">
        <v>0</v>
      </c>
      <c r="R507" s="249">
        <v>0</v>
      </c>
      <c r="S507" s="175">
        <v>0</v>
      </c>
      <c r="T507" s="172">
        <v>0</v>
      </c>
      <c r="U507" s="249">
        <v>0</v>
      </c>
      <c r="V507" s="249">
        <v>0</v>
      </c>
      <c r="W507" s="249">
        <v>0</v>
      </c>
      <c r="X507" s="175">
        <v>0</v>
      </c>
      <c r="Y507" s="172">
        <v>0</v>
      </c>
      <c r="Z507" s="249">
        <f>AA507+AB507+AC507</f>
        <v>653</v>
      </c>
      <c r="AA507" s="249">
        <v>0</v>
      </c>
      <c r="AB507" s="249">
        <v>0</v>
      </c>
      <c r="AC507" s="175">
        <v>653</v>
      </c>
      <c r="AD507" s="224"/>
    </row>
    <row r="508" spans="1:30" s="234" customFormat="1" ht="22.9" customHeight="1" outlineLevel="1" x14ac:dyDescent="0.2">
      <c r="A508" s="238" t="s">
        <v>1673</v>
      </c>
      <c r="B508" s="251" t="s">
        <v>324</v>
      </c>
      <c r="C508" s="172">
        <f>E508+J508+O508+Y508+T508</f>
        <v>1.92</v>
      </c>
      <c r="D508" s="249">
        <f t="shared" si="317"/>
        <v>576</v>
      </c>
      <c r="E508" s="207">
        <v>0</v>
      </c>
      <c r="F508" s="250">
        <f t="shared" si="318"/>
        <v>0</v>
      </c>
      <c r="G508" s="249">
        <v>0</v>
      </c>
      <c r="H508" s="249">
        <v>0</v>
      </c>
      <c r="I508" s="249">
        <v>0</v>
      </c>
      <c r="J508" s="207">
        <v>0</v>
      </c>
      <c r="K508" s="250">
        <f t="shared" si="328"/>
        <v>0</v>
      </c>
      <c r="L508" s="249">
        <v>0</v>
      </c>
      <c r="M508" s="249">
        <v>0</v>
      </c>
      <c r="N508" s="249">
        <v>0</v>
      </c>
      <c r="O508" s="172">
        <v>0</v>
      </c>
      <c r="P508" s="249">
        <f t="shared" si="331"/>
        <v>0</v>
      </c>
      <c r="Q508" s="249">
        <v>0</v>
      </c>
      <c r="R508" s="249">
        <v>0</v>
      </c>
      <c r="S508" s="175">
        <v>0</v>
      </c>
      <c r="T508" s="172">
        <v>0</v>
      </c>
      <c r="U508" s="249">
        <v>0</v>
      </c>
      <c r="V508" s="249">
        <v>0</v>
      </c>
      <c r="W508" s="249">
        <v>0</v>
      </c>
      <c r="X508" s="249">
        <v>0</v>
      </c>
      <c r="Y508" s="172">
        <v>1.92</v>
      </c>
      <c r="Z508" s="249">
        <f t="shared" ref="Z508:Z521" si="333">AA508+AB508+AC508</f>
        <v>576</v>
      </c>
      <c r="AA508" s="249">
        <v>0</v>
      </c>
      <c r="AB508" s="249">
        <v>0</v>
      </c>
      <c r="AC508" s="175">
        <v>576</v>
      </c>
      <c r="AD508" s="224"/>
    </row>
    <row r="509" spans="1:30" s="234" customFormat="1" ht="24" customHeight="1" outlineLevel="1" x14ac:dyDescent="0.2">
      <c r="A509" s="238" t="s">
        <v>1674</v>
      </c>
      <c r="B509" s="251" t="s">
        <v>325</v>
      </c>
      <c r="C509" s="172">
        <f t="shared" ref="C509:C513" si="334">E509+J509+O509+Y509+T509</f>
        <v>1.45</v>
      </c>
      <c r="D509" s="249">
        <f t="shared" si="317"/>
        <v>435</v>
      </c>
      <c r="E509" s="207">
        <v>0</v>
      </c>
      <c r="F509" s="250">
        <f t="shared" si="318"/>
        <v>0</v>
      </c>
      <c r="G509" s="249">
        <v>0</v>
      </c>
      <c r="H509" s="249">
        <v>0</v>
      </c>
      <c r="I509" s="249">
        <v>0</v>
      </c>
      <c r="J509" s="207">
        <v>0</v>
      </c>
      <c r="K509" s="250">
        <f t="shared" si="328"/>
        <v>0</v>
      </c>
      <c r="L509" s="249">
        <v>0</v>
      </c>
      <c r="M509" s="249">
        <v>0</v>
      </c>
      <c r="N509" s="249">
        <v>0</v>
      </c>
      <c r="O509" s="172">
        <v>0</v>
      </c>
      <c r="P509" s="249">
        <f t="shared" si="331"/>
        <v>0</v>
      </c>
      <c r="Q509" s="249">
        <v>0</v>
      </c>
      <c r="R509" s="249">
        <v>0</v>
      </c>
      <c r="S509" s="175">
        <v>0</v>
      </c>
      <c r="T509" s="172">
        <v>0</v>
      </c>
      <c r="U509" s="249">
        <v>0</v>
      </c>
      <c r="V509" s="249">
        <v>0</v>
      </c>
      <c r="W509" s="249">
        <v>0</v>
      </c>
      <c r="X509" s="249">
        <v>0</v>
      </c>
      <c r="Y509" s="172">
        <v>1.45</v>
      </c>
      <c r="Z509" s="249">
        <f t="shared" si="333"/>
        <v>435</v>
      </c>
      <c r="AA509" s="249">
        <v>0</v>
      </c>
      <c r="AB509" s="249">
        <v>0</v>
      </c>
      <c r="AC509" s="175">
        <v>435</v>
      </c>
      <c r="AD509" s="224"/>
    </row>
    <row r="510" spans="1:30" s="234" customFormat="1" ht="26.45" customHeight="1" outlineLevel="1" x14ac:dyDescent="0.2">
      <c r="A510" s="238" t="s">
        <v>1675</v>
      </c>
      <c r="B510" s="251" t="s">
        <v>326</v>
      </c>
      <c r="C510" s="172">
        <f t="shared" si="334"/>
        <v>0.66</v>
      </c>
      <c r="D510" s="249">
        <f t="shared" si="317"/>
        <v>197</v>
      </c>
      <c r="E510" s="207">
        <v>0</v>
      </c>
      <c r="F510" s="250">
        <f t="shared" si="318"/>
        <v>0</v>
      </c>
      <c r="G510" s="249">
        <v>0</v>
      </c>
      <c r="H510" s="249">
        <v>0</v>
      </c>
      <c r="I510" s="249">
        <v>0</v>
      </c>
      <c r="J510" s="207">
        <v>0</v>
      </c>
      <c r="K510" s="250">
        <f t="shared" si="328"/>
        <v>0</v>
      </c>
      <c r="L510" s="249">
        <v>0</v>
      </c>
      <c r="M510" s="249">
        <v>0</v>
      </c>
      <c r="N510" s="249">
        <v>0</v>
      </c>
      <c r="O510" s="172">
        <v>0</v>
      </c>
      <c r="P510" s="249">
        <f t="shared" si="331"/>
        <v>0</v>
      </c>
      <c r="Q510" s="249">
        <v>0</v>
      </c>
      <c r="R510" s="249">
        <v>0</v>
      </c>
      <c r="S510" s="175">
        <v>0</v>
      </c>
      <c r="T510" s="172">
        <v>0</v>
      </c>
      <c r="U510" s="249">
        <v>0</v>
      </c>
      <c r="V510" s="249">
        <v>0</v>
      </c>
      <c r="W510" s="249">
        <v>0</v>
      </c>
      <c r="X510" s="249">
        <v>0</v>
      </c>
      <c r="Y510" s="172">
        <v>0.66</v>
      </c>
      <c r="Z510" s="249">
        <f t="shared" si="333"/>
        <v>197</v>
      </c>
      <c r="AA510" s="249">
        <v>0</v>
      </c>
      <c r="AB510" s="249">
        <v>0</v>
      </c>
      <c r="AC510" s="175">
        <v>197</v>
      </c>
      <c r="AD510" s="224"/>
    </row>
    <row r="511" spans="1:30" s="234" customFormat="1" ht="28.9" customHeight="1" outlineLevel="1" x14ac:dyDescent="0.2">
      <c r="A511" s="238" t="s">
        <v>1676</v>
      </c>
      <c r="B511" s="251" t="s">
        <v>327</v>
      </c>
      <c r="C511" s="172">
        <f t="shared" si="334"/>
        <v>1.02</v>
      </c>
      <c r="D511" s="249">
        <f t="shared" si="317"/>
        <v>306</v>
      </c>
      <c r="E511" s="207">
        <v>0</v>
      </c>
      <c r="F511" s="250">
        <f t="shared" si="318"/>
        <v>0</v>
      </c>
      <c r="G511" s="249">
        <v>0</v>
      </c>
      <c r="H511" s="249">
        <v>0</v>
      </c>
      <c r="I511" s="249">
        <v>0</v>
      </c>
      <c r="J511" s="207">
        <v>0</v>
      </c>
      <c r="K511" s="250">
        <f t="shared" si="328"/>
        <v>0</v>
      </c>
      <c r="L511" s="249">
        <v>0</v>
      </c>
      <c r="M511" s="249">
        <v>0</v>
      </c>
      <c r="N511" s="249">
        <v>0</v>
      </c>
      <c r="O511" s="172">
        <v>0</v>
      </c>
      <c r="P511" s="249">
        <f t="shared" si="331"/>
        <v>0</v>
      </c>
      <c r="Q511" s="249">
        <v>0</v>
      </c>
      <c r="R511" s="249">
        <v>0</v>
      </c>
      <c r="S511" s="175">
        <v>0</v>
      </c>
      <c r="T511" s="172">
        <v>0</v>
      </c>
      <c r="U511" s="249">
        <v>0</v>
      </c>
      <c r="V511" s="249">
        <v>0</v>
      </c>
      <c r="W511" s="249">
        <v>0</v>
      </c>
      <c r="X511" s="249">
        <v>0</v>
      </c>
      <c r="Y511" s="172">
        <v>1.02</v>
      </c>
      <c r="Z511" s="249">
        <f t="shared" si="333"/>
        <v>306</v>
      </c>
      <c r="AA511" s="249">
        <v>0</v>
      </c>
      <c r="AB511" s="249">
        <v>0</v>
      </c>
      <c r="AC511" s="175">
        <v>306</v>
      </c>
      <c r="AD511" s="224"/>
    </row>
    <row r="512" spans="1:30" s="234" customFormat="1" ht="28.9" customHeight="1" outlineLevel="1" x14ac:dyDescent="0.2">
      <c r="A512" s="238" t="s">
        <v>1677</v>
      </c>
      <c r="B512" s="251" t="s">
        <v>330</v>
      </c>
      <c r="C512" s="172">
        <f t="shared" si="334"/>
        <v>2.8000000000000003</v>
      </c>
      <c r="D512" s="249">
        <f t="shared" si="317"/>
        <v>840.00000000000011</v>
      </c>
      <c r="E512" s="207">
        <v>0</v>
      </c>
      <c r="F512" s="250">
        <f t="shared" si="318"/>
        <v>0</v>
      </c>
      <c r="G512" s="249">
        <v>0</v>
      </c>
      <c r="H512" s="249">
        <v>0</v>
      </c>
      <c r="I512" s="249">
        <v>0</v>
      </c>
      <c r="J512" s="207">
        <v>0</v>
      </c>
      <c r="K512" s="250">
        <f t="shared" si="328"/>
        <v>0</v>
      </c>
      <c r="L512" s="249">
        <v>0</v>
      </c>
      <c r="M512" s="249">
        <v>0</v>
      </c>
      <c r="N512" s="249">
        <v>0</v>
      </c>
      <c r="O512" s="172">
        <v>0</v>
      </c>
      <c r="P512" s="249">
        <f t="shared" si="331"/>
        <v>0</v>
      </c>
      <c r="Q512" s="249">
        <v>0</v>
      </c>
      <c r="R512" s="249">
        <v>0</v>
      </c>
      <c r="S512" s="175">
        <v>0</v>
      </c>
      <c r="T512" s="172">
        <v>0</v>
      </c>
      <c r="U512" s="249">
        <v>0</v>
      </c>
      <c r="V512" s="249">
        <v>0</v>
      </c>
      <c r="W512" s="249">
        <v>0</v>
      </c>
      <c r="X512" s="249">
        <v>0</v>
      </c>
      <c r="Y512" s="172">
        <v>2.8000000000000003</v>
      </c>
      <c r="Z512" s="249">
        <f t="shared" si="333"/>
        <v>840.00000000000011</v>
      </c>
      <c r="AA512" s="249">
        <v>0</v>
      </c>
      <c r="AB512" s="249">
        <v>0</v>
      </c>
      <c r="AC512" s="175">
        <v>840.00000000000011</v>
      </c>
      <c r="AD512" s="224"/>
    </row>
    <row r="513" spans="1:30" s="234" customFormat="1" ht="28.15" customHeight="1" outlineLevel="1" x14ac:dyDescent="0.2">
      <c r="A513" s="238" t="s">
        <v>1678</v>
      </c>
      <c r="B513" s="251" t="s">
        <v>331</v>
      </c>
      <c r="C513" s="172">
        <f t="shared" si="334"/>
        <v>1.87</v>
      </c>
      <c r="D513" s="249">
        <f t="shared" si="317"/>
        <v>561</v>
      </c>
      <c r="E513" s="207">
        <v>0</v>
      </c>
      <c r="F513" s="250">
        <f t="shared" si="318"/>
        <v>0</v>
      </c>
      <c r="G513" s="249">
        <v>0</v>
      </c>
      <c r="H513" s="249">
        <v>0</v>
      </c>
      <c r="I513" s="249">
        <v>0</v>
      </c>
      <c r="J513" s="207">
        <v>0</v>
      </c>
      <c r="K513" s="250">
        <f t="shared" si="328"/>
        <v>0</v>
      </c>
      <c r="L513" s="249">
        <v>0</v>
      </c>
      <c r="M513" s="249">
        <v>0</v>
      </c>
      <c r="N513" s="249">
        <v>0</v>
      </c>
      <c r="O513" s="172">
        <v>0</v>
      </c>
      <c r="P513" s="249">
        <f t="shared" si="331"/>
        <v>0</v>
      </c>
      <c r="Q513" s="249">
        <v>0</v>
      </c>
      <c r="R513" s="249">
        <v>0</v>
      </c>
      <c r="S513" s="175">
        <v>0</v>
      </c>
      <c r="T513" s="172">
        <v>0</v>
      </c>
      <c r="U513" s="249">
        <v>0</v>
      </c>
      <c r="V513" s="249">
        <v>0</v>
      </c>
      <c r="W513" s="249">
        <v>0</v>
      </c>
      <c r="X513" s="249">
        <v>0</v>
      </c>
      <c r="Y513" s="172">
        <v>1.87</v>
      </c>
      <c r="Z513" s="249">
        <f t="shared" si="333"/>
        <v>561</v>
      </c>
      <c r="AA513" s="249">
        <v>0</v>
      </c>
      <c r="AB513" s="249">
        <v>0</v>
      </c>
      <c r="AC513" s="175">
        <v>561</v>
      </c>
      <c r="AD513" s="224"/>
    </row>
    <row r="514" spans="1:30" s="234" customFormat="1" ht="34.15" customHeight="1" outlineLevel="1" x14ac:dyDescent="0.2">
      <c r="A514" s="252"/>
      <c r="B514" s="253" t="s">
        <v>358</v>
      </c>
      <c r="C514" s="252">
        <f>SUM(C515:C533)</f>
        <v>52.359999999999992</v>
      </c>
      <c r="D514" s="254">
        <f>SUM(D515:D533)</f>
        <v>13085</v>
      </c>
      <c r="E514" s="252">
        <f t="shared" ref="E514:S514" si="335">SUM(E515:E533)</f>
        <v>0</v>
      </c>
      <c r="F514" s="254">
        <f t="shared" si="335"/>
        <v>0</v>
      </c>
      <c r="G514" s="254">
        <f t="shared" si="335"/>
        <v>0</v>
      </c>
      <c r="H514" s="254">
        <f t="shared" si="335"/>
        <v>0</v>
      </c>
      <c r="I514" s="254">
        <f t="shared" si="335"/>
        <v>0</v>
      </c>
      <c r="J514" s="252">
        <f t="shared" si="335"/>
        <v>0</v>
      </c>
      <c r="K514" s="254">
        <f t="shared" ref="K514:K535" si="336">SUM(L514:N514)</f>
        <v>0</v>
      </c>
      <c r="L514" s="254">
        <f t="shared" si="335"/>
        <v>0</v>
      </c>
      <c r="M514" s="254">
        <f t="shared" si="335"/>
        <v>0</v>
      </c>
      <c r="N514" s="254">
        <f t="shared" si="335"/>
        <v>0</v>
      </c>
      <c r="O514" s="252">
        <f t="shared" si="335"/>
        <v>0</v>
      </c>
      <c r="P514" s="247">
        <f t="shared" si="331"/>
        <v>0</v>
      </c>
      <c r="Q514" s="254">
        <f t="shared" si="335"/>
        <v>0</v>
      </c>
      <c r="R514" s="254">
        <f t="shared" si="335"/>
        <v>0</v>
      </c>
      <c r="S514" s="254">
        <f t="shared" si="335"/>
        <v>0</v>
      </c>
      <c r="T514" s="246">
        <v>0</v>
      </c>
      <c r="U514" s="247">
        <v>0</v>
      </c>
      <c r="V514" s="247">
        <v>0</v>
      </c>
      <c r="W514" s="247">
        <v>0</v>
      </c>
      <c r="X514" s="247">
        <v>0</v>
      </c>
      <c r="Y514" s="252">
        <f>SUM(T515:T533)</f>
        <v>0</v>
      </c>
      <c r="Z514" s="247">
        <f>AA514+AB514+AC514</f>
        <v>13085</v>
      </c>
      <c r="AA514" s="254">
        <f>SUM(V515:V533)</f>
        <v>0</v>
      </c>
      <c r="AB514" s="254">
        <f>SUM(W515:W533)</f>
        <v>0</v>
      </c>
      <c r="AC514" s="254">
        <f>SUM(AC515:AC533)</f>
        <v>13085</v>
      </c>
      <c r="AD514" s="224"/>
    </row>
    <row r="515" spans="1:30" s="234" customFormat="1" ht="25.9" customHeight="1" outlineLevel="1" x14ac:dyDescent="0.2">
      <c r="A515" s="238" t="s">
        <v>1679</v>
      </c>
      <c r="B515" s="251" t="s">
        <v>332</v>
      </c>
      <c r="C515" s="172">
        <f>E515+J515+O515+Y515+T515</f>
        <v>4.04</v>
      </c>
      <c r="D515" s="249">
        <f t="shared" si="317"/>
        <v>1010</v>
      </c>
      <c r="E515" s="207">
        <v>0</v>
      </c>
      <c r="F515" s="250">
        <f t="shared" si="318"/>
        <v>0</v>
      </c>
      <c r="G515" s="249">
        <v>0</v>
      </c>
      <c r="H515" s="249">
        <v>0</v>
      </c>
      <c r="I515" s="249">
        <v>0</v>
      </c>
      <c r="J515" s="207">
        <v>0</v>
      </c>
      <c r="K515" s="250">
        <f t="shared" ref="K515:K532" si="337">L515+M515+N515</f>
        <v>0</v>
      </c>
      <c r="L515" s="249">
        <v>0</v>
      </c>
      <c r="M515" s="249">
        <v>0</v>
      </c>
      <c r="N515" s="249">
        <v>0</v>
      </c>
      <c r="O515" s="172">
        <v>0</v>
      </c>
      <c r="P515" s="249">
        <f t="shared" si="331"/>
        <v>0</v>
      </c>
      <c r="Q515" s="249">
        <v>0</v>
      </c>
      <c r="R515" s="249">
        <v>0</v>
      </c>
      <c r="S515" s="175">
        <v>0</v>
      </c>
      <c r="T515" s="172">
        <v>0</v>
      </c>
      <c r="U515" s="249">
        <v>0</v>
      </c>
      <c r="V515" s="249">
        <v>0</v>
      </c>
      <c r="W515" s="249">
        <v>0</v>
      </c>
      <c r="X515" s="249">
        <v>0</v>
      </c>
      <c r="Y515" s="172">
        <v>4.04</v>
      </c>
      <c r="Z515" s="249">
        <f t="shared" si="333"/>
        <v>1010</v>
      </c>
      <c r="AA515" s="249">
        <v>0</v>
      </c>
      <c r="AB515" s="249">
        <v>0</v>
      </c>
      <c r="AC515" s="175">
        <v>1010</v>
      </c>
      <c r="AD515" s="224"/>
    </row>
    <row r="516" spans="1:30" s="234" customFormat="1" ht="25.15" customHeight="1" outlineLevel="1" x14ac:dyDescent="0.2">
      <c r="A516" s="238" t="s">
        <v>1680</v>
      </c>
      <c r="B516" s="251" t="s">
        <v>333</v>
      </c>
      <c r="C516" s="172">
        <f t="shared" ref="C516:D533" si="338">E516+J516+O516+Y516+T516</f>
        <v>4.09</v>
      </c>
      <c r="D516" s="249">
        <f t="shared" si="317"/>
        <v>1023</v>
      </c>
      <c r="E516" s="207">
        <v>0</v>
      </c>
      <c r="F516" s="250">
        <f t="shared" si="318"/>
        <v>0</v>
      </c>
      <c r="G516" s="249">
        <v>0</v>
      </c>
      <c r="H516" s="249">
        <v>0</v>
      </c>
      <c r="I516" s="249">
        <v>0</v>
      </c>
      <c r="J516" s="207">
        <v>0</v>
      </c>
      <c r="K516" s="250">
        <f t="shared" si="337"/>
        <v>0</v>
      </c>
      <c r="L516" s="249">
        <v>0</v>
      </c>
      <c r="M516" s="249">
        <v>0</v>
      </c>
      <c r="N516" s="249">
        <v>0</v>
      </c>
      <c r="O516" s="172">
        <v>0</v>
      </c>
      <c r="P516" s="249">
        <f t="shared" si="331"/>
        <v>0</v>
      </c>
      <c r="Q516" s="249">
        <v>0</v>
      </c>
      <c r="R516" s="249">
        <v>0</v>
      </c>
      <c r="S516" s="175">
        <v>0</v>
      </c>
      <c r="T516" s="172">
        <v>0</v>
      </c>
      <c r="U516" s="249">
        <v>0</v>
      </c>
      <c r="V516" s="249">
        <v>0</v>
      </c>
      <c r="W516" s="249">
        <v>0</v>
      </c>
      <c r="X516" s="249">
        <v>0</v>
      </c>
      <c r="Y516" s="172">
        <v>4.09</v>
      </c>
      <c r="Z516" s="249">
        <f t="shared" si="333"/>
        <v>1023</v>
      </c>
      <c r="AA516" s="249">
        <v>0</v>
      </c>
      <c r="AB516" s="249">
        <v>0</v>
      </c>
      <c r="AC516" s="175">
        <v>1023</v>
      </c>
      <c r="AD516" s="224"/>
    </row>
    <row r="517" spans="1:30" s="234" customFormat="1" ht="25.9" customHeight="1" outlineLevel="1" x14ac:dyDescent="0.2">
      <c r="A517" s="238" t="s">
        <v>1681</v>
      </c>
      <c r="B517" s="251" t="s">
        <v>334</v>
      </c>
      <c r="C517" s="172">
        <f t="shared" si="338"/>
        <v>0.74</v>
      </c>
      <c r="D517" s="249">
        <f t="shared" si="338"/>
        <v>185</v>
      </c>
      <c r="E517" s="207">
        <v>0</v>
      </c>
      <c r="F517" s="250">
        <f t="shared" ref="F517:F533" si="339">G517+H517+I517</f>
        <v>0</v>
      </c>
      <c r="G517" s="249">
        <v>0</v>
      </c>
      <c r="H517" s="249">
        <v>0</v>
      </c>
      <c r="I517" s="249">
        <v>0</v>
      </c>
      <c r="J517" s="207">
        <v>0</v>
      </c>
      <c r="K517" s="250">
        <f t="shared" si="337"/>
        <v>0</v>
      </c>
      <c r="L517" s="249">
        <v>0</v>
      </c>
      <c r="M517" s="249">
        <v>0</v>
      </c>
      <c r="N517" s="249">
        <v>0</v>
      </c>
      <c r="O517" s="172">
        <v>0</v>
      </c>
      <c r="P517" s="249">
        <f t="shared" si="331"/>
        <v>0</v>
      </c>
      <c r="Q517" s="249">
        <v>0</v>
      </c>
      <c r="R517" s="249">
        <v>0</v>
      </c>
      <c r="S517" s="175">
        <v>0</v>
      </c>
      <c r="T517" s="172">
        <v>0</v>
      </c>
      <c r="U517" s="249">
        <v>0</v>
      </c>
      <c r="V517" s="249">
        <v>0</v>
      </c>
      <c r="W517" s="249">
        <v>0</v>
      </c>
      <c r="X517" s="249">
        <v>0</v>
      </c>
      <c r="Y517" s="172">
        <v>0.74</v>
      </c>
      <c r="Z517" s="249">
        <f t="shared" si="333"/>
        <v>185</v>
      </c>
      <c r="AA517" s="249">
        <v>0</v>
      </c>
      <c r="AB517" s="249">
        <v>0</v>
      </c>
      <c r="AC517" s="175">
        <v>185</v>
      </c>
      <c r="AD517" s="224"/>
    </row>
    <row r="518" spans="1:30" s="234" customFormat="1" ht="25.15" customHeight="1" outlineLevel="1" x14ac:dyDescent="0.2">
      <c r="A518" s="238" t="s">
        <v>1682</v>
      </c>
      <c r="B518" s="251" t="s">
        <v>335</v>
      </c>
      <c r="C518" s="172">
        <f t="shared" si="338"/>
        <v>2.2999999999999998</v>
      </c>
      <c r="D518" s="249">
        <f t="shared" si="338"/>
        <v>574</v>
      </c>
      <c r="E518" s="207">
        <v>0</v>
      </c>
      <c r="F518" s="250">
        <f t="shared" si="339"/>
        <v>0</v>
      </c>
      <c r="G518" s="249">
        <v>0</v>
      </c>
      <c r="H518" s="249">
        <v>0</v>
      </c>
      <c r="I518" s="249">
        <v>0</v>
      </c>
      <c r="J518" s="207">
        <v>0</v>
      </c>
      <c r="K518" s="250">
        <f t="shared" si="337"/>
        <v>0</v>
      </c>
      <c r="L518" s="249">
        <v>0</v>
      </c>
      <c r="M518" s="249">
        <v>0</v>
      </c>
      <c r="N518" s="249">
        <v>0</v>
      </c>
      <c r="O518" s="172">
        <v>0</v>
      </c>
      <c r="P518" s="249">
        <f t="shared" si="331"/>
        <v>0</v>
      </c>
      <c r="Q518" s="249">
        <v>0</v>
      </c>
      <c r="R518" s="249">
        <v>0</v>
      </c>
      <c r="S518" s="175">
        <v>0</v>
      </c>
      <c r="T518" s="172">
        <v>0</v>
      </c>
      <c r="U518" s="249">
        <v>0</v>
      </c>
      <c r="V518" s="249">
        <v>0</v>
      </c>
      <c r="W518" s="249">
        <v>0</v>
      </c>
      <c r="X518" s="249">
        <v>0</v>
      </c>
      <c r="Y518" s="172">
        <v>2.2999999999999998</v>
      </c>
      <c r="Z518" s="249">
        <f t="shared" si="333"/>
        <v>574</v>
      </c>
      <c r="AA518" s="249">
        <v>0</v>
      </c>
      <c r="AB518" s="249">
        <v>0</v>
      </c>
      <c r="AC518" s="175">
        <v>574</v>
      </c>
      <c r="AD518" s="224"/>
    </row>
    <row r="519" spans="1:30" s="234" customFormat="1" ht="23.45" customHeight="1" outlineLevel="1" x14ac:dyDescent="0.2">
      <c r="A519" s="238" t="s">
        <v>1683</v>
      </c>
      <c r="B519" s="251" t="s">
        <v>336</v>
      </c>
      <c r="C519" s="172">
        <f t="shared" si="338"/>
        <v>3.2</v>
      </c>
      <c r="D519" s="249">
        <f t="shared" si="338"/>
        <v>800</v>
      </c>
      <c r="E519" s="207">
        <v>0</v>
      </c>
      <c r="F519" s="250">
        <f t="shared" si="339"/>
        <v>0</v>
      </c>
      <c r="G519" s="249">
        <v>0</v>
      </c>
      <c r="H519" s="249">
        <v>0</v>
      </c>
      <c r="I519" s="249">
        <v>0</v>
      </c>
      <c r="J519" s="207">
        <v>0</v>
      </c>
      <c r="K519" s="250">
        <f t="shared" si="337"/>
        <v>0</v>
      </c>
      <c r="L519" s="249">
        <v>0</v>
      </c>
      <c r="M519" s="249">
        <v>0</v>
      </c>
      <c r="N519" s="249">
        <v>0</v>
      </c>
      <c r="O519" s="172">
        <v>0</v>
      </c>
      <c r="P519" s="249">
        <f t="shared" si="331"/>
        <v>0</v>
      </c>
      <c r="Q519" s="249">
        <v>0</v>
      </c>
      <c r="R519" s="249">
        <v>0</v>
      </c>
      <c r="S519" s="175">
        <v>0</v>
      </c>
      <c r="T519" s="172">
        <v>0</v>
      </c>
      <c r="U519" s="249">
        <v>0</v>
      </c>
      <c r="V519" s="249">
        <v>0</v>
      </c>
      <c r="W519" s="249">
        <v>0</v>
      </c>
      <c r="X519" s="249">
        <v>0</v>
      </c>
      <c r="Y519" s="172">
        <v>3.2</v>
      </c>
      <c r="Z519" s="249">
        <f t="shared" si="333"/>
        <v>800</v>
      </c>
      <c r="AA519" s="249">
        <v>0</v>
      </c>
      <c r="AB519" s="249">
        <v>0</v>
      </c>
      <c r="AC519" s="175">
        <v>800</v>
      </c>
      <c r="AD519" s="224"/>
    </row>
    <row r="520" spans="1:30" s="234" customFormat="1" ht="24" customHeight="1" outlineLevel="1" x14ac:dyDescent="0.2">
      <c r="A520" s="238" t="s">
        <v>1684</v>
      </c>
      <c r="B520" s="251" t="s">
        <v>337</v>
      </c>
      <c r="C520" s="172">
        <f t="shared" si="338"/>
        <v>1.06</v>
      </c>
      <c r="D520" s="249">
        <f t="shared" si="338"/>
        <v>265</v>
      </c>
      <c r="E520" s="207">
        <v>0</v>
      </c>
      <c r="F520" s="250">
        <f t="shared" si="339"/>
        <v>0</v>
      </c>
      <c r="G520" s="249">
        <v>0</v>
      </c>
      <c r="H520" s="249">
        <v>0</v>
      </c>
      <c r="I520" s="249">
        <v>0</v>
      </c>
      <c r="J520" s="207">
        <v>0</v>
      </c>
      <c r="K520" s="250">
        <f t="shared" si="337"/>
        <v>0</v>
      </c>
      <c r="L520" s="249">
        <v>0</v>
      </c>
      <c r="M520" s="249">
        <v>0</v>
      </c>
      <c r="N520" s="249">
        <v>0</v>
      </c>
      <c r="O520" s="172">
        <v>0</v>
      </c>
      <c r="P520" s="249">
        <f t="shared" si="331"/>
        <v>0</v>
      </c>
      <c r="Q520" s="249">
        <v>0</v>
      </c>
      <c r="R520" s="249">
        <v>0</v>
      </c>
      <c r="S520" s="175">
        <v>0</v>
      </c>
      <c r="T520" s="172">
        <v>0</v>
      </c>
      <c r="U520" s="249">
        <v>0</v>
      </c>
      <c r="V520" s="249">
        <v>0</v>
      </c>
      <c r="W520" s="249">
        <v>0</v>
      </c>
      <c r="X520" s="249">
        <v>0</v>
      </c>
      <c r="Y520" s="172">
        <v>1.06</v>
      </c>
      <c r="Z520" s="249">
        <f t="shared" si="333"/>
        <v>265</v>
      </c>
      <c r="AA520" s="249">
        <v>0</v>
      </c>
      <c r="AB520" s="249">
        <v>0</v>
      </c>
      <c r="AC520" s="175">
        <v>265</v>
      </c>
      <c r="AD520" s="224"/>
    </row>
    <row r="521" spans="1:30" s="234" customFormat="1" ht="26.45" customHeight="1" outlineLevel="1" x14ac:dyDescent="0.2">
      <c r="A521" s="238" t="s">
        <v>1685</v>
      </c>
      <c r="B521" s="251" t="s">
        <v>338</v>
      </c>
      <c r="C521" s="172">
        <f t="shared" si="338"/>
        <v>1.3</v>
      </c>
      <c r="D521" s="249">
        <f t="shared" si="338"/>
        <v>325</v>
      </c>
      <c r="E521" s="207">
        <v>0</v>
      </c>
      <c r="F521" s="250">
        <f t="shared" si="339"/>
        <v>0</v>
      </c>
      <c r="G521" s="249">
        <v>0</v>
      </c>
      <c r="H521" s="249">
        <v>0</v>
      </c>
      <c r="I521" s="249">
        <v>0</v>
      </c>
      <c r="J521" s="207">
        <v>0</v>
      </c>
      <c r="K521" s="250">
        <f t="shared" si="337"/>
        <v>0</v>
      </c>
      <c r="L521" s="249">
        <v>0</v>
      </c>
      <c r="M521" s="249">
        <v>0</v>
      </c>
      <c r="N521" s="249">
        <v>0</v>
      </c>
      <c r="O521" s="172">
        <v>0</v>
      </c>
      <c r="P521" s="249">
        <f t="shared" si="331"/>
        <v>0</v>
      </c>
      <c r="Q521" s="249">
        <v>0</v>
      </c>
      <c r="R521" s="249">
        <v>0</v>
      </c>
      <c r="S521" s="175">
        <v>0</v>
      </c>
      <c r="T521" s="172">
        <v>0</v>
      </c>
      <c r="U521" s="249">
        <v>0</v>
      </c>
      <c r="V521" s="249">
        <v>0</v>
      </c>
      <c r="W521" s="249">
        <v>0</v>
      </c>
      <c r="X521" s="249">
        <v>0</v>
      </c>
      <c r="Y521" s="172">
        <v>1.3</v>
      </c>
      <c r="Z521" s="249">
        <f t="shared" si="333"/>
        <v>325</v>
      </c>
      <c r="AA521" s="249">
        <v>0</v>
      </c>
      <c r="AB521" s="249">
        <v>0</v>
      </c>
      <c r="AC521" s="175">
        <v>325</v>
      </c>
      <c r="AD521" s="224"/>
    </row>
    <row r="522" spans="1:30" s="234" customFormat="1" ht="45" customHeight="1" outlineLevel="1" x14ac:dyDescent="0.2">
      <c r="A522" s="238" t="s">
        <v>1686</v>
      </c>
      <c r="B522" s="251" t="s">
        <v>279</v>
      </c>
      <c r="C522" s="172">
        <f t="shared" si="338"/>
        <v>2.4300000000000002</v>
      </c>
      <c r="D522" s="249">
        <f t="shared" si="338"/>
        <v>606</v>
      </c>
      <c r="E522" s="207">
        <v>0</v>
      </c>
      <c r="F522" s="250">
        <f t="shared" si="339"/>
        <v>0</v>
      </c>
      <c r="G522" s="249">
        <v>0</v>
      </c>
      <c r="H522" s="249">
        <v>0</v>
      </c>
      <c r="I522" s="249">
        <v>0</v>
      </c>
      <c r="J522" s="207">
        <v>0</v>
      </c>
      <c r="K522" s="250">
        <f t="shared" si="337"/>
        <v>0</v>
      </c>
      <c r="L522" s="249">
        <v>0</v>
      </c>
      <c r="M522" s="249">
        <v>0</v>
      </c>
      <c r="N522" s="249">
        <v>0</v>
      </c>
      <c r="O522" s="172">
        <v>0</v>
      </c>
      <c r="P522" s="249">
        <f t="shared" si="331"/>
        <v>0</v>
      </c>
      <c r="Q522" s="249">
        <v>0</v>
      </c>
      <c r="R522" s="249">
        <v>0</v>
      </c>
      <c r="S522" s="175">
        <v>0</v>
      </c>
      <c r="T522" s="172">
        <v>0</v>
      </c>
      <c r="U522" s="249">
        <v>0</v>
      </c>
      <c r="V522" s="249">
        <v>0</v>
      </c>
      <c r="W522" s="249">
        <v>0</v>
      </c>
      <c r="X522" s="175">
        <v>0</v>
      </c>
      <c r="Y522" s="172">
        <f>ROUND(2.425,2)</f>
        <v>2.4300000000000002</v>
      </c>
      <c r="Z522" s="249">
        <f t="shared" ref="Z522:Z535" si="340">AA522+AB522+AC522</f>
        <v>606</v>
      </c>
      <c r="AA522" s="249">
        <v>0</v>
      </c>
      <c r="AB522" s="249">
        <v>0</v>
      </c>
      <c r="AC522" s="175">
        <v>606</v>
      </c>
      <c r="AD522" s="224"/>
    </row>
    <row r="523" spans="1:30" s="234" customFormat="1" ht="24.6" customHeight="1" outlineLevel="1" x14ac:dyDescent="0.2">
      <c r="A523" s="238" t="s">
        <v>1687</v>
      </c>
      <c r="B523" s="251" t="s">
        <v>311</v>
      </c>
      <c r="C523" s="172">
        <f t="shared" si="338"/>
        <v>3</v>
      </c>
      <c r="D523" s="249">
        <f t="shared" si="338"/>
        <v>749</v>
      </c>
      <c r="E523" s="207">
        <v>0</v>
      </c>
      <c r="F523" s="250">
        <f t="shared" si="339"/>
        <v>0</v>
      </c>
      <c r="G523" s="249">
        <v>0</v>
      </c>
      <c r="H523" s="249">
        <v>0</v>
      </c>
      <c r="I523" s="249">
        <v>0</v>
      </c>
      <c r="J523" s="207">
        <v>0</v>
      </c>
      <c r="K523" s="250">
        <f t="shared" si="337"/>
        <v>0</v>
      </c>
      <c r="L523" s="249">
        <v>0</v>
      </c>
      <c r="M523" s="249">
        <v>0</v>
      </c>
      <c r="N523" s="249">
        <v>0</v>
      </c>
      <c r="O523" s="172">
        <v>0</v>
      </c>
      <c r="P523" s="249">
        <f t="shared" si="331"/>
        <v>0</v>
      </c>
      <c r="Q523" s="249">
        <v>0</v>
      </c>
      <c r="R523" s="249">
        <v>0</v>
      </c>
      <c r="S523" s="175">
        <v>0</v>
      </c>
      <c r="T523" s="172">
        <v>0</v>
      </c>
      <c r="U523" s="249">
        <v>0</v>
      </c>
      <c r="V523" s="249">
        <v>0</v>
      </c>
      <c r="W523" s="249">
        <v>0</v>
      </c>
      <c r="X523" s="175">
        <v>0</v>
      </c>
      <c r="Y523" s="172">
        <f>ROUND(2.995,2)</f>
        <v>3</v>
      </c>
      <c r="Z523" s="249">
        <f t="shared" si="340"/>
        <v>749</v>
      </c>
      <c r="AA523" s="249">
        <v>0</v>
      </c>
      <c r="AB523" s="249">
        <v>0</v>
      </c>
      <c r="AC523" s="175">
        <v>749</v>
      </c>
      <c r="AD523" s="224"/>
    </row>
    <row r="524" spans="1:30" s="234" customFormat="1" ht="25.5" customHeight="1" outlineLevel="1" x14ac:dyDescent="0.2">
      <c r="A524" s="238" t="s">
        <v>1688</v>
      </c>
      <c r="B524" s="251" t="s">
        <v>305</v>
      </c>
      <c r="C524" s="172">
        <f t="shared" si="338"/>
        <v>3.29</v>
      </c>
      <c r="D524" s="249">
        <f t="shared" si="338"/>
        <v>823</v>
      </c>
      <c r="E524" s="207">
        <v>0</v>
      </c>
      <c r="F524" s="250">
        <f t="shared" si="339"/>
        <v>0</v>
      </c>
      <c r="G524" s="249">
        <v>0</v>
      </c>
      <c r="H524" s="249">
        <v>0</v>
      </c>
      <c r="I524" s="249">
        <v>0</v>
      </c>
      <c r="J524" s="207">
        <v>0</v>
      </c>
      <c r="K524" s="250">
        <f t="shared" si="337"/>
        <v>0</v>
      </c>
      <c r="L524" s="249">
        <v>0</v>
      </c>
      <c r="M524" s="249">
        <v>0</v>
      </c>
      <c r="N524" s="249">
        <v>0</v>
      </c>
      <c r="O524" s="172">
        <v>0</v>
      </c>
      <c r="P524" s="249">
        <f t="shared" si="331"/>
        <v>0</v>
      </c>
      <c r="Q524" s="249">
        <v>0</v>
      </c>
      <c r="R524" s="249">
        <v>0</v>
      </c>
      <c r="S524" s="175">
        <v>0</v>
      </c>
      <c r="T524" s="172">
        <v>0</v>
      </c>
      <c r="U524" s="249">
        <v>0</v>
      </c>
      <c r="V524" s="249">
        <v>0</v>
      </c>
      <c r="W524" s="249">
        <v>0</v>
      </c>
      <c r="X524" s="175">
        <v>0</v>
      </c>
      <c r="Y524" s="172">
        <v>3.29</v>
      </c>
      <c r="Z524" s="249">
        <f t="shared" si="340"/>
        <v>823</v>
      </c>
      <c r="AA524" s="249">
        <v>0</v>
      </c>
      <c r="AB524" s="249">
        <v>0</v>
      </c>
      <c r="AC524" s="175">
        <v>823</v>
      </c>
      <c r="AD524" s="224"/>
    </row>
    <row r="525" spans="1:30" s="234" customFormat="1" ht="27" customHeight="1" outlineLevel="1" x14ac:dyDescent="0.2">
      <c r="A525" s="238" t="s">
        <v>1689</v>
      </c>
      <c r="B525" s="251" t="s">
        <v>306</v>
      </c>
      <c r="C525" s="172">
        <f t="shared" si="338"/>
        <v>3.5</v>
      </c>
      <c r="D525" s="249">
        <f t="shared" si="338"/>
        <v>875</v>
      </c>
      <c r="E525" s="207">
        <v>0</v>
      </c>
      <c r="F525" s="250">
        <f t="shared" si="339"/>
        <v>0</v>
      </c>
      <c r="G525" s="249">
        <v>0</v>
      </c>
      <c r="H525" s="249">
        <v>0</v>
      </c>
      <c r="I525" s="249">
        <v>0</v>
      </c>
      <c r="J525" s="207">
        <v>0</v>
      </c>
      <c r="K525" s="250">
        <f t="shared" si="337"/>
        <v>0</v>
      </c>
      <c r="L525" s="249">
        <v>0</v>
      </c>
      <c r="M525" s="249">
        <v>0</v>
      </c>
      <c r="N525" s="249">
        <v>0</v>
      </c>
      <c r="O525" s="172">
        <v>0</v>
      </c>
      <c r="P525" s="249">
        <f t="shared" si="331"/>
        <v>0</v>
      </c>
      <c r="Q525" s="249">
        <v>0</v>
      </c>
      <c r="R525" s="249">
        <v>0</v>
      </c>
      <c r="S525" s="175">
        <v>0</v>
      </c>
      <c r="T525" s="172">
        <v>0</v>
      </c>
      <c r="U525" s="249">
        <v>0</v>
      </c>
      <c r="V525" s="249">
        <v>0</v>
      </c>
      <c r="W525" s="249">
        <v>0</v>
      </c>
      <c r="X525" s="175">
        <v>0</v>
      </c>
      <c r="Y525" s="172">
        <v>3.5</v>
      </c>
      <c r="Z525" s="249">
        <f t="shared" si="340"/>
        <v>875</v>
      </c>
      <c r="AA525" s="249">
        <v>0</v>
      </c>
      <c r="AB525" s="249">
        <v>0</v>
      </c>
      <c r="AC525" s="175">
        <v>875</v>
      </c>
      <c r="AD525" s="224"/>
    </row>
    <row r="526" spans="1:30" s="234" customFormat="1" ht="27" customHeight="1" outlineLevel="1" x14ac:dyDescent="0.2">
      <c r="A526" s="238" t="s">
        <v>1690</v>
      </c>
      <c r="B526" s="251" t="s">
        <v>307</v>
      </c>
      <c r="C526" s="172">
        <f t="shared" si="338"/>
        <v>3.2600000000000002</v>
      </c>
      <c r="D526" s="249">
        <f t="shared" si="338"/>
        <v>815.00000000000011</v>
      </c>
      <c r="E526" s="207">
        <v>0</v>
      </c>
      <c r="F526" s="250">
        <f t="shared" si="339"/>
        <v>0</v>
      </c>
      <c r="G526" s="249">
        <v>0</v>
      </c>
      <c r="H526" s="249">
        <v>0</v>
      </c>
      <c r="I526" s="249">
        <v>0</v>
      </c>
      <c r="J526" s="207">
        <v>0</v>
      </c>
      <c r="K526" s="250">
        <f t="shared" si="337"/>
        <v>0</v>
      </c>
      <c r="L526" s="249">
        <v>0</v>
      </c>
      <c r="M526" s="249">
        <v>0</v>
      </c>
      <c r="N526" s="249">
        <v>0</v>
      </c>
      <c r="O526" s="172">
        <v>0</v>
      </c>
      <c r="P526" s="249">
        <f t="shared" si="331"/>
        <v>0</v>
      </c>
      <c r="Q526" s="249">
        <v>0</v>
      </c>
      <c r="R526" s="249">
        <v>0</v>
      </c>
      <c r="S526" s="175">
        <v>0</v>
      </c>
      <c r="T526" s="172">
        <v>0</v>
      </c>
      <c r="U526" s="249">
        <v>0</v>
      </c>
      <c r="V526" s="249">
        <v>0</v>
      </c>
      <c r="W526" s="249">
        <v>0</v>
      </c>
      <c r="X526" s="175">
        <v>0</v>
      </c>
      <c r="Y526" s="172">
        <v>3.2600000000000002</v>
      </c>
      <c r="Z526" s="249">
        <f t="shared" si="340"/>
        <v>815.00000000000011</v>
      </c>
      <c r="AA526" s="249">
        <v>0</v>
      </c>
      <c r="AB526" s="249">
        <v>0</v>
      </c>
      <c r="AC526" s="175">
        <v>815.00000000000011</v>
      </c>
      <c r="AD526" s="224"/>
    </row>
    <row r="527" spans="1:30" s="234" customFormat="1" ht="28.9" customHeight="1" outlineLevel="1" x14ac:dyDescent="0.2">
      <c r="A527" s="238" t="s">
        <v>1691</v>
      </c>
      <c r="B527" s="251" t="s">
        <v>308</v>
      </c>
      <c r="C527" s="172">
        <f t="shared" si="338"/>
        <v>4</v>
      </c>
      <c r="D527" s="249">
        <f t="shared" si="338"/>
        <v>1000</v>
      </c>
      <c r="E527" s="207">
        <v>0</v>
      </c>
      <c r="F527" s="250">
        <f t="shared" si="339"/>
        <v>0</v>
      </c>
      <c r="G527" s="249">
        <v>0</v>
      </c>
      <c r="H527" s="249">
        <v>0</v>
      </c>
      <c r="I527" s="249">
        <v>0</v>
      </c>
      <c r="J527" s="207">
        <v>0</v>
      </c>
      <c r="K527" s="250">
        <f t="shared" si="337"/>
        <v>0</v>
      </c>
      <c r="L527" s="249">
        <v>0</v>
      </c>
      <c r="M527" s="249">
        <v>0</v>
      </c>
      <c r="N527" s="249">
        <v>0</v>
      </c>
      <c r="O527" s="172">
        <v>0</v>
      </c>
      <c r="P527" s="249">
        <f t="shared" si="331"/>
        <v>0</v>
      </c>
      <c r="Q527" s="249">
        <v>0</v>
      </c>
      <c r="R527" s="249">
        <v>0</v>
      </c>
      <c r="S527" s="175">
        <v>0</v>
      </c>
      <c r="T527" s="172">
        <v>0</v>
      </c>
      <c r="U527" s="249">
        <v>0</v>
      </c>
      <c r="V527" s="249">
        <v>0</v>
      </c>
      <c r="W527" s="249">
        <v>0</v>
      </c>
      <c r="X527" s="175">
        <v>0</v>
      </c>
      <c r="Y527" s="172">
        <v>4</v>
      </c>
      <c r="Z527" s="249">
        <f t="shared" si="340"/>
        <v>1000</v>
      </c>
      <c r="AA527" s="249">
        <v>0</v>
      </c>
      <c r="AB527" s="249">
        <v>0</v>
      </c>
      <c r="AC527" s="175">
        <v>1000</v>
      </c>
      <c r="AD527" s="224"/>
    </row>
    <row r="528" spans="1:30" s="234" customFormat="1" ht="25.5" customHeight="1" outlineLevel="1" x14ac:dyDescent="0.2">
      <c r="A528" s="238" t="s">
        <v>1692</v>
      </c>
      <c r="B528" s="251" t="s">
        <v>309</v>
      </c>
      <c r="C528" s="172">
        <f t="shared" si="338"/>
        <v>3.75</v>
      </c>
      <c r="D528" s="249">
        <f t="shared" si="338"/>
        <v>938</v>
      </c>
      <c r="E528" s="207">
        <v>0</v>
      </c>
      <c r="F528" s="250">
        <f t="shared" si="339"/>
        <v>0</v>
      </c>
      <c r="G528" s="249">
        <v>0</v>
      </c>
      <c r="H528" s="249">
        <v>0</v>
      </c>
      <c r="I528" s="249">
        <v>0</v>
      </c>
      <c r="J528" s="207">
        <v>0</v>
      </c>
      <c r="K528" s="250">
        <f t="shared" si="337"/>
        <v>0</v>
      </c>
      <c r="L528" s="249">
        <v>0</v>
      </c>
      <c r="M528" s="249">
        <v>0</v>
      </c>
      <c r="N528" s="249">
        <v>0</v>
      </c>
      <c r="O528" s="172">
        <v>0</v>
      </c>
      <c r="P528" s="249">
        <f t="shared" si="331"/>
        <v>0</v>
      </c>
      <c r="Q528" s="249">
        <v>0</v>
      </c>
      <c r="R528" s="249">
        <v>0</v>
      </c>
      <c r="S528" s="175">
        <v>0</v>
      </c>
      <c r="T528" s="172">
        <v>0</v>
      </c>
      <c r="U528" s="249">
        <v>0</v>
      </c>
      <c r="V528" s="249">
        <v>0</v>
      </c>
      <c r="W528" s="249">
        <v>0</v>
      </c>
      <c r="X528" s="175">
        <v>0</v>
      </c>
      <c r="Y528" s="172">
        <v>3.75</v>
      </c>
      <c r="Z528" s="249">
        <f t="shared" si="340"/>
        <v>938</v>
      </c>
      <c r="AA528" s="249">
        <v>0</v>
      </c>
      <c r="AB528" s="249">
        <v>0</v>
      </c>
      <c r="AC528" s="175">
        <v>938</v>
      </c>
      <c r="AD528" s="224"/>
    </row>
    <row r="529" spans="1:31" s="234" customFormat="1" ht="18" customHeight="1" outlineLevel="1" x14ac:dyDescent="0.2">
      <c r="A529" s="238" t="s">
        <v>1693</v>
      </c>
      <c r="B529" s="251" t="s">
        <v>310</v>
      </c>
      <c r="C529" s="172">
        <f t="shared" si="338"/>
        <v>3.95</v>
      </c>
      <c r="D529" s="249">
        <f t="shared" si="338"/>
        <v>986</v>
      </c>
      <c r="E529" s="207">
        <v>0</v>
      </c>
      <c r="F529" s="250">
        <f t="shared" si="339"/>
        <v>0</v>
      </c>
      <c r="G529" s="249">
        <v>0</v>
      </c>
      <c r="H529" s="249">
        <v>0</v>
      </c>
      <c r="I529" s="249">
        <v>0</v>
      </c>
      <c r="J529" s="207">
        <v>0</v>
      </c>
      <c r="K529" s="250">
        <f t="shared" si="337"/>
        <v>0</v>
      </c>
      <c r="L529" s="249">
        <v>0</v>
      </c>
      <c r="M529" s="249">
        <v>0</v>
      </c>
      <c r="N529" s="249">
        <v>0</v>
      </c>
      <c r="O529" s="172">
        <v>0</v>
      </c>
      <c r="P529" s="249">
        <f t="shared" si="331"/>
        <v>0</v>
      </c>
      <c r="Q529" s="249">
        <v>0</v>
      </c>
      <c r="R529" s="249">
        <v>0</v>
      </c>
      <c r="S529" s="175">
        <v>0</v>
      </c>
      <c r="T529" s="172">
        <v>0</v>
      </c>
      <c r="U529" s="249">
        <v>0</v>
      </c>
      <c r="V529" s="249">
        <v>0</v>
      </c>
      <c r="W529" s="249">
        <v>0</v>
      </c>
      <c r="X529" s="175">
        <v>0</v>
      </c>
      <c r="Y529" s="172">
        <f>ROUND(3.945,2)</f>
        <v>3.95</v>
      </c>
      <c r="Z529" s="249">
        <f t="shared" si="340"/>
        <v>986</v>
      </c>
      <c r="AA529" s="249">
        <v>0</v>
      </c>
      <c r="AB529" s="249">
        <v>0</v>
      </c>
      <c r="AC529" s="175">
        <v>986</v>
      </c>
      <c r="AD529" s="224"/>
    </row>
    <row r="530" spans="1:31" s="234" customFormat="1" ht="17.25" customHeight="1" outlineLevel="1" x14ac:dyDescent="0.2">
      <c r="A530" s="238" t="s">
        <v>1694</v>
      </c>
      <c r="B530" s="251" t="s">
        <v>291</v>
      </c>
      <c r="C530" s="172">
        <f t="shared" si="338"/>
        <v>0.92999999999999994</v>
      </c>
      <c r="D530" s="249">
        <f t="shared" si="338"/>
        <v>233</v>
      </c>
      <c r="E530" s="207">
        <v>0</v>
      </c>
      <c r="F530" s="250">
        <f t="shared" si="339"/>
        <v>0</v>
      </c>
      <c r="G530" s="249">
        <v>0</v>
      </c>
      <c r="H530" s="249">
        <v>0</v>
      </c>
      <c r="I530" s="249">
        <v>0</v>
      </c>
      <c r="J530" s="207">
        <v>0</v>
      </c>
      <c r="K530" s="250">
        <f t="shared" si="337"/>
        <v>0</v>
      </c>
      <c r="L530" s="249">
        <v>0</v>
      </c>
      <c r="M530" s="249">
        <v>0</v>
      </c>
      <c r="N530" s="249">
        <v>0</v>
      </c>
      <c r="O530" s="172">
        <v>0</v>
      </c>
      <c r="P530" s="249">
        <f t="shared" si="331"/>
        <v>0</v>
      </c>
      <c r="Q530" s="249">
        <v>0</v>
      </c>
      <c r="R530" s="249">
        <v>0</v>
      </c>
      <c r="S530" s="175">
        <v>0</v>
      </c>
      <c r="T530" s="172">
        <v>0</v>
      </c>
      <c r="U530" s="249">
        <v>0</v>
      </c>
      <c r="V530" s="249">
        <v>0</v>
      </c>
      <c r="W530" s="249">
        <v>0</v>
      </c>
      <c r="X530" s="175">
        <v>0</v>
      </c>
      <c r="Y530" s="172">
        <v>0.92999999999999994</v>
      </c>
      <c r="Z530" s="249">
        <f t="shared" si="340"/>
        <v>233</v>
      </c>
      <c r="AA530" s="249">
        <v>0</v>
      </c>
      <c r="AB530" s="249">
        <v>0</v>
      </c>
      <c r="AC530" s="175">
        <v>233</v>
      </c>
      <c r="AD530" s="224"/>
    </row>
    <row r="531" spans="1:31" s="234" customFormat="1" ht="25.5" customHeight="1" outlineLevel="1" x14ac:dyDescent="0.2">
      <c r="A531" s="238" t="s">
        <v>1695</v>
      </c>
      <c r="B531" s="251" t="s">
        <v>288</v>
      </c>
      <c r="C531" s="172">
        <f t="shared" si="338"/>
        <v>1.58</v>
      </c>
      <c r="D531" s="249">
        <f t="shared" si="338"/>
        <v>394</v>
      </c>
      <c r="E531" s="207">
        <v>0</v>
      </c>
      <c r="F531" s="250">
        <f t="shared" si="339"/>
        <v>0</v>
      </c>
      <c r="G531" s="249">
        <v>0</v>
      </c>
      <c r="H531" s="249">
        <v>0</v>
      </c>
      <c r="I531" s="249">
        <v>0</v>
      </c>
      <c r="J531" s="207">
        <v>0</v>
      </c>
      <c r="K531" s="250">
        <f t="shared" si="337"/>
        <v>0</v>
      </c>
      <c r="L531" s="249">
        <v>0</v>
      </c>
      <c r="M531" s="249">
        <v>0</v>
      </c>
      <c r="N531" s="249">
        <v>0</v>
      </c>
      <c r="O531" s="172">
        <v>0</v>
      </c>
      <c r="P531" s="249">
        <f t="shared" si="331"/>
        <v>0</v>
      </c>
      <c r="Q531" s="249">
        <v>0</v>
      </c>
      <c r="R531" s="249">
        <v>0</v>
      </c>
      <c r="S531" s="175">
        <v>0</v>
      </c>
      <c r="T531" s="172">
        <v>0</v>
      </c>
      <c r="U531" s="249">
        <v>0</v>
      </c>
      <c r="V531" s="249">
        <v>0</v>
      </c>
      <c r="W531" s="249">
        <v>0</v>
      </c>
      <c r="X531" s="175">
        <v>0</v>
      </c>
      <c r="Y531" s="172">
        <f>ROUND(1.575,2)</f>
        <v>1.58</v>
      </c>
      <c r="Z531" s="249">
        <f t="shared" si="340"/>
        <v>394</v>
      </c>
      <c r="AA531" s="249">
        <v>0</v>
      </c>
      <c r="AB531" s="249">
        <v>0</v>
      </c>
      <c r="AC531" s="175">
        <v>394</v>
      </c>
      <c r="AD531" s="224"/>
    </row>
    <row r="532" spans="1:31" s="234" customFormat="1" ht="27" customHeight="1" outlineLevel="1" x14ac:dyDescent="0.2">
      <c r="A532" s="238" t="s">
        <v>1696</v>
      </c>
      <c r="B532" s="251" t="s">
        <v>289</v>
      </c>
      <c r="C532" s="172">
        <f t="shared" si="338"/>
        <v>3.44</v>
      </c>
      <c r="D532" s="249">
        <f t="shared" si="338"/>
        <v>859</v>
      </c>
      <c r="E532" s="207">
        <v>0</v>
      </c>
      <c r="F532" s="250">
        <f t="shared" si="339"/>
        <v>0</v>
      </c>
      <c r="G532" s="249">
        <v>0</v>
      </c>
      <c r="H532" s="249">
        <v>0</v>
      </c>
      <c r="I532" s="249">
        <v>0</v>
      </c>
      <c r="J532" s="207">
        <v>0</v>
      </c>
      <c r="K532" s="250">
        <f t="shared" si="337"/>
        <v>0</v>
      </c>
      <c r="L532" s="249">
        <v>0</v>
      </c>
      <c r="M532" s="249">
        <v>0</v>
      </c>
      <c r="N532" s="249">
        <v>0</v>
      </c>
      <c r="O532" s="172">
        <v>0</v>
      </c>
      <c r="P532" s="249">
        <f t="shared" si="331"/>
        <v>0</v>
      </c>
      <c r="Q532" s="249">
        <v>0</v>
      </c>
      <c r="R532" s="249">
        <v>0</v>
      </c>
      <c r="S532" s="175">
        <v>0</v>
      </c>
      <c r="T532" s="172">
        <v>0</v>
      </c>
      <c r="U532" s="249">
        <v>0</v>
      </c>
      <c r="V532" s="249">
        <v>0</v>
      </c>
      <c r="W532" s="249">
        <v>0</v>
      </c>
      <c r="X532" s="175">
        <v>0</v>
      </c>
      <c r="Y532" s="172">
        <f>ROUND(3.435,2)</f>
        <v>3.44</v>
      </c>
      <c r="Z532" s="249">
        <f t="shared" si="340"/>
        <v>859</v>
      </c>
      <c r="AA532" s="249">
        <v>0</v>
      </c>
      <c r="AB532" s="249">
        <v>0</v>
      </c>
      <c r="AC532" s="175">
        <v>859</v>
      </c>
      <c r="AD532" s="224"/>
    </row>
    <row r="533" spans="1:31" s="234" customFormat="1" ht="18.75" customHeight="1" outlineLevel="1" x14ac:dyDescent="0.2">
      <c r="A533" s="238" t="s">
        <v>1697</v>
      </c>
      <c r="B533" s="260" t="s">
        <v>275</v>
      </c>
      <c r="C533" s="172">
        <f t="shared" si="338"/>
        <v>2.5</v>
      </c>
      <c r="D533" s="249">
        <f t="shared" si="338"/>
        <v>625</v>
      </c>
      <c r="E533" s="207">
        <v>0</v>
      </c>
      <c r="F533" s="250">
        <f t="shared" si="339"/>
        <v>0</v>
      </c>
      <c r="G533" s="249">
        <v>0</v>
      </c>
      <c r="H533" s="249">
        <v>0</v>
      </c>
      <c r="I533" s="249">
        <v>0</v>
      </c>
      <c r="J533" s="207">
        <v>0</v>
      </c>
      <c r="K533" s="250">
        <f>L533+M533+N533</f>
        <v>0</v>
      </c>
      <c r="L533" s="249">
        <v>0</v>
      </c>
      <c r="M533" s="249">
        <v>0</v>
      </c>
      <c r="N533" s="249">
        <v>0</v>
      </c>
      <c r="O533" s="172">
        <v>0</v>
      </c>
      <c r="P533" s="249">
        <f t="shared" si="331"/>
        <v>0</v>
      </c>
      <c r="Q533" s="249">
        <v>0</v>
      </c>
      <c r="R533" s="249">
        <v>0</v>
      </c>
      <c r="S533" s="175">
        <v>0</v>
      </c>
      <c r="T533" s="172">
        <v>0</v>
      </c>
      <c r="U533" s="249">
        <v>0</v>
      </c>
      <c r="V533" s="249">
        <v>0</v>
      </c>
      <c r="W533" s="249">
        <v>0</v>
      </c>
      <c r="X533" s="175">
        <v>0</v>
      </c>
      <c r="Y533" s="172">
        <v>2.5</v>
      </c>
      <c r="Z533" s="249">
        <f t="shared" si="340"/>
        <v>625</v>
      </c>
      <c r="AA533" s="249">
        <v>0</v>
      </c>
      <c r="AB533" s="249">
        <v>0</v>
      </c>
      <c r="AC533" s="175">
        <v>625</v>
      </c>
      <c r="AD533" s="224"/>
    </row>
    <row r="534" spans="1:31" s="234" customFormat="1" ht="32.25" customHeight="1" x14ac:dyDescent="0.2">
      <c r="A534" s="222"/>
      <c r="B534" s="261" t="s">
        <v>340</v>
      </c>
      <c r="C534" s="246">
        <f t="shared" ref="C534:J534" si="341">SUM(C514,C463,C456,C450)</f>
        <v>182.19</v>
      </c>
      <c r="D534" s="262">
        <f>SUM(D514,D463,D456,D450)</f>
        <v>52924</v>
      </c>
      <c r="E534" s="246">
        <f t="shared" si="341"/>
        <v>0</v>
      </c>
      <c r="F534" s="262">
        <f t="shared" si="341"/>
        <v>0</v>
      </c>
      <c r="G534" s="262">
        <f t="shared" si="341"/>
        <v>0</v>
      </c>
      <c r="H534" s="262">
        <f t="shared" si="341"/>
        <v>0</v>
      </c>
      <c r="I534" s="262">
        <f t="shared" si="341"/>
        <v>0</v>
      </c>
      <c r="J534" s="246">
        <f t="shared" si="341"/>
        <v>2.8</v>
      </c>
      <c r="K534" s="262">
        <f t="shared" si="336"/>
        <v>1380</v>
      </c>
      <c r="L534" s="262">
        <f>SUM(L514,L463,L456,L450)</f>
        <v>0</v>
      </c>
      <c r="M534" s="262">
        <f>SUM(M514,M463,M456,M450)</f>
        <v>0</v>
      </c>
      <c r="N534" s="262">
        <f>SUM(N514,N463,N456,N450)</f>
        <v>1380</v>
      </c>
      <c r="O534" s="246">
        <f>SUM(O514,O59,O456,O450)</f>
        <v>5.99</v>
      </c>
      <c r="P534" s="262">
        <f t="shared" si="331"/>
        <v>1250</v>
      </c>
      <c r="Q534" s="262">
        <f>SUM(Q514,Q463,Q456,Q450)</f>
        <v>0</v>
      </c>
      <c r="R534" s="262">
        <f>SUM(R514,R463,R456,R450)</f>
        <v>0</v>
      </c>
      <c r="S534" s="262">
        <f>SUM(S514,S463,S456,S450)</f>
        <v>1250</v>
      </c>
      <c r="T534" s="246">
        <f>SUM(T514,T463,T456,T450)</f>
        <v>4.96</v>
      </c>
      <c r="U534" s="247">
        <f t="shared" ref="U534:U535" si="342">V534+W534+X534</f>
        <v>1150</v>
      </c>
      <c r="V534" s="247">
        <v>0</v>
      </c>
      <c r="W534" s="247">
        <v>0</v>
      </c>
      <c r="X534" s="247">
        <f>SUM(X514,X463,X456,X450)</f>
        <v>1150</v>
      </c>
      <c r="Y534" s="246">
        <f>SUM(Y514,Y463,Y456,Y450)</f>
        <v>116.08000000000001</v>
      </c>
      <c r="Z534" s="262">
        <f>AA534+AB534+AC534</f>
        <v>49144</v>
      </c>
      <c r="AA534" s="262">
        <f>SUM(AA514,AA463,AA456,AA450)</f>
        <v>0</v>
      </c>
      <c r="AB534" s="262">
        <f>SUM(AB514,AB463,AB456,AB450)</f>
        <v>0</v>
      </c>
      <c r="AC534" s="262">
        <f>SUM(AC514,AC463,AC456,AC450)</f>
        <v>49144</v>
      </c>
      <c r="AD534" s="224"/>
    </row>
    <row r="535" spans="1:31" s="234" customFormat="1" ht="127.5" hidden="1" customHeight="1" x14ac:dyDescent="0.2">
      <c r="A535" s="222"/>
      <c r="B535" s="251" t="s">
        <v>339</v>
      </c>
      <c r="C535" s="172">
        <f t="shared" ref="C535" si="343">E535+J535+O535+T535+Y535</f>
        <v>0</v>
      </c>
      <c r="D535" s="249">
        <f t="shared" ref="D535" si="344">F535+K535+P535+U535+Z535</f>
        <v>0</v>
      </c>
      <c r="E535" s="217"/>
      <c r="F535" s="250">
        <f t="shared" ref="F535" si="345">G535+H535+I535</f>
        <v>0</v>
      </c>
      <c r="G535" s="257"/>
      <c r="H535" s="257"/>
      <c r="I535" s="257"/>
      <c r="J535" s="217"/>
      <c r="K535" s="250">
        <f t="shared" si="336"/>
        <v>0</v>
      </c>
      <c r="L535" s="257"/>
      <c r="M535" s="257"/>
      <c r="N535" s="257"/>
      <c r="O535" s="222">
        <v>0</v>
      </c>
      <c r="P535" s="250">
        <f t="shared" si="331"/>
        <v>0</v>
      </c>
      <c r="Q535" s="257"/>
      <c r="R535" s="257"/>
      <c r="S535" s="250">
        <v>0</v>
      </c>
      <c r="T535" s="222">
        <v>0</v>
      </c>
      <c r="U535" s="250">
        <f t="shared" si="342"/>
        <v>0</v>
      </c>
      <c r="V535" s="257"/>
      <c r="W535" s="257"/>
      <c r="X535" s="250">
        <v>0</v>
      </c>
      <c r="Y535" s="222">
        <v>0</v>
      </c>
      <c r="Z535" s="250">
        <f t="shared" si="340"/>
        <v>0</v>
      </c>
      <c r="AA535" s="249">
        <v>0</v>
      </c>
      <c r="AB535" s="249">
        <v>0</v>
      </c>
      <c r="AC535" s="250">
        <v>0</v>
      </c>
      <c r="AD535" s="224"/>
    </row>
    <row r="536" spans="1:31" s="234" customFormat="1" ht="66.75" customHeight="1" x14ac:dyDescent="0.2">
      <c r="A536" s="263"/>
      <c r="B536" s="237" t="s">
        <v>1698</v>
      </c>
      <c r="C536" s="217">
        <f>C448+C534</f>
        <v>525.81000000000006</v>
      </c>
      <c r="D536" s="218">
        <f>D448+D534</f>
        <v>138450</v>
      </c>
      <c r="E536" s="217">
        <f t="shared" ref="E536:H536" si="346">E448+E534</f>
        <v>13.8</v>
      </c>
      <c r="F536" s="218">
        <f t="shared" si="346"/>
        <v>2746</v>
      </c>
      <c r="G536" s="218">
        <f t="shared" si="346"/>
        <v>0</v>
      </c>
      <c r="H536" s="218">
        <f t="shared" si="346"/>
        <v>0</v>
      </c>
      <c r="I536" s="218">
        <f>I448+I534</f>
        <v>2746</v>
      </c>
      <c r="J536" s="217">
        <f>J448+J534</f>
        <v>2.8</v>
      </c>
      <c r="K536" s="218">
        <f t="shared" ref="K536:R536" si="347">K448+K534</f>
        <v>1380</v>
      </c>
      <c r="L536" s="218">
        <f t="shared" si="347"/>
        <v>0</v>
      </c>
      <c r="M536" s="218">
        <f t="shared" si="347"/>
        <v>0</v>
      </c>
      <c r="N536" s="218">
        <f t="shared" si="347"/>
        <v>1380</v>
      </c>
      <c r="O536" s="217">
        <f t="shared" si="347"/>
        <v>10.780000000000001</v>
      </c>
      <c r="P536" s="218">
        <f t="shared" si="347"/>
        <v>2300</v>
      </c>
      <c r="Q536" s="218">
        <f t="shared" si="347"/>
        <v>0</v>
      </c>
      <c r="R536" s="218">
        <f t="shared" si="347"/>
        <v>0</v>
      </c>
      <c r="S536" s="218">
        <f>S448+S534</f>
        <v>2300</v>
      </c>
      <c r="T536" s="217">
        <f>T448+T534</f>
        <v>9.92</v>
      </c>
      <c r="U536" s="218">
        <f>U448+U534</f>
        <v>2300</v>
      </c>
      <c r="V536" s="218">
        <f>V448+AA534</f>
        <v>0</v>
      </c>
      <c r="W536" s="218">
        <f>W448+AB534</f>
        <v>0</v>
      </c>
      <c r="X536" s="218">
        <f t="shared" ref="X536:AC536" si="348">X448+X534</f>
        <v>2300</v>
      </c>
      <c r="Y536" s="217">
        <f>Y448+Y534</f>
        <v>436.15000000000009</v>
      </c>
      <c r="Z536" s="218">
        <f t="shared" si="348"/>
        <v>129724</v>
      </c>
      <c r="AA536" s="218">
        <f t="shared" si="348"/>
        <v>0</v>
      </c>
      <c r="AB536" s="218">
        <f t="shared" si="348"/>
        <v>0</v>
      </c>
      <c r="AC536" s="218">
        <f t="shared" si="348"/>
        <v>129724</v>
      </c>
      <c r="AD536" s="224"/>
    </row>
    <row r="537" spans="1:31" s="234" customFormat="1" ht="27.75" customHeight="1" x14ac:dyDescent="0.2">
      <c r="A537" s="317" t="s">
        <v>1153</v>
      </c>
      <c r="B537" s="391" t="s">
        <v>719</v>
      </c>
      <c r="C537" s="392"/>
      <c r="D537" s="392"/>
      <c r="E537" s="392"/>
      <c r="F537" s="392"/>
      <c r="G537" s="392"/>
      <c r="H537" s="392"/>
      <c r="I537" s="392"/>
      <c r="J537" s="392"/>
      <c r="K537" s="392"/>
      <c r="L537" s="392"/>
      <c r="M537" s="392"/>
      <c r="N537" s="392"/>
      <c r="O537" s="392"/>
      <c r="P537" s="392"/>
      <c r="Q537" s="392"/>
      <c r="R537" s="392"/>
      <c r="S537" s="392"/>
      <c r="T537" s="392"/>
      <c r="U537" s="392"/>
      <c r="V537" s="392"/>
      <c r="W537" s="392"/>
      <c r="X537" s="392"/>
      <c r="Y537" s="392"/>
      <c r="Z537" s="392"/>
      <c r="AA537" s="392"/>
      <c r="AB537" s="392"/>
      <c r="AC537" s="393"/>
      <c r="AD537" s="224"/>
    </row>
    <row r="538" spans="1:31" s="234" customFormat="1" ht="39.75" customHeight="1" x14ac:dyDescent="0.2">
      <c r="A538" s="222" t="s">
        <v>1699</v>
      </c>
      <c r="B538" s="260" t="s">
        <v>721</v>
      </c>
      <c r="C538" s="207">
        <f t="shared" ref="C538" si="349">E538+J538+O538+T538+Y538</f>
        <v>0</v>
      </c>
      <c r="D538" s="185">
        <f t="shared" ref="D538" si="350">F538+K538+P538+U538+Z538</f>
        <v>367776</v>
      </c>
      <c r="E538" s="242">
        <v>0</v>
      </c>
      <c r="F538" s="208">
        <f t="shared" ref="F538" si="351">G538+H538+I538</f>
        <v>155462</v>
      </c>
      <c r="G538" s="208">
        <v>0</v>
      </c>
      <c r="H538" s="208">
        <v>148000</v>
      </c>
      <c r="I538" s="208">
        <v>7462</v>
      </c>
      <c r="J538" s="207">
        <v>0</v>
      </c>
      <c r="K538" s="208">
        <f t="shared" ref="K538" si="352">SUM(L538:N538)</f>
        <v>212314</v>
      </c>
      <c r="L538" s="208">
        <v>0</v>
      </c>
      <c r="M538" s="208">
        <v>200000</v>
      </c>
      <c r="N538" s="208">
        <v>12314</v>
      </c>
      <c r="O538" s="207">
        <v>0</v>
      </c>
      <c r="P538" s="249">
        <f t="shared" ref="P538" si="353">Q538+R538+S538</f>
        <v>0</v>
      </c>
      <c r="Q538" s="249">
        <v>0</v>
      </c>
      <c r="R538" s="249">
        <v>0</v>
      </c>
      <c r="S538" s="249">
        <v>0</v>
      </c>
      <c r="T538" s="207">
        <v>0</v>
      </c>
      <c r="U538" s="249">
        <f t="shared" ref="U538" si="354">V538+W538+X538</f>
        <v>0</v>
      </c>
      <c r="V538" s="249">
        <v>0</v>
      </c>
      <c r="W538" s="249">
        <v>0</v>
      </c>
      <c r="X538" s="249">
        <v>0</v>
      </c>
      <c r="Y538" s="207">
        <v>0</v>
      </c>
      <c r="Z538" s="249">
        <f t="shared" ref="Z538" si="355">AA538+AB538+AC538</f>
        <v>0</v>
      </c>
      <c r="AA538" s="249">
        <v>0</v>
      </c>
      <c r="AB538" s="249">
        <v>0</v>
      </c>
      <c r="AC538" s="249">
        <v>0</v>
      </c>
      <c r="AD538" s="224"/>
    </row>
    <row r="539" spans="1:31" s="234" customFormat="1" ht="88.5" customHeight="1" x14ac:dyDescent="0.2">
      <c r="A539" s="263"/>
      <c r="B539" s="237" t="s">
        <v>1700</v>
      </c>
      <c r="C539" s="217">
        <f t="shared" ref="C539" si="356">E539+J539+O539+T539+Y539</f>
        <v>0</v>
      </c>
      <c r="D539" s="196">
        <f t="shared" ref="D539" si="357">F539+K539+P539+U539+Z539</f>
        <v>367776</v>
      </c>
      <c r="E539" s="217">
        <v>0</v>
      </c>
      <c r="F539" s="196">
        <f t="shared" ref="F539" si="358">G539+H539+I539</f>
        <v>155462</v>
      </c>
      <c r="G539" s="196">
        <v>0</v>
      </c>
      <c r="H539" s="196">
        <f>H538</f>
        <v>148000</v>
      </c>
      <c r="I539" s="196">
        <f>I538</f>
        <v>7462</v>
      </c>
      <c r="J539" s="217">
        <v>0</v>
      </c>
      <c r="K539" s="218">
        <f t="shared" ref="K539" si="359">SUM(L539:N539)</f>
        <v>212314</v>
      </c>
      <c r="L539" s="218">
        <v>0</v>
      </c>
      <c r="M539" s="218">
        <v>200000</v>
      </c>
      <c r="N539" s="218">
        <v>12314</v>
      </c>
      <c r="O539" s="217">
        <v>0</v>
      </c>
      <c r="P539" s="196">
        <f t="shared" ref="P539" si="360">Q539+R539+S539</f>
        <v>0</v>
      </c>
      <c r="Q539" s="196">
        <v>0</v>
      </c>
      <c r="R539" s="196">
        <v>0</v>
      </c>
      <c r="S539" s="196">
        <v>0</v>
      </c>
      <c r="T539" s="217">
        <v>0</v>
      </c>
      <c r="U539" s="196">
        <f t="shared" ref="U539" si="361">V539+W539+X539</f>
        <v>0</v>
      </c>
      <c r="V539" s="196">
        <v>0</v>
      </c>
      <c r="W539" s="196">
        <v>0</v>
      </c>
      <c r="X539" s="196">
        <v>0</v>
      </c>
      <c r="Y539" s="217">
        <v>0</v>
      </c>
      <c r="Z539" s="196">
        <f t="shared" ref="Z539" si="362">AA539+AB539+AC539</f>
        <v>0</v>
      </c>
      <c r="AA539" s="196">
        <v>0</v>
      </c>
      <c r="AB539" s="196">
        <v>0</v>
      </c>
      <c r="AC539" s="196">
        <v>0</v>
      </c>
      <c r="AD539" s="224"/>
    </row>
    <row r="540" spans="1:31" s="234" customFormat="1" ht="42.75" customHeight="1" x14ac:dyDescent="0.2">
      <c r="A540" s="379" t="s">
        <v>1027</v>
      </c>
      <c r="B540" s="379"/>
      <c r="C540" s="379"/>
      <c r="D540" s="181">
        <f>D542-D541</f>
        <v>10226407.4</v>
      </c>
      <c r="E540" s="214">
        <f t="shared" ref="E540:AB540" si="363">E542-E541</f>
        <v>425.43</v>
      </c>
      <c r="F540" s="181">
        <f>F542-F541</f>
        <v>1584835</v>
      </c>
      <c r="G540" s="181">
        <f t="shared" si="363"/>
        <v>126793</v>
      </c>
      <c r="H540" s="181">
        <f t="shared" si="363"/>
        <v>1349108</v>
      </c>
      <c r="I540" s="181">
        <f t="shared" si="363"/>
        <v>108934</v>
      </c>
      <c r="J540" s="214">
        <f t="shared" si="363"/>
        <v>490.64</v>
      </c>
      <c r="K540" s="181">
        <f>K542-K541</f>
        <v>1759589</v>
      </c>
      <c r="L540" s="181">
        <f t="shared" si="363"/>
        <v>0</v>
      </c>
      <c r="M540" s="181">
        <f t="shared" si="363"/>
        <v>1489866</v>
      </c>
      <c r="N540" s="181">
        <f t="shared" si="363"/>
        <v>269723</v>
      </c>
      <c r="O540" s="214">
        <f t="shared" si="363"/>
        <v>232.23</v>
      </c>
      <c r="P540" s="181">
        <f>P542-P541</f>
        <v>947865</v>
      </c>
      <c r="Q540" s="181">
        <f t="shared" si="363"/>
        <v>0</v>
      </c>
      <c r="R540" s="181">
        <f t="shared" si="363"/>
        <v>795051</v>
      </c>
      <c r="S540" s="181">
        <f t="shared" si="363"/>
        <v>152814</v>
      </c>
      <c r="T540" s="214">
        <f t="shared" si="363"/>
        <v>17.740000000000002</v>
      </c>
      <c r="U540" s="181">
        <f t="shared" si="363"/>
        <v>840685</v>
      </c>
      <c r="V540" s="181">
        <f t="shared" si="363"/>
        <v>0</v>
      </c>
      <c r="W540" s="181">
        <f t="shared" si="363"/>
        <v>700000</v>
      </c>
      <c r="X540" s="181">
        <f t="shared" si="363"/>
        <v>140685</v>
      </c>
      <c r="Y540" s="214">
        <f t="shared" si="363"/>
        <v>1945.4460000000001</v>
      </c>
      <c r="Z540" s="181">
        <f t="shared" si="363"/>
        <v>5093433</v>
      </c>
      <c r="AA540" s="181">
        <f t="shared" si="363"/>
        <v>0</v>
      </c>
      <c r="AB540" s="181">
        <f t="shared" si="363"/>
        <v>4591427</v>
      </c>
      <c r="AC540" s="181">
        <f>AC542-AC541</f>
        <v>502006</v>
      </c>
      <c r="AD540" s="224"/>
    </row>
    <row r="541" spans="1:31" s="204" customFormat="1" ht="26.25" customHeight="1" x14ac:dyDescent="0.2">
      <c r="A541" s="380" t="s">
        <v>1032</v>
      </c>
      <c r="B541" s="380"/>
      <c r="C541" s="380"/>
      <c r="D541" s="218">
        <f>F541+K541+P541+U541+Z541</f>
        <v>988</v>
      </c>
      <c r="E541" s="217">
        <v>0</v>
      </c>
      <c r="F541" s="218">
        <f t="shared" ref="F541" si="364">G541+H541+I541</f>
        <v>988</v>
      </c>
      <c r="G541" s="218">
        <v>0</v>
      </c>
      <c r="H541" s="218">
        <v>0</v>
      </c>
      <c r="I541" s="218">
        <v>988</v>
      </c>
      <c r="J541" s="217">
        <v>0</v>
      </c>
      <c r="K541" s="218">
        <f t="shared" ref="K541" si="365">L541+M541+N541</f>
        <v>0</v>
      </c>
      <c r="L541" s="218">
        <v>0</v>
      </c>
      <c r="M541" s="218">
        <v>0</v>
      </c>
      <c r="N541" s="218">
        <v>0</v>
      </c>
      <c r="O541" s="217">
        <v>0</v>
      </c>
      <c r="P541" s="218">
        <f t="shared" ref="P541" si="366">Q541+R541+S541</f>
        <v>0</v>
      </c>
      <c r="Q541" s="218">
        <v>0</v>
      </c>
      <c r="R541" s="218">
        <v>0</v>
      </c>
      <c r="S541" s="218">
        <v>0</v>
      </c>
      <c r="T541" s="217">
        <v>0</v>
      </c>
      <c r="U541" s="218">
        <f t="shared" ref="U541" si="367">V541+W541+X541</f>
        <v>0</v>
      </c>
      <c r="V541" s="218">
        <v>0</v>
      </c>
      <c r="W541" s="218">
        <v>0</v>
      </c>
      <c r="X541" s="218">
        <v>0</v>
      </c>
      <c r="Y541" s="217">
        <v>0</v>
      </c>
      <c r="Z541" s="218">
        <f t="shared" ref="Z541" si="368">AA541+AB541+AC541</f>
        <v>0</v>
      </c>
      <c r="AA541" s="218">
        <v>0</v>
      </c>
      <c r="AB541" s="218">
        <v>0</v>
      </c>
      <c r="AC541" s="218">
        <v>0</v>
      </c>
      <c r="AD541" s="211"/>
      <c r="AE541" s="211"/>
    </row>
    <row r="542" spans="1:31" ht="47.25" customHeight="1" x14ac:dyDescent="0.2">
      <c r="A542" s="381" t="s">
        <v>1026</v>
      </c>
      <c r="B542" s="381"/>
      <c r="C542" s="381"/>
      <c r="D542" s="181">
        <f>D50+D68+D94+D118+D281+D285+D536+D539+D541</f>
        <v>10227395.4</v>
      </c>
      <c r="E542" s="214">
        <f>E50+E68+E94+E118+E281+E285+E536+E539+E541</f>
        <v>425.43</v>
      </c>
      <c r="F542" s="181">
        <f>F50+F68+F94+F118+F281+F285+F536+F539+F541</f>
        <v>1585823</v>
      </c>
      <c r="G542" s="181">
        <f t="shared" ref="G542:H542" si="369">G50+G68+G94+G118+G281+G285+G536+G539+G541</f>
        <v>126793</v>
      </c>
      <c r="H542" s="181">
        <f t="shared" si="369"/>
        <v>1349108</v>
      </c>
      <c r="I542" s="181">
        <f>I50+I68+I94+I118+I281+I285+I536+I539+I541</f>
        <v>109922</v>
      </c>
      <c r="J542" s="214">
        <f t="shared" ref="J542:AC542" si="370">J50+J68+J94+J118+J281+J285+J536+J539+J541</f>
        <v>490.64</v>
      </c>
      <c r="K542" s="181">
        <f t="shared" si="370"/>
        <v>1759589</v>
      </c>
      <c r="L542" s="181">
        <f t="shared" si="370"/>
        <v>0</v>
      </c>
      <c r="M542" s="181">
        <f t="shared" si="370"/>
        <v>1489866</v>
      </c>
      <c r="N542" s="181">
        <f t="shared" si="370"/>
        <v>269723</v>
      </c>
      <c r="O542" s="214">
        <f t="shared" si="370"/>
        <v>232.23</v>
      </c>
      <c r="P542" s="181">
        <f t="shared" si="370"/>
        <v>947865</v>
      </c>
      <c r="Q542" s="181">
        <f t="shared" si="370"/>
        <v>0</v>
      </c>
      <c r="R542" s="181">
        <f t="shared" si="370"/>
        <v>795051</v>
      </c>
      <c r="S542" s="181">
        <f t="shared" si="370"/>
        <v>152814</v>
      </c>
      <c r="T542" s="214">
        <f t="shared" si="370"/>
        <v>17.740000000000002</v>
      </c>
      <c r="U542" s="181">
        <f t="shared" si="370"/>
        <v>840685</v>
      </c>
      <c r="V542" s="181">
        <f t="shared" si="370"/>
        <v>0</v>
      </c>
      <c r="W542" s="181">
        <f t="shared" si="370"/>
        <v>700000</v>
      </c>
      <c r="X542" s="181">
        <f t="shared" si="370"/>
        <v>140685</v>
      </c>
      <c r="Y542" s="214">
        <f t="shared" si="370"/>
        <v>1945.4460000000001</v>
      </c>
      <c r="Z542" s="181">
        <f>Z50+Z68+Z94+Z118+Z281+Z285+Z536+Z539+Z541</f>
        <v>5093433</v>
      </c>
      <c r="AA542" s="181">
        <f t="shared" si="370"/>
        <v>0</v>
      </c>
      <c r="AB542" s="181">
        <f t="shared" si="370"/>
        <v>4591427</v>
      </c>
      <c r="AC542" s="181">
        <f t="shared" si="370"/>
        <v>502006</v>
      </c>
    </row>
    <row r="543" spans="1:31" ht="52.15" customHeight="1" x14ac:dyDescent="0.2">
      <c r="M543" s="267"/>
      <c r="N543" s="267"/>
      <c r="O543" s="268"/>
      <c r="P543" s="269"/>
      <c r="Q543" s="269"/>
    </row>
  </sheetData>
  <mergeCells count="28">
    <mergeCell ref="A8:AC8"/>
    <mergeCell ref="B9:AC9"/>
    <mergeCell ref="B537:AC537"/>
    <mergeCell ref="B69:AC69"/>
    <mergeCell ref="B96:AC96"/>
    <mergeCell ref="B119:AC119"/>
    <mergeCell ref="B282:AC282"/>
    <mergeCell ref="B286:AC286"/>
    <mergeCell ref="A113:AC113"/>
    <mergeCell ref="A242:AC242"/>
    <mergeCell ref="B10:AC10"/>
    <mergeCell ref="B51:AC51"/>
    <mergeCell ref="A540:C540"/>
    <mergeCell ref="A541:C541"/>
    <mergeCell ref="A542:C542"/>
    <mergeCell ref="Z2:AC2"/>
    <mergeCell ref="Z1:AC1"/>
    <mergeCell ref="T5:X5"/>
    <mergeCell ref="B4:B6"/>
    <mergeCell ref="O5:S5"/>
    <mergeCell ref="E5:I5"/>
    <mergeCell ref="Y5:AC5"/>
    <mergeCell ref="C4:C6"/>
    <mergeCell ref="A3:AC3"/>
    <mergeCell ref="J5:N5"/>
    <mergeCell ref="E4:AC4"/>
    <mergeCell ref="D4:D6"/>
    <mergeCell ref="A4:A6"/>
  </mergeCells>
  <phoneticPr fontId="1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46" fitToHeight="0" orientation="landscape" r:id="rId1"/>
  <headerFooter alignWithMargins="0"/>
  <rowBreaks count="19" manualBreakCount="19">
    <brk id="19" max="28" man="1"/>
    <brk id="30" max="28" man="1"/>
    <brk id="44" max="28" man="1"/>
    <brk id="55" max="28" man="1"/>
    <brk id="63" max="28" man="1"/>
    <brk id="73" max="28" man="1"/>
    <brk id="82" max="28" man="1"/>
    <brk id="90" max="28" man="1"/>
    <brk id="104" max="28" man="1"/>
    <brk id="160" max="28" man="1"/>
    <brk id="173" max="28" man="1"/>
    <brk id="188" max="28" man="1"/>
    <brk id="203" max="28" man="1"/>
    <brk id="216" max="28" man="1"/>
    <brk id="230" max="28" man="1"/>
    <brk id="250" max="28" man="1"/>
    <brk id="278" max="28" man="1"/>
    <brk id="471" max="28" man="1"/>
    <brk id="508" max="2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3"/>
  <sheetViews>
    <sheetView view="pageBreakPreview" topLeftCell="A43" zoomScale="70" zoomScaleSheetLayoutView="70" workbookViewId="0">
      <selection activeCell="J46" activeCellId="1" sqref="J44 J46"/>
    </sheetView>
  </sheetViews>
  <sheetFormatPr defaultColWidth="9.140625" defaultRowHeight="42" customHeight="1" outlineLevelRow="1" x14ac:dyDescent="0.2"/>
  <cols>
    <col min="1" max="1" width="8.140625" customWidth="1"/>
    <col min="2" max="2" width="21.5703125" style="10" customWidth="1"/>
    <col min="3" max="3" width="19.7109375" style="11" customWidth="1"/>
    <col min="4" max="4" width="10.28515625" customWidth="1"/>
    <col min="5" max="5" width="14.28515625" style="1" customWidth="1"/>
    <col min="6" max="6" width="12.85546875" customWidth="1"/>
    <col min="7" max="7" width="13.85546875" customWidth="1"/>
    <col min="8" max="8" width="13.5703125" customWidth="1"/>
    <col min="9" max="9" width="8.85546875" customWidth="1"/>
    <col min="10" max="10" width="13.85546875" style="1" customWidth="1"/>
    <col min="11" max="11" width="13.7109375" customWidth="1"/>
    <col min="12" max="12" width="13" customWidth="1"/>
    <col min="13" max="13" width="9.140625" customWidth="1"/>
    <col min="14" max="14" width="8.42578125" customWidth="1"/>
    <col min="15" max="15" width="13.85546875" style="1" customWidth="1"/>
    <col min="16" max="16" width="11.85546875" customWidth="1"/>
    <col min="17" max="17" width="13.7109375" customWidth="1"/>
    <col min="18" max="18" width="8.5703125" customWidth="1"/>
    <col min="19" max="19" width="8.42578125" customWidth="1"/>
    <col min="20" max="20" width="14.42578125" style="1" customWidth="1"/>
    <col min="21" max="21" width="14.42578125" customWidth="1"/>
    <col min="22" max="22" width="16" customWidth="1"/>
    <col min="23" max="23" width="8.5703125" customWidth="1"/>
    <col min="24" max="24" width="8.42578125" customWidth="1"/>
    <col min="25" max="25" width="13.85546875" style="1" customWidth="1"/>
    <col min="26" max="26" width="13.140625" customWidth="1"/>
    <col min="27" max="27" width="13.85546875" customWidth="1"/>
    <col min="28" max="28" width="8.5703125" customWidth="1"/>
    <col min="29" max="29" width="7.7109375" customWidth="1"/>
    <col min="30" max="30" width="15.7109375" style="24" customWidth="1"/>
    <col min="31" max="31" width="16.28515625" bestFit="1" customWidth="1"/>
    <col min="32" max="32" width="14.7109375" customWidth="1"/>
    <col min="33" max="33" width="16.28515625" customWidth="1"/>
    <col min="34" max="34" width="9.28515625" bestFit="1" customWidth="1"/>
    <col min="35" max="16384" width="9.140625" style="3"/>
  </cols>
  <sheetData>
    <row r="1" spans="1:34" s="6" customFormat="1" ht="82.9" customHeight="1" x14ac:dyDescent="0.25">
      <c r="A1" s="7"/>
      <c r="B1" s="12"/>
      <c r="C1" s="13"/>
      <c r="D1" s="14"/>
      <c r="E1" s="15"/>
      <c r="F1" s="16"/>
      <c r="G1" s="16"/>
      <c r="H1" s="16"/>
      <c r="I1" s="16"/>
      <c r="J1" s="45"/>
      <c r="K1" s="166"/>
      <c r="L1" s="166"/>
      <c r="M1" s="166"/>
      <c r="N1" s="166"/>
      <c r="O1"/>
      <c r="P1"/>
      <c r="Q1" s="167"/>
      <c r="R1"/>
      <c r="S1"/>
      <c r="T1"/>
      <c r="U1"/>
      <c r="V1"/>
      <c r="W1"/>
      <c r="X1"/>
      <c r="Y1" s="1"/>
      <c r="Z1"/>
      <c r="AA1" s="345" t="s">
        <v>1704</v>
      </c>
      <c r="AB1" s="345"/>
      <c r="AC1" s="345"/>
      <c r="AD1" s="345"/>
      <c r="AE1" s="16"/>
      <c r="AF1" s="16"/>
      <c r="AG1" s="16"/>
      <c r="AH1" s="16"/>
    </row>
    <row r="2" spans="1:34" s="6" customFormat="1" ht="138" customHeight="1" x14ac:dyDescent="0.25">
      <c r="A2" s="7"/>
      <c r="B2" s="12"/>
      <c r="C2" s="13"/>
      <c r="D2" s="14"/>
      <c r="E2" s="15"/>
      <c r="F2" s="16"/>
      <c r="G2" s="16"/>
      <c r="H2" s="16"/>
      <c r="I2" s="16"/>
      <c r="J2" s="45"/>
      <c r="K2" s="166"/>
      <c r="L2" s="166"/>
      <c r="M2" s="166"/>
      <c r="N2" s="166"/>
      <c r="O2"/>
      <c r="P2"/>
      <c r="Q2" s="167"/>
      <c r="R2"/>
      <c r="S2"/>
      <c r="T2"/>
      <c r="U2"/>
      <c r="V2"/>
      <c r="W2"/>
      <c r="X2"/>
      <c r="Y2" s="1"/>
      <c r="Z2"/>
      <c r="AA2" s="348" t="s">
        <v>1137</v>
      </c>
      <c r="AB2" s="348"/>
      <c r="AC2" s="348"/>
      <c r="AD2" s="348"/>
      <c r="AE2" s="16"/>
      <c r="AF2" s="16"/>
      <c r="AG2" s="16"/>
      <c r="AH2" s="16"/>
    </row>
    <row r="3" spans="1:34" ht="42" customHeight="1" x14ac:dyDescent="0.4">
      <c r="A3" s="2"/>
      <c r="B3" s="411" t="s">
        <v>695</v>
      </c>
      <c r="C3" s="411"/>
      <c r="D3" s="411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</row>
    <row r="4" spans="1:34" ht="42" customHeight="1" x14ac:dyDescent="0.2">
      <c r="A4" s="361" t="s">
        <v>124</v>
      </c>
      <c r="B4" s="329" t="s">
        <v>123</v>
      </c>
      <c r="C4" s="329" t="s">
        <v>122</v>
      </c>
      <c r="D4" s="329" t="s">
        <v>134</v>
      </c>
      <c r="E4" s="420" t="s">
        <v>121</v>
      </c>
      <c r="F4" s="420"/>
      <c r="G4" s="420"/>
      <c r="H4" s="420"/>
      <c r="I4" s="420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354" t="s">
        <v>120</v>
      </c>
    </row>
    <row r="5" spans="1:34" ht="42" customHeight="1" x14ac:dyDescent="0.2">
      <c r="A5" s="361"/>
      <c r="B5" s="407"/>
      <c r="C5" s="329"/>
      <c r="D5" s="419"/>
      <c r="E5" s="414" t="s">
        <v>119</v>
      </c>
      <c r="F5" s="414"/>
      <c r="G5" s="414"/>
      <c r="H5" s="414"/>
      <c r="I5" s="414"/>
      <c r="J5" s="414" t="s">
        <v>118</v>
      </c>
      <c r="K5" s="414"/>
      <c r="L5" s="414"/>
      <c r="M5" s="414"/>
      <c r="N5" s="414"/>
      <c r="O5" s="414" t="s">
        <v>117</v>
      </c>
      <c r="P5" s="414"/>
      <c r="Q5" s="414"/>
      <c r="R5" s="414"/>
      <c r="S5" s="414"/>
      <c r="T5" s="414" t="s">
        <v>116</v>
      </c>
      <c r="U5" s="414"/>
      <c r="V5" s="414"/>
      <c r="W5" s="414"/>
      <c r="X5" s="414"/>
      <c r="Y5" s="414" t="s">
        <v>115</v>
      </c>
      <c r="Z5" s="414"/>
      <c r="AA5" s="414"/>
      <c r="AB5" s="414"/>
      <c r="AC5" s="414"/>
      <c r="AD5" s="354"/>
    </row>
    <row r="6" spans="1:34" ht="57.6" customHeight="1" x14ac:dyDescent="0.2">
      <c r="A6" s="361"/>
      <c r="B6" s="407"/>
      <c r="C6" s="329"/>
      <c r="D6" s="419"/>
      <c r="E6" s="8" t="s">
        <v>114</v>
      </c>
      <c r="F6" s="51" t="s">
        <v>369</v>
      </c>
      <c r="G6" s="51" t="s">
        <v>370</v>
      </c>
      <c r="H6" s="51" t="s">
        <v>111</v>
      </c>
      <c r="I6" s="51" t="s">
        <v>125</v>
      </c>
      <c r="J6" s="8" t="s">
        <v>114</v>
      </c>
      <c r="K6" s="51" t="s">
        <v>369</v>
      </c>
      <c r="L6" s="51" t="s">
        <v>370</v>
      </c>
      <c r="M6" s="51" t="s">
        <v>126</v>
      </c>
      <c r="N6" s="51" t="s">
        <v>125</v>
      </c>
      <c r="O6" s="8" t="s">
        <v>114</v>
      </c>
      <c r="P6" s="51" t="s">
        <v>369</v>
      </c>
      <c r="Q6" s="51" t="s">
        <v>370</v>
      </c>
      <c r="R6" s="51" t="s">
        <v>126</v>
      </c>
      <c r="S6" s="51" t="s">
        <v>125</v>
      </c>
      <c r="T6" s="8" t="s">
        <v>114</v>
      </c>
      <c r="U6" s="51" t="s">
        <v>369</v>
      </c>
      <c r="V6" s="51" t="s">
        <v>370</v>
      </c>
      <c r="W6" s="51" t="s">
        <v>126</v>
      </c>
      <c r="X6" s="51" t="s">
        <v>125</v>
      </c>
      <c r="Y6" s="8" t="s">
        <v>114</v>
      </c>
      <c r="Z6" s="51" t="s">
        <v>369</v>
      </c>
      <c r="AA6" s="51" t="s">
        <v>370</v>
      </c>
      <c r="AB6" s="51" t="s">
        <v>126</v>
      </c>
      <c r="AC6" s="51" t="s">
        <v>125</v>
      </c>
      <c r="AD6" s="354"/>
      <c r="AE6" s="51" t="s">
        <v>113</v>
      </c>
      <c r="AF6" s="51" t="s">
        <v>112</v>
      </c>
      <c r="AG6" s="51" t="s">
        <v>126</v>
      </c>
      <c r="AH6" s="51" t="s">
        <v>125</v>
      </c>
    </row>
    <row r="7" spans="1:34" s="5" customFormat="1" ht="25.15" customHeight="1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27</v>
      </c>
      <c r="AB7" s="18">
        <v>28</v>
      </c>
      <c r="AC7" s="18">
        <v>29</v>
      </c>
      <c r="AD7" s="18">
        <v>30</v>
      </c>
      <c r="AE7" s="46"/>
      <c r="AF7" s="46"/>
      <c r="AG7" s="46"/>
      <c r="AH7" s="46"/>
    </row>
    <row r="8" spans="1:34" s="5" customFormat="1" ht="33" customHeight="1" x14ac:dyDescent="0.25">
      <c r="A8" s="422" t="s">
        <v>135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6"/>
      <c r="AF8" s="46"/>
      <c r="AG8" s="46"/>
      <c r="AH8" s="46"/>
    </row>
    <row r="9" spans="1:34" s="9" customFormat="1" ht="34.9" customHeight="1" x14ac:dyDescent="0.25">
      <c r="A9" s="296" t="s">
        <v>1146</v>
      </c>
      <c r="B9" s="427" t="s">
        <v>109</v>
      </c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9"/>
      <c r="AE9" s="46"/>
      <c r="AF9" s="46"/>
      <c r="AG9" s="46"/>
      <c r="AH9" s="46"/>
    </row>
    <row r="10" spans="1:34" s="6" customFormat="1" ht="30" customHeight="1" x14ac:dyDescent="0.2">
      <c r="A10" s="416" t="s">
        <v>694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16"/>
      <c r="AF10" s="16"/>
      <c r="AG10" s="16"/>
      <c r="AH10" s="16"/>
    </row>
    <row r="11" spans="1:34" s="6" customFormat="1" ht="34.9" customHeight="1" outlineLevel="1" x14ac:dyDescent="0.2">
      <c r="A11" s="417" t="s">
        <v>108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16"/>
      <c r="AF11" s="16"/>
      <c r="AG11" s="16"/>
      <c r="AH11" s="16"/>
    </row>
    <row r="12" spans="1:34" s="6" customFormat="1" ht="31.15" customHeight="1" outlineLevel="1" x14ac:dyDescent="0.2">
      <c r="A12" s="294" t="s">
        <v>1</v>
      </c>
      <c r="B12" s="424" t="s">
        <v>1145</v>
      </c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6"/>
      <c r="AE12" s="16"/>
      <c r="AF12" s="16"/>
      <c r="AG12" s="16"/>
      <c r="AH12" s="16"/>
    </row>
    <row r="13" spans="1:34" s="11" customFormat="1" ht="88.15" customHeight="1" outlineLevel="1" x14ac:dyDescent="0.2">
      <c r="A13" s="295" t="s">
        <v>8</v>
      </c>
      <c r="B13" s="84" t="s">
        <v>577</v>
      </c>
      <c r="C13" s="51" t="s">
        <v>95</v>
      </c>
      <c r="D13" s="36" t="s">
        <v>885</v>
      </c>
      <c r="E13" s="32">
        <f t="shared" ref="E13:E17" si="0">F13+G13+H13+I13</f>
        <v>67429</v>
      </c>
      <c r="F13" s="86">
        <f>67429</f>
        <v>67429</v>
      </c>
      <c r="G13" s="86">
        <v>0</v>
      </c>
      <c r="H13" s="86">
        <v>0</v>
      </c>
      <c r="I13" s="86">
        <v>0</v>
      </c>
      <c r="J13" s="272">
        <f t="shared" ref="J13" si="1">K13+L13+M13+N13</f>
        <v>19781</v>
      </c>
      <c r="K13" s="273">
        <f>6885+12896</f>
        <v>19781</v>
      </c>
      <c r="L13" s="86">
        <v>0</v>
      </c>
      <c r="M13" s="86">
        <v>0</v>
      </c>
      <c r="N13" s="86">
        <v>0</v>
      </c>
      <c r="O13" s="272">
        <f>P13</f>
        <v>17862</v>
      </c>
      <c r="P13" s="273">
        <f>30758-12896</f>
        <v>17862</v>
      </c>
      <c r="Q13" s="86">
        <v>0</v>
      </c>
      <c r="R13" s="86">
        <v>0</v>
      </c>
      <c r="S13" s="86">
        <v>0</v>
      </c>
      <c r="T13" s="32">
        <f>U13+V13</f>
        <v>30758</v>
      </c>
      <c r="U13" s="86">
        <v>30758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32">
        <f t="shared" ref="AD13:AD18" si="2">E13+J13+O13+T13+Y13</f>
        <v>135830</v>
      </c>
    </row>
    <row r="14" spans="1:34" s="11" customFormat="1" ht="117" customHeight="1" outlineLevel="1" x14ac:dyDescent="0.2">
      <c r="A14" s="85" t="s">
        <v>25</v>
      </c>
      <c r="B14" s="84" t="s">
        <v>870</v>
      </c>
      <c r="C14" s="51" t="s">
        <v>95</v>
      </c>
      <c r="D14" s="49">
        <v>2021</v>
      </c>
      <c r="E14" s="32">
        <f t="shared" si="0"/>
        <v>1235</v>
      </c>
      <c r="F14" s="86">
        <v>1235</v>
      </c>
      <c r="G14" s="86">
        <v>0</v>
      </c>
      <c r="H14" s="86">
        <v>0</v>
      </c>
      <c r="I14" s="86">
        <v>0</v>
      </c>
      <c r="J14" s="32">
        <f t="shared" ref="J14:J18" si="3">K14+L14+M14+N14</f>
        <v>741</v>
      </c>
      <c r="K14" s="86">
        <v>741</v>
      </c>
      <c r="L14" s="86">
        <v>0</v>
      </c>
      <c r="M14" s="86">
        <v>0</v>
      </c>
      <c r="N14" s="86">
        <v>0</v>
      </c>
      <c r="O14" s="32">
        <f>P14+Q14+R14+S14</f>
        <v>0</v>
      </c>
      <c r="P14" s="86">
        <v>0</v>
      </c>
      <c r="Q14" s="86">
        <v>0</v>
      </c>
      <c r="R14" s="86">
        <v>0</v>
      </c>
      <c r="S14" s="86">
        <v>0</v>
      </c>
      <c r="T14" s="86">
        <f>U14+V14+W14+X14</f>
        <v>0</v>
      </c>
      <c r="U14" s="86">
        <v>0</v>
      </c>
      <c r="V14" s="86">
        <v>0</v>
      </c>
      <c r="W14" s="86">
        <v>0</v>
      </c>
      <c r="X14" s="86">
        <v>0</v>
      </c>
      <c r="Y14" s="86">
        <f>Z14+AA14+AB14+AC14</f>
        <v>0</v>
      </c>
      <c r="Z14" s="86">
        <v>0</v>
      </c>
      <c r="AA14" s="86">
        <v>0</v>
      </c>
      <c r="AB14" s="86">
        <v>0</v>
      </c>
      <c r="AC14" s="86">
        <v>0</v>
      </c>
      <c r="AD14" s="32">
        <f t="shared" si="2"/>
        <v>1976</v>
      </c>
    </row>
    <row r="15" spans="1:34" customFormat="1" ht="99" customHeight="1" outlineLevel="1" x14ac:dyDescent="0.2">
      <c r="A15" s="85" t="s">
        <v>37</v>
      </c>
      <c r="B15" s="84" t="s">
        <v>106</v>
      </c>
      <c r="C15" s="51" t="s">
        <v>95</v>
      </c>
      <c r="D15" s="37" t="s">
        <v>885</v>
      </c>
      <c r="E15" s="32">
        <f t="shared" si="0"/>
        <v>1644</v>
      </c>
      <c r="F15" s="86">
        <v>1644</v>
      </c>
      <c r="G15" s="86">
        <v>0</v>
      </c>
      <c r="H15" s="86">
        <v>0</v>
      </c>
      <c r="I15" s="86">
        <v>0</v>
      </c>
      <c r="J15" s="32">
        <f t="shared" si="3"/>
        <v>1472</v>
      </c>
      <c r="K15" s="86">
        <v>1472</v>
      </c>
      <c r="L15" s="86">
        <v>0</v>
      </c>
      <c r="M15" s="86">
        <v>0</v>
      </c>
      <c r="N15" s="86">
        <v>0</v>
      </c>
      <c r="O15" s="32">
        <f>SUM(P15:S15)</f>
        <v>1368</v>
      </c>
      <c r="P15" s="86">
        <v>1368</v>
      </c>
      <c r="Q15" s="86">
        <v>0</v>
      </c>
      <c r="R15" s="86">
        <v>0</v>
      </c>
      <c r="S15" s="86">
        <v>0</v>
      </c>
      <c r="T15" s="32">
        <f>U15+V15</f>
        <v>1368</v>
      </c>
      <c r="U15" s="86">
        <v>1368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32">
        <f t="shared" si="2"/>
        <v>5852</v>
      </c>
    </row>
    <row r="16" spans="1:34" customFormat="1" ht="94.9" customHeight="1" outlineLevel="1" x14ac:dyDescent="0.2">
      <c r="A16" s="85" t="s">
        <v>1154</v>
      </c>
      <c r="B16" s="84" t="s">
        <v>713</v>
      </c>
      <c r="C16" s="51" t="s">
        <v>105</v>
      </c>
      <c r="D16" s="49" t="s">
        <v>884</v>
      </c>
      <c r="E16" s="32">
        <f t="shared" si="0"/>
        <v>1020</v>
      </c>
      <c r="F16" s="86">
        <v>1020</v>
      </c>
      <c r="G16" s="86">
        <v>0</v>
      </c>
      <c r="H16" s="86">
        <v>0</v>
      </c>
      <c r="I16" s="86">
        <v>0</v>
      </c>
      <c r="J16" s="32">
        <f>K16+L16+M16+N16</f>
        <v>1569</v>
      </c>
      <c r="K16" s="86">
        <f>1286+283</f>
        <v>1569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32">
        <f t="shared" si="2"/>
        <v>2589</v>
      </c>
    </row>
    <row r="17" spans="1:30" customFormat="1" ht="96" customHeight="1" outlineLevel="1" x14ac:dyDescent="0.2">
      <c r="A17" s="85" t="s">
        <v>1155</v>
      </c>
      <c r="B17" s="84" t="s">
        <v>104</v>
      </c>
      <c r="C17" s="51" t="s">
        <v>95</v>
      </c>
      <c r="D17" s="37" t="s">
        <v>885</v>
      </c>
      <c r="E17" s="32">
        <f t="shared" si="0"/>
        <v>8411</v>
      </c>
      <c r="F17" s="86">
        <v>8411</v>
      </c>
      <c r="G17" s="86">
        <v>0</v>
      </c>
      <c r="H17" s="86">
        <v>0</v>
      </c>
      <c r="I17" s="86">
        <v>0</v>
      </c>
      <c r="J17" s="32">
        <f t="shared" si="3"/>
        <v>2932</v>
      </c>
      <c r="K17" s="86">
        <f>7310-5219+841</f>
        <v>2932</v>
      </c>
      <c r="L17" s="86">
        <v>0</v>
      </c>
      <c r="M17" s="86">
        <v>0</v>
      </c>
      <c r="N17" s="86">
        <v>0</v>
      </c>
      <c r="O17" s="32">
        <f>P17</f>
        <v>8219</v>
      </c>
      <c r="P17" s="86">
        <v>8219</v>
      </c>
      <c r="Q17" s="86">
        <v>0</v>
      </c>
      <c r="R17" s="86">
        <v>0</v>
      </c>
      <c r="S17" s="86">
        <v>0</v>
      </c>
      <c r="T17" s="32">
        <f>U17+V17</f>
        <v>8219</v>
      </c>
      <c r="U17" s="86">
        <v>8219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32">
        <f t="shared" si="2"/>
        <v>27781</v>
      </c>
    </row>
    <row r="18" spans="1:30" customFormat="1" ht="135.75" customHeight="1" outlineLevel="1" x14ac:dyDescent="0.2">
      <c r="A18" s="85" t="s">
        <v>1156</v>
      </c>
      <c r="B18" s="84" t="s">
        <v>716</v>
      </c>
      <c r="C18" s="51" t="s">
        <v>95</v>
      </c>
      <c r="D18" s="49" t="s">
        <v>884</v>
      </c>
      <c r="E18" s="32">
        <f>F18+G18+H18+I18</f>
        <v>817</v>
      </c>
      <c r="F18" s="86">
        <v>817</v>
      </c>
      <c r="G18" s="86">
        <v>0</v>
      </c>
      <c r="H18" s="86">
        <v>0</v>
      </c>
      <c r="I18" s="86">
        <v>0</v>
      </c>
      <c r="J18" s="32">
        <f t="shared" si="3"/>
        <v>2512</v>
      </c>
      <c r="K18" s="86">
        <f>1695+817</f>
        <v>2512</v>
      </c>
      <c r="L18" s="86">
        <v>0</v>
      </c>
      <c r="M18" s="86">
        <v>0</v>
      </c>
      <c r="N18" s="86">
        <v>0</v>
      </c>
      <c r="O18" s="32">
        <f>SUM(P18:S18)</f>
        <v>1193</v>
      </c>
      <c r="P18" s="86">
        <f>615+578</f>
        <v>1193</v>
      </c>
      <c r="Q18" s="86">
        <v>0</v>
      </c>
      <c r="R18" s="86">
        <v>0</v>
      </c>
      <c r="S18" s="86">
        <v>0</v>
      </c>
      <c r="T18" s="32">
        <v>0</v>
      </c>
      <c r="U18" s="86">
        <v>0</v>
      </c>
      <c r="V18" s="86">
        <v>0</v>
      </c>
      <c r="W18" s="86">
        <v>0</v>
      </c>
      <c r="X18" s="86">
        <v>0</v>
      </c>
      <c r="Y18" s="32">
        <f>SUM(Z18:AC18)</f>
        <v>0</v>
      </c>
      <c r="Z18" s="86">
        <v>0</v>
      </c>
      <c r="AA18" s="86">
        <v>0</v>
      </c>
      <c r="AB18" s="86">
        <v>0</v>
      </c>
      <c r="AC18" s="86">
        <v>0</v>
      </c>
      <c r="AD18" s="32">
        <f t="shared" si="2"/>
        <v>4522</v>
      </c>
    </row>
    <row r="19" spans="1:30" customFormat="1" ht="135.75" customHeight="1" outlineLevel="1" x14ac:dyDescent="0.2">
      <c r="A19" s="85" t="s">
        <v>1157</v>
      </c>
      <c r="B19" s="84" t="s">
        <v>882</v>
      </c>
      <c r="C19" s="51" t="s">
        <v>107</v>
      </c>
      <c r="D19" s="49" t="s">
        <v>883</v>
      </c>
      <c r="E19" s="32">
        <f t="shared" ref="E19" si="4">F19+G19+H19+I19</f>
        <v>0</v>
      </c>
      <c r="F19" s="86">
        <v>0</v>
      </c>
      <c r="G19" s="86">
        <v>0</v>
      </c>
      <c r="H19" s="86">
        <v>0</v>
      </c>
      <c r="I19" s="86">
        <v>0</v>
      </c>
      <c r="J19" s="32">
        <f t="shared" ref="J19" si="5">K19+L19+M19+N19</f>
        <v>0</v>
      </c>
      <c r="K19" s="86">
        <f>8629-8629</f>
        <v>0</v>
      </c>
      <c r="L19" s="86">
        <v>0</v>
      </c>
      <c r="M19" s="86">
        <v>0</v>
      </c>
      <c r="N19" s="86">
        <v>0</v>
      </c>
      <c r="O19" s="32">
        <f>SUM(P19:S19)</f>
        <v>0</v>
      </c>
      <c r="P19" s="86">
        <v>0</v>
      </c>
      <c r="Q19" s="86">
        <v>0</v>
      </c>
      <c r="R19" s="86">
        <v>0</v>
      </c>
      <c r="S19" s="86">
        <v>0</v>
      </c>
      <c r="T19" s="32">
        <f>SUM(U19:X19)</f>
        <v>0</v>
      </c>
      <c r="U19" s="86">
        <v>0</v>
      </c>
      <c r="V19" s="86">
        <v>0</v>
      </c>
      <c r="W19" s="86">
        <v>0</v>
      </c>
      <c r="X19" s="86">
        <v>0</v>
      </c>
      <c r="Y19" s="32">
        <f>SUM(Z19:AC19)</f>
        <v>0</v>
      </c>
      <c r="Z19" s="86">
        <v>0</v>
      </c>
      <c r="AA19" s="86">
        <v>0</v>
      </c>
      <c r="AB19" s="86">
        <v>0</v>
      </c>
      <c r="AC19" s="86">
        <v>0</v>
      </c>
      <c r="AD19" s="32">
        <f t="shared" ref="AD19" si="6">E19+J19+O19+T19+Y19</f>
        <v>0</v>
      </c>
    </row>
    <row r="20" spans="1:30" ht="40.9" customHeight="1" outlineLevel="1" x14ac:dyDescent="0.2">
      <c r="A20" s="296" t="s">
        <v>10</v>
      </c>
      <c r="B20" s="427" t="s">
        <v>1158</v>
      </c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9"/>
    </row>
    <row r="21" spans="1:30" customFormat="1" ht="118.9" customHeight="1" outlineLevel="1" x14ac:dyDescent="0.2">
      <c r="A21" s="295" t="s">
        <v>11</v>
      </c>
      <c r="B21" s="84" t="s">
        <v>604</v>
      </c>
      <c r="C21" s="51" t="s">
        <v>107</v>
      </c>
      <c r="D21" s="36" t="s">
        <v>610</v>
      </c>
      <c r="E21" s="32">
        <f>SUM(F21:I21)</f>
        <v>51269</v>
      </c>
      <c r="F21" s="86">
        <f>46195+1408+1630+2036</f>
        <v>51269</v>
      </c>
      <c r="G21" s="86">
        <v>0</v>
      </c>
      <c r="H21" s="86">
        <v>0</v>
      </c>
      <c r="I21" s="86">
        <v>0</v>
      </c>
      <c r="J21" s="32">
        <f>SUM(K21:N21)</f>
        <v>13924</v>
      </c>
      <c r="K21" s="86">
        <f>11888+2036</f>
        <v>13924</v>
      </c>
      <c r="L21" s="86">
        <v>0</v>
      </c>
      <c r="M21" s="86">
        <v>0</v>
      </c>
      <c r="N21" s="86">
        <v>0</v>
      </c>
      <c r="O21" s="32">
        <f t="shared" ref="O21:O28" si="7">SUM(P21:S21)</f>
        <v>13924</v>
      </c>
      <c r="P21" s="86">
        <f>11888+2036</f>
        <v>13924</v>
      </c>
      <c r="Q21" s="86">
        <v>0</v>
      </c>
      <c r="R21" s="86">
        <v>0</v>
      </c>
      <c r="S21" s="86">
        <v>0</v>
      </c>
      <c r="T21" s="32">
        <f>U21</f>
        <v>13924</v>
      </c>
      <c r="U21" s="86">
        <v>13924</v>
      </c>
      <c r="V21" s="86">
        <v>0</v>
      </c>
      <c r="W21" s="86">
        <v>0</v>
      </c>
      <c r="X21" s="86">
        <v>0</v>
      </c>
      <c r="Y21" s="32">
        <f>Z21</f>
        <v>29781</v>
      </c>
      <c r="Z21" s="86">
        <f>29000+781</f>
        <v>29781</v>
      </c>
      <c r="AA21" s="86">
        <v>0</v>
      </c>
      <c r="AB21" s="86">
        <v>0</v>
      </c>
      <c r="AC21" s="86">
        <v>0</v>
      </c>
      <c r="AD21" s="32">
        <f t="shared" ref="AD21:AD31" si="8">E21+J21+O21+T21+Y21</f>
        <v>122822</v>
      </c>
    </row>
    <row r="22" spans="1:30" customFormat="1" ht="126" customHeight="1" outlineLevel="1" x14ac:dyDescent="0.2">
      <c r="A22" s="87" t="s">
        <v>12</v>
      </c>
      <c r="B22" s="84" t="s">
        <v>103</v>
      </c>
      <c r="C22" s="51" t="s">
        <v>95</v>
      </c>
      <c r="D22" s="36" t="s">
        <v>886</v>
      </c>
      <c r="E22" s="32">
        <f>F22+G22+H22+I22</f>
        <v>0</v>
      </c>
      <c r="F22" s="86">
        <v>0</v>
      </c>
      <c r="G22" s="86">
        <v>0</v>
      </c>
      <c r="H22" s="86">
        <v>0</v>
      </c>
      <c r="I22" s="86">
        <v>0</v>
      </c>
      <c r="J22" s="32">
        <f>K22+L22</f>
        <v>0</v>
      </c>
      <c r="K22" s="86">
        <v>0</v>
      </c>
      <c r="L22" s="86">
        <v>0</v>
      </c>
      <c r="M22" s="86">
        <v>0</v>
      </c>
      <c r="N22" s="86">
        <v>0</v>
      </c>
      <c r="O22" s="32">
        <f t="shared" si="7"/>
        <v>839</v>
      </c>
      <c r="P22" s="86">
        <f>1417-578</f>
        <v>839</v>
      </c>
      <c r="Q22" s="86">
        <v>0</v>
      </c>
      <c r="R22" s="86">
        <v>0</v>
      </c>
      <c r="S22" s="86">
        <v>0</v>
      </c>
      <c r="T22" s="32">
        <f>U22+V22</f>
        <v>1417</v>
      </c>
      <c r="U22" s="86">
        <v>1417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32">
        <f t="shared" si="8"/>
        <v>2256</v>
      </c>
    </row>
    <row r="23" spans="1:30" customFormat="1" ht="117.6" customHeight="1" outlineLevel="1" x14ac:dyDescent="0.2">
      <c r="A23" s="85" t="s">
        <v>27</v>
      </c>
      <c r="B23" s="84" t="s">
        <v>578</v>
      </c>
      <c r="C23" s="51" t="s">
        <v>95</v>
      </c>
      <c r="D23" s="36" t="s">
        <v>885</v>
      </c>
      <c r="E23" s="32">
        <f>F23+G23+H23+I23</f>
        <v>5379</v>
      </c>
      <c r="F23" s="86">
        <v>5379</v>
      </c>
      <c r="G23" s="86">
        <v>0</v>
      </c>
      <c r="H23" s="86">
        <v>0</v>
      </c>
      <c r="I23" s="86">
        <v>0</v>
      </c>
      <c r="J23" s="32">
        <f>K23+L23+M23+N23</f>
        <v>8692</v>
      </c>
      <c r="K23" s="86">
        <f>5209+3483</f>
        <v>8692</v>
      </c>
      <c r="L23" s="86">
        <v>0</v>
      </c>
      <c r="M23" s="86">
        <v>0</v>
      </c>
      <c r="N23" s="86">
        <v>0</v>
      </c>
      <c r="O23" s="32">
        <f t="shared" si="7"/>
        <v>12265</v>
      </c>
      <c r="P23" s="86">
        <v>12265</v>
      </c>
      <c r="Q23" s="86">
        <v>0</v>
      </c>
      <c r="R23" s="86">
        <v>0</v>
      </c>
      <c r="S23" s="86">
        <v>0</v>
      </c>
      <c r="T23" s="32">
        <f>U23+V23</f>
        <v>12265</v>
      </c>
      <c r="U23" s="86">
        <v>12265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32">
        <f t="shared" si="8"/>
        <v>38601</v>
      </c>
    </row>
    <row r="24" spans="1:30" customFormat="1" ht="109.5" customHeight="1" outlineLevel="1" x14ac:dyDescent="0.2">
      <c r="A24" s="85" t="s">
        <v>1159</v>
      </c>
      <c r="B24" s="84" t="s">
        <v>609</v>
      </c>
      <c r="C24" s="51" t="s">
        <v>95</v>
      </c>
      <c r="D24" s="36" t="s">
        <v>1046</v>
      </c>
      <c r="E24" s="32">
        <v>0</v>
      </c>
      <c r="F24" s="86">
        <v>0</v>
      </c>
      <c r="G24" s="86">
        <v>0</v>
      </c>
      <c r="H24" s="86">
        <v>0</v>
      </c>
      <c r="I24" s="86">
        <v>0</v>
      </c>
      <c r="J24" s="32">
        <f>K24+L24</f>
        <v>65</v>
      </c>
      <c r="K24" s="86">
        <v>65</v>
      </c>
      <c r="L24" s="86">
        <v>0</v>
      </c>
      <c r="M24" s="86">
        <v>0</v>
      </c>
      <c r="N24" s="86">
        <v>0</v>
      </c>
      <c r="O24" s="32">
        <v>0</v>
      </c>
      <c r="P24" s="86">
        <v>0</v>
      </c>
      <c r="Q24" s="86">
        <v>0</v>
      </c>
      <c r="R24" s="86">
        <v>0</v>
      </c>
      <c r="S24" s="86">
        <v>0</v>
      </c>
      <c r="T24" s="32">
        <f>U24</f>
        <v>0</v>
      </c>
      <c r="U24" s="86">
        <v>0</v>
      </c>
      <c r="V24" s="86">
        <v>0</v>
      </c>
      <c r="W24" s="86">
        <v>0</v>
      </c>
      <c r="X24" s="86">
        <v>0</v>
      </c>
      <c r="Y24" s="32">
        <f>Z24</f>
        <v>2170</v>
      </c>
      <c r="Z24" s="86">
        <v>2170</v>
      </c>
      <c r="AA24" s="86">
        <v>0</v>
      </c>
      <c r="AB24" s="86">
        <v>0</v>
      </c>
      <c r="AC24" s="86">
        <v>0</v>
      </c>
      <c r="AD24" s="32">
        <f t="shared" si="8"/>
        <v>2235</v>
      </c>
    </row>
    <row r="25" spans="1:30" customFormat="1" ht="82.9" customHeight="1" outlineLevel="1" x14ac:dyDescent="0.2">
      <c r="A25" s="85" t="s">
        <v>1160</v>
      </c>
      <c r="B25" s="84" t="s">
        <v>585</v>
      </c>
      <c r="C25" s="51" t="s">
        <v>95</v>
      </c>
      <c r="D25" s="36" t="s">
        <v>885</v>
      </c>
      <c r="E25" s="32">
        <f>F25+G25+H25+I25</f>
        <v>3478</v>
      </c>
      <c r="F25" s="86">
        <v>3478</v>
      </c>
      <c r="G25" s="86">
        <v>0</v>
      </c>
      <c r="H25" s="86">
        <v>0</v>
      </c>
      <c r="I25" s="86">
        <v>0</v>
      </c>
      <c r="J25" s="32">
        <f>K25+L25+M25+N25</f>
        <v>797</v>
      </c>
      <c r="K25" s="86">
        <f>4667-3870</f>
        <v>797</v>
      </c>
      <c r="L25" s="86">
        <v>0</v>
      </c>
      <c r="M25" s="86">
        <v>0</v>
      </c>
      <c r="N25" s="86">
        <v>0</v>
      </c>
      <c r="O25" s="32">
        <f t="shared" si="7"/>
        <v>57</v>
      </c>
      <c r="P25" s="86">
        <v>57</v>
      </c>
      <c r="Q25" s="86">
        <v>0</v>
      </c>
      <c r="R25" s="86">
        <v>0</v>
      </c>
      <c r="S25" s="86">
        <v>0</v>
      </c>
      <c r="T25" s="32">
        <f>U25+V25</f>
        <v>57</v>
      </c>
      <c r="U25" s="86">
        <v>57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32">
        <f t="shared" si="8"/>
        <v>4389</v>
      </c>
    </row>
    <row r="26" spans="1:30" customFormat="1" ht="94.9" customHeight="1" outlineLevel="1" x14ac:dyDescent="0.2">
      <c r="A26" s="85" t="s">
        <v>1161</v>
      </c>
      <c r="B26" s="84" t="s">
        <v>606</v>
      </c>
      <c r="C26" s="51" t="s">
        <v>100</v>
      </c>
      <c r="D26" s="84" t="s">
        <v>91</v>
      </c>
      <c r="E26" s="32">
        <f>F26</f>
        <v>1700</v>
      </c>
      <c r="F26" s="86">
        <v>1700</v>
      </c>
      <c r="G26" s="86">
        <v>0</v>
      </c>
      <c r="H26" s="86">
        <v>0</v>
      </c>
      <c r="I26" s="86">
        <v>0</v>
      </c>
      <c r="J26" s="272">
        <f>K26</f>
        <v>2147</v>
      </c>
      <c r="K26" s="273">
        <f>2000+147</f>
        <v>2147</v>
      </c>
      <c r="L26" s="86">
        <v>0</v>
      </c>
      <c r="M26" s="86">
        <v>0</v>
      </c>
      <c r="N26" s="86">
        <v>0</v>
      </c>
      <c r="O26" s="32">
        <f>P26</f>
        <v>2000</v>
      </c>
      <c r="P26" s="86">
        <v>2000</v>
      </c>
      <c r="Q26" s="86">
        <v>0</v>
      </c>
      <c r="R26" s="86">
        <v>0</v>
      </c>
      <c r="S26" s="86">
        <v>0</v>
      </c>
      <c r="T26" s="32">
        <f>U26</f>
        <v>2000</v>
      </c>
      <c r="U26" s="86">
        <v>2000</v>
      </c>
      <c r="V26" s="86">
        <v>0</v>
      </c>
      <c r="W26" s="86">
        <v>0</v>
      </c>
      <c r="X26" s="86">
        <v>0</v>
      </c>
      <c r="Y26" s="86">
        <f>Z26</f>
        <v>4500</v>
      </c>
      <c r="Z26" s="86">
        <v>4500</v>
      </c>
      <c r="AA26" s="86">
        <v>0</v>
      </c>
      <c r="AB26" s="86">
        <v>0</v>
      </c>
      <c r="AC26" s="86">
        <v>0</v>
      </c>
      <c r="AD26" s="32">
        <f t="shared" si="8"/>
        <v>12347</v>
      </c>
    </row>
    <row r="27" spans="1:30" customFormat="1" ht="100.9" customHeight="1" outlineLevel="1" x14ac:dyDescent="0.2">
      <c r="A27" s="85" t="s">
        <v>1162</v>
      </c>
      <c r="B27" s="84" t="s">
        <v>101</v>
      </c>
      <c r="C27" s="51" t="s">
        <v>100</v>
      </c>
      <c r="D27" s="84">
        <v>2025</v>
      </c>
      <c r="E27" s="32">
        <f>SUM(F27:I27)</f>
        <v>0</v>
      </c>
      <c r="F27" s="86">
        <v>0</v>
      </c>
      <c r="G27" s="86">
        <v>0</v>
      </c>
      <c r="H27" s="86">
        <v>0</v>
      </c>
      <c r="I27" s="86">
        <v>0</v>
      </c>
      <c r="J27" s="32">
        <f>SUM(K27:N27)</f>
        <v>0</v>
      </c>
      <c r="K27" s="86">
        <v>0</v>
      </c>
      <c r="L27" s="86">
        <v>0</v>
      </c>
      <c r="M27" s="86">
        <v>0</v>
      </c>
      <c r="N27" s="86">
        <v>0</v>
      </c>
      <c r="O27" s="32">
        <f t="shared" si="7"/>
        <v>0</v>
      </c>
      <c r="P27" s="86">
        <v>0</v>
      </c>
      <c r="Q27" s="86">
        <v>0</v>
      </c>
      <c r="R27" s="86">
        <v>0</v>
      </c>
      <c r="S27" s="86">
        <v>0</v>
      </c>
      <c r="T27" s="32">
        <f t="shared" ref="T27:T32" si="9">SUM(U27:X27)</f>
        <v>0</v>
      </c>
      <c r="U27" s="86">
        <v>0</v>
      </c>
      <c r="V27" s="86">
        <v>0</v>
      </c>
      <c r="W27" s="86">
        <v>0</v>
      </c>
      <c r="X27" s="86">
        <v>0</v>
      </c>
      <c r="Y27" s="32">
        <f t="shared" ref="Y27:Y32" si="10">SUM(Z27:AC27)</f>
        <v>893</v>
      </c>
      <c r="Z27" s="86">
        <v>893</v>
      </c>
      <c r="AA27" s="86">
        <v>0</v>
      </c>
      <c r="AB27" s="86">
        <v>0</v>
      </c>
      <c r="AC27" s="86">
        <v>0</v>
      </c>
      <c r="AD27" s="32">
        <f t="shared" si="8"/>
        <v>893</v>
      </c>
    </row>
    <row r="28" spans="1:30" customFormat="1" ht="112.9" customHeight="1" outlineLevel="1" x14ac:dyDescent="0.2">
      <c r="A28" s="85" t="s">
        <v>1163</v>
      </c>
      <c r="B28" s="84" t="s">
        <v>99</v>
      </c>
      <c r="C28" s="51" t="s">
        <v>98</v>
      </c>
      <c r="D28" s="37" t="s">
        <v>91</v>
      </c>
      <c r="E28" s="32">
        <f>SUM(F28:I28)</f>
        <v>3594</v>
      </c>
      <c r="F28" s="86">
        <v>3594</v>
      </c>
      <c r="G28" s="86">
        <v>0</v>
      </c>
      <c r="H28" s="86">
        <v>0</v>
      </c>
      <c r="I28" s="86">
        <v>0</v>
      </c>
      <c r="J28" s="32">
        <f>SUM(K28:N28)</f>
        <v>4176</v>
      </c>
      <c r="K28" s="86">
        <v>4176</v>
      </c>
      <c r="L28" s="86">
        <v>0</v>
      </c>
      <c r="M28" s="86">
        <v>0</v>
      </c>
      <c r="N28" s="86">
        <v>0</v>
      </c>
      <c r="O28" s="32">
        <f t="shared" si="7"/>
        <v>4575</v>
      </c>
      <c r="P28" s="86">
        <v>4575</v>
      </c>
      <c r="Q28" s="86">
        <v>0</v>
      </c>
      <c r="R28" s="86">
        <v>0</v>
      </c>
      <c r="S28" s="86">
        <v>0</v>
      </c>
      <c r="T28" s="32">
        <f t="shared" si="9"/>
        <v>4575</v>
      </c>
      <c r="U28" s="86">
        <v>4575</v>
      </c>
      <c r="V28" s="86">
        <v>0</v>
      </c>
      <c r="W28" s="86">
        <v>0</v>
      </c>
      <c r="X28" s="86">
        <v>0</v>
      </c>
      <c r="Y28" s="32">
        <f t="shared" si="10"/>
        <v>4176</v>
      </c>
      <c r="Z28" s="86">
        <v>4176</v>
      </c>
      <c r="AA28" s="86">
        <v>0</v>
      </c>
      <c r="AB28" s="86">
        <v>0</v>
      </c>
      <c r="AC28" s="86">
        <v>0</v>
      </c>
      <c r="AD28" s="32">
        <f t="shared" si="8"/>
        <v>21096</v>
      </c>
    </row>
    <row r="29" spans="1:30" customFormat="1" ht="117.75" customHeight="1" outlineLevel="1" x14ac:dyDescent="0.2">
      <c r="A29" s="85" t="s">
        <v>1164</v>
      </c>
      <c r="B29" s="84" t="s">
        <v>1132</v>
      </c>
      <c r="C29" s="51" t="s">
        <v>95</v>
      </c>
      <c r="D29" s="84">
        <v>2022</v>
      </c>
      <c r="E29" s="32">
        <f>SUM(F29:I29)</f>
        <v>0</v>
      </c>
      <c r="F29" s="86">
        <v>0</v>
      </c>
      <c r="G29" s="86">
        <v>0</v>
      </c>
      <c r="H29" s="86">
        <v>0</v>
      </c>
      <c r="I29" s="86">
        <v>0</v>
      </c>
      <c r="J29" s="32">
        <f>SUM(K29:N29)</f>
        <v>716</v>
      </c>
      <c r="K29" s="86">
        <f>1557-841</f>
        <v>716</v>
      </c>
      <c r="L29" s="86">
        <v>0</v>
      </c>
      <c r="M29" s="86">
        <v>0</v>
      </c>
      <c r="N29" s="86">
        <v>0</v>
      </c>
      <c r="O29" s="32">
        <f t="shared" ref="O29" si="11">SUM(P29:S29)</f>
        <v>0</v>
      </c>
      <c r="P29" s="86">
        <v>0</v>
      </c>
      <c r="Q29" s="86">
        <v>0</v>
      </c>
      <c r="R29" s="86">
        <v>0</v>
      </c>
      <c r="S29" s="86">
        <v>0</v>
      </c>
      <c r="T29" s="32">
        <f t="shared" si="9"/>
        <v>0</v>
      </c>
      <c r="U29" s="86">
        <v>0</v>
      </c>
      <c r="V29" s="86">
        <v>0</v>
      </c>
      <c r="W29" s="86">
        <v>0</v>
      </c>
      <c r="X29" s="86">
        <v>0</v>
      </c>
      <c r="Y29" s="32">
        <f t="shared" si="10"/>
        <v>0</v>
      </c>
      <c r="Z29" s="86">
        <v>0</v>
      </c>
      <c r="AA29" s="86">
        <v>0</v>
      </c>
      <c r="AB29" s="86">
        <v>0</v>
      </c>
      <c r="AC29" s="86">
        <v>0</v>
      </c>
      <c r="AD29" s="32">
        <f t="shared" si="8"/>
        <v>716</v>
      </c>
    </row>
    <row r="30" spans="1:30" customFormat="1" ht="112.9" customHeight="1" outlineLevel="1" x14ac:dyDescent="0.2">
      <c r="A30" s="85" t="s">
        <v>1165</v>
      </c>
      <c r="B30" s="84" t="s">
        <v>1065</v>
      </c>
      <c r="C30" s="51" t="s">
        <v>95</v>
      </c>
      <c r="D30" s="84" t="s">
        <v>883</v>
      </c>
      <c r="E30" s="32">
        <f t="shared" ref="E30" si="12">F30+G30+H30+I30</f>
        <v>0</v>
      </c>
      <c r="F30" s="86">
        <v>0</v>
      </c>
      <c r="G30" s="86">
        <v>0</v>
      </c>
      <c r="H30" s="86">
        <v>0</v>
      </c>
      <c r="I30" s="86">
        <v>0</v>
      </c>
      <c r="J30" s="32">
        <f t="shared" ref="J30:J32" si="13">K30+L30+M30+N30</f>
        <v>314</v>
      </c>
      <c r="K30" s="86">
        <v>314</v>
      </c>
      <c r="L30" s="86">
        <v>0</v>
      </c>
      <c r="M30" s="86">
        <v>0</v>
      </c>
      <c r="N30" s="86">
        <v>0</v>
      </c>
      <c r="O30" s="32">
        <f>SUM(P30:S30)</f>
        <v>0</v>
      </c>
      <c r="P30" s="86">
        <v>0</v>
      </c>
      <c r="Q30" s="86">
        <v>0</v>
      </c>
      <c r="R30" s="86">
        <v>0</v>
      </c>
      <c r="S30" s="86">
        <v>0</v>
      </c>
      <c r="T30" s="32">
        <f t="shared" si="9"/>
        <v>0</v>
      </c>
      <c r="U30" s="86">
        <v>0</v>
      </c>
      <c r="V30" s="86">
        <v>0</v>
      </c>
      <c r="W30" s="86">
        <v>0</v>
      </c>
      <c r="X30" s="86">
        <v>0</v>
      </c>
      <c r="Y30" s="32">
        <f t="shared" si="10"/>
        <v>0</v>
      </c>
      <c r="Z30" s="86">
        <v>0</v>
      </c>
      <c r="AA30" s="86">
        <v>0</v>
      </c>
      <c r="AB30" s="86">
        <v>0</v>
      </c>
      <c r="AC30" s="86">
        <v>0</v>
      </c>
      <c r="AD30" s="32">
        <f t="shared" si="8"/>
        <v>314</v>
      </c>
    </row>
    <row r="31" spans="1:30" customFormat="1" ht="112.9" customHeight="1" outlineLevel="1" x14ac:dyDescent="0.2">
      <c r="A31" s="85" t="s">
        <v>1166</v>
      </c>
      <c r="B31" s="84" t="s">
        <v>1066</v>
      </c>
      <c r="C31" s="51" t="s">
        <v>95</v>
      </c>
      <c r="D31" s="84">
        <v>2022</v>
      </c>
      <c r="E31" s="32">
        <f>SUM(F31:I31)</f>
        <v>0</v>
      </c>
      <c r="F31" s="86">
        <v>0</v>
      </c>
      <c r="G31" s="86">
        <v>0</v>
      </c>
      <c r="H31" s="86">
        <v>0</v>
      </c>
      <c r="I31" s="86">
        <v>0</v>
      </c>
      <c r="J31" s="32">
        <f t="shared" si="13"/>
        <v>2279</v>
      </c>
      <c r="K31" s="86">
        <v>2279</v>
      </c>
      <c r="L31" s="86">
        <v>0</v>
      </c>
      <c r="M31" s="86">
        <v>0</v>
      </c>
      <c r="N31" s="86">
        <v>0</v>
      </c>
      <c r="O31" s="32">
        <f t="shared" ref="O31" si="14">SUM(P31:S31)</f>
        <v>0</v>
      </c>
      <c r="P31" s="86">
        <v>0</v>
      </c>
      <c r="Q31" s="86">
        <v>0</v>
      </c>
      <c r="R31" s="86">
        <v>0</v>
      </c>
      <c r="S31" s="86">
        <v>0</v>
      </c>
      <c r="T31" s="32">
        <f t="shared" si="9"/>
        <v>0</v>
      </c>
      <c r="U31" s="86">
        <v>0</v>
      </c>
      <c r="V31" s="86">
        <v>0</v>
      </c>
      <c r="W31" s="86">
        <v>0</v>
      </c>
      <c r="X31" s="86">
        <v>0</v>
      </c>
      <c r="Y31" s="32">
        <f t="shared" si="10"/>
        <v>0</v>
      </c>
      <c r="Z31" s="86">
        <v>0</v>
      </c>
      <c r="AA31" s="86">
        <v>0</v>
      </c>
      <c r="AB31" s="86">
        <v>0</v>
      </c>
      <c r="AC31" s="86">
        <v>0</v>
      </c>
      <c r="AD31" s="32">
        <f t="shared" si="8"/>
        <v>2279</v>
      </c>
    </row>
    <row r="32" spans="1:30" customFormat="1" ht="112.9" customHeight="1" outlineLevel="1" x14ac:dyDescent="0.2">
      <c r="A32" s="85" t="s">
        <v>1167</v>
      </c>
      <c r="B32" s="84" t="s">
        <v>1084</v>
      </c>
      <c r="C32" s="51" t="s">
        <v>95</v>
      </c>
      <c r="D32" s="84">
        <v>2022</v>
      </c>
      <c r="E32" s="32">
        <f>SUM(F32:I32)</f>
        <v>0</v>
      </c>
      <c r="F32" s="86">
        <v>0</v>
      </c>
      <c r="G32" s="86">
        <v>0</v>
      </c>
      <c r="H32" s="86">
        <v>0</v>
      </c>
      <c r="I32" s="86">
        <v>0</v>
      </c>
      <c r="J32" s="32">
        <f t="shared" si="13"/>
        <v>6496</v>
      </c>
      <c r="K32" s="86">
        <v>6496</v>
      </c>
      <c r="L32" s="86">
        <v>0</v>
      </c>
      <c r="M32" s="86">
        <v>0</v>
      </c>
      <c r="N32" s="86">
        <v>0</v>
      </c>
      <c r="O32" s="32">
        <f t="shared" ref="O32" si="15">SUM(P32:S32)</f>
        <v>0</v>
      </c>
      <c r="P32" s="86">
        <v>0</v>
      </c>
      <c r="Q32" s="86">
        <v>0</v>
      </c>
      <c r="R32" s="86">
        <v>0</v>
      </c>
      <c r="S32" s="86">
        <v>0</v>
      </c>
      <c r="T32" s="32">
        <f t="shared" si="9"/>
        <v>0</v>
      </c>
      <c r="U32" s="86">
        <v>0</v>
      </c>
      <c r="V32" s="86">
        <v>0</v>
      </c>
      <c r="W32" s="86">
        <v>0</v>
      </c>
      <c r="X32" s="86">
        <v>0</v>
      </c>
      <c r="Y32" s="32">
        <f t="shared" si="10"/>
        <v>0</v>
      </c>
      <c r="Z32" s="86">
        <v>0</v>
      </c>
      <c r="AA32" s="86">
        <v>0</v>
      </c>
      <c r="AB32" s="86">
        <v>0</v>
      </c>
      <c r="AC32" s="86">
        <v>0</v>
      </c>
      <c r="AD32" s="32">
        <f t="shared" ref="AD32" si="16">E32+J32+O32+T32+Y32</f>
        <v>6496</v>
      </c>
    </row>
    <row r="33" spans="1:34" ht="46.9" customHeight="1" outlineLevel="1" x14ac:dyDescent="0.2">
      <c r="A33" s="296" t="s">
        <v>26</v>
      </c>
      <c r="B33" s="427" t="s">
        <v>1144</v>
      </c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9"/>
    </row>
    <row r="34" spans="1:34" customFormat="1" ht="94.9" customHeight="1" outlineLevel="1" x14ac:dyDescent="0.2">
      <c r="A34" s="85" t="s">
        <v>417</v>
      </c>
      <c r="B34" s="84" t="s">
        <v>96</v>
      </c>
      <c r="C34" s="51" t="s">
        <v>95</v>
      </c>
      <c r="D34" s="37" t="s">
        <v>91</v>
      </c>
      <c r="E34" s="274">
        <f>F34+G34+H34+I34</f>
        <v>27036</v>
      </c>
      <c r="F34" s="86">
        <v>27036</v>
      </c>
      <c r="G34" s="86">
        <v>0</v>
      </c>
      <c r="H34" s="86">
        <v>0</v>
      </c>
      <c r="I34" s="86">
        <v>0</v>
      </c>
      <c r="J34" s="272">
        <f>K34+L34+M34+N34</f>
        <v>35384</v>
      </c>
      <c r="K34" s="273">
        <f>34053+19+526+786</f>
        <v>35384</v>
      </c>
      <c r="L34" s="273">
        <v>0</v>
      </c>
      <c r="M34" s="86">
        <v>0</v>
      </c>
      <c r="N34" s="86">
        <v>0</v>
      </c>
      <c r="O34" s="32">
        <f>P34+Q34+R34+S34</f>
        <v>32839</v>
      </c>
      <c r="P34" s="86">
        <v>32839</v>
      </c>
      <c r="Q34" s="86">
        <v>0</v>
      </c>
      <c r="R34" s="86">
        <v>0</v>
      </c>
      <c r="S34" s="86">
        <v>0</v>
      </c>
      <c r="T34" s="32">
        <f>U34+V34+W34+X34</f>
        <v>32839</v>
      </c>
      <c r="U34" s="86">
        <v>32839</v>
      </c>
      <c r="V34" s="86">
        <v>0</v>
      </c>
      <c r="W34" s="86">
        <v>0</v>
      </c>
      <c r="X34" s="86">
        <v>0</v>
      </c>
      <c r="Y34" s="32">
        <f>Z34+AA34+AB34+AC34</f>
        <v>26839</v>
      </c>
      <c r="Z34" s="86">
        <f>26539+300</f>
        <v>26839</v>
      </c>
      <c r="AA34" s="86">
        <v>0</v>
      </c>
      <c r="AB34" s="86">
        <v>0</v>
      </c>
      <c r="AC34" s="86">
        <v>0</v>
      </c>
      <c r="AD34" s="32">
        <f>E34+J34+O34+T34+Y34</f>
        <v>154937</v>
      </c>
    </row>
    <row r="35" spans="1:34" customFormat="1" ht="46.9" customHeight="1" outlineLevel="1" x14ac:dyDescent="0.2">
      <c r="A35" s="415" t="s">
        <v>128</v>
      </c>
      <c r="B35" s="415"/>
      <c r="C35" s="415"/>
      <c r="D35" s="275"/>
      <c r="E35" s="32">
        <f t="shared" ref="E35:AD35" si="17">SUM(E13:E34)</f>
        <v>173012</v>
      </c>
      <c r="F35" s="32">
        <f t="shared" si="17"/>
        <v>173012</v>
      </c>
      <c r="G35" s="32">
        <f t="shared" si="17"/>
        <v>0</v>
      </c>
      <c r="H35" s="32">
        <f t="shared" si="17"/>
        <v>0</v>
      </c>
      <c r="I35" s="32">
        <f t="shared" si="17"/>
        <v>0</v>
      </c>
      <c r="J35" s="32">
        <f t="shared" si="17"/>
        <v>103997</v>
      </c>
      <c r="K35" s="32">
        <f>SUM(K13:K34)</f>
        <v>103997</v>
      </c>
      <c r="L35" s="32">
        <f t="shared" si="17"/>
        <v>0</v>
      </c>
      <c r="M35" s="32">
        <f t="shared" si="17"/>
        <v>0</v>
      </c>
      <c r="N35" s="32">
        <f t="shared" si="17"/>
        <v>0</v>
      </c>
      <c r="O35" s="32">
        <f t="shared" si="17"/>
        <v>95141</v>
      </c>
      <c r="P35" s="32">
        <f t="shared" si="17"/>
        <v>95141</v>
      </c>
      <c r="Q35" s="32">
        <f t="shared" si="17"/>
        <v>0</v>
      </c>
      <c r="R35" s="32">
        <f t="shared" si="17"/>
        <v>0</v>
      </c>
      <c r="S35" s="32">
        <f t="shared" si="17"/>
        <v>0</v>
      </c>
      <c r="T35" s="32">
        <f t="shared" si="17"/>
        <v>107422</v>
      </c>
      <c r="U35" s="32">
        <f t="shared" si="17"/>
        <v>107422</v>
      </c>
      <c r="V35" s="32">
        <f t="shared" si="17"/>
        <v>0</v>
      </c>
      <c r="W35" s="32">
        <f t="shared" si="17"/>
        <v>0</v>
      </c>
      <c r="X35" s="32">
        <f t="shared" si="17"/>
        <v>0</v>
      </c>
      <c r="Y35" s="32">
        <f t="shared" si="17"/>
        <v>68359</v>
      </c>
      <c r="Z35" s="32">
        <f t="shared" si="17"/>
        <v>68359</v>
      </c>
      <c r="AA35" s="32">
        <f t="shared" si="17"/>
        <v>0</v>
      </c>
      <c r="AB35" s="32">
        <f t="shared" si="17"/>
        <v>0</v>
      </c>
      <c r="AC35" s="32">
        <f t="shared" si="17"/>
        <v>0</v>
      </c>
      <c r="AD35" s="32">
        <f t="shared" si="17"/>
        <v>547931</v>
      </c>
      <c r="AE35" s="40">
        <f>F35+K35+P35+U35+Z35</f>
        <v>547931</v>
      </c>
      <c r="AF35" s="40">
        <f>G35+L35+Q35+V35+AA35</f>
        <v>0</v>
      </c>
      <c r="AG35" s="40">
        <f>H35+M35+R35+W35+AB35</f>
        <v>0</v>
      </c>
      <c r="AH35" s="40">
        <f>I35+N35+S35+X35+AC35</f>
        <v>0</v>
      </c>
    </row>
    <row r="36" spans="1:34" s="4" customFormat="1" ht="55.15" customHeight="1" x14ac:dyDescent="0.2">
      <c r="A36" s="294" t="s">
        <v>1148</v>
      </c>
      <c r="B36" s="424" t="s">
        <v>460</v>
      </c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6"/>
      <c r="AE36"/>
      <c r="AF36"/>
      <c r="AG36"/>
      <c r="AH36"/>
    </row>
    <row r="37" spans="1:34" ht="42" customHeight="1" x14ac:dyDescent="0.2">
      <c r="A37" s="416" t="s">
        <v>571</v>
      </c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</row>
    <row r="38" spans="1:34" s="276" customFormat="1" ht="43.15" customHeight="1" outlineLevel="1" x14ac:dyDescent="0.2">
      <c r="A38" s="417" t="s">
        <v>459</v>
      </c>
      <c r="B38" s="417"/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/>
      <c r="AF38"/>
      <c r="AG38"/>
      <c r="AH38"/>
    </row>
    <row r="39" spans="1:34" s="276" customFormat="1" ht="54" customHeight="1" outlineLevel="1" x14ac:dyDescent="0.2">
      <c r="A39" s="294" t="s">
        <v>2</v>
      </c>
      <c r="B39" s="424" t="s">
        <v>1147</v>
      </c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6"/>
      <c r="AE39"/>
      <c r="AF39"/>
      <c r="AG39"/>
      <c r="AH39"/>
    </row>
    <row r="40" spans="1:34" ht="179.25" customHeight="1" outlineLevel="1" x14ac:dyDescent="0.2">
      <c r="A40" s="85" t="s">
        <v>9</v>
      </c>
      <c r="B40" s="84" t="s">
        <v>699</v>
      </c>
      <c r="C40" s="51" t="s">
        <v>877</v>
      </c>
      <c r="D40" s="84" t="s">
        <v>91</v>
      </c>
      <c r="E40" s="32">
        <f t="shared" ref="E40:E48" si="18">F40+G40+H40+I40</f>
        <v>321465</v>
      </c>
      <c r="F40" s="277">
        <f>ROUND('2.переченьМРАД'!$I$50,0)</f>
        <v>12402</v>
      </c>
      <c r="G40" s="277">
        <f>ROUND('2.переченьМРАД'!$H$50,0)</f>
        <v>182270</v>
      </c>
      <c r="H40" s="277">
        <f>ROUND('2.переченьМРАД'!G50,0)</f>
        <v>126793</v>
      </c>
      <c r="I40" s="278">
        <v>0</v>
      </c>
      <c r="J40" s="32">
        <f>K40+L40+M40+N40</f>
        <v>163887</v>
      </c>
      <c r="K40" s="277">
        <f>'2.переченьМРАД'!$N$50</f>
        <v>16683</v>
      </c>
      <c r="L40" s="277">
        <f>'2.переченьМРАД'!$M$50</f>
        <v>147204</v>
      </c>
      <c r="M40" s="277">
        <f>'2.переченьМРАД'!$L$50</f>
        <v>0</v>
      </c>
      <c r="N40" s="278">
        <v>0</v>
      </c>
      <c r="O40" s="32">
        <f t="shared" ref="O40:O50" si="19">P40+Q40+R40+S40</f>
        <v>5000</v>
      </c>
      <c r="P40" s="277">
        <f>'2.переченьМРАД'!$S$50</f>
        <v>5000</v>
      </c>
      <c r="Q40" s="277">
        <f>'2.переченьМРАД'!$R$50</f>
        <v>0</v>
      </c>
      <c r="R40" s="277">
        <v>0</v>
      </c>
      <c r="S40" s="278">
        <v>0</v>
      </c>
      <c r="T40" s="32">
        <f>U40+V40+W40+X40</f>
        <v>5000</v>
      </c>
      <c r="U40" s="86">
        <f>ROUND('2.переченьМРАД'!$X$50,0)</f>
        <v>5000</v>
      </c>
      <c r="V40" s="86">
        <f>ROUND('2.переченьМРАД'!$W$50,0)</f>
        <v>0</v>
      </c>
      <c r="W40" s="86">
        <v>0</v>
      </c>
      <c r="X40" s="86">
        <v>0</v>
      </c>
      <c r="Y40" s="32">
        <f t="shared" ref="Y40:Y50" si="20">Z40+AA40+AB40+AC40</f>
        <v>1029187</v>
      </c>
      <c r="Z40" s="86">
        <f>'2.переченьМРАД'!$AC$50</f>
        <v>54681</v>
      </c>
      <c r="AA40" s="86">
        <f>'2.переченьМРАД'!$AB$50</f>
        <v>974506</v>
      </c>
      <c r="AB40" s="86">
        <v>0</v>
      </c>
      <c r="AC40" s="86">
        <v>0</v>
      </c>
      <c r="AD40" s="32">
        <f>E40+J40+O40+T40+Y40</f>
        <v>1524539</v>
      </c>
    </row>
    <row r="41" spans="1:34" customFormat="1" ht="178.5" customHeight="1" outlineLevel="1" x14ac:dyDescent="0.2">
      <c r="A41" s="85" t="s">
        <v>78</v>
      </c>
      <c r="B41" s="84" t="s">
        <v>129</v>
      </c>
      <c r="C41" s="51" t="s">
        <v>877</v>
      </c>
      <c r="D41" s="84" t="s">
        <v>1047</v>
      </c>
      <c r="E41" s="32">
        <f t="shared" si="18"/>
        <v>66560</v>
      </c>
      <c r="F41" s="277">
        <f>'2.переченьМРАД'!$I$68</f>
        <v>4500</v>
      </c>
      <c r="G41" s="277">
        <f>'2.переченьМРАД'!$H$68</f>
        <v>62060</v>
      </c>
      <c r="H41" s="277">
        <f>'2.переченьМРАД'!G51</f>
        <v>0</v>
      </c>
      <c r="I41" s="278">
        <v>0</v>
      </c>
      <c r="J41" s="32">
        <f>K41+L41+M41+N41</f>
        <v>66570</v>
      </c>
      <c r="K41" s="277">
        <f>'2.переченьМРАД'!$N$68</f>
        <v>3861</v>
      </c>
      <c r="L41" s="277">
        <f>'2.переченьМРАД'!$M$68</f>
        <v>62709</v>
      </c>
      <c r="M41" s="277">
        <v>0</v>
      </c>
      <c r="N41" s="278">
        <v>0</v>
      </c>
      <c r="O41" s="32">
        <f t="shared" si="19"/>
        <v>100903</v>
      </c>
      <c r="P41" s="277">
        <f>'2.переченьМРАД'!$S$68</f>
        <v>5852</v>
      </c>
      <c r="Q41" s="277">
        <f>'2.переченьМРАД'!$R$68</f>
        <v>95051</v>
      </c>
      <c r="R41" s="277">
        <v>0</v>
      </c>
      <c r="S41" s="278">
        <v>0</v>
      </c>
      <c r="T41" s="32">
        <f t="shared" ref="T41:T50" si="21">U41+V41+W41+X41</f>
        <v>0</v>
      </c>
      <c r="U41" s="86">
        <f>ROUND('2.переченьМРАД'!$X$68,0)</f>
        <v>0</v>
      </c>
      <c r="V41" s="86">
        <f>ROUND('2.переченьМРАД'!$W$68,0)</f>
        <v>0</v>
      </c>
      <c r="W41" s="86">
        <v>0</v>
      </c>
      <c r="X41" s="86">
        <v>0</v>
      </c>
      <c r="Y41" s="32">
        <f t="shared" si="20"/>
        <v>159124</v>
      </c>
      <c r="Z41" s="86">
        <f>'2.переченьМРАД'!$AC$68</f>
        <v>15524</v>
      </c>
      <c r="AA41" s="86">
        <f>'2.переченьМРАД'!$AB$68</f>
        <v>143600</v>
      </c>
      <c r="AB41" s="86">
        <v>0</v>
      </c>
      <c r="AC41" s="86">
        <v>0</v>
      </c>
      <c r="AD41" s="32">
        <f t="shared" ref="AD41:AD50" si="22">E41+J41+O41+T41+Y41</f>
        <v>393157</v>
      </c>
    </row>
    <row r="42" spans="1:34" ht="307.5" customHeight="1" outlineLevel="1" x14ac:dyDescent="0.2">
      <c r="A42" s="407" t="s">
        <v>416</v>
      </c>
      <c r="B42" s="430" t="s">
        <v>1045</v>
      </c>
      <c r="C42" s="432" t="s">
        <v>877</v>
      </c>
      <c r="D42" s="84" t="s">
        <v>91</v>
      </c>
      <c r="E42" s="32">
        <f t="shared" si="18"/>
        <v>44356</v>
      </c>
      <c r="F42" s="277">
        <f>'2.переченьМРАД'!$I$94</f>
        <v>28021</v>
      </c>
      <c r="G42" s="277">
        <f>'2.переченьМРАД'!$H$94</f>
        <v>16335</v>
      </c>
      <c r="H42" s="277">
        <f>'2.переченьМРАД'!G52</f>
        <v>0</v>
      </c>
      <c r="I42" s="278">
        <v>0</v>
      </c>
      <c r="J42" s="32">
        <f>K42+L42+M42+N42</f>
        <v>17678</v>
      </c>
      <c r="K42" s="277">
        <f>'2.переченьМРАД'!$N$94</f>
        <v>17678</v>
      </c>
      <c r="L42" s="277">
        <f>'2.переченьМРАД'!$M$94</f>
        <v>0</v>
      </c>
      <c r="M42" s="277">
        <v>0</v>
      </c>
      <c r="N42" s="278">
        <v>0</v>
      </c>
      <c r="O42" s="32">
        <f>P42+Q42+R42+S42</f>
        <v>4887</v>
      </c>
      <c r="P42" s="277">
        <f>'2.переченьМРАД'!$S$94</f>
        <v>4887</v>
      </c>
      <c r="Q42" s="277">
        <f>'2.переченьМРАД'!$R$94</f>
        <v>0</v>
      </c>
      <c r="R42" s="277">
        <v>0</v>
      </c>
      <c r="S42" s="278">
        <v>0</v>
      </c>
      <c r="T42" s="32">
        <f t="shared" si="21"/>
        <v>4887</v>
      </c>
      <c r="U42" s="86">
        <f>'2.переченьМРАД'!$X$94</f>
        <v>4887</v>
      </c>
      <c r="V42" s="86">
        <f>'2.переченьМРАД'!$W$94</f>
        <v>0</v>
      </c>
      <c r="W42" s="86">
        <v>0</v>
      </c>
      <c r="X42" s="86">
        <v>0</v>
      </c>
      <c r="Y42" s="32">
        <f t="shared" si="20"/>
        <v>104350</v>
      </c>
      <c r="Z42" s="86">
        <f>'2.переченьМРАД'!$AC$94</f>
        <v>104350</v>
      </c>
      <c r="AA42" s="86">
        <f>'2.переченьМРАД'!$AB$94</f>
        <v>0</v>
      </c>
      <c r="AB42" s="86">
        <v>0</v>
      </c>
      <c r="AC42" s="86">
        <v>0</v>
      </c>
      <c r="AD42" s="32">
        <f>E42+J42+O42+T42+Y42</f>
        <v>176158</v>
      </c>
    </row>
    <row r="43" spans="1:34" ht="97.5" customHeight="1" outlineLevel="1" x14ac:dyDescent="0.2">
      <c r="A43" s="407"/>
      <c r="B43" s="431"/>
      <c r="C43" s="433"/>
      <c r="D43" s="84" t="s">
        <v>1025</v>
      </c>
      <c r="E43" s="32">
        <f t="shared" si="18"/>
        <v>988</v>
      </c>
      <c r="F43" s="277">
        <v>988</v>
      </c>
      <c r="G43" s="277">
        <v>0</v>
      </c>
      <c r="H43" s="277">
        <v>0</v>
      </c>
      <c r="I43" s="278">
        <v>0</v>
      </c>
      <c r="J43" s="32">
        <f t="shared" ref="J43" si="23">K43+L43+M43+N43</f>
        <v>0</v>
      </c>
      <c r="K43" s="277">
        <v>0</v>
      </c>
      <c r="L43" s="277">
        <v>0</v>
      </c>
      <c r="M43" s="277">
        <v>0</v>
      </c>
      <c r="N43" s="278">
        <v>0</v>
      </c>
      <c r="O43" s="32">
        <f t="shared" ref="O43" si="24">P43+Q43+R43+S43</f>
        <v>0</v>
      </c>
      <c r="P43" s="277">
        <v>0</v>
      </c>
      <c r="Q43" s="277">
        <f>'2.переченьМРАД'!$R$94</f>
        <v>0</v>
      </c>
      <c r="R43" s="277">
        <v>0</v>
      </c>
      <c r="S43" s="278">
        <v>0</v>
      </c>
      <c r="T43" s="32">
        <f t="shared" ref="T43" si="25">U43+V43+W43+X43</f>
        <v>0</v>
      </c>
      <c r="U43" s="86">
        <v>0</v>
      </c>
      <c r="V43" s="86">
        <f>'2.переченьМРАД'!$W$94</f>
        <v>0</v>
      </c>
      <c r="W43" s="86">
        <v>0</v>
      </c>
      <c r="X43" s="86">
        <v>0</v>
      </c>
      <c r="Y43" s="32">
        <f t="shared" ref="Y43" si="26">Z43+AA43+AB43+AC43</f>
        <v>0</v>
      </c>
      <c r="Z43" s="86">
        <v>0</v>
      </c>
      <c r="AA43" s="86">
        <f>'2.переченьМРАД'!$AB$94</f>
        <v>0</v>
      </c>
      <c r="AB43" s="86">
        <v>0</v>
      </c>
      <c r="AC43" s="86">
        <v>0</v>
      </c>
      <c r="AD43" s="32">
        <f t="shared" ref="AD43" si="27">E43+J43+O43+T43+Y43</f>
        <v>988</v>
      </c>
    </row>
    <row r="44" spans="1:34" ht="179.25" customHeight="1" outlineLevel="1" x14ac:dyDescent="0.2">
      <c r="A44" s="407" t="s">
        <v>1149</v>
      </c>
      <c r="B44" s="84" t="s">
        <v>806</v>
      </c>
      <c r="C44" s="409" t="s">
        <v>92</v>
      </c>
      <c r="D44" s="84" t="s">
        <v>91</v>
      </c>
      <c r="E44" s="32">
        <f t="shared" si="18"/>
        <v>64125</v>
      </c>
      <c r="F44" s="277">
        <f>SUM('2.переченьМРАД'!$I$118,0)</f>
        <v>4013</v>
      </c>
      <c r="G44" s="277">
        <f>SUM('2.переченьМРАД'!$H$118,0)</f>
        <v>60112</v>
      </c>
      <c r="H44" s="277">
        <f>'2.переченьМРАД'!G53</f>
        <v>0</v>
      </c>
      <c r="I44" s="278">
        <v>0</v>
      </c>
      <c r="J44" s="32">
        <f t="shared" ref="J44:J50" si="28">K44+L44+M44+N44</f>
        <v>228197</v>
      </c>
      <c r="K44" s="277">
        <f>ROUND('2.переченьМРАД'!$N$118,0)</f>
        <v>26048</v>
      </c>
      <c r="L44" s="277">
        <f>'2.переченьМРАД'!$M$118</f>
        <v>202149</v>
      </c>
      <c r="M44" s="277">
        <v>0</v>
      </c>
      <c r="N44" s="278">
        <v>0</v>
      </c>
      <c r="O44" s="32">
        <f t="shared" si="19"/>
        <v>3000</v>
      </c>
      <c r="P44" s="277">
        <f>'2.переченьМРАД'!$S$118</f>
        <v>3000</v>
      </c>
      <c r="Q44" s="277">
        <f>'2.переченьМРАД'!$R$118</f>
        <v>0</v>
      </c>
      <c r="R44" s="277">
        <v>0</v>
      </c>
      <c r="S44" s="278">
        <v>0</v>
      </c>
      <c r="T44" s="32">
        <f t="shared" si="21"/>
        <v>3000</v>
      </c>
      <c r="U44" s="86">
        <f>ROUND('2.переченьМРАД'!$X$118,0)</f>
        <v>3000</v>
      </c>
      <c r="V44" s="86">
        <f>'2.переченьМРАД'!$W$118</f>
        <v>0</v>
      </c>
      <c r="W44" s="86">
        <v>0</v>
      </c>
      <c r="X44" s="86">
        <v>0</v>
      </c>
      <c r="Y44" s="32">
        <f t="shared" si="20"/>
        <v>990424</v>
      </c>
      <c r="Z44" s="86">
        <f>'2.переченьМРАД'!$AC$118</f>
        <v>68604</v>
      </c>
      <c r="AA44" s="86">
        <f>ROUND('2.переченьМРАД'!$AB$118,0)</f>
        <v>921820</v>
      </c>
      <c r="AB44" s="86">
        <v>0</v>
      </c>
      <c r="AC44" s="86">
        <v>0</v>
      </c>
      <c r="AD44" s="32">
        <f t="shared" si="22"/>
        <v>1288746</v>
      </c>
    </row>
    <row r="45" spans="1:34" ht="146.44999999999999" customHeight="1" outlineLevel="1" x14ac:dyDescent="0.2">
      <c r="A45" s="407"/>
      <c r="B45" s="84" t="s">
        <v>880</v>
      </c>
      <c r="C45" s="409"/>
      <c r="D45" s="84" t="s">
        <v>1048</v>
      </c>
      <c r="E45" s="32">
        <f t="shared" si="18"/>
        <v>0</v>
      </c>
      <c r="F45" s="277">
        <f>SUM('2.переченьМРАД'!I114:I117)</f>
        <v>0</v>
      </c>
      <c r="G45" s="277">
        <f>SUM('2.переченьМРАД'!H114:H117)</f>
        <v>0</v>
      </c>
      <c r="H45" s="277">
        <f>'2.переченьМРАД'!G118</f>
        <v>0</v>
      </c>
      <c r="I45" s="278">
        <v>0</v>
      </c>
      <c r="J45" s="32">
        <f t="shared" si="28"/>
        <v>214595</v>
      </c>
      <c r="K45" s="277">
        <f>SUM('2.переченьМРАД'!N114:N117)</f>
        <v>12446</v>
      </c>
      <c r="L45" s="277">
        <f>SUM('2.переченьМРАД'!M114:M117)</f>
        <v>202149</v>
      </c>
      <c r="M45" s="277">
        <f>'2.переченьМРАД'!L118</f>
        <v>0</v>
      </c>
      <c r="N45" s="278">
        <v>0</v>
      </c>
      <c r="O45" s="32">
        <f t="shared" si="19"/>
        <v>0</v>
      </c>
      <c r="P45" s="277">
        <f>SUM('2.переченьМРАД'!S114:S117)</f>
        <v>0</v>
      </c>
      <c r="Q45" s="277">
        <f>SUM('2.переченьМРАД'!R114:R117)</f>
        <v>0</v>
      </c>
      <c r="R45" s="277">
        <f>'[1]3.переченьМРАД'!Q96</f>
        <v>0</v>
      </c>
      <c r="S45" s="278">
        <v>0</v>
      </c>
      <c r="T45" s="32">
        <f t="shared" si="21"/>
        <v>0</v>
      </c>
      <c r="U45" s="86">
        <f>SUM('2.переченьМРАД'!X114:X117)</f>
        <v>0</v>
      </c>
      <c r="V45" s="86">
        <f>SUM('2.переченьМРАД'!W114:W117)</f>
        <v>0</v>
      </c>
      <c r="W45" s="86">
        <f>'[1]3.переченьМРАД'!V96</f>
        <v>0</v>
      </c>
      <c r="X45" s="86">
        <v>0</v>
      </c>
      <c r="Y45" s="32">
        <f t="shared" si="20"/>
        <v>526860</v>
      </c>
      <c r="Z45" s="86">
        <f>SUM('2.переченьМРАД'!AC108:AC117)</f>
        <v>26623</v>
      </c>
      <c r="AA45" s="86">
        <f>SUM('2.переченьМРАД'!AB108:AB117)</f>
        <v>500237</v>
      </c>
      <c r="AB45" s="86">
        <f>'[1]3.переченьМРАД'!AA96</f>
        <v>0</v>
      </c>
      <c r="AC45" s="86">
        <v>0</v>
      </c>
      <c r="AD45" s="32">
        <f t="shared" si="22"/>
        <v>741455</v>
      </c>
    </row>
    <row r="46" spans="1:34" ht="135.75" customHeight="1" outlineLevel="1" x14ac:dyDescent="0.2">
      <c r="A46" s="407" t="s">
        <v>1150</v>
      </c>
      <c r="B46" s="84" t="s">
        <v>130</v>
      </c>
      <c r="C46" s="409" t="s">
        <v>92</v>
      </c>
      <c r="D46" s="362" t="s">
        <v>91</v>
      </c>
      <c r="E46" s="32">
        <f>F46+G46+H46+I46</f>
        <v>787419</v>
      </c>
      <c r="F46" s="277">
        <f>ROUND('2.переченьМРАД'!$I$281,0)</f>
        <v>42088</v>
      </c>
      <c r="G46" s="277">
        <f>ROUND('2.переченьМРАД'!$H$281,0)</f>
        <v>745331</v>
      </c>
      <c r="H46" s="277">
        <f>'2.переченьМРАД'!G54</f>
        <v>0</v>
      </c>
      <c r="I46" s="278">
        <v>0</v>
      </c>
      <c r="J46" s="32">
        <f>K46+L46+M46+N46</f>
        <v>936812</v>
      </c>
      <c r="K46" s="277">
        <f>ROUND('2.переченьМРАД'!$N$281,0)</f>
        <v>59008</v>
      </c>
      <c r="L46" s="277">
        <f>ROUND('2.переченьМРАД'!$M$281,0)</f>
        <v>877804</v>
      </c>
      <c r="M46" s="277">
        <v>0</v>
      </c>
      <c r="N46" s="278">
        <v>0</v>
      </c>
      <c r="O46" s="32">
        <f>P46+Q46+R46+S46</f>
        <v>824079</v>
      </c>
      <c r="P46" s="277">
        <f>ROUND('2.переченьМРАД'!$S$281,0)</f>
        <v>124079</v>
      </c>
      <c r="Q46" s="277">
        <f>ROUND('2.переченьМРАД'!$R$281,0)</f>
        <v>700000</v>
      </c>
      <c r="R46" s="277">
        <v>0</v>
      </c>
      <c r="S46" s="278">
        <v>0</v>
      </c>
      <c r="T46" s="32">
        <f>U46+V46+W46+X46</f>
        <v>817802</v>
      </c>
      <c r="U46" s="86">
        <f>ROUND('2.переченьМРАД'!$X$281,0)</f>
        <v>117802</v>
      </c>
      <c r="V46" s="86">
        <f>ROUND('2.переченьМРАД'!$W$281,0)</f>
        <v>700000</v>
      </c>
      <c r="W46" s="86">
        <v>0</v>
      </c>
      <c r="X46" s="86">
        <v>0</v>
      </c>
      <c r="Y46" s="32">
        <f>Z46+AA46+AB46+AC46</f>
        <v>2318263</v>
      </c>
      <c r="Z46" s="86">
        <f>ROUND('2.переченьМРАД'!$AC$281,0)</f>
        <v>110367</v>
      </c>
      <c r="AA46" s="86">
        <f>ROUND('2.переченьМРАД'!$AB$281,0)</f>
        <v>2207896</v>
      </c>
      <c r="AB46" s="86">
        <v>0</v>
      </c>
      <c r="AC46" s="86">
        <v>0</v>
      </c>
      <c r="AD46" s="32">
        <f>E46+J46+O46+T46+Y46</f>
        <v>5684375</v>
      </c>
    </row>
    <row r="47" spans="1:34" ht="149.25" customHeight="1" outlineLevel="1" x14ac:dyDescent="0.2">
      <c r="A47" s="407"/>
      <c r="B47" s="84" t="s">
        <v>880</v>
      </c>
      <c r="C47" s="409"/>
      <c r="D47" s="362"/>
      <c r="E47" s="32">
        <f t="shared" si="18"/>
        <v>682680</v>
      </c>
      <c r="F47" s="277">
        <f>SUM('2.переченьМРАД'!I243:I280)</f>
        <v>32769</v>
      </c>
      <c r="G47" s="277">
        <f>SUM('2.переченьМРАД'!H243:H280)</f>
        <v>649911</v>
      </c>
      <c r="H47" s="277">
        <f>SUM('[1]3.переченьМРАД'!G215:G227)</f>
        <v>0</v>
      </c>
      <c r="I47" s="278">
        <v>0</v>
      </c>
      <c r="J47" s="32">
        <f t="shared" si="28"/>
        <v>851821</v>
      </c>
      <c r="K47" s="277">
        <f>SUM('2.переченьМРАД'!N243:N280)</f>
        <v>49406</v>
      </c>
      <c r="L47" s="277">
        <f>SUM('2.переченьМРАД'!M243:M280)</f>
        <v>802415</v>
      </c>
      <c r="M47" s="277">
        <f>SUM('[1]3.переченьМРАД'!L215:L227)</f>
        <v>0</v>
      </c>
      <c r="N47" s="278">
        <v>0</v>
      </c>
      <c r="O47" s="32">
        <f t="shared" si="19"/>
        <v>743100</v>
      </c>
      <c r="P47" s="277">
        <f>SUM('2.переченьМРАД'!S243:S280)</f>
        <v>43100</v>
      </c>
      <c r="Q47" s="277">
        <f>SUM('2.переченьМРАД'!R243:R280)</f>
        <v>700000</v>
      </c>
      <c r="R47" s="277">
        <f>SUM('[1]3.переченьМРАД'!Q215:Q227)</f>
        <v>0</v>
      </c>
      <c r="S47" s="278">
        <v>0</v>
      </c>
      <c r="T47" s="32">
        <f t="shared" si="21"/>
        <v>743100</v>
      </c>
      <c r="U47" s="86">
        <f>SUM('2.переченьМРАД'!X243:X280)</f>
        <v>43100</v>
      </c>
      <c r="V47" s="86">
        <f>SUM('2.переченьМРАД'!W243:W280)</f>
        <v>700000</v>
      </c>
      <c r="W47" s="86">
        <f>SUM('2.переченьМРАД'!V243:V280)</f>
        <v>0</v>
      </c>
      <c r="X47" s="86">
        <v>0</v>
      </c>
      <c r="Y47" s="32">
        <f t="shared" si="20"/>
        <v>0</v>
      </c>
      <c r="Z47" s="86">
        <f>SUM('[1]3.переченьМРАД'!AC215:AC227)</f>
        <v>0</v>
      </c>
      <c r="AA47" s="86">
        <f>SUM('[1]3.переченьМРАД'!AB215:AB227)</f>
        <v>0</v>
      </c>
      <c r="AB47" s="86">
        <f>SUM('[1]3.переченьМРАД'!AA215:AA227)</f>
        <v>0</v>
      </c>
      <c r="AC47" s="86">
        <v>0</v>
      </c>
      <c r="AD47" s="32">
        <f t="shared" si="22"/>
        <v>3020701</v>
      </c>
    </row>
    <row r="48" spans="1:34" ht="156.75" customHeight="1" outlineLevel="1" x14ac:dyDescent="0.2">
      <c r="A48" s="85" t="s">
        <v>1151</v>
      </c>
      <c r="B48" s="84" t="s">
        <v>454</v>
      </c>
      <c r="C48" s="51" t="s">
        <v>102</v>
      </c>
      <c r="D48" s="84" t="s">
        <v>91</v>
      </c>
      <c r="E48" s="32">
        <f t="shared" si="18"/>
        <v>142702</v>
      </c>
      <c r="F48" s="277">
        <f>'2.переченьМРАД'!$I$285</f>
        <v>7702</v>
      </c>
      <c r="G48" s="277">
        <f>'2.переченьМРАД'!$H$285</f>
        <v>135000</v>
      </c>
      <c r="H48" s="277">
        <f>'2.переченьМРАД'!G56</f>
        <v>0</v>
      </c>
      <c r="I48" s="278">
        <v>0</v>
      </c>
      <c r="J48" s="32">
        <f t="shared" si="28"/>
        <v>132751</v>
      </c>
      <c r="K48" s="277">
        <f>'2.переченьМРАД'!$N$285</f>
        <v>132751</v>
      </c>
      <c r="L48" s="277">
        <f>'2.переченьМРАД'!$M$285</f>
        <v>0</v>
      </c>
      <c r="M48" s="277">
        <v>0</v>
      </c>
      <c r="N48" s="278">
        <v>0</v>
      </c>
      <c r="O48" s="32">
        <f t="shared" si="19"/>
        <v>7696</v>
      </c>
      <c r="P48" s="277">
        <f>'2.переченьМРАД'!$S$285</f>
        <v>7696</v>
      </c>
      <c r="Q48" s="277">
        <f>'2.переченьМРАД'!$R$285</f>
        <v>0</v>
      </c>
      <c r="R48" s="277">
        <v>0</v>
      </c>
      <c r="S48" s="278">
        <v>0</v>
      </c>
      <c r="T48" s="32">
        <f t="shared" si="21"/>
        <v>7696</v>
      </c>
      <c r="U48" s="86">
        <f>ROUND('2.переченьМРАД'!$X$285,0)</f>
        <v>7696</v>
      </c>
      <c r="V48" s="86">
        <f>ROUND('2.переченьМРАД'!$W$285,0)</f>
        <v>0</v>
      </c>
      <c r="W48" s="86">
        <v>0</v>
      </c>
      <c r="X48" s="86">
        <v>0</v>
      </c>
      <c r="Y48" s="32">
        <f t="shared" si="20"/>
        <v>362361</v>
      </c>
      <c r="Z48" s="86">
        <f>ROUND('2.переченьМРАД'!$AC$285,0)</f>
        <v>18756</v>
      </c>
      <c r="AA48" s="86">
        <f>ROUND('2.переченьМРАД'!$AB$285,0)</f>
        <v>343605</v>
      </c>
      <c r="AB48" s="86">
        <v>0</v>
      </c>
      <c r="AC48" s="86">
        <v>0</v>
      </c>
      <c r="AD48" s="32">
        <f t="shared" si="22"/>
        <v>653206</v>
      </c>
    </row>
    <row r="49" spans="1:34" s="4" customFormat="1" ht="343.5" customHeight="1" outlineLevel="1" x14ac:dyDescent="0.2">
      <c r="A49" s="85" t="s">
        <v>1152</v>
      </c>
      <c r="B49" s="84" t="s">
        <v>461</v>
      </c>
      <c r="C49" s="51" t="s">
        <v>102</v>
      </c>
      <c r="D49" s="84" t="s">
        <v>91</v>
      </c>
      <c r="E49" s="32">
        <f>F49+G49+H49+I49</f>
        <v>2746</v>
      </c>
      <c r="F49" s="277">
        <v>2746</v>
      </c>
      <c r="G49" s="277">
        <f>'2.переченьМРАД'!$H$536</f>
        <v>0</v>
      </c>
      <c r="H49" s="277">
        <f>'2.переченьМРАД'!G536</f>
        <v>0</v>
      </c>
      <c r="I49" s="278">
        <v>0</v>
      </c>
      <c r="J49" s="32">
        <f t="shared" si="28"/>
        <v>1380</v>
      </c>
      <c r="K49" s="277">
        <f>'2.переченьМРАД'!N536</f>
        <v>1380</v>
      </c>
      <c r="L49" s="277">
        <f>'[2]2.переченьМРАД'!$M$510</f>
        <v>0</v>
      </c>
      <c r="M49" s="277">
        <v>0</v>
      </c>
      <c r="N49" s="278">
        <v>0</v>
      </c>
      <c r="O49" s="32">
        <f t="shared" si="19"/>
        <v>2300</v>
      </c>
      <c r="P49" s="277">
        <f>'2.переченьМРАД'!S536</f>
        <v>2300</v>
      </c>
      <c r="Q49" s="277">
        <f>'[2]2.переченьМРАД'!$R$510</f>
        <v>0</v>
      </c>
      <c r="R49" s="277">
        <v>0</v>
      </c>
      <c r="S49" s="278">
        <v>0</v>
      </c>
      <c r="T49" s="32">
        <f t="shared" si="21"/>
        <v>2300</v>
      </c>
      <c r="U49" s="86">
        <f>'2.переченьМРАД'!X536</f>
        <v>2300</v>
      </c>
      <c r="V49" s="86">
        <f>'2.переченьМРАД'!$W$536</f>
        <v>0</v>
      </c>
      <c r="W49" s="86">
        <v>0</v>
      </c>
      <c r="X49" s="86">
        <v>0</v>
      </c>
      <c r="Y49" s="32">
        <f t="shared" si="20"/>
        <v>129724</v>
      </c>
      <c r="Z49" s="86">
        <f>ROUND('2.переченьМРАД'!$AC$536,0)</f>
        <v>129724</v>
      </c>
      <c r="AA49" s="86">
        <f>'2.переченьМРАД'!$AB$536</f>
        <v>0</v>
      </c>
      <c r="AB49" s="86">
        <v>0</v>
      </c>
      <c r="AC49" s="86">
        <v>0</v>
      </c>
      <c r="AD49" s="32">
        <f>E49+J49+O49+T49+Y49</f>
        <v>138450</v>
      </c>
      <c r="AE49" s="63">
        <f>F53-'[3]3.меропр.'!F44</f>
        <v>31017.000719999996</v>
      </c>
      <c r="AF49" s="63">
        <f>G53-'[3]3.меропр.'!G44</f>
        <v>649107.99927999999</v>
      </c>
      <c r="AG49" s="63">
        <f>H53-'[3]3.меропр.'!H44</f>
        <v>126793</v>
      </c>
      <c r="AH49" s="64">
        <f>I53-'[3]3.меропр.'!I44</f>
        <v>0</v>
      </c>
    </row>
    <row r="50" spans="1:34" s="4" customFormat="1" ht="115.9" customHeight="1" outlineLevel="1" x14ac:dyDescent="0.2">
      <c r="A50" s="84" t="s">
        <v>1153</v>
      </c>
      <c r="B50" s="84" t="s">
        <v>721</v>
      </c>
      <c r="C50" s="51" t="s">
        <v>102</v>
      </c>
      <c r="D50" s="84">
        <v>2021</v>
      </c>
      <c r="E50" s="32">
        <f>F50+G50+H50+I50</f>
        <v>155462</v>
      </c>
      <c r="F50" s="277">
        <f>'2.переченьМРАД'!I538</f>
        <v>7462</v>
      </c>
      <c r="G50" s="277">
        <f>'2.переченьМРАД'!H538</f>
        <v>148000</v>
      </c>
      <c r="H50" s="277">
        <f>'2.переченьМРАД'!G538</f>
        <v>0</v>
      </c>
      <c r="I50" s="278">
        <v>0</v>
      </c>
      <c r="J50" s="32">
        <f t="shared" si="28"/>
        <v>212314</v>
      </c>
      <c r="K50" s="277">
        <f>'2.переченьМРАД'!N539</f>
        <v>12314</v>
      </c>
      <c r="L50" s="277">
        <f>'2.переченьМРАД'!M539</f>
        <v>200000</v>
      </c>
      <c r="M50" s="277">
        <f>'2.переченьМРАД'!L538</f>
        <v>0</v>
      </c>
      <c r="N50" s="278">
        <v>0</v>
      </c>
      <c r="O50" s="32">
        <f t="shared" si="19"/>
        <v>0</v>
      </c>
      <c r="P50" s="277">
        <f>'2.переченьМРАД'!S538</f>
        <v>0</v>
      </c>
      <c r="Q50" s="277">
        <f>'2.переченьМРАД'!R538</f>
        <v>0</v>
      </c>
      <c r="R50" s="277">
        <f>'2.переченьМРАД'!Q538</f>
        <v>0</v>
      </c>
      <c r="S50" s="278">
        <v>0</v>
      </c>
      <c r="T50" s="32">
        <f t="shared" si="21"/>
        <v>0</v>
      </c>
      <c r="U50" s="86">
        <f>'2.переченьМРАД'!X538</f>
        <v>0</v>
      </c>
      <c r="V50" s="86">
        <f>'2.переченьМРАД'!W538</f>
        <v>0</v>
      </c>
      <c r="W50" s="86">
        <f>'2.переченьМРАД'!V538</f>
        <v>0</v>
      </c>
      <c r="X50" s="86">
        <v>0</v>
      </c>
      <c r="Y50" s="32">
        <f t="shared" si="20"/>
        <v>0</v>
      </c>
      <c r="Z50" s="86">
        <f>'2.переченьМРАД'!AC538</f>
        <v>0</v>
      </c>
      <c r="AA50" s="86">
        <f>'2.переченьМРАД'!AB538</f>
        <v>0</v>
      </c>
      <c r="AB50" s="86">
        <f>'2.переченьМРАД'!AA538</f>
        <v>0</v>
      </c>
      <c r="AC50" s="86">
        <v>0</v>
      </c>
      <c r="AD50" s="32">
        <f t="shared" si="22"/>
        <v>367776</v>
      </c>
      <c r="AE50" s="63"/>
      <c r="AF50" s="63"/>
      <c r="AG50" s="63"/>
      <c r="AH50" s="64"/>
    </row>
    <row r="51" spans="1:34" s="152" customFormat="1" ht="51" customHeight="1" outlineLevel="1" x14ac:dyDescent="0.25">
      <c r="A51" s="381" t="s">
        <v>1027</v>
      </c>
      <c r="B51" s="381"/>
      <c r="C51" s="381"/>
      <c r="D51" s="160"/>
      <c r="E51" s="32">
        <f>F51+G51+H51+I51</f>
        <v>1584835</v>
      </c>
      <c r="F51" s="279">
        <f>F53-F52</f>
        <v>108934</v>
      </c>
      <c r="G51" s="279">
        <f>G53-G52</f>
        <v>1349108</v>
      </c>
      <c r="H51" s="279">
        <f>H53-H52</f>
        <v>126793</v>
      </c>
      <c r="I51" s="279">
        <f t="shared" ref="I51" si="29">I53-I43</f>
        <v>0</v>
      </c>
      <c r="J51" s="32">
        <f>K51+L51+M51+N51</f>
        <v>1759589</v>
      </c>
      <c r="K51" s="279">
        <f>K53-K52</f>
        <v>269723</v>
      </c>
      <c r="L51" s="279">
        <f t="shared" ref="L51:N51" si="30">L53-L52</f>
        <v>1489866</v>
      </c>
      <c r="M51" s="279">
        <f t="shared" si="30"/>
        <v>0</v>
      </c>
      <c r="N51" s="279">
        <f t="shared" si="30"/>
        <v>0</v>
      </c>
      <c r="O51" s="279">
        <f>P51+Q51+R51+S51</f>
        <v>947865</v>
      </c>
      <c r="P51" s="279">
        <f>P53-P52</f>
        <v>152814</v>
      </c>
      <c r="Q51" s="279">
        <f t="shared" ref="Q51:S51" si="31">Q53-Q52</f>
        <v>795051</v>
      </c>
      <c r="R51" s="279">
        <f t="shared" si="31"/>
        <v>0</v>
      </c>
      <c r="S51" s="279">
        <f t="shared" si="31"/>
        <v>0</v>
      </c>
      <c r="T51" s="32">
        <f>U51+V51+W51+X51</f>
        <v>840685</v>
      </c>
      <c r="U51" s="32">
        <f>U53-U52</f>
        <v>140685</v>
      </c>
      <c r="V51" s="32">
        <f t="shared" ref="V51:X51" si="32">V53-V52</f>
        <v>700000</v>
      </c>
      <c r="W51" s="32">
        <f t="shared" si="32"/>
        <v>0</v>
      </c>
      <c r="X51" s="32">
        <f t="shared" si="32"/>
        <v>0</v>
      </c>
      <c r="Y51" s="32">
        <f>Z51+AA51+AB51+AC51</f>
        <v>5093433</v>
      </c>
      <c r="Z51" s="32">
        <f>Z53-Z52</f>
        <v>502006</v>
      </c>
      <c r="AA51" s="32">
        <f t="shared" ref="AA51:AC51" si="33">AA53-AA52</f>
        <v>4591427</v>
      </c>
      <c r="AB51" s="32">
        <f t="shared" si="33"/>
        <v>0</v>
      </c>
      <c r="AC51" s="32">
        <f t="shared" si="33"/>
        <v>0</v>
      </c>
      <c r="AD51" s="32">
        <f>E51+J51+O51+T51+Y51</f>
        <v>10226407</v>
      </c>
      <c r="AE51" s="80"/>
      <c r="AF51" s="80"/>
      <c r="AG51" s="80"/>
      <c r="AH51" s="81"/>
    </row>
    <row r="52" spans="1:34" s="152" customFormat="1" ht="40.5" customHeight="1" outlineLevel="1" x14ac:dyDescent="0.25">
      <c r="A52" s="381" t="s">
        <v>1028</v>
      </c>
      <c r="B52" s="381"/>
      <c r="C52" s="381"/>
      <c r="D52" s="160"/>
      <c r="E52" s="32">
        <f>F52+G52+H52+I52</f>
        <v>988</v>
      </c>
      <c r="F52" s="279">
        <f>F43</f>
        <v>988</v>
      </c>
      <c r="G52" s="279">
        <f t="shared" ref="G52:I52" si="34">G43</f>
        <v>0</v>
      </c>
      <c r="H52" s="279">
        <f t="shared" si="34"/>
        <v>0</v>
      </c>
      <c r="I52" s="279">
        <f t="shared" si="34"/>
        <v>0</v>
      </c>
      <c r="J52" s="32">
        <f>K52+L52+M52+N52</f>
        <v>0</v>
      </c>
      <c r="K52" s="279">
        <f>K43</f>
        <v>0</v>
      </c>
      <c r="L52" s="279">
        <f t="shared" ref="L52:N52" si="35">L43</f>
        <v>0</v>
      </c>
      <c r="M52" s="279">
        <f t="shared" si="35"/>
        <v>0</v>
      </c>
      <c r="N52" s="280">
        <f t="shared" si="35"/>
        <v>0</v>
      </c>
      <c r="O52" s="32">
        <f>P52+Q52+R52+S52</f>
        <v>0</v>
      </c>
      <c r="P52" s="279">
        <f>P43</f>
        <v>0</v>
      </c>
      <c r="Q52" s="279">
        <f t="shared" ref="Q52:S52" si="36">Q43</f>
        <v>0</v>
      </c>
      <c r="R52" s="279">
        <f t="shared" si="36"/>
        <v>0</v>
      </c>
      <c r="S52" s="280">
        <f t="shared" si="36"/>
        <v>0</v>
      </c>
      <c r="T52" s="32">
        <f>U52+V52+W52+X52</f>
        <v>0</v>
      </c>
      <c r="U52" s="32">
        <f>U43</f>
        <v>0</v>
      </c>
      <c r="V52" s="32">
        <f t="shared" ref="V52:X52" si="37">V43</f>
        <v>0</v>
      </c>
      <c r="W52" s="32">
        <f t="shared" si="37"/>
        <v>0</v>
      </c>
      <c r="X52" s="32">
        <f t="shared" si="37"/>
        <v>0</v>
      </c>
      <c r="Y52" s="32">
        <f>Z52+AA52+AB52+AC52</f>
        <v>0</v>
      </c>
      <c r="Z52" s="32">
        <f>Z43</f>
        <v>0</v>
      </c>
      <c r="AA52" s="32">
        <f t="shared" ref="AA52:AC52" si="38">AA43</f>
        <v>0</v>
      </c>
      <c r="AB52" s="32">
        <f t="shared" si="38"/>
        <v>0</v>
      </c>
      <c r="AC52" s="32">
        <f t="shared" si="38"/>
        <v>0</v>
      </c>
      <c r="AD52" s="32">
        <f>E52+J52+O52+T52+Y52</f>
        <v>988</v>
      </c>
      <c r="AE52" s="80"/>
      <c r="AF52" s="80"/>
      <c r="AG52" s="80"/>
      <c r="AH52" s="81"/>
    </row>
    <row r="53" spans="1:34" customFormat="1" ht="42" customHeight="1" x14ac:dyDescent="0.2">
      <c r="A53" s="381" t="s">
        <v>1026</v>
      </c>
      <c r="B53" s="381"/>
      <c r="C53" s="381"/>
      <c r="D53" s="87"/>
      <c r="E53" s="32">
        <f t="shared" ref="E53:AD53" si="39">SUM(E40:E50)-E47-E45</f>
        <v>1585823</v>
      </c>
      <c r="F53" s="32">
        <f>SUM(F40:F50)-F47-F45</f>
        <v>109922</v>
      </c>
      <c r="G53" s="32">
        <f>SUM(G40:G50)-G47-G45</f>
        <v>1349108</v>
      </c>
      <c r="H53" s="32">
        <f>SUM(H40:H50)-H47-H45</f>
        <v>126793</v>
      </c>
      <c r="I53" s="32">
        <f t="shared" si="39"/>
        <v>0</v>
      </c>
      <c r="J53" s="32">
        <f t="shared" si="39"/>
        <v>1759589</v>
      </c>
      <c r="K53" s="32">
        <f t="shared" si="39"/>
        <v>269723</v>
      </c>
      <c r="L53" s="32">
        <f t="shared" si="39"/>
        <v>1489866</v>
      </c>
      <c r="M53" s="32">
        <f t="shared" si="39"/>
        <v>0</v>
      </c>
      <c r="N53" s="32">
        <f t="shared" si="39"/>
        <v>0</v>
      </c>
      <c r="O53" s="32">
        <f t="shared" si="39"/>
        <v>947865</v>
      </c>
      <c r="P53" s="32">
        <f t="shared" si="39"/>
        <v>152814</v>
      </c>
      <c r="Q53" s="32">
        <f t="shared" si="39"/>
        <v>795051</v>
      </c>
      <c r="R53" s="32">
        <f t="shared" si="39"/>
        <v>0</v>
      </c>
      <c r="S53" s="32">
        <f t="shared" si="39"/>
        <v>0</v>
      </c>
      <c r="T53" s="32">
        <f>SUM(T40:T50)-T47-T45</f>
        <v>840685</v>
      </c>
      <c r="U53" s="32">
        <f t="shared" si="39"/>
        <v>140685</v>
      </c>
      <c r="V53" s="32">
        <f t="shared" si="39"/>
        <v>700000</v>
      </c>
      <c r="W53" s="32">
        <f t="shared" si="39"/>
        <v>0</v>
      </c>
      <c r="X53" s="32">
        <f t="shared" si="39"/>
        <v>0</v>
      </c>
      <c r="Y53" s="32">
        <f t="shared" si="39"/>
        <v>5093433</v>
      </c>
      <c r="Z53" s="32">
        <f t="shared" si="39"/>
        <v>502006</v>
      </c>
      <c r="AA53" s="32">
        <f t="shared" si="39"/>
        <v>4591427</v>
      </c>
      <c r="AB53" s="32">
        <f t="shared" si="39"/>
        <v>0</v>
      </c>
      <c r="AC53" s="32">
        <f t="shared" si="39"/>
        <v>0</v>
      </c>
      <c r="AD53" s="32">
        <f t="shared" si="39"/>
        <v>10227395</v>
      </c>
      <c r="AE53" s="40">
        <f>F53+K53+P53+U53+Z53</f>
        <v>1175150</v>
      </c>
      <c r="AF53" s="40">
        <f>G53+L53+Q53+V53+AA53</f>
        <v>8925452</v>
      </c>
      <c r="AG53" s="40">
        <f>H53+M53+R53+W53+AB53</f>
        <v>126793</v>
      </c>
      <c r="AH53" s="40">
        <f>I53+N53+S53+X53+AC53</f>
        <v>0</v>
      </c>
    </row>
    <row r="54" spans="1:34" ht="42" customHeight="1" x14ac:dyDescent="0.2">
      <c r="A54" s="294" t="s">
        <v>1168</v>
      </c>
      <c r="B54" s="424" t="s">
        <v>456</v>
      </c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299"/>
      <c r="AF54" s="299"/>
      <c r="AG54" s="299"/>
      <c r="AH54" s="299"/>
    </row>
    <row r="55" spans="1:34" ht="37.9" customHeight="1" x14ac:dyDescent="0.2">
      <c r="A55" s="416" t="s">
        <v>1111</v>
      </c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6"/>
      <c r="AD55" s="416"/>
    </row>
    <row r="56" spans="1:34" ht="36" customHeight="1" x14ac:dyDescent="0.2">
      <c r="A56" s="423" t="s">
        <v>455</v>
      </c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</row>
    <row r="57" spans="1:34" ht="36.6" customHeight="1" outlineLevel="1" x14ac:dyDescent="0.2">
      <c r="A57" s="297" t="s">
        <v>82</v>
      </c>
      <c r="B57" s="427" t="s">
        <v>1169</v>
      </c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298"/>
      <c r="AF57" s="298"/>
      <c r="AG57" s="298"/>
      <c r="AH57" s="298"/>
    </row>
    <row r="58" spans="1:34" customFormat="1" ht="207.75" customHeight="1" outlineLevel="1" x14ac:dyDescent="0.2">
      <c r="A58" s="85" t="s">
        <v>1139</v>
      </c>
      <c r="B58" s="87" t="s">
        <v>1135</v>
      </c>
      <c r="C58" s="51" t="s">
        <v>97</v>
      </c>
      <c r="D58" s="84" t="s">
        <v>91</v>
      </c>
      <c r="E58" s="32">
        <f>F58+G58+H58+I58</f>
        <v>242392</v>
      </c>
      <c r="F58" s="86">
        <f>390702-125000-25030+1720</f>
        <v>242392</v>
      </c>
      <c r="G58" s="86">
        <v>0</v>
      </c>
      <c r="H58" s="86">
        <v>0</v>
      </c>
      <c r="I58" s="86">
        <v>0</v>
      </c>
      <c r="J58" s="32">
        <f>K58+L58+M58+N58</f>
        <v>221307</v>
      </c>
      <c r="K58" s="86">
        <v>221307</v>
      </c>
      <c r="L58" s="86">
        <v>0</v>
      </c>
      <c r="M58" s="86">
        <v>0</v>
      </c>
      <c r="N58" s="86">
        <v>0</v>
      </c>
      <c r="O58" s="32">
        <f>P58+Q58+R58+S58</f>
        <v>426468</v>
      </c>
      <c r="P58" s="86">
        <f>424611+1857</f>
        <v>426468</v>
      </c>
      <c r="Q58" s="86">
        <v>0</v>
      </c>
      <c r="R58" s="86">
        <v>0</v>
      </c>
      <c r="S58" s="86">
        <v>0</v>
      </c>
      <c r="T58" s="32">
        <f>U58+V58+W58+X58</f>
        <v>426468</v>
      </c>
      <c r="U58" s="86">
        <v>426468</v>
      </c>
      <c r="V58" s="86">
        <v>0</v>
      </c>
      <c r="W58" s="86">
        <v>0</v>
      </c>
      <c r="X58" s="86">
        <v>0</v>
      </c>
      <c r="Y58" s="32">
        <f>Z58+AA58+AB58+AC58</f>
        <v>422583</v>
      </c>
      <c r="Z58" s="86">
        <v>422583</v>
      </c>
      <c r="AA58" s="86">
        <v>0</v>
      </c>
      <c r="AB58" s="86">
        <v>0</v>
      </c>
      <c r="AC58" s="86">
        <v>0</v>
      </c>
      <c r="AD58" s="32">
        <f t="shared" ref="AD58:AH59" si="40">E58+J58+O58+T58+Y58</f>
        <v>1739218</v>
      </c>
      <c r="AE58" s="40">
        <f t="shared" si="40"/>
        <v>1739218</v>
      </c>
      <c r="AF58" s="40">
        <f t="shared" si="40"/>
        <v>0</v>
      </c>
      <c r="AG58" s="40">
        <f t="shared" si="40"/>
        <v>0</v>
      </c>
      <c r="AH58" s="40">
        <f t="shared" si="40"/>
        <v>0</v>
      </c>
    </row>
    <row r="59" spans="1:34" customFormat="1" ht="95.25" customHeight="1" outlineLevel="1" x14ac:dyDescent="0.2">
      <c r="A59" s="85" t="s">
        <v>1170</v>
      </c>
      <c r="B59" s="87" t="s">
        <v>131</v>
      </c>
      <c r="C59" s="51" t="s">
        <v>97</v>
      </c>
      <c r="D59" s="84" t="s">
        <v>91</v>
      </c>
      <c r="E59" s="32">
        <v>846</v>
      </c>
      <c r="F59" s="86">
        <v>846</v>
      </c>
      <c r="G59" s="86">
        <v>0</v>
      </c>
      <c r="H59" s="86">
        <v>0</v>
      </c>
      <c r="I59" s="86">
        <v>0</v>
      </c>
      <c r="J59" s="32">
        <f>K59+L59+M59+N59</f>
        <v>846</v>
      </c>
      <c r="K59" s="86">
        <v>846</v>
      </c>
      <c r="L59" s="86">
        <v>0</v>
      </c>
      <c r="M59" s="86">
        <v>0</v>
      </c>
      <c r="N59" s="86">
        <v>0</v>
      </c>
      <c r="O59" s="32">
        <f>P59+Q59+R59+S59</f>
        <v>846</v>
      </c>
      <c r="P59" s="86">
        <v>846</v>
      </c>
      <c r="Q59" s="86">
        <v>0</v>
      </c>
      <c r="R59" s="86">
        <v>0</v>
      </c>
      <c r="S59" s="86">
        <v>0</v>
      </c>
      <c r="T59" s="32">
        <f>U59+V59+W59+X59</f>
        <v>846</v>
      </c>
      <c r="U59" s="86">
        <v>846</v>
      </c>
      <c r="V59" s="86">
        <v>0</v>
      </c>
      <c r="W59" s="86">
        <v>0</v>
      </c>
      <c r="X59" s="86">
        <v>0</v>
      </c>
      <c r="Y59" s="32">
        <f>Z59</f>
        <v>915</v>
      </c>
      <c r="Z59" s="86">
        <v>915</v>
      </c>
      <c r="AA59" s="86">
        <v>0</v>
      </c>
      <c r="AB59" s="86">
        <v>0</v>
      </c>
      <c r="AC59" s="86">
        <v>0</v>
      </c>
      <c r="AD59" s="32">
        <f t="shared" si="40"/>
        <v>4299</v>
      </c>
      <c r="AE59" s="40">
        <f t="shared" si="40"/>
        <v>4299</v>
      </c>
      <c r="AF59" s="40">
        <f t="shared" si="40"/>
        <v>0</v>
      </c>
      <c r="AG59" s="40">
        <f t="shared" si="40"/>
        <v>0</v>
      </c>
      <c r="AH59" s="40">
        <f t="shared" si="40"/>
        <v>0</v>
      </c>
    </row>
    <row r="60" spans="1:34" customFormat="1" ht="36.6" customHeight="1" outlineLevel="1" x14ac:dyDescent="0.2">
      <c r="A60" s="297" t="s">
        <v>83</v>
      </c>
      <c r="B60" s="427" t="s">
        <v>1171</v>
      </c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  <c r="AD60" s="429"/>
      <c r="AE60" s="281"/>
      <c r="AF60" s="24"/>
      <c r="AG60" s="24"/>
      <c r="AH60" s="24"/>
    </row>
    <row r="61" spans="1:34" customFormat="1" ht="96.6" customHeight="1" outlineLevel="1" x14ac:dyDescent="0.2">
      <c r="A61" s="85" t="s">
        <v>1140</v>
      </c>
      <c r="B61" s="87" t="s">
        <v>132</v>
      </c>
      <c r="C61" s="51" t="s">
        <v>97</v>
      </c>
      <c r="D61" s="84" t="s">
        <v>91</v>
      </c>
      <c r="E61" s="32">
        <f>F61+G61+H61+I61</f>
        <v>29931</v>
      </c>
      <c r="F61" s="86">
        <f>30000-69</f>
        <v>29931</v>
      </c>
      <c r="G61" s="86">
        <v>0</v>
      </c>
      <c r="H61" s="86">
        <v>0</v>
      </c>
      <c r="I61" s="86">
        <v>0</v>
      </c>
      <c r="J61" s="32">
        <f>K61+L61+M61+N61</f>
        <v>30000</v>
      </c>
      <c r="K61" s="86">
        <v>30000</v>
      </c>
      <c r="L61" s="86">
        <v>0</v>
      </c>
      <c r="M61" s="86">
        <v>0</v>
      </c>
      <c r="N61" s="86">
        <v>0</v>
      </c>
      <c r="O61" s="32">
        <f>P61+Q61+R61+S61</f>
        <v>30000</v>
      </c>
      <c r="P61" s="86">
        <v>30000</v>
      </c>
      <c r="Q61" s="86">
        <v>0</v>
      </c>
      <c r="R61" s="86">
        <v>0</v>
      </c>
      <c r="S61" s="86">
        <v>0</v>
      </c>
      <c r="T61" s="32">
        <v>30000</v>
      </c>
      <c r="U61" s="86">
        <v>30000</v>
      </c>
      <c r="V61" s="86">
        <v>0</v>
      </c>
      <c r="W61" s="86">
        <v>0</v>
      </c>
      <c r="X61" s="86">
        <v>0</v>
      </c>
      <c r="Y61" s="32">
        <f>Z61+AA61</f>
        <v>32448</v>
      </c>
      <c r="Z61" s="86">
        <v>32448</v>
      </c>
      <c r="AA61" s="86">
        <v>0</v>
      </c>
      <c r="AB61" s="86">
        <v>0</v>
      </c>
      <c r="AC61" s="86">
        <v>0</v>
      </c>
      <c r="AD61" s="32">
        <f>E61+J61+O61+T61+Y61</f>
        <v>152379</v>
      </c>
      <c r="AE61" s="40">
        <f>F61+K61+P61+U61+Z61</f>
        <v>152379</v>
      </c>
      <c r="AF61" s="40">
        <f>G61+L61+Q61+V61+AA61</f>
        <v>0</v>
      </c>
      <c r="AG61" s="40">
        <f>H61+M61+R61+W61+AB61</f>
        <v>0</v>
      </c>
      <c r="AH61" s="40">
        <f>I61+N61+S61+X61+AC61</f>
        <v>0</v>
      </c>
    </row>
    <row r="62" spans="1:34" customFormat="1" ht="132.75" customHeight="1" outlineLevel="1" x14ac:dyDescent="0.2">
      <c r="A62" s="85" t="s">
        <v>1172</v>
      </c>
      <c r="B62" s="87" t="s">
        <v>1013</v>
      </c>
      <c r="C62" s="51" t="s">
        <v>97</v>
      </c>
      <c r="D62" s="84" t="s">
        <v>884</v>
      </c>
      <c r="E62" s="32">
        <f>F62+G62+H62+I62</f>
        <v>8312</v>
      </c>
      <c r="F62" s="86">
        <v>8312</v>
      </c>
      <c r="G62" s="86">
        <v>0</v>
      </c>
      <c r="H62" s="86">
        <v>0</v>
      </c>
      <c r="I62" s="86">
        <v>0</v>
      </c>
      <c r="J62" s="32">
        <f>K62+L62+M62+N62</f>
        <v>8031</v>
      </c>
      <c r="K62" s="86">
        <f>831+7200</f>
        <v>8031</v>
      </c>
      <c r="L62" s="86">
        <v>0</v>
      </c>
      <c r="M62" s="86">
        <v>0</v>
      </c>
      <c r="N62" s="86">
        <v>0</v>
      </c>
      <c r="O62" s="32">
        <f>P62+Q62+R62+S62</f>
        <v>0</v>
      </c>
      <c r="P62" s="86">
        <v>0</v>
      </c>
      <c r="Q62" s="86">
        <v>0</v>
      </c>
      <c r="R62" s="86">
        <v>0</v>
      </c>
      <c r="S62" s="86">
        <v>0</v>
      </c>
      <c r="T62" s="32">
        <f>U62+V62+W62+X62</f>
        <v>0</v>
      </c>
      <c r="U62" s="86">
        <v>0</v>
      </c>
      <c r="V62" s="86">
        <v>0</v>
      </c>
      <c r="W62" s="86">
        <v>0</v>
      </c>
      <c r="X62" s="86">
        <v>0</v>
      </c>
      <c r="Y62" s="32">
        <f>Z62+AA62+AB62+AC62</f>
        <v>0</v>
      </c>
      <c r="Z62" s="86">
        <v>0</v>
      </c>
      <c r="AA62" s="86">
        <v>0</v>
      </c>
      <c r="AB62" s="86">
        <v>0</v>
      </c>
      <c r="AC62" s="86">
        <v>0</v>
      </c>
      <c r="AD62" s="32">
        <f>E62+J62+O62+T62+Y62</f>
        <v>16343</v>
      </c>
      <c r="AE62" s="40"/>
      <c r="AF62" s="40"/>
      <c r="AG62" s="40"/>
      <c r="AH62" s="40"/>
    </row>
    <row r="63" spans="1:34" customFormat="1" ht="240" customHeight="1" outlineLevel="1" x14ac:dyDescent="0.2">
      <c r="A63" s="85" t="s">
        <v>1173</v>
      </c>
      <c r="B63" s="87" t="s">
        <v>802</v>
      </c>
      <c r="C63" s="51" t="s">
        <v>97</v>
      </c>
      <c r="D63" s="84">
        <v>2021</v>
      </c>
      <c r="E63" s="32">
        <f>F63+G63+H63+I63</f>
        <v>111</v>
      </c>
      <c r="F63" s="86">
        <f>625-257-257</f>
        <v>111</v>
      </c>
      <c r="G63" s="86">
        <v>0</v>
      </c>
      <c r="H63" s="86">
        <v>0</v>
      </c>
      <c r="I63" s="86">
        <v>0</v>
      </c>
      <c r="J63" s="32">
        <f>K63+L63+M63+N63</f>
        <v>0</v>
      </c>
      <c r="K63" s="86">
        <v>0</v>
      </c>
      <c r="L63" s="86">
        <v>0</v>
      </c>
      <c r="M63" s="86">
        <v>0</v>
      </c>
      <c r="N63" s="86">
        <v>0</v>
      </c>
      <c r="O63" s="32">
        <f>P63+Q63+R63+S63</f>
        <v>0</v>
      </c>
      <c r="P63" s="86">
        <v>0</v>
      </c>
      <c r="Q63" s="86">
        <v>0</v>
      </c>
      <c r="R63" s="86">
        <v>0</v>
      </c>
      <c r="S63" s="86">
        <v>0</v>
      </c>
      <c r="T63" s="32">
        <f>U63+V63+W63+X63</f>
        <v>0</v>
      </c>
      <c r="U63" s="86">
        <v>0</v>
      </c>
      <c r="V63" s="86">
        <v>0</v>
      </c>
      <c r="W63" s="86">
        <v>0</v>
      </c>
      <c r="X63" s="86">
        <v>0</v>
      </c>
      <c r="Y63" s="32">
        <f>Z63+AA63+AB63+AC63</f>
        <v>0</v>
      </c>
      <c r="Z63" s="86">
        <v>0</v>
      </c>
      <c r="AA63" s="86">
        <v>0</v>
      </c>
      <c r="AB63" s="86">
        <v>0</v>
      </c>
      <c r="AC63" s="86">
        <v>0</v>
      </c>
      <c r="AD63" s="32">
        <f>E63+J63+O63+T63+Y63</f>
        <v>111</v>
      </c>
      <c r="AE63" s="40"/>
      <c r="AF63" s="40"/>
      <c r="AG63" s="40"/>
      <c r="AH63" s="40"/>
    </row>
    <row r="64" spans="1:34" customFormat="1" ht="112.15" customHeight="1" outlineLevel="1" x14ac:dyDescent="0.2">
      <c r="A64" s="85" t="s">
        <v>1174</v>
      </c>
      <c r="B64" s="87" t="s">
        <v>849</v>
      </c>
      <c r="C64" s="51" t="s">
        <v>97</v>
      </c>
      <c r="D64" s="84">
        <v>2021</v>
      </c>
      <c r="E64" s="32">
        <f>F64+G64+H64+I64</f>
        <v>269</v>
      </c>
      <c r="F64" s="86">
        <v>269</v>
      </c>
      <c r="G64" s="86">
        <v>0</v>
      </c>
      <c r="H64" s="86">
        <v>0</v>
      </c>
      <c r="I64" s="86">
        <v>0</v>
      </c>
      <c r="J64" s="32">
        <f>K64+L64+M64+N64</f>
        <v>0</v>
      </c>
      <c r="K64" s="86">
        <v>0</v>
      </c>
      <c r="L64" s="86">
        <v>0</v>
      </c>
      <c r="M64" s="86">
        <v>0</v>
      </c>
      <c r="N64" s="86">
        <v>0</v>
      </c>
      <c r="O64" s="32">
        <f>P64+Q64+R64+S64</f>
        <v>0</v>
      </c>
      <c r="P64" s="86">
        <v>0</v>
      </c>
      <c r="Q64" s="86">
        <v>0</v>
      </c>
      <c r="R64" s="86">
        <v>0</v>
      </c>
      <c r="S64" s="86">
        <v>0</v>
      </c>
      <c r="T64" s="32">
        <f>U64+V64+W64+X64</f>
        <v>0</v>
      </c>
      <c r="U64" s="86">
        <v>0</v>
      </c>
      <c r="V64" s="86">
        <v>0</v>
      </c>
      <c r="W64" s="86">
        <v>0</v>
      </c>
      <c r="X64" s="86">
        <v>0</v>
      </c>
      <c r="Y64" s="32">
        <f>Z64+AA64+AB64+AC64</f>
        <v>0</v>
      </c>
      <c r="Z64" s="86">
        <v>0</v>
      </c>
      <c r="AA64" s="86">
        <v>0</v>
      </c>
      <c r="AB64" s="86">
        <v>0</v>
      </c>
      <c r="AC64" s="86">
        <v>0</v>
      </c>
      <c r="AD64" s="32">
        <f>E64+J64+O64+T64+Y64</f>
        <v>269</v>
      </c>
      <c r="AE64" s="40"/>
      <c r="AF64" s="40"/>
      <c r="AG64" s="40"/>
      <c r="AH64" s="40"/>
    </row>
    <row r="65" spans="1:34" customFormat="1" ht="39" customHeight="1" outlineLevel="1" x14ac:dyDescent="0.2">
      <c r="A65" s="408" t="s">
        <v>133</v>
      </c>
      <c r="B65" s="408"/>
      <c r="C65" s="408"/>
      <c r="D65" s="282"/>
      <c r="E65" s="32">
        <f>SUM(E58:E64)</f>
        <v>281861</v>
      </c>
      <c r="F65" s="32">
        <f t="shared" ref="F65:AD65" si="41">SUM(F58:F64)</f>
        <v>281861</v>
      </c>
      <c r="G65" s="32">
        <f t="shared" si="41"/>
        <v>0</v>
      </c>
      <c r="H65" s="32">
        <f t="shared" si="41"/>
        <v>0</v>
      </c>
      <c r="I65" s="32">
        <f t="shared" si="41"/>
        <v>0</v>
      </c>
      <c r="J65" s="32">
        <f>SUM(J58:J64)</f>
        <v>260184</v>
      </c>
      <c r="K65" s="32">
        <f>SUM(K58:K64)</f>
        <v>260184</v>
      </c>
      <c r="L65" s="32">
        <f t="shared" si="41"/>
        <v>0</v>
      </c>
      <c r="M65" s="32">
        <f t="shared" si="41"/>
        <v>0</v>
      </c>
      <c r="N65" s="32">
        <f t="shared" si="41"/>
        <v>0</v>
      </c>
      <c r="O65" s="32">
        <f t="shared" si="41"/>
        <v>457314</v>
      </c>
      <c r="P65" s="32">
        <f t="shared" si="41"/>
        <v>457314</v>
      </c>
      <c r="Q65" s="32">
        <f t="shared" si="41"/>
        <v>0</v>
      </c>
      <c r="R65" s="32">
        <f t="shared" si="41"/>
        <v>0</v>
      </c>
      <c r="S65" s="32">
        <f t="shared" si="41"/>
        <v>0</v>
      </c>
      <c r="T65" s="32">
        <f t="shared" si="41"/>
        <v>457314</v>
      </c>
      <c r="U65" s="32">
        <f t="shared" si="41"/>
        <v>457314</v>
      </c>
      <c r="V65" s="32">
        <f t="shared" si="41"/>
        <v>0</v>
      </c>
      <c r="W65" s="32">
        <f t="shared" si="41"/>
        <v>0</v>
      </c>
      <c r="X65" s="32">
        <f t="shared" si="41"/>
        <v>0</v>
      </c>
      <c r="Y65" s="32">
        <f t="shared" si="41"/>
        <v>455946</v>
      </c>
      <c r="Z65" s="32">
        <f t="shared" si="41"/>
        <v>455946</v>
      </c>
      <c r="AA65" s="32">
        <f t="shared" si="41"/>
        <v>0</v>
      </c>
      <c r="AB65" s="32">
        <f t="shared" si="41"/>
        <v>0</v>
      </c>
      <c r="AC65" s="32">
        <f t="shared" si="41"/>
        <v>0</v>
      </c>
      <c r="AD65" s="32">
        <f t="shared" si="41"/>
        <v>1912619</v>
      </c>
      <c r="AE65" s="40">
        <f>F65+K65+P65+U65+Z65</f>
        <v>1912619</v>
      </c>
      <c r="AF65" s="40">
        <f>G65+L65+Q65+V65+AA65</f>
        <v>0</v>
      </c>
      <c r="AG65" s="40">
        <f>H65+M65+R65+W65+AB65</f>
        <v>0</v>
      </c>
      <c r="AH65" s="40">
        <f>I65+N65+S65+X65+AC65</f>
        <v>0</v>
      </c>
    </row>
    <row r="66" spans="1:34" customFormat="1" ht="39" customHeight="1" outlineLevel="1" x14ac:dyDescent="0.2">
      <c r="A66" s="294" t="s">
        <v>1175</v>
      </c>
      <c r="B66" s="424" t="s">
        <v>368</v>
      </c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6"/>
      <c r="AE66" s="41"/>
      <c r="AF66" s="41"/>
      <c r="AG66" s="41"/>
      <c r="AH66" s="41"/>
    </row>
    <row r="67" spans="1:34" s="41" customFormat="1" ht="38.450000000000003" customHeight="1" outlineLevel="1" x14ac:dyDescent="0.2">
      <c r="A67" s="416" t="s">
        <v>420</v>
      </c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6"/>
      <c r="AD67" s="416"/>
      <c r="AE67"/>
      <c r="AF67"/>
      <c r="AG67"/>
      <c r="AH67"/>
    </row>
    <row r="68" spans="1:34" customFormat="1" ht="34.15" customHeight="1" x14ac:dyDescent="0.2">
      <c r="A68" s="423" t="s">
        <v>94</v>
      </c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283"/>
      <c r="AF68" s="283"/>
      <c r="AG68" s="283"/>
      <c r="AH68" s="283"/>
    </row>
    <row r="69" spans="1:34" customFormat="1" ht="42" customHeight="1" x14ac:dyDescent="0.2">
      <c r="A69" s="296" t="s">
        <v>74</v>
      </c>
      <c r="B69" s="427" t="s">
        <v>1176</v>
      </c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  <c r="Z69" s="428"/>
      <c r="AA69" s="428"/>
      <c r="AB69" s="428"/>
      <c r="AC69" s="428"/>
      <c r="AD69" s="429"/>
      <c r="AE69" s="283"/>
      <c r="AF69" s="283"/>
      <c r="AG69" s="283"/>
      <c r="AH69" s="283"/>
    </row>
    <row r="70" spans="1:34" customFormat="1" ht="96" customHeight="1" x14ac:dyDescent="0.2">
      <c r="A70" s="85" t="s">
        <v>1141</v>
      </c>
      <c r="B70" s="84" t="s">
        <v>93</v>
      </c>
      <c r="C70" s="51" t="s">
        <v>92</v>
      </c>
      <c r="D70" s="84" t="s">
        <v>91</v>
      </c>
      <c r="E70" s="32">
        <f>F70+G70+H70+I70</f>
        <v>112</v>
      </c>
      <c r="F70" s="86">
        <v>0</v>
      </c>
      <c r="G70" s="86">
        <v>0</v>
      </c>
      <c r="H70" s="86">
        <v>0</v>
      </c>
      <c r="I70" s="86">
        <v>112</v>
      </c>
      <c r="J70" s="32">
        <f>K70+L70+M70+N70</f>
        <v>112</v>
      </c>
      <c r="K70" s="86">
        <v>0</v>
      </c>
      <c r="L70" s="86">
        <v>0</v>
      </c>
      <c r="M70" s="86">
        <v>0</v>
      </c>
      <c r="N70" s="86">
        <v>112</v>
      </c>
      <c r="O70" s="32">
        <f>P70+Q70+R70+S70</f>
        <v>112</v>
      </c>
      <c r="P70" s="86">
        <v>0</v>
      </c>
      <c r="Q70" s="86">
        <v>0</v>
      </c>
      <c r="R70" s="86">
        <v>0</v>
      </c>
      <c r="S70" s="86">
        <v>112</v>
      </c>
      <c r="T70" s="32">
        <f>U70+V70+W70+X70</f>
        <v>112</v>
      </c>
      <c r="U70" s="86">
        <v>0</v>
      </c>
      <c r="V70" s="86">
        <v>0</v>
      </c>
      <c r="W70" s="86">
        <v>0</v>
      </c>
      <c r="X70" s="86">
        <v>112</v>
      </c>
      <c r="Y70" s="32">
        <f>Z70+AA70+AB70+AC70</f>
        <v>112</v>
      </c>
      <c r="Z70" s="86">
        <v>0</v>
      </c>
      <c r="AA70" s="86">
        <v>0</v>
      </c>
      <c r="AB70" s="86">
        <v>0</v>
      </c>
      <c r="AC70" s="86">
        <v>112</v>
      </c>
      <c r="AD70" s="32">
        <f>E70+J70+O70+T70+Y70</f>
        <v>560</v>
      </c>
    </row>
    <row r="71" spans="1:34" customFormat="1" ht="38.25" customHeight="1" x14ac:dyDescent="0.2">
      <c r="A71" s="294" t="s">
        <v>3</v>
      </c>
      <c r="B71" s="424" t="s">
        <v>1177</v>
      </c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6"/>
    </row>
    <row r="72" spans="1:34" s="24" customFormat="1" ht="171" customHeight="1" x14ac:dyDescent="0.2">
      <c r="A72" s="85" t="s">
        <v>1142</v>
      </c>
      <c r="B72" s="284" t="s">
        <v>840</v>
      </c>
      <c r="C72" s="285" t="s">
        <v>92</v>
      </c>
      <c r="D72" s="286" t="s">
        <v>885</v>
      </c>
      <c r="E72" s="287">
        <f>F72+G72+H72+I72</f>
        <v>17888</v>
      </c>
      <c r="F72" s="288">
        <v>17888</v>
      </c>
      <c r="G72" s="288">
        <v>0</v>
      </c>
      <c r="H72" s="288">
        <v>0</v>
      </c>
      <c r="I72" s="288">
        <v>0</v>
      </c>
      <c r="J72" s="287">
        <f>K72+L72+M72+N72</f>
        <v>15100</v>
      </c>
      <c r="K72" s="288">
        <f>11647+3453</f>
        <v>15100</v>
      </c>
      <c r="L72" s="288">
        <v>0</v>
      </c>
      <c r="M72" s="288">
        <v>0</v>
      </c>
      <c r="N72" s="288">
        <v>0</v>
      </c>
      <c r="O72" s="287">
        <f>P72</f>
        <v>11647</v>
      </c>
      <c r="P72" s="288">
        <v>11647</v>
      </c>
      <c r="Q72" s="288">
        <v>0</v>
      </c>
      <c r="R72" s="288">
        <v>0</v>
      </c>
      <c r="S72" s="288">
        <v>0</v>
      </c>
      <c r="T72" s="287">
        <f>U72+V72+W72+X72</f>
        <v>11647</v>
      </c>
      <c r="U72" s="288">
        <v>11647</v>
      </c>
      <c r="V72" s="288">
        <v>0</v>
      </c>
      <c r="W72" s="288">
        <v>0</v>
      </c>
      <c r="X72" s="288">
        <v>0</v>
      </c>
      <c r="Y72" s="287">
        <f>Z72+AA72+AB72+AC72</f>
        <v>0</v>
      </c>
      <c r="Z72" s="288">
        <v>0</v>
      </c>
      <c r="AA72" s="288">
        <v>0</v>
      </c>
      <c r="AB72" s="288">
        <v>0</v>
      </c>
      <c r="AC72" s="288">
        <v>0</v>
      </c>
      <c r="AD72" s="287">
        <f>E72+J72+O72+T72+Y72</f>
        <v>56282</v>
      </c>
      <c r="AE72"/>
      <c r="AF72"/>
      <c r="AG72"/>
      <c r="AH72"/>
    </row>
    <row r="73" spans="1:34" s="24" customFormat="1" ht="399.75" customHeight="1" x14ac:dyDescent="0.2">
      <c r="A73" s="85" t="s">
        <v>1178</v>
      </c>
      <c r="B73" s="284" t="s">
        <v>839</v>
      </c>
      <c r="C73" s="285" t="s">
        <v>92</v>
      </c>
      <c r="D73" s="286" t="s">
        <v>884</v>
      </c>
      <c r="E73" s="287">
        <f>F73+G73+H73+I73</f>
        <v>29008</v>
      </c>
      <c r="F73" s="288">
        <v>290</v>
      </c>
      <c r="G73" s="288">
        <v>28718</v>
      </c>
      <c r="H73" s="288">
        <v>0</v>
      </c>
      <c r="I73" s="288">
        <v>0</v>
      </c>
      <c r="J73" s="287">
        <f>K73+L73+M73+N73</f>
        <v>43516</v>
      </c>
      <c r="K73" s="288">
        <v>435</v>
      </c>
      <c r="L73" s="288">
        <v>43081</v>
      </c>
      <c r="M73" s="288">
        <v>0</v>
      </c>
      <c r="N73" s="288">
        <v>0</v>
      </c>
      <c r="O73" s="287">
        <v>0</v>
      </c>
      <c r="P73" s="288">
        <v>0</v>
      </c>
      <c r="Q73" s="288">
        <v>0</v>
      </c>
      <c r="R73" s="288">
        <v>0</v>
      </c>
      <c r="S73" s="288">
        <v>0</v>
      </c>
      <c r="T73" s="287">
        <f>U73+V73+W73+X73</f>
        <v>0</v>
      </c>
      <c r="U73" s="288">
        <v>0</v>
      </c>
      <c r="V73" s="288">
        <v>0</v>
      </c>
      <c r="W73" s="288">
        <v>0</v>
      </c>
      <c r="X73" s="288">
        <v>0</v>
      </c>
      <c r="Y73" s="287">
        <f>Z73+AA73+AB73+AC73</f>
        <v>0</v>
      </c>
      <c r="Z73" s="288">
        <v>0</v>
      </c>
      <c r="AA73" s="288">
        <v>0</v>
      </c>
      <c r="AB73" s="288">
        <v>0</v>
      </c>
      <c r="AC73" s="288">
        <v>0</v>
      </c>
      <c r="AD73" s="287">
        <f>E73+J73+O73+T73+Y73</f>
        <v>72524</v>
      </c>
      <c r="AE73"/>
      <c r="AF73"/>
      <c r="AG73"/>
      <c r="AH73"/>
    </row>
    <row r="74" spans="1:34" s="24" customFormat="1" ht="86.45" customHeight="1" x14ac:dyDescent="0.2">
      <c r="A74" s="85" t="s">
        <v>1179</v>
      </c>
      <c r="B74" s="289" t="s">
        <v>714</v>
      </c>
      <c r="C74" s="51" t="s">
        <v>92</v>
      </c>
      <c r="D74" s="84" t="s">
        <v>429</v>
      </c>
      <c r="E74" s="32">
        <v>0</v>
      </c>
      <c r="F74" s="86">
        <v>0</v>
      </c>
      <c r="G74" s="86">
        <v>0</v>
      </c>
      <c r="H74" s="86">
        <v>0</v>
      </c>
      <c r="I74" s="86">
        <v>0</v>
      </c>
      <c r="J74" s="32">
        <v>0</v>
      </c>
      <c r="K74" s="86">
        <v>0</v>
      </c>
      <c r="L74" s="86">
        <v>0</v>
      </c>
      <c r="M74" s="86">
        <v>0</v>
      </c>
      <c r="N74" s="86">
        <v>0</v>
      </c>
      <c r="O74" s="32">
        <v>0</v>
      </c>
      <c r="P74" s="86">
        <v>0</v>
      </c>
      <c r="Q74" s="86">
        <v>0</v>
      </c>
      <c r="R74" s="86">
        <v>0</v>
      </c>
      <c r="S74" s="86">
        <v>0</v>
      </c>
      <c r="T74" s="32">
        <v>0</v>
      </c>
      <c r="U74" s="86">
        <v>0</v>
      </c>
      <c r="V74" s="86">
        <v>0</v>
      </c>
      <c r="W74" s="86">
        <v>0</v>
      </c>
      <c r="X74" s="86">
        <v>0</v>
      </c>
      <c r="Y74" s="32">
        <f>Z74+AA74+AB74+AC74</f>
        <v>26409</v>
      </c>
      <c r="Z74" s="86">
        <f>26509-100</f>
        <v>26409</v>
      </c>
      <c r="AA74" s="86">
        <v>0</v>
      </c>
      <c r="AB74" s="86">
        <v>0</v>
      </c>
      <c r="AC74" s="86">
        <v>0</v>
      </c>
      <c r="AD74" s="32">
        <f>E74+J74+O74+T74+Y74</f>
        <v>26409</v>
      </c>
      <c r="AE74"/>
      <c r="AF74"/>
      <c r="AG74"/>
      <c r="AH74"/>
    </row>
    <row r="75" spans="1:34" s="24" customFormat="1" ht="136.9" customHeight="1" x14ac:dyDescent="0.2">
      <c r="A75" s="85" t="s">
        <v>1180</v>
      </c>
      <c r="B75" s="289" t="s">
        <v>419</v>
      </c>
      <c r="C75" s="84" t="s">
        <v>92</v>
      </c>
      <c r="D75" s="84" t="s">
        <v>91</v>
      </c>
      <c r="E75" s="32">
        <f>F75+G75+H75+I75</f>
        <v>214462</v>
      </c>
      <c r="F75" s="86">
        <f>214652+100-290</f>
        <v>214462</v>
      </c>
      <c r="G75" s="86">
        <v>0</v>
      </c>
      <c r="H75" s="86">
        <v>0</v>
      </c>
      <c r="I75" s="86">
        <v>0</v>
      </c>
      <c r="J75" s="32">
        <f>K75+L75+M75+N75</f>
        <v>258636</v>
      </c>
      <c r="K75" s="86">
        <f>214752+384</f>
        <v>215136</v>
      </c>
      <c r="L75" s="86">
        <v>43500</v>
      </c>
      <c r="M75" s="86">
        <v>0</v>
      </c>
      <c r="N75" s="86">
        <v>0</v>
      </c>
      <c r="O75" s="32">
        <f>P75+Q75+R75+S75</f>
        <v>258252</v>
      </c>
      <c r="P75" s="86">
        <v>214752</v>
      </c>
      <c r="Q75" s="86">
        <v>43500</v>
      </c>
      <c r="R75" s="86">
        <v>0</v>
      </c>
      <c r="S75" s="86">
        <v>0</v>
      </c>
      <c r="T75" s="32">
        <f>U75+V75+W75+X75</f>
        <v>258252</v>
      </c>
      <c r="U75" s="86">
        <v>214752</v>
      </c>
      <c r="V75" s="86">
        <v>43500</v>
      </c>
      <c r="W75" s="86">
        <v>0</v>
      </c>
      <c r="X75" s="86">
        <v>0</v>
      </c>
      <c r="Y75" s="32">
        <f>Z75+AA75+AB75+AC75</f>
        <v>214752</v>
      </c>
      <c r="Z75" s="86">
        <f>214652+100</f>
        <v>214752</v>
      </c>
      <c r="AA75" s="86">
        <v>0</v>
      </c>
      <c r="AB75" s="86">
        <v>0</v>
      </c>
      <c r="AC75" s="86">
        <v>0</v>
      </c>
      <c r="AD75" s="32">
        <f>E75+J75+O75+T75+Y75</f>
        <v>1204354</v>
      </c>
      <c r="AE75"/>
      <c r="AF75"/>
      <c r="AG75"/>
      <c r="AH75"/>
    </row>
    <row r="76" spans="1:34" s="158" customFormat="1" ht="39" customHeight="1" x14ac:dyDescent="0.2">
      <c r="A76" s="294" t="s">
        <v>75</v>
      </c>
      <c r="B76" s="425" t="s">
        <v>1181</v>
      </c>
      <c r="C76" s="425"/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6"/>
      <c r="AE76" s="159"/>
      <c r="AF76" s="159"/>
      <c r="AG76" s="159"/>
      <c r="AH76" s="159"/>
    </row>
    <row r="77" spans="1:34" s="24" customFormat="1" ht="44.45" customHeight="1" x14ac:dyDescent="0.2">
      <c r="A77" s="407" t="s">
        <v>1143</v>
      </c>
      <c r="B77" s="410" t="s">
        <v>1128</v>
      </c>
      <c r="C77" s="409" t="s">
        <v>92</v>
      </c>
      <c r="D77" s="362" t="s">
        <v>91</v>
      </c>
      <c r="E77" s="418">
        <f>F77+G77+H77+I77</f>
        <v>76067</v>
      </c>
      <c r="F77" s="413">
        <v>761</v>
      </c>
      <c r="G77" s="413">
        <f>75306</f>
        <v>75306</v>
      </c>
      <c r="H77" s="413">
        <v>0</v>
      </c>
      <c r="I77" s="413">
        <v>0</v>
      </c>
      <c r="J77" s="418">
        <f>K77+L77+M77+N77</f>
        <v>76067</v>
      </c>
      <c r="K77" s="413">
        <v>761</v>
      </c>
      <c r="L77" s="413">
        <v>75306</v>
      </c>
      <c r="M77" s="413">
        <v>0</v>
      </c>
      <c r="N77" s="413">
        <v>0</v>
      </c>
      <c r="O77" s="418">
        <f>P77+Q77+R77+S77</f>
        <v>76067</v>
      </c>
      <c r="P77" s="413">
        <v>761</v>
      </c>
      <c r="Q77" s="413">
        <v>75306</v>
      </c>
      <c r="R77" s="413">
        <v>0</v>
      </c>
      <c r="S77" s="413">
        <v>0</v>
      </c>
      <c r="T77" s="418">
        <f>U77+V77+W77+X77</f>
        <v>76067</v>
      </c>
      <c r="U77" s="413">
        <v>761</v>
      </c>
      <c r="V77" s="413">
        <v>75306</v>
      </c>
      <c r="W77" s="413">
        <v>0</v>
      </c>
      <c r="X77" s="413">
        <v>0</v>
      </c>
      <c r="Y77" s="418">
        <f>Z77+AA77</f>
        <v>62986</v>
      </c>
      <c r="Z77" s="413">
        <v>630</v>
      </c>
      <c r="AA77" s="413">
        <v>62356</v>
      </c>
      <c r="AB77" s="413">
        <v>0</v>
      </c>
      <c r="AC77" s="413">
        <v>0</v>
      </c>
      <c r="AD77" s="418">
        <f>E77+J77+O77+T77+Y77</f>
        <v>367254</v>
      </c>
      <c r="AE77"/>
      <c r="AF77"/>
      <c r="AG77"/>
      <c r="AH77"/>
    </row>
    <row r="78" spans="1:34" s="24" customFormat="1" ht="285" customHeight="1" x14ac:dyDescent="0.2">
      <c r="A78" s="407"/>
      <c r="B78" s="410"/>
      <c r="C78" s="409"/>
      <c r="D78" s="362"/>
      <c r="E78" s="418"/>
      <c r="F78" s="413"/>
      <c r="G78" s="413"/>
      <c r="H78" s="413"/>
      <c r="I78" s="413"/>
      <c r="J78" s="418"/>
      <c r="K78" s="413"/>
      <c r="L78" s="413"/>
      <c r="M78" s="413"/>
      <c r="N78" s="413"/>
      <c r="O78" s="418"/>
      <c r="P78" s="413"/>
      <c r="Q78" s="413"/>
      <c r="R78" s="413"/>
      <c r="S78" s="413"/>
      <c r="T78" s="418"/>
      <c r="U78" s="413"/>
      <c r="V78" s="413"/>
      <c r="W78" s="413"/>
      <c r="X78" s="413"/>
      <c r="Y78" s="418"/>
      <c r="Z78" s="413"/>
      <c r="AA78" s="413"/>
      <c r="AB78" s="413"/>
      <c r="AC78" s="413"/>
      <c r="AD78" s="418"/>
      <c r="AE78" s="40">
        <f>F77+K77+P77+U77+Z77</f>
        <v>3674</v>
      </c>
      <c r="AF78" s="40">
        <f>G78+L78+Q78+V77+AA77</f>
        <v>137662</v>
      </c>
      <c r="AG78" s="40">
        <f>H78+M78+R78+W78+AB78</f>
        <v>0</v>
      </c>
      <c r="AH78" s="40">
        <f>I78+N78+S78+X78+AC78</f>
        <v>0</v>
      </c>
    </row>
    <row r="79" spans="1:34" s="15" customFormat="1" ht="42" customHeight="1" x14ac:dyDescent="0.25">
      <c r="A79" s="408" t="s">
        <v>90</v>
      </c>
      <c r="B79" s="408"/>
      <c r="C79" s="408"/>
      <c r="D79" s="290"/>
      <c r="E79" s="32">
        <f t="shared" ref="E79:N79" si="42">SUM(E70:E78)</f>
        <v>337537</v>
      </c>
      <c r="F79" s="32">
        <f t="shared" si="42"/>
        <v>233401</v>
      </c>
      <c r="G79" s="32">
        <f t="shared" si="42"/>
        <v>104024</v>
      </c>
      <c r="H79" s="32">
        <f t="shared" si="42"/>
        <v>0</v>
      </c>
      <c r="I79" s="32">
        <f t="shared" si="42"/>
        <v>112</v>
      </c>
      <c r="J79" s="32">
        <f t="shared" si="42"/>
        <v>393431</v>
      </c>
      <c r="K79" s="32">
        <f t="shared" si="42"/>
        <v>231432</v>
      </c>
      <c r="L79" s="32">
        <f t="shared" si="42"/>
        <v>161887</v>
      </c>
      <c r="M79" s="32">
        <f t="shared" si="42"/>
        <v>0</v>
      </c>
      <c r="N79" s="32">
        <f t="shared" si="42"/>
        <v>112</v>
      </c>
      <c r="O79" s="32">
        <f>SUM(O70:O77)</f>
        <v>346078</v>
      </c>
      <c r="P79" s="32">
        <f>SUM(P70:P77)</f>
        <v>227160</v>
      </c>
      <c r="Q79" s="32">
        <f>SUM(Q70:Q78)</f>
        <v>118806</v>
      </c>
      <c r="R79" s="32">
        <f>SUM(R70:R78)</f>
        <v>0</v>
      </c>
      <c r="S79" s="32">
        <f>SUM(S70:S78)</f>
        <v>112</v>
      </c>
      <c r="T79" s="32">
        <f>SUM(T70:T77)</f>
        <v>346078</v>
      </c>
      <c r="U79" s="32">
        <f>SUM(U70:U77)</f>
        <v>227160</v>
      </c>
      <c r="V79" s="32">
        <f>SUM(V70:V77)</f>
        <v>118806</v>
      </c>
      <c r="W79" s="32">
        <f>SUM(W70:W78)</f>
        <v>0</v>
      </c>
      <c r="X79" s="32">
        <f>SUM(X70:X78)</f>
        <v>112</v>
      </c>
      <c r="Y79" s="32">
        <f>SUM(Y70:Y77)</f>
        <v>304259</v>
      </c>
      <c r="Z79" s="32">
        <f>SUM(Z70:Z77)</f>
        <v>241791</v>
      </c>
      <c r="AA79" s="32">
        <f>SUM(AA70:AA77)</f>
        <v>62356</v>
      </c>
      <c r="AB79" s="32">
        <f>SUM(AB70:AB78)</f>
        <v>0</v>
      </c>
      <c r="AC79" s="32">
        <f>SUM(AC70:AC78)</f>
        <v>112</v>
      </c>
      <c r="AD79" s="32">
        <f>SUM(AD70:AD77)</f>
        <v>1727383</v>
      </c>
      <c r="AE79" s="40">
        <f>F79+K79+P79+U79+Z79</f>
        <v>1160944</v>
      </c>
      <c r="AF79" s="40">
        <f>G79+L79+Q79+V79+AA79</f>
        <v>565879</v>
      </c>
      <c r="AG79" s="40">
        <f>H79+M79+R79+W79+AB79</f>
        <v>0</v>
      </c>
      <c r="AH79" s="40">
        <f>I79+N79+S79+X79+AC79</f>
        <v>560</v>
      </c>
    </row>
    <row r="80" spans="1:34" s="15" customFormat="1" ht="42" customHeight="1" x14ac:dyDescent="0.25">
      <c r="A80" s="381" t="s">
        <v>1029</v>
      </c>
      <c r="B80" s="381"/>
      <c r="C80" s="381"/>
      <c r="D80" s="290"/>
      <c r="E80" s="32">
        <f>E82-E81</f>
        <v>2377245</v>
      </c>
      <c r="F80" s="32">
        <f t="shared" ref="F80:AC80" si="43">F82-F81</f>
        <v>797208</v>
      </c>
      <c r="G80" s="32">
        <f t="shared" si="43"/>
        <v>1453132</v>
      </c>
      <c r="H80" s="32">
        <f t="shared" si="43"/>
        <v>126793</v>
      </c>
      <c r="I80" s="32">
        <f t="shared" si="43"/>
        <v>112</v>
      </c>
      <c r="J80" s="32">
        <f>J82-J81</f>
        <v>2517201</v>
      </c>
      <c r="K80" s="32">
        <f>K82-K81</f>
        <v>865336</v>
      </c>
      <c r="L80" s="32">
        <f t="shared" si="43"/>
        <v>1651753</v>
      </c>
      <c r="M80" s="32">
        <f t="shared" si="43"/>
        <v>0</v>
      </c>
      <c r="N80" s="32">
        <f t="shared" si="43"/>
        <v>112</v>
      </c>
      <c r="O80" s="32">
        <f t="shared" si="43"/>
        <v>1846398</v>
      </c>
      <c r="P80" s="32">
        <f t="shared" si="43"/>
        <v>932429</v>
      </c>
      <c r="Q80" s="32">
        <f t="shared" si="43"/>
        <v>913857</v>
      </c>
      <c r="R80" s="32">
        <f t="shared" si="43"/>
        <v>0</v>
      </c>
      <c r="S80" s="32">
        <f t="shared" si="43"/>
        <v>112</v>
      </c>
      <c r="T80" s="32">
        <f t="shared" si="43"/>
        <v>1751499</v>
      </c>
      <c r="U80" s="32">
        <f t="shared" si="43"/>
        <v>932581</v>
      </c>
      <c r="V80" s="32">
        <f t="shared" si="43"/>
        <v>818806</v>
      </c>
      <c r="W80" s="32">
        <f t="shared" si="43"/>
        <v>0</v>
      </c>
      <c r="X80" s="32">
        <f t="shared" si="43"/>
        <v>112</v>
      </c>
      <c r="Y80" s="32">
        <f t="shared" si="43"/>
        <v>5921997</v>
      </c>
      <c r="Z80" s="32">
        <f t="shared" si="43"/>
        <v>1268102</v>
      </c>
      <c r="AA80" s="32">
        <f t="shared" si="43"/>
        <v>4653783</v>
      </c>
      <c r="AB80" s="32">
        <f t="shared" si="43"/>
        <v>0</v>
      </c>
      <c r="AC80" s="32">
        <f t="shared" si="43"/>
        <v>112</v>
      </c>
      <c r="AD80" s="32">
        <f>E80+J80+O80+T80+Y80</f>
        <v>14414340</v>
      </c>
      <c r="AE80" s="40"/>
      <c r="AF80" s="40"/>
      <c r="AG80" s="40"/>
      <c r="AH80" s="40"/>
    </row>
    <row r="81" spans="1:34" s="15" customFormat="1" ht="35.25" customHeight="1" x14ac:dyDescent="0.25">
      <c r="A81" s="408" t="s">
        <v>1028</v>
      </c>
      <c r="B81" s="408"/>
      <c r="C81" s="408"/>
      <c r="D81" s="290"/>
      <c r="E81" s="32">
        <f>F81+G81+H81+I81</f>
        <v>988</v>
      </c>
      <c r="F81" s="32">
        <f>F43</f>
        <v>988</v>
      </c>
      <c r="G81" s="32">
        <f>G43</f>
        <v>0</v>
      </c>
      <c r="H81" s="32">
        <f>H43</f>
        <v>0</v>
      </c>
      <c r="I81" s="32">
        <f>I43</f>
        <v>0</v>
      </c>
      <c r="J81" s="32">
        <f>K81+L81+M81+N81</f>
        <v>0</v>
      </c>
      <c r="K81" s="32">
        <f>K43</f>
        <v>0</v>
      </c>
      <c r="L81" s="32">
        <f>L43</f>
        <v>0</v>
      </c>
      <c r="M81" s="32">
        <f>M43</f>
        <v>0</v>
      </c>
      <c r="N81" s="32">
        <f>N43</f>
        <v>0</v>
      </c>
      <c r="O81" s="32">
        <f>P81+Q81+R81+S81</f>
        <v>0</v>
      </c>
      <c r="P81" s="32">
        <f>P43</f>
        <v>0</v>
      </c>
      <c r="Q81" s="32">
        <f>Q43</f>
        <v>0</v>
      </c>
      <c r="R81" s="32">
        <f>R43</f>
        <v>0</v>
      </c>
      <c r="S81" s="32">
        <f>S43</f>
        <v>0</v>
      </c>
      <c r="T81" s="32">
        <f>U81+V81+W81+X81</f>
        <v>0</v>
      </c>
      <c r="U81" s="32">
        <f>U43</f>
        <v>0</v>
      </c>
      <c r="V81" s="32">
        <f>V43</f>
        <v>0</v>
      </c>
      <c r="W81" s="32">
        <f>W43</f>
        <v>0</v>
      </c>
      <c r="X81" s="32">
        <f>X43</f>
        <v>0</v>
      </c>
      <c r="Y81" s="32">
        <f>Z81+AA81+AB81+AC81</f>
        <v>0</v>
      </c>
      <c r="Z81" s="32">
        <f>Z43</f>
        <v>0</v>
      </c>
      <c r="AA81" s="32">
        <f>AA43</f>
        <v>0</v>
      </c>
      <c r="AB81" s="32">
        <f>AB43</f>
        <v>0</v>
      </c>
      <c r="AC81" s="32">
        <f>AC43</f>
        <v>0</v>
      </c>
      <c r="AD81" s="32">
        <f>E81+J81+O81+T81+Y81</f>
        <v>988</v>
      </c>
      <c r="AE81" s="40"/>
      <c r="AF81" s="40"/>
      <c r="AG81" s="40"/>
      <c r="AH81" s="40"/>
    </row>
    <row r="82" spans="1:34" s="42" customFormat="1" ht="42" customHeight="1" x14ac:dyDescent="0.25">
      <c r="A82" s="381" t="s">
        <v>1030</v>
      </c>
      <c r="B82" s="381"/>
      <c r="C82" s="381"/>
      <c r="D82" s="282"/>
      <c r="E82" s="32">
        <f t="shared" ref="E82:AH82" si="44">E35+E79+E53+E65</f>
        <v>2378233</v>
      </c>
      <c r="F82" s="32">
        <f t="shared" si="44"/>
        <v>798196</v>
      </c>
      <c r="G82" s="32">
        <f t="shared" si="44"/>
        <v>1453132</v>
      </c>
      <c r="H82" s="32">
        <f t="shared" si="44"/>
        <v>126793</v>
      </c>
      <c r="I82" s="32">
        <f t="shared" si="44"/>
        <v>112</v>
      </c>
      <c r="J82" s="32">
        <f t="shared" si="44"/>
        <v>2517201</v>
      </c>
      <c r="K82" s="32">
        <f t="shared" si="44"/>
        <v>865336</v>
      </c>
      <c r="L82" s="32">
        <f t="shared" si="44"/>
        <v>1651753</v>
      </c>
      <c r="M82" s="32">
        <f t="shared" si="44"/>
        <v>0</v>
      </c>
      <c r="N82" s="32">
        <f t="shared" si="44"/>
        <v>112</v>
      </c>
      <c r="O82" s="32">
        <f t="shared" si="44"/>
        <v>1846398</v>
      </c>
      <c r="P82" s="32">
        <f t="shared" si="44"/>
        <v>932429</v>
      </c>
      <c r="Q82" s="32">
        <f t="shared" si="44"/>
        <v>913857</v>
      </c>
      <c r="R82" s="32">
        <f t="shared" si="44"/>
        <v>0</v>
      </c>
      <c r="S82" s="32">
        <f t="shared" si="44"/>
        <v>112</v>
      </c>
      <c r="T82" s="32">
        <f t="shared" si="44"/>
        <v>1751499</v>
      </c>
      <c r="U82" s="32">
        <f t="shared" si="44"/>
        <v>932581</v>
      </c>
      <c r="V82" s="32">
        <f t="shared" si="44"/>
        <v>818806</v>
      </c>
      <c r="W82" s="32">
        <f t="shared" si="44"/>
        <v>0</v>
      </c>
      <c r="X82" s="32">
        <f t="shared" si="44"/>
        <v>112</v>
      </c>
      <c r="Y82" s="32">
        <f t="shared" si="44"/>
        <v>5921997</v>
      </c>
      <c r="Z82" s="32">
        <f t="shared" si="44"/>
        <v>1268102</v>
      </c>
      <c r="AA82" s="32">
        <f t="shared" si="44"/>
        <v>4653783</v>
      </c>
      <c r="AB82" s="32">
        <f t="shared" si="44"/>
        <v>0</v>
      </c>
      <c r="AC82" s="32">
        <f t="shared" si="44"/>
        <v>112</v>
      </c>
      <c r="AD82" s="32">
        <f t="shared" si="44"/>
        <v>14415328</v>
      </c>
      <c r="AE82" s="40">
        <f t="shared" si="44"/>
        <v>4796644</v>
      </c>
      <c r="AF82" s="40">
        <f t="shared" si="44"/>
        <v>9491331</v>
      </c>
      <c r="AG82" s="40">
        <f t="shared" si="44"/>
        <v>126793</v>
      </c>
      <c r="AH82" s="40">
        <f t="shared" si="44"/>
        <v>560</v>
      </c>
    </row>
    <row r="83" spans="1:34" ht="42" customHeight="1" x14ac:dyDescent="0.2">
      <c r="E83" s="58"/>
      <c r="M83" s="291"/>
      <c r="N83" s="291"/>
      <c r="O83" s="48"/>
      <c r="P83" s="291"/>
      <c r="Q83" s="291"/>
    </row>
    <row r="84" spans="1:34" ht="42" customHeight="1" x14ac:dyDescent="0.2">
      <c r="C84" s="406" t="s">
        <v>833</v>
      </c>
      <c r="E84" s="61">
        <v>172475</v>
      </c>
      <c r="F84" s="32">
        <v>172475</v>
      </c>
      <c r="G84" s="32">
        <v>0</v>
      </c>
      <c r="H84" s="32">
        <v>0</v>
      </c>
      <c r="I84" s="32">
        <v>0</v>
      </c>
      <c r="J84" s="32">
        <v>98858</v>
      </c>
      <c r="K84" s="32">
        <v>98858</v>
      </c>
      <c r="L84" s="32">
        <v>0</v>
      </c>
      <c r="M84" s="32">
        <v>0</v>
      </c>
      <c r="N84" s="32">
        <v>0</v>
      </c>
      <c r="O84" s="32">
        <v>98858</v>
      </c>
      <c r="P84" s="32">
        <v>98858</v>
      </c>
      <c r="Q84" s="32">
        <v>0</v>
      </c>
      <c r="R84" s="32">
        <v>0</v>
      </c>
      <c r="S84" s="32">
        <v>0</v>
      </c>
      <c r="T84" s="32">
        <v>68359</v>
      </c>
      <c r="U84" s="32">
        <v>68359</v>
      </c>
      <c r="V84" s="32">
        <v>0</v>
      </c>
      <c r="W84" s="32">
        <v>0</v>
      </c>
      <c r="X84" s="32">
        <v>0</v>
      </c>
      <c r="Y84" s="32">
        <v>68359</v>
      </c>
      <c r="Z84" s="32">
        <v>68359</v>
      </c>
      <c r="AA84" s="32">
        <v>0</v>
      </c>
      <c r="AB84" s="32">
        <v>0</v>
      </c>
      <c r="AC84" s="32">
        <v>0</v>
      </c>
      <c r="AD84" s="32">
        <v>506909</v>
      </c>
      <c r="AE84" s="47">
        <f t="shared" ref="AE84:AE91" si="45">F84+K84+P84+U84+Z84</f>
        <v>506909</v>
      </c>
      <c r="AF84" s="47">
        <f t="shared" ref="AF84:AF91" si="46">G84+L84+Q84+V84+AA84</f>
        <v>0</v>
      </c>
      <c r="AG84" s="47">
        <f t="shared" ref="AG84:AG91" si="47">H84+M84+R84+W84+AB84</f>
        <v>0</v>
      </c>
      <c r="AH84" s="57">
        <f t="shared" ref="AH84:AH91" si="48">I84+N84+S84+X84+AC84</f>
        <v>0</v>
      </c>
    </row>
    <row r="85" spans="1:34" ht="42" customHeight="1" x14ac:dyDescent="0.2">
      <c r="C85" s="406"/>
      <c r="E85" s="32">
        <f t="shared" ref="E85:AD85" si="49">E35-E84</f>
        <v>537</v>
      </c>
      <c r="F85" s="32">
        <f t="shared" si="49"/>
        <v>537</v>
      </c>
      <c r="G85" s="32">
        <f t="shared" si="49"/>
        <v>0</v>
      </c>
      <c r="H85" s="32">
        <f t="shared" si="49"/>
        <v>0</v>
      </c>
      <c r="I85" s="32">
        <f t="shared" si="49"/>
        <v>0</v>
      </c>
      <c r="J85" s="32">
        <f t="shared" si="49"/>
        <v>5139</v>
      </c>
      <c r="K85" s="32">
        <f t="shared" si="49"/>
        <v>5139</v>
      </c>
      <c r="L85" s="32">
        <f t="shared" si="49"/>
        <v>0</v>
      </c>
      <c r="M85" s="32">
        <f t="shared" si="49"/>
        <v>0</v>
      </c>
      <c r="N85" s="32">
        <f t="shared" si="49"/>
        <v>0</v>
      </c>
      <c r="O85" s="32">
        <f t="shared" si="49"/>
        <v>-3717</v>
      </c>
      <c r="P85" s="32">
        <f t="shared" si="49"/>
        <v>-3717</v>
      </c>
      <c r="Q85" s="32">
        <f t="shared" si="49"/>
        <v>0</v>
      </c>
      <c r="R85" s="32">
        <f t="shared" si="49"/>
        <v>0</v>
      </c>
      <c r="S85" s="32">
        <f t="shared" si="49"/>
        <v>0</v>
      </c>
      <c r="T85" s="32">
        <f t="shared" si="49"/>
        <v>39063</v>
      </c>
      <c r="U85" s="32">
        <f t="shared" si="49"/>
        <v>39063</v>
      </c>
      <c r="V85" s="32">
        <f t="shared" si="49"/>
        <v>0</v>
      </c>
      <c r="W85" s="32">
        <f t="shared" si="49"/>
        <v>0</v>
      </c>
      <c r="X85" s="32">
        <f t="shared" si="49"/>
        <v>0</v>
      </c>
      <c r="Y85" s="32">
        <f t="shared" si="49"/>
        <v>0</v>
      </c>
      <c r="Z85" s="32">
        <f t="shared" si="49"/>
        <v>0</v>
      </c>
      <c r="AA85" s="32">
        <f t="shared" si="49"/>
        <v>0</v>
      </c>
      <c r="AB85" s="32">
        <f t="shared" si="49"/>
        <v>0</v>
      </c>
      <c r="AC85" s="32">
        <f t="shared" si="49"/>
        <v>0</v>
      </c>
      <c r="AD85" s="32">
        <f t="shared" si="49"/>
        <v>41022</v>
      </c>
      <c r="AE85" s="47">
        <f t="shared" si="45"/>
        <v>41022</v>
      </c>
      <c r="AF85" s="47">
        <f t="shared" si="46"/>
        <v>0</v>
      </c>
      <c r="AG85" s="47">
        <f t="shared" si="47"/>
        <v>0</v>
      </c>
      <c r="AH85" s="57">
        <f t="shared" si="48"/>
        <v>0</v>
      </c>
    </row>
    <row r="86" spans="1:34" ht="42" customHeight="1" x14ac:dyDescent="0.2">
      <c r="C86" s="406" t="s">
        <v>834</v>
      </c>
      <c r="E86" s="32">
        <v>1479778</v>
      </c>
      <c r="F86" s="32">
        <v>103538</v>
      </c>
      <c r="G86" s="32">
        <v>1249447</v>
      </c>
      <c r="H86" s="32">
        <v>126793</v>
      </c>
      <c r="I86" s="32">
        <v>0</v>
      </c>
      <c r="J86" s="32">
        <v>886241</v>
      </c>
      <c r="K86" s="32">
        <v>133580</v>
      </c>
      <c r="L86" s="32">
        <v>714418</v>
      </c>
      <c r="M86" s="32">
        <v>38243</v>
      </c>
      <c r="N86" s="32">
        <v>0</v>
      </c>
      <c r="O86" s="32">
        <v>832699</v>
      </c>
      <c r="P86" s="32">
        <v>132699</v>
      </c>
      <c r="Q86" s="32">
        <v>700000</v>
      </c>
      <c r="R86" s="32">
        <v>0</v>
      </c>
      <c r="S86" s="32">
        <v>0</v>
      </c>
      <c r="T86" s="32">
        <v>3082707</v>
      </c>
      <c r="U86" s="32">
        <v>345627</v>
      </c>
      <c r="V86" s="32">
        <v>2737080</v>
      </c>
      <c r="W86" s="32">
        <v>0</v>
      </c>
      <c r="X86" s="32">
        <v>0</v>
      </c>
      <c r="Y86" s="32">
        <v>2507975</v>
      </c>
      <c r="Z86" s="32">
        <v>188906</v>
      </c>
      <c r="AA86" s="32">
        <v>2319069</v>
      </c>
      <c r="AB86" s="32">
        <v>0</v>
      </c>
      <c r="AC86" s="32">
        <v>0</v>
      </c>
      <c r="AD86" s="32">
        <v>8789400</v>
      </c>
      <c r="AE86" s="47">
        <f t="shared" si="45"/>
        <v>904350</v>
      </c>
      <c r="AF86" s="47">
        <f t="shared" si="46"/>
        <v>7720014</v>
      </c>
      <c r="AG86" s="47">
        <f t="shared" si="47"/>
        <v>165036</v>
      </c>
      <c r="AH86" s="57">
        <f t="shared" si="48"/>
        <v>0</v>
      </c>
    </row>
    <row r="87" spans="1:34" ht="42" customHeight="1" x14ac:dyDescent="0.2">
      <c r="C87" s="406"/>
      <c r="E87" s="32">
        <f t="shared" ref="E87:AD87" si="50">E53-E86</f>
        <v>106045</v>
      </c>
      <c r="F87" s="32">
        <f t="shared" si="50"/>
        <v>6384</v>
      </c>
      <c r="G87" s="32">
        <f t="shared" si="50"/>
        <v>99661</v>
      </c>
      <c r="H87" s="32">
        <f t="shared" si="50"/>
        <v>0</v>
      </c>
      <c r="I87" s="32">
        <f t="shared" si="50"/>
        <v>0</v>
      </c>
      <c r="J87" s="32">
        <f t="shared" si="50"/>
        <v>873348</v>
      </c>
      <c r="K87" s="32">
        <f t="shared" si="50"/>
        <v>136143</v>
      </c>
      <c r="L87" s="32">
        <f t="shared" si="50"/>
        <v>775448</v>
      </c>
      <c r="M87" s="32">
        <f t="shared" si="50"/>
        <v>-38243</v>
      </c>
      <c r="N87" s="32">
        <f t="shared" si="50"/>
        <v>0</v>
      </c>
      <c r="O87" s="32">
        <f t="shared" si="50"/>
        <v>115166</v>
      </c>
      <c r="P87" s="32">
        <f t="shared" si="50"/>
        <v>20115</v>
      </c>
      <c r="Q87" s="32">
        <f t="shared" si="50"/>
        <v>95051</v>
      </c>
      <c r="R87" s="32">
        <f t="shared" si="50"/>
        <v>0</v>
      </c>
      <c r="S87" s="32">
        <f t="shared" si="50"/>
        <v>0</v>
      </c>
      <c r="T87" s="32">
        <f t="shared" si="50"/>
        <v>-2242022</v>
      </c>
      <c r="U87" s="32">
        <f t="shared" si="50"/>
        <v>-204942</v>
      </c>
      <c r="V87" s="32">
        <f t="shared" si="50"/>
        <v>-2037080</v>
      </c>
      <c r="W87" s="32">
        <f t="shared" si="50"/>
        <v>0</v>
      </c>
      <c r="X87" s="32">
        <f t="shared" si="50"/>
        <v>0</v>
      </c>
      <c r="Y87" s="32">
        <f t="shared" si="50"/>
        <v>2585458</v>
      </c>
      <c r="Z87" s="32">
        <f t="shared" si="50"/>
        <v>313100</v>
      </c>
      <c r="AA87" s="32">
        <f t="shared" si="50"/>
        <v>2272358</v>
      </c>
      <c r="AB87" s="32">
        <f t="shared" si="50"/>
        <v>0</v>
      </c>
      <c r="AC87" s="32">
        <f t="shared" si="50"/>
        <v>0</v>
      </c>
      <c r="AD87" s="32">
        <f t="shared" si="50"/>
        <v>1437995</v>
      </c>
      <c r="AE87" s="47">
        <f t="shared" si="45"/>
        <v>270800</v>
      </c>
      <c r="AF87" s="47">
        <f t="shared" si="46"/>
        <v>1205438</v>
      </c>
      <c r="AG87" s="47">
        <f t="shared" si="47"/>
        <v>-38243</v>
      </c>
      <c r="AH87" s="57">
        <f t="shared" si="48"/>
        <v>0</v>
      </c>
    </row>
    <row r="88" spans="1:34" ht="42" customHeight="1" x14ac:dyDescent="0.2">
      <c r="C88" s="62" t="s">
        <v>835</v>
      </c>
      <c r="E88" s="32">
        <v>305611</v>
      </c>
      <c r="F88" s="32">
        <v>305611</v>
      </c>
      <c r="G88" s="32">
        <v>0</v>
      </c>
      <c r="H88" s="32">
        <v>0</v>
      </c>
      <c r="I88" s="32">
        <v>0</v>
      </c>
      <c r="J88" s="32">
        <v>421548</v>
      </c>
      <c r="K88" s="32">
        <v>421548</v>
      </c>
      <c r="L88" s="32">
        <v>0</v>
      </c>
      <c r="M88" s="32">
        <v>0</v>
      </c>
      <c r="N88" s="32">
        <v>0</v>
      </c>
      <c r="O88" s="32">
        <v>421548</v>
      </c>
      <c r="P88" s="32">
        <v>421548</v>
      </c>
      <c r="Q88" s="32">
        <v>0</v>
      </c>
      <c r="R88" s="32">
        <v>0</v>
      </c>
      <c r="S88" s="32">
        <v>0</v>
      </c>
      <c r="T88" s="32">
        <v>438410</v>
      </c>
      <c r="U88" s="32">
        <v>438410</v>
      </c>
      <c r="V88" s="32">
        <v>0</v>
      </c>
      <c r="W88" s="32">
        <v>0</v>
      </c>
      <c r="X88" s="32">
        <v>0</v>
      </c>
      <c r="Y88" s="32">
        <v>455946</v>
      </c>
      <c r="Z88" s="32">
        <v>455946</v>
      </c>
      <c r="AA88" s="32">
        <v>0</v>
      </c>
      <c r="AB88" s="32">
        <v>0</v>
      </c>
      <c r="AC88" s="32">
        <v>0</v>
      </c>
      <c r="AD88" s="32">
        <v>2043063</v>
      </c>
      <c r="AE88" s="47">
        <f t="shared" si="45"/>
        <v>2043063</v>
      </c>
      <c r="AF88" s="47">
        <f t="shared" si="46"/>
        <v>0</v>
      </c>
      <c r="AG88" s="47">
        <f t="shared" si="47"/>
        <v>0</v>
      </c>
      <c r="AH88" s="57">
        <f t="shared" si="48"/>
        <v>0</v>
      </c>
    </row>
    <row r="89" spans="1:34" ht="42" customHeight="1" x14ac:dyDescent="0.2">
      <c r="C89" s="62"/>
      <c r="E89" s="32">
        <f t="shared" ref="E89:AD89" si="51">E65-E88</f>
        <v>-23750</v>
      </c>
      <c r="F89" s="32">
        <f t="shared" si="51"/>
        <v>-23750</v>
      </c>
      <c r="G89" s="32">
        <f t="shared" si="51"/>
        <v>0</v>
      </c>
      <c r="H89" s="32">
        <f t="shared" si="51"/>
        <v>0</v>
      </c>
      <c r="I89" s="32">
        <f t="shared" si="51"/>
        <v>0</v>
      </c>
      <c r="J89" s="32">
        <f t="shared" si="51"/>
        <v>-161364</v>
      </c>
      <c r="K89" s="32">
        <f t="shared" si="51"/>
        <v>-161364</v>
      </c>
      <c r="L89" s="32">
        <f t="shared" si="51"/>
        <v>0</v>
      </c>
      <c r="M89" s="32">
        <f t="shared" si="51"/>
        <v>0</v>
      </c>
      <c r="N89" s="32">
        <f t="shared" si="51"/>
        <v>0</v>
      </c>
      <c r="O89" s="32">
        <f t="shared" si="51"/>
        <v>35766</v>
      </c>
      <c r="P89" s="32">
        <f t="shared" si="51"/>
        <v>35766</v>
      </c>
      <c r="Q89" s="32">
        <f t="shared" si="51"/>
        <v>0</v>
      </c>
      <c r="R89" s="32">
        <f t="shared" si="51"/>
        <v>0</v>
      </c>
      <c r="S89" s="32">
        <f t="shared" si="51"/>
        <v>0</v>
      </c>
      <c r="T89" s="32">
        <f t="shared" si="51"/>
        <v>18904</v>
      </c>
      <c r="U89" s="32">
        <f t="shared" si="51"/>
        <v>18904</v>
      </c>
      <c r="V89" s="32">
        <f t="shared" si="51"/>
        <v>0</v>
      </c>
      <c r="W89" s="32">
        <f t="shared" si="51"/>
        <v>0</v>
      </c>
      <c r="X89" s="32">
        <f t="shared" si="51"/>
        <v>0</v>
      </c>
      <c r="Y89" s="32">
        <f t="shared" si="51"/>
        <v>0</v>
      </c>
      <c r="Z89" s="32">
        <f t="shared" si="51"/>
        <v>0</v>
      </c>
      <c r="AA89" s="32">
        <f t="shared" si="51"/>
        <v>0</v>
      </c>
      <c r="AB89" s="32">
        <f t="shared" si="51"/>
        <v>0</v>
      </c>
      <c r="AC89" s="32">
        <f t="shared" si="51"/>
        <v>0</v>
      </c>
      <c r="AD89" s="32">
        <f t="shared" si="51"/>
        <v>-130444</v>
      </c>
      <c r="AE89" s="47">
        <f t="shared" si="45"/>
        <v>-130444</v>
      </c>
      <c r="AF89" s="47">
        <f t="shared" si="46"/>
        <v>0</v>
      </c>
      <c r="AG89" s="47">
        <f t="shared" si="47"/>
        <v>0</v>
      </c>
      <c r="AH89" s="57">
        <f t="shared" si="48"/>
        <v>0</v>
      </c>
    </row>
    <row r="90" spans="1:34" ht="42" customHeight="1" x14ac:dyDescent="0.2">
      <c r="C90" s="62" t="s">
        <v>836</v>
      </c>
      <c r="E90" s="32">
        <v>316674</v>
      </c>
      <c r="F90" s="32">
        <v>241256</v>
      </c>
      <c r="G90" s="32">
        <v>75306</v>
      </c>
      <c r="H90" s="32">
        <v>0</v>
      </c>
      <c r="I90" s="32">
        <v>112</v>
      </c>
      <c r="J90" s="32">
        <v>317340</v>
      </c>
      <c r="K90" s="32">
        <v>241922</v>
      </c>
      <c r="L90" s="32">
        <v>75306</v>
      </c>
      <c r="M90" s="32">
        <v>0</v>
      </c>
      <c r="N90" s="32">
        <v>112</v>
      </c>
      <c r="O90" s="32">
        <v>317340</v>
      </c>
      <c r="P90" s="32">
        <v>241922</v>
      </c>
      <c r="Q90" s="32">
        <v>75306</v>
      </c>
      <c r="R90" s="32">
        <v>0</v>
      </c>
      <c r="S90" s="32">
        <v>112</v>
      </c>
      <c r="T90" s="32">
        <v>316784</v>
      </c>
      <c r="U90" s="32">
        <v>241916</v>
      </c>
      <c r="V90" s="32">
        <v>74756</v>
      </c>
      <c r="W90" s="32">
        <v>0</v>
      </c>
      <c r="X90" s="32">
        <v>112</v>
      </c>
      <c r="Y90" s="32">
        <v>304259</v>
      </c>
      <c r="Z90" s="32">
        <v>241791</v>
      </c>
      <c r="AA90" s="32">
        <v>62356</v>
      </c>
      <c r="AB90" s="32">
        <v>0</v>
      </c>
      <c r="AC90" s="32">
        <v>112</v>
      </c>
      <c r="AD90" s="32">
        <v>1572397</v>
      </c>
      <c r="AE90" s="47">
        <f t="shared" si="45"/>
        <v>1208807</v>
      </c>
      <c r="AF90" s="47">
        <f t="shared" si="46"/>
        <v>363030</v>
      </c>
      <c r="AG90" s="47">
        <f t="shared" si="47"/>
        <v>0</v>
      </c>
      <c r="AH90" s="57">
        <f t="shared" si="48"/>
        <v>560</v>
      </c>
    </row>
    <row r="91" spans="1:34" ht="42" customHeight="1" x14ac:dyDescent="0.2">
      <c r="E91" s="32">
        <f>E79-E90</f>
        <v>20863</v>
      </c>
      <c r="F91" s="32">
        <f t="shared" ref="F91:AD91" si="52">F79-F90</f>
        <v>-7855</v>
      </c>
      <c r="G91" s="32">
        <f t="shared" si="52"/>
        <v>28718</v>
      </c>
      <c r="H91" s="32">
        <f t="shared" si="52"/>
        <v>0</v>
      </c>
      <c r="I91" s="32">
        <f t="shared" si="52"/>
        <v>0</v>
      </c>
      <c r="J91" s="32">
        <f t="shared" si="52"/>
        <v>76091</v>
      </c>
      <c r="K91" s="32">
        <f t="shared" si="52"/>
        <v>-10490</v>
      </c>
      <c r="L91" s="32">
        <f t="shared" si="52"/>
        <v>86581</v>
      </c>
      <c r="M91" s="32">
        <f t="shared" si="52"/>
        <v>0</v>
      </c>
      <c r="N91" s="32">
        <f t="shared" si="52"/>
        <v>0</v>
      </c>
      <c r="O91" s="32">
        <f t="shared" si="52"/>
        <v>28738</v>
      </c>
      <c r="P91" s="32">
        <f t="shared" si="52"/>
        <v>-14762</v>
      </c>
      <c r="Q91" s="32">
        <f t="shared" si="52"/>
        <v>43500</v>
      </c>
      <c r="R91" s="32">
        <f t="shared" si="52"/>
        <v>0</v>
      </c>
      <c r="S91" s="32">
        <f t="shared" si="52"/>
        <v>0</v>
      </c>
      <c r="T91" s="32">
        <f t="shared" si="52"/>
        <v>29294</v>
      </c>
      <c r="U91" s="32">
        <f t="shared" si="52"/>
        <v>-14756</v>
      </c>
      <c r="V91" s="32">
        <f t="shared" si="52"/>
        <v>44050</v>
      </c>
      <c r="W91" s="32">
        <f t="shared" si="52"/>
        <v>0</v>
      </c>
      <c r="X91" s="32">
        <f t="shared" si="52"/>
        <v>0</v>
      </c>
      <c r="Y91" s="32">
        <f t="shared" si="52"/>
        <v>0</v>
      </c>
      <c r="Z91" s="32">
        <f t="shared" si="52"/>
        <v>0</v>
      </c>
      <c r="AA91" s="32">
        <f t="shared" si="52"/>
        <v>0</v>
      </c>
      <c r="AB91" s="32">
        <f t="shared" si="52"/>
        <v>0</v>
      </c>
      <c r="AC91" s="32">
        <f t="shared" si="52"/>
        <v>0</v>
      </c>
      <c r="AD91" s="32">
        <f t="shared" si="52"/>
        <v>154986</v>
      </c>
      <c r="AE91" s="47">
        <f t="shared" si="45"/>
        <v>-47863</v>
      </c>
      <c r="AF91" s="47">
        <f t="shared" si="46"/>
        <v>202849</v>
      </c>
      <c r="AG91" s="47">
        <f t="shared" si="47"/>
        <v>0</v>
      </c>
      <c r="AH91" s="57">
        <f t="shared" si="48"/>
        <v>0</v>
      </c>
    </row>
    <row r="92" spans="1:34" ht="42" customHeight="1" x14ac:dyDescent="0.2">
      <c r="E92" s="47">
        <v>2274538</v>
      </c>
      <c r="F92" s="47">
        <v>822880</v>
      </c>
      <c r="G92" s="47">
        <v>1324753</v>
      </c>
      <c r="H92" s="47">
        <v>126793</v>
      </c>
      <c r="I92" s="47">
        <v>112</v>
      </c>
      <c r="J92" s="47">
        <v>1723987</v>
      </c>
      <c r="K92" s="47">
        <v>895908</v>
      </c>
      <c r="L92" s="47">
        <v>789724</v>
      </c>
      <c r="M92" s="47">
        <v>38243</v>
      </c>
      <c r="N92" s="47">
        <v>112</v>
      </c>
      <c r="O92" s="47">
        <v>1670445</v>
      </c>
      <c r="P92" s="47">
        <v>895027</v>
      </c>
      <c r="Q92" s="47">
        <v>775306</v>
      </c>
      <c r="R92" s="47">
        <v>0</v>
      </c>
      <c r="S92" s="47">
        <v>112</v>
      </c>
      <c r="T92" s="47">
        <v>3906260</v>
      </c>
      <c r="U92" s="47">
        <v>1094312</v>
      </c>
      <c r="V92" s="47">
        <v>2811836</v>
      </c>
      <c r="W92" s="47">
        <v>0</v>
      </c>
      <c r="X92" s="47">
        <v>112</v>
      </c>
      <c r="Y92" s="47">
        <v>3336539</v>
      </c>
      <c r="Z92" s="47">
        <v>955002</v>
      </c>
      <c r="AA92" s="47">
        <v>2381425</v>
      </c>
      <c r="AB92" s="47">
        <v>0</v>
      </c>
      <c r="AC92" s="47">
        <v>112</v>
      </c>
      <c r="AD92" s="47">
        <v>12911769</v>
      </c>
      <c r="AE92" s="47">
        <f t="shared" ref="AE92" si="53">F92+K92+P92+U92+Z92</f>
        <v>4663129</v>
      </c>
      <c r="AF92" s="47">
        <f t="shared" ref="AF92" si="54">G92+L92+Q92+V92+AA92</f>
        <v>8083044</v>
      </c>
      <c r="AG92" s="47">
        <f t="shared" ref="AG92" si="55">H92+M92+R92+W92+AB92</f>
        <v>165036</v>
      </c>
      <c r="AH92" s="57">
        <f t="shared" ref="AH92" si="56">I92+N92+S92+X92+AC92</f>
        <v>560</v>
      </c>
    </row>
    <row r="93" spans="1:34" ht="42" customHeight="1" x14ac:dyDescent="0.2">
      <c r="E93" s="47">
        <f>E82-E92</f>
        <v>103695</v>
      </c>
      <c r="F93" s="47">
        <f t="shared" ref="F93:AD93" si="57">F82-F92</f>
        <v>-24684</v>
      </c>
      <c r="G93" s="47">
        <f t="shared" si="57"/>
        <v>128379</v>
      </c>
      <c r="H93" s="47">
        <f t="shared" si="57"/>
        <v>0</v>
      </c>
      <c r="I93" s="47">
        <f t="shared" si="57"/>
        <v>0</v>
      </c>
      <c r="J93" s="47">
        <f t="shared" si="57"/>
        <v>793214</v>
      </c>
      <c r="K93" s="47">
        <f t="shared" si="57"/>
        <v>-30572</v>
      </c>
      <c r="L93" s="47">
        <f t="shared" si="57"/>
        <v>862029</v>
      </c>
      <c r="M93" s="47">
        <f t="shared" si="57"/>
        <v>-38243</v>
      </c>
      <c r="N93" s="47">
        <f t="shared" si="57"/>
        <v>0</v>
      </c>
      <c r="O93" s="47">
        <f t="shared" si="57"/>
        <v>175953</v>
      </c>
      <c r="P93" s="47">
        <f t="shared" si="57"/>
        <v>37402</v>
      </c>
      <c r="Q93" s="47">
        <f t="shared" si="57"/>
        <v>138551</v>
      </c>
      <c r="R93" s="47">
        <f t="shared" si="57"/>
        <v>0</v>
      </c>
      <c r="S93" s="47">
        <f t="shared" si="57"/>
        <v>0</v>
      </c>
      <c r="T93" s="47">
        <f t="shared" si="57"/>
        <v>-2154761</v>
      </c>
      <c r="U93" s="47">
        <f t="shared" si="57"/>
        <v>-161731</v>
      </c>
      <c r="V93" s="47">
        <f t="shared" si="57"/>
        <v>-1993030</v>
      </c>
      <c r="W93" s="47">
        <f t="shared" si="57"/>
        <v>0</v>
      </c>
      <c r="X93" s="47">
        <f t="shared" si="57"/>
        <v>0</v>
      </c>
      <c r="Y93" s="47">
        <f t="shared" si="57"/>
        <v>2585458</v>
      </c>
      <c r="Z93" s="47">
        <f t="shared" si="57"/>
        <v>313100</v>
      </c>
      <c r="AA93" s="47">
        <f t="shared" si="57"/>
        <v>2272358</v>
      </c>
      <c r="AB93" s="47">
        <f t="shared" si="57"/>
        <v>0</v>
      </c>
      <c r="AC93" s="47">
        <f t="shared" si="57"/>
        <v>0</v>
      </c>
      <c r="AD93" s="47">
        <f t="shared" si="57"/>
        <v>1503559</v>
      </c>
      <c r="AE93" s="47">
        <f t="shared" ref="AE93" si="58">AE82-AE92</f>
        <v>133515</v>
      </c>
      <c r="AF93" s="47">
        <f t="shared" ref="AF93" si="59">AF82-AF92</f>
        <v>1408287</v>
      </c>
      <c r="AG93" s="47">
        <f t="shared" ref="AG93" si="60">AG82-AG92</f>
        <v>-38243</v>
      </c>
      <c r="AH93" s="47">
        <f t="shared" ref="AH93" si="61">AH82-AH92</f>
        <v>0</v>
      </c>
    </row>
  </sheetData>
  <mergeCells count="85">
    <mergeCell ref="B57:AD57"/>
    <mergeCell ref="B54:AD54"/>
    <mergeCell ref="B60:AD60"/>
    <mergeCell ref="B12:AD12"/>
    <mergeCell ref="B9:AD9"/>
    <mergeCell ref="B39:AD39"/>
    <mergeCell ref="B36:AD36"/>
    <mergeCell ref="B20:AD20"/>
    <mergeCell ref="B33:AD33"/>
    <mergeCell ref="B42:B43"/>
    <mergeCell ref="A56:AD56"/>
    <mergeCell ref="A42:A43"/>
    <mergeCell ref="C42:C43"/>
    <mergeCell ref="A52:C52"/>
    <mergeCell ref="A51:C51"/>
    <mergeCell ref="J77:J78"/>
    <mergeCell ref="K77:K78"/>
    <mergeCell ref="T77:T78"/>
    <mergeCell ref="A65:C65"/>
    <mergeCell ref="B66:AD66"/>
    <mergeCell ref="B69:AD69"/>
    <mergeCell ref="B71:AD71"/>
    <mergeCell ref="B76:AD76"/>
    <mergeCell ref="L77:L78"/>
    <mergeCell ref="E77:E78"/>
    <mergeCell ref="F77:F78"/>
    <mergeCell ref="M77:M78"/>
    <mergeCell ref="I77:I78"/>
    <mergeCell ref="O5:S5"/>
    <mergeCell ref="Y5:AC5"/>
    <mergeCell ref="AA77:AA78"/>
    <mergeCell ref="N77:N78"/>
    <mergeCell ref="O77:O78"/>
    <mergeCell ref="U77:U78"/>
    <mergeCell ref="V77:V78"/>
    <mergeCell ref="Y77:Y78"/>
    <mergeCell ref="Z77:Z78"/>
    <mergeCell ref="X77:X78"/>
    <mergeCell ref="W77:W78"/>
    <mergeCell ref="A8:AD8"/>
    <mergeCell ref="A68:AD68"/>
    <mergeCell ref="A67:AD67"/>
    <mergeCell ref="A10:AD10"/>
    <mergeCell ref="A11:AD11"/>
    <mergeCell ref="AA1:AD1"/>
    <mergeCell ref="AC77:AC78"/>
    <mergeCell ref="AD77:AD78"/>
    <mergeCell ref="AB77:AB78"/>
    <mergeCell ref="A44:A45"/>
    <mergeCell ref="C44:C45"/>
    <mergeCell ref="A46:A47"/>
    <mergeCell ref="C46:C47"/>
    <mergeCell ref="D46:D47"/>
    <mergeCell ref="A4:A6"/>
    <mergeCell ref="B4:B6"/>
    <mergeCell ref="C4:C6"/>
    <mergeCell ref="D4:D6"/>
    <mergeCell ref="E4:AC4"/>
    <mergeCell ref="AD4:AD6"/>
    <mergeCell ref="A55:AD55"/>
    <mergeCell ref="B3:AD3"/>
    <mergeCell ref="AA2:AD2"/>
    <mergeCell ref="P77:P78"/>
    <mergeCell ref="Q77:Q78"/>
    <mergeCell ref="R77:R78"/>
    <mergeCell ref="S77:S78"/>
    <mergeCell ref="G77:G78"/>
    <mergeCell ref="H77:H78"/>
    <mergeCell ref="E5:I5"/>
    <mergeCell ref="J5:N5"/>
    <mergeCell ref="T5:X5"/>
    <mergeCell ref="A35:C35"/>
    <mergeCell ref="A53:C53"/>
    <mergeCell ref="A37:AD37"/>
    <mergeCell ref="A38:AD38"/>
    <mergeCell ref="D77:D78"/>
    <mergeCell ref="C86:C87"/>
    <mergeCell ref="A77:A78"/>
    <mergeCell ref="A82:C82"/>
    <mergeCell ref="A80:C80"/>
    <mergeCell ref="A81:C81"/>
    <mergeCell ref="C77:C78"/>
    <mergeCell ref="B77:B78"/>
    <mergeCell ref="C84:C85"/>
    <mergeCell ref="A79:C79"/>
  </mergeCells>
  <phoneticPr fontId="1" type="noConversion"/>
  <printOptions horizontalCentered="1"/>
  <pageMargins left="7.874015748031496E-2" right="7.874015748031496E-2" top="0.62992125984251968" bottom="0.39370078740157483" header="0.19685039370078741" footer="0.15748031496062992"/>
  <pageSetup paperSize="8" scale="39" fitToHeight="0" orientation="landscape" r:id="rId1"/>
  <headerFooter alignWithMargins="0"/>
  <rowBreaks count="6" manualBreakCount="6">
    <brk id="19" max="16383" man="1"/>
    <brk id="30" max="16383" man="1"/>
    <brk id="41" max="16383" man="1"/>
    <brk id="48" max="16383" man="1"/>
    <brk id="61" max="16383" man="1"/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tabSelected="1" view="pageBreakPreview" topLeftCell="A53" zoomScale="110" zoomScaleSheetLayoutView="110" workbookViewId="0">
      <selection activeCell="J60" sqref="J60"/>
    </sheetView>
  </sheetViews>
  <sheetFormatPr defaultRowHeight="12.75" x14ac:dyDescent="0.2"/>
  <cols>
    <col min="1" max="1" width="6.140625" customWidth="1"/>
    <col min="2" max="2" width="34.140625" customWidth="1"/>
    <col min="3" max="3" width="58.28515625" customWidth="1"/>
    <col min="4" max="4" width="8.85546875"/>
    <col min="5" max="5" width="9.140625" customWidth="1"/>
    <col min="6" max="7" width="8.7109375" customWidth="1"/>
    <col min="8" max="8" width="7.42578125" customWidth="1"/>
    <col min="9" max="9" width="7.7109375" customWidth="1"/>
    <col min="10" max="10" width="8.140625" customWidth="1"/>
    <col min="17" max="17" width="14.140625" customWidth="1"/>
  </cols>
  <sheetData>
    <row r="1" spans="1:14" ht="58.5" customHeight="1" x14ac:dyDescent="0.2">
      <c r="G1" s="457" t="s">
        <v>1705</v>
      </c>
      <c r="H1" s="457"/>
      <c r="I1" s="457"/>
      <c r="J1" s="457"/>
    </row>
    <row r="2" spans="1:14" ht="75.75" customHeight="1" x14ac:dyDescent="0.2">
      <c r="A2" s="3"/>
      <c r="B2" s="3"/>
      <c r="C2" s="3"/>
      <c r="D2" s="3"/>
      <c r="E2" s="3"/>
      <c r="G2" s="467" t="s">
        <v>1138</v>
      </c>
      <c r="H2" s="467"/>
      <c r="I2" s="467"/>
      <c r="J2" s="467"/>
    </row>
    <row r="3" spans="1:14" ht="0.75" hidden="1" customHeight="1" x14ac:dyDescent="0.2">
      <c r="A3" s="20"/>
      <c r="B3" s="28"/>
      <c r="C3" s="29"/>
      <c r="D3" s="30"/>
      <c r="E3" s="21"/>
      <c r="F3" s="21"/>
      <c r="G3" s="21"/>
      <c r="H3" s="21"/>
      <c r="I3" s="21"/>
      <c r="J3" s="21"/>
    </row>
    <row r="4" spans="1:14" ht="31.5" customHeight="1" x14ac:dyDescent="0.2">
      <c r="A4" s="465" t="s">
        <v>696</v>
      </c>
      <c r="B4" s="466"/>
      <c r="C4" s="466"/>
      <c r="D4" s="466"/>
      <c r="E4" s="466"/>
      <c r="F4" s="465"/>
      <c r="G4" s="465"/>
      <c r="H4" s="465"/>
      <c r="I4" s="465"/>
      <c r="J4" s="465"/>
    </row>
    <row r="5" spans="1:14" ht="9.75" customHeight="1" x14ac:dyDescent="0.2">
      <c r="A5" s="458" t="s">
        <v>124</v>
      </c>
      <c r="B5" s="459" t="s">
        <v>373</v>
      </c>
      <c r="C5" s="461" t="s">
        <v>374</v>
      </c>
      <c r="D5" s="461" t="s">
        <v>375</v>
      </c>
      <c r="E5" s="463" t="s">
        <v>376</v>
      </c>
      <c r="F5" s="461" t="s">
        <v>377</v>
      </c>
      <c r="G5" s="461"/>
      <c r="H5" s="462"/>
      <c r="I5" s="462"/>
      <c r="J5" s="462"/>
    </row>
    <row r="6" spans="1:14" ht="7.5" customHeight="1" x14ac:dyDescent="0.2">
      <c r="A6" s="458"/>
      <c r="B6" s="460"/>
      <c r="C6" s="461"/>
      <c r="D6" s="462"/>
      <c r="E6" s="464"/>
      <c r="F6" s="462"/>
      <c r="G6" s="462"/>
      <c r="H6" s="462"/>
      <c r="I6" s="462"/>
      <c r="J6" s="462"/>
    </row>
    <row r="7" spans="1:14" ht="9" customHeight="1" x14ac:dyDescent="0.2">
      <c r="A7" s="458"/>
      <c r="B7" s="460"/>
      <c r="C7" s="461"/>
      <c r="D7" s="462"/>
      <c r="E7" s="464"/>
      <c r="F7" s="458">
        <v>2021</v>
      </c>
      <c r="G7" s="458">
        <v>2022</v>
      </c>
      <c r="H7" s="458">
        <v>2023</v>
      </c>
      <c r="I7" s="458">
        <v>2024</v>
      </c>
      <c r="J7" s="458">
        <v>2025</v>
      </c>
    </row>
    <row r="8" spans="1:14" ht="12" customHeight="1" x14ac:dyDescent="0.2">
      <c r="A8" s="458"/>
      <c r="B8" s="460"/>
      <c r="C8" s="461"/>
      <c r="D8" s="462"/>
      <c r="E8" s="464"/>
      <c r="F8" s="458"/>
      <c r="G8" s="458"/>
      <c r="H8" s="458"/>
      <c r="I8" s="458"/>
      <c r="J8" s="458"/>
    </row>
    <row r="9" spans="1:14" x14ac:dyDescent="0.2">
      <c r="A9" s="137">
        <v>1</v>
      </c>
      <c r="B9" s="137">
        <v>2</v>
      </c>
      <c r="C9" s="137">
        <v>3</v>
      </c>
      <c r="D9" s="137">
        <v>4</v>
      </c>
      <c r="E9" s="137">
        <v>5</v>
      </c>
      <c r="F9" s="137">
        <v>6</v>
      </c>
      <c r="G9" s="137">
        <v>7</v>
      </c>
      <c r="H9" s="137">
        <v>8</v>
      </c>
      <c r="I9" s="137">
        <v>9</v>
      </c>
      <c r="J9" s="137">
        <v>10</v>
      </c>
    </row>
    <row r="10" spans="1:14" ht="15.75" customHeight="1" x14ac:dyDescent="0.2">
      <c r="A10" s="453" t="s">
        <v>135</v>
      </c>
      <c r="B10" s="453"/>
      <c r="C10" s="453"/>
      <c r="D10" s="453"/>
      <c r="E10" s="453"/>
      <c r="F10" s="453"/>
      <c r="G10" s="453"/>
      <c r="H10" s="453"/>
      <c r="I10" s="453"/>
      <c r="J10" s="453"/>
    </row>
    <row r="11" spans="1:14" ht="27.75" customHeight="1" x14ac:dyDescent="0.2">
      <c r="A11" s="300" t="s">
        <v>1146</v>
      </c>
      <c r="B11" s="446" t="s">
        <v>109</v>
      </c>
      <c r="C11" s="447"/>
      <c r="D11" s="447"/>
      <c r="E11" s="447"/>
      <c r="F11" s="447"/>
      <c r="G11" s="447"/>
      <c r="H11" s="447"/>
      <c r="I11" s="447"/>
      <c r="J11" s="448"/>
    </row>
    <row r="12" spans="1:14" ht="17.45" customHeight="1" x14ac:dyDescent="0.2">
      <c r="A12" s="454" t="s">
        <v>127</v>
      </c>
      <c r="B12" s="454"/>
      <c r="C12" s="454"/>
      <c r="D12" s="454"/>
      <c r="E12" s="454"/>
      <c r="F12" s="454"/>
      <c r="G12" s="454"/>
      <c r="H12" s="454"/>
      <c r="I12" s="454"/>
      <c r="J12" s="454"/>
    </row>
    <row r="13" spans="1:14" ht="25.15" customHeight="1" x14ac:dyDescent="0.2">
      <c r="A13" s="453" t="s">
        <v>378</v>
      </c>
      <c r="B13" s="453"/>
      <c r="C13" s="453"/>
      <c r="D13" s="453"/>
      <c r="E13" s="453"/>
      <c r="F13" s="453"/>
      <c r="G13" s="453"/>
      <c r="H13" s="453"/>
      <c r="I13" s="453"/>
      <c r="J13" s="453"/>
    </row>
    <row r="14" spans="1:14" ht="27.75" customHeight="1" x14ac:dyDescent="0.2">
      <c r="A14" s="301" t="s">
        <v>1</v>
      </c>
      <c r="B14" s="440" t="s">
        <v>1145</v>
      </c>
      <c r="C14" s="441"/>
      <c r="D14" s="441"/>
      <c r="E14" s="441"/>
      <c r="F14" s="441"/>
      <c r="G14" s="441"/>
      <c r="H14" s="441"/>
      <c r="I14" s="441"/>
      <c r="J14" s="442"/>
    </row>
    <row r="15" spans="1:14" ht="39" customHeight="1" x14ac:dyDescent="0.2">
      <c r="A15" s="153" t="s">
        <v>8</v>
      </c>
      <c r="B15" s="116" t="s">
        <v>405</v>
      </c>
      <c r="C15" s="154" t="s">
        <v>406</v>
      </c>
      <c r="D15" s="117" t="s">
        <v>379</v>
      </c>
      <c r="E15" s="115">
        <v>3</v>
      </c>
      <c r="F15" s="115">
        <f>5+1</f>
        <v>6</v>
      </c>
      <c r="G15" s="165">
        <f>2+1</f>
        <v>3</v>
      </c>
      <c r="H15" s="165">
        <f>2-1</f>
        <v>1</v>
      </c>
      <c r="I15" s="165">
        <v>2</v>
      </c>
      <c r="J15" s="118" t="s">
        <v>380</v>
      </c>
      <c r="K15" s="88" t="s">
        <v>505</v>
      </c>
    </row>
    <row r="16" spans="1:14" ht="40.5" customHeight="1" x14ac:dyDescent="0.2">
      <c r="A16" s="133" t="s">
        <v>25</v>
      </c>
      <c r="B16" s="155" t="s">
        <v>870</v>
      </c>
      <c r="C16" s="91" t="s">
        <v>1113</v>
      </c>
      <c r="D16" s="113" t="s">
        <v>379</v>
      </c>
      <c r="E16" s="92" t="s">
        <v>380</v>
      </c>
      <c r="F16" s="92">
        <v>1</v>
      </c>
      <c r="G16" s="92">
        <v>1</v>
      </c>
      <c r="H16" s="92" t="s">
        <v>380</v>
      </c>
      <c r="I16" s="93" t="s">
        <v>380</v>
      </c>
      <c r="J16" s="93" t="s">
        <v>380</v>
      </c>
      <c r="K16" s="89" t="s">
        <v>380</v>
      </c>
      <c r="L16" s="52" t="s">
        <v>380</v>
      </c>
      <c r="M16" s="53" t="s">
        <v>380</v>
      </c>
      <c r="N16" s="54" t="s">
        <v>380</v>
      </c>
    </row>
    <row r="17" spans="1:11" ht="14.25" customHeight="1" x14ac:dyDescent="0.2">
      <c r="A17" s="361" t="s">
        <v>37</v>
      </c>
      <c r="B17" s="455" t="s">
        <v>381</v>
      </c>
      <c r="C17" s="91" t="s">
        <v>382</v>
      </c>
      <c r="D17" s="114" t="s">
        <v>379</v>
      </c>
      <c r="E17" s="92">
        <v>9</v>
      </c>
      <c r="F17" s="92">
        <v>11</v>
      </c>
      <c r="G17" s="92">
        <v>11</v>
      </c>
      <c r="H17" s="92">
        <v>11</v>
      </c>
      <c r="I17" s="92">
        <v>12</v>
      </c>
      <c r="J17" s="93" t="s">
        <v>380</v>
      </c>
    </row>
    <row r="18" spans="1:11" ht="29.45" customHeight="1" x14ac:dyDescent="0.2">
      <c r="A18" s="436"/>
      <c r="B18" s="456"/>
      <c r="C18" s="91" t="s">
        <v>1114</v>
      </c>
      <c r="D18" s="119" t="s">
        <v>379</v>
      </c>
      <c r="E18" s="120" t="s">
        <v>380</v>
      </c>
      <c r="F18" s="120" t="s">
        <v>380</v>
      </c>
      <c r="G18" s="120" t="s">
        <v>380</v>
      </c>
      <c r="H18" s="120" t="s">
        <v>380</v>
      </c>
      <c r="I18" s="120" t="s">
        <v>380</v>
      </c>
      <c r="J18" s="120" t="s">
        <v>380</v>
      </c>
    </row>
    <row r="19" spans="1:11" s="33" customFormat="1" ht="27" customHeight="1" x14ac:dyDescent="0.2">
      <c r="A19" s="104" t="s">
        <v>1154</v>
      </c>
      <c r="B19" s="136" t="s">
        <v>713</v>
      </c>
      <c r="C19" s="91" t="s">
        <v>1115</v>
      </c>
      <c r="D19" s="103" t="s">
        <v>379</v>
      </c>
      <c r="E19" s="92">
        <v>2</v>
      </c>
      <c r="F19" s="92">
        <v>3</v>
      </c>
      <c r="G19" s="92">
        <v>10</v>
      </c>
      <c r="H19" s="93" t="s">
        <v>380</v>
      </c>
      <c r="I19" s="93" t="s">
        <v>380</v>
      </c>
      <c r="J19" s="93" t="s">
        <v>380</v>
      </c>
    </row>
    <row r="20" spans="1:11" s="33" customFormat="1" ht="27.6" customHeight="1" x14ac:dyDescent="0.2">
      <c r="A20" s="112"/>
      <c r="B20" s="111"/>
      <c r="C20" s="154" t="s">
        <v>383</v>
      </c>
      <c r="D20" s="121" t="s">
        <v>379</v>
      </c>
      <c r="E20" s="115">
        <v>1</v>
      </c>
      <c r="F20" s="118" t="s">
        <v>380</v>
      </c>
      <c r="G20" s="118" t="s">
        <v>380</v>
      </c>
      <c r="H20" s="118" t="s">
        <v>380</v>
      </c>
      <c r="I20" s="118" t="s">
        <v>380</v>
      </c>
      <c r="J20" s="118" t="s">
        <v>380</v>
      </c>
    </row>
    <row r="21" spans="1:11" ht="21" customHeight="1" x14ac:dyDescent="0.2">
      <c r="A21" s="133" t="s">
        <v>1155</v>
      </c>
      <c r="B21" s="136" t="s">
        <v>104</v>
      </c>
      <c r="C21" s="91" t="s">
        <v>384</v>
      </c>
      <c r="D21" s="103" t="s">
        <v>379</v>
      </c>
      <c r="E21" s="92">
        <v>5</v>
      </c>
      <c r="F21" s="92">
        <v>12</v>
      </c>
      <c r="G21" s="163">
        <f>2+1</f>
        <v>3</v>
      </c>
      <c r="H21" s="92">
        <v>10</v>
      </c>
      <c r="I21" s="92">
        <v>10</v>
      </c>
      <c r="J21" s="93" t="s">
        <v>380</v>
      </c>
    </row>
    <row r="22" spans="1:11" ht="42.75" customHeight="1" x14ac:dyDescent="0.2">
      <c r="A22" s="133" t="s">
        <v>1156</v>
      </c>
      <c r="B22" s="136" t="s">
        <v>716</v>
      </c>
      <c r="C22" s="91" t="s">
        <v>1130</v>
      </c>
      <c r="D22" s="31" t="s">
        <v>379</v>
      </c>
      <c r="E22" s="95" t="s">
        <v>380</v>
      </c>
      <c r="F22" s="96">
        <v>2</v>
      </c>
      <c r="G22" s="96">
        <f>1+1</f>
        <v>2</v>
      </c>
      <c r="H22" s="96">
        <v>2</v>
      </c>
      <c r="I22" s="95" t="s">
        <v>380</v>
      </c>
      <c r="J22" s="95" t="s">
        <v>380</v>
      </c>
    </row>
    <row r="23" spans="1:11" ht="39" customHeight="1" x14ac:dyDescent="0.2">
      <c r="A23" s="133" t="s">
        <v>1157</v>
      </c>
      <c r="B23" s="136" t="s">
        <v>882</v>
      </c>
      <c r="C23" s="91" t="s">
        <v>1037</v>
      </c>
      <c r="D23" s="31" t="s">
        <v>379</v>
      </c>
      <c r="E23" s="95" t="s">
        <v>380</v>
      </c>
      <c r="F23" s="96" t="s">
        <v>380</v>
      </c>
      <c r="G23" s="96" t="s">
        <v>380</v>
      </c>
      <c r="H23" s="95" t="s">
        <v>380</v>
      </c>
      <c r="I23" s="95" t="s">
        <v>380</v>
      </c>
      <c r="J23" s="95" t="s">
        <v>380</v>
      </c>
    </row>
    <row r="24" spans="1:11" ht="36" customHeight="1" x14ac:dyDescent="0.2">
      <c r="A24" s="301" t="s">
        <v>10</v>
      </c>
      <c r="B24" s="440" t="s">
        <v>1182</v>
      </c>
      <c r="C24" s="441"/>
      <c r="D24" s="441"/>
      <c r="E24" s="441"/>
      <c r="F24" s="441"/>
      <c r="G24" s="441"/>
      <c r="H24" s="441"/>
      <c r="I24" s="441"/>
      <c r="J24" s="442"/>
    </row>
    <row r="25" spans="1:11" ht="19.149999999999999" customHeight="1" x14ac:dyDescent="0.2">
      <c r="A25" s="409" t="s">
        <v>11</v>
      </c>
      <c r="B25" s="445" t="s">
        <v>604</v>
      </c>
      <c r="C25" s="91" t="s">
        <v>582</v>
      </c>
      <c r="D25" s="103" t="s">
        <v>385</v>
      </c>
      <c r="E25" s="97">
        <v>6.79</v>
      </c>
      <c r="F25" s="97">
        <v>6.39</v>
      </c>
      <c r="G25" s="97">
        <v>0.38200000000000001</v>
      </c>
      <c r="H25" s="97">
        <v>0.56100000000000005</v>
      </c>
      <c r="I25" s="97">
        <v>4.4390000000000001</v>
      </c>
      <c r="J25" s="97">
        <v>4.4390000000000001</v>
      </c>
    </row>
    <row r="26" spans="1:11" ht="15" customHeight="1" x14ac:dyDescent="0.2">
      <c r="A26" s="409"/>
      <c r="B26" s="445"/>
      <c r="C26" s="91" t="s">
        <v>386</v>
      </c>
      <c r="D26" s="103" t="s">
        <v>379</v>
      </c>
      <c r="E26" s="92">
        <v>41</v>
      </c>
      <c r="F26" s="92">
        <v>50</v>
      </c>
      <c r="G26" s="92">
        <v>12</v>
      </c>
      <c r="H26" s="92">
        <v>18</v>
      </c>
      <c r="I26" s="92">
        <v>18</v>
      </c>
      <c r="J26" s="92">
        <v>26</v>
      </c>
    </row>
    <row r="27" spans="1:11" ht="19.899999999999999" customHeight="1" x14ac:dyDescent="0.2">
      <c r="A27" s="409"/>
      <c r="B27" s="445"/>
      <c r="C27" s="91" t="s">
        <v>607</v>
      </c>
      <c r="D27" s="103" t="s">
        <v>379</v>
      </c>
      <c r="E27" s="92">
        <v>460</v>
      </c>
      <c r="F27" s="92">
        <v>483</v>
      </c>
      <c r="G27" s="92">
        <v>590</v>
      </c>
      <c r="H27" s="92">
        <v>161</v>
      </c>
      <c r="I27" s="92">
        <v>130</v>
      </c>
      <c r="J27" s="92">
        <v>130</v>
      </c>
    </row>
    <row r="28" spans="1:11" ht="28.9" customHeight="1" x14ac:dyDescent="0.2">
      <c r="A28" s="361" t="s">
        <v>12</v>
      </c>
      <c r="B28" s="449" t="s">
        <v>387</v>
      </c>
      <c r="C28" s="91" t="s">
        <v>1116</v>
      </c>
      <c r="D28" s="103" t="s">
        <v>379</v>
      </c>
      <c r="E28" s="93" t="s">
        <v>380</v>
      </c>
      <c r="F28" s="92" t="s">
        <v>380</v>
      </c>
      <c r="G28" s="92" t="s">
        <v>380</v>
      </c>
      <c r="H28" s="92">
        <f>7-1</f>
        <v>6</v>
      </c>
      <c r="I28" s="92">
        <v>7</v>
      </c>
      <c r="J28" s="93" t="s">
        <v>380</v>
      </c>
    </row>
    <row r="29" spans="1:11" ht="31.9" customHeight="1" x14ac:dyDescent="0.2">
      <c r="A29" s="361"/>
      <c r="B29" s="449"/>
      <c r="C29" s="91" t="s">
        <v>1114</v>
      </c>
      <c r="D29" s="103" t="s">
        <v>379</v>
      </c>
      <c r="E29" s="92">
        <v>1</v>
      </c>
      <c r="F29" s="93" t="s">
        <v>380</v>
      </c>
      <c r="G29" s="93" t="s">
        <v>380</v>
      </c>
      <c r="H29" s="93" t="s">
        <v>380</v>
      </c>
      <c r="I29" s="93" t="s">
        <v>380</v>
      </c>
      <c r="J29" s="93" t="s">
        <v>380</v>
      </c>
    </row>
    <row r="30" spans="1:11" ht="41.45" customHeight="1" x14ac:dyDescent="0.2">
      <c r="A30" s="133" t="s">
        <v>27</v>
      </c>
      <c r="B30" s="136" t="s">
        <v>600</v>
      </c>
      <c r="C30" s="91" t="s">
        <v>692</v>
      </c>
      <c r="D30" s="103" t="s">
        <v>379</v>
      </c>
      <c r="E30" s="92">
        <v>4</v>
      </c>
      <c r="F30" s="92">
        <v>2</v>
      </c>
      <c r="G30" s="92">
        <f>1+1</f>
        <v>2</v>
      </c>
      <c r="H30" s="92">
        <v>1</v>
      </c>
      <c r="I30" s="92">
        <v>1</v>
      </c>
      <c r="J30" s="93" t="s">
        <v>380</v>
      </c>
    </row>
    <row r="31" spans="1:11" ht="39.75" customHeight="1" x14ac:dyDescent="0.2">
      <c r="A31" s="133" t="s">
        <v>1159</v>
      </c>
      <c r="B31" s="136" t="s">
        <v>609</v>
      </c>
      <c r="C31" s="91" t="s">
        <v>1117</v>
      </c>
      <c r="D31" s="103" t="s">
        <v>379</v>
      </c>
      <c r="E31" s="93" t="s">
        <v>380</v>
      </c>
      <c r="F31" s="93" t="s">
        <v>380</v>
      </c>
      <c r="G31" s="92">
        <v>3</v>
      </c>
      <c r="H31" s="93" t="s">
        <v>380</v>
      </c>
      <c r="I31" s="93" t="s">
        <v>380</v>
      </c>
      <c r="J31" s="92">
        <v>7</v>
      </c>
    </row>
    <row r="32" spans="1:11" ht="29.45" customHeight="1" x14ac:dyDescent="0.2">
      <c r="A32" s="133" t="s">
        <v>1160</v>
      </c>
      <c r="B32" s="136" t="s">
        <v>601</v>
      </c>
      <c r="C32" s="91" t="s">
        <v>602</v>
      </c>
      <c r="D32" s="103" t="s">
        <v>379</v>
      </c>
      <c r="E32" s="93" t="s">
        <v>380</v>
      </c>
      <c r="F32" s="92">
        <v>1</v>
      </c>
      <c r="G32" s="92">
        <f>5-3</f>
        <v>2</v>
      </c>
      <c r="H32" s="92">
        <v>1</v>
      </c>
      <c r="I32" s="92">
        <v>1</v>
      </c>
      <c r="J32" s="93" t="s">
        <v>380</v>
      </c>
      <c r="K32" s="88" t="s">
        <v>430</v>
      </c>
    </row>
    <row r="33" spans="1:30" ht="33" customHeight="1" x14ac:dyDescent="0.2">
      <c r="A33" s="133" t="s">
        <v>1161</v>
      </c>
      <c r="B33" s="136" t="s">
        <v>606</v>
      </c>
      <c r="C33" s="91" t="s">
        <v>608</v>
      </c>
      <c r="D33" s="103" t="s">
        <v>379</v>
      </c>
      <c r="E33" s="93" t="s">
        <v>380</v>
      </c>
      <c r="F33" s="92">
        <v>734</v>
      </c>
      <c r="G33" s="163">
        <f>534+28</f>
        <v>562</v>
      </c>
      <c r="H33" s="92">
        <v>534</v>
      </c>
      <c r="I33" s="92">
        <v>534</v>
      </c>
      <c r="J33" s="92">
        <v>1943</v>
      </c>
      <c r="K33" s="88"/>
    </row>
    <row r="34" spans="1:30" ht="24.6" customHeight="1" x14ac:dyDescent="0.2">
      <c r="A34" s="133" t="s">
        <v>1162</v>
      </c>
      <c r="B34" s="136" t="s">
        <v>388</v>
      </c>
      <c r="C34" s="91" t="s">
        <v>389</v>
      </c>
      <c r="D34" s="103" t="s">
        <v>390</v>
      </c>
      <c r="E34" s="92">
        <v>2</v>
      </c>
      <c r="F34" s="93" t="s">
        <v>380</v>
      </c>
      <c r="G34" s="164" t="s">
        <v>380</v>
      </c>
      <c r="H34" s="93" t="s">
        <v>380</v>
      </c>
      <c r="I34" s="93" t="s">
        <v>380</v>
      </c>
      <c r="J34" s="92">
        <v>1</v>
      </c>
      <c r="K34" s="90" t="s">
        <v>506</v>
      </c>
    </row>
    <row r="35" spans="1:30" ht="42.6" customHeight="1" x14ac:dyDescent="0.2">
      <c r="A35" s="133" t="s">
        <v>1163</v>
      </c>
      <c r="B35" s="136" t="s">
        <v>391</v>
      </c>
      <c r="C35" s="91" t="s">
        <v>392</v>
      </c>
      <c r="D35" s="103" t="s">
        <v>379</v>
      </c>
      <c r="E35" s="92">
        <v>61</v>
      </c>
      <c r="F35" s="92">
        <v>41</v>
      </c>
      <c r="G35" s="163">
        <v>43</v>
      </c>
      <c r="H35" s="92">
        <v>47</v>
      </c>
      <c r="I35" s="92">
        <v>47</v>
      </c>
      <c r="J35" s="92">
        <v>43</v>
      </c>
    </row>
    <row r="36" spans="1:30" ht="42.6" customHeight="1" x14ac:dyDescent="0.2">
      <c r="A36" s="133" t="s">
        <v>1164</v>
      </c>
      <c r="B36" s="157" t="s">
        <v>1132</v>
      </c>
      <c r="C36" s="91" t="s">
        <v>1038</v>
      </c>
      <c r="D36" s="103" t="s">
        <v>379</v>
      </c>
      <c r="E36" s="92" t="s">
        <v>380</v>
      </c>
      <c r="F36" s="92" t="s">
        <v>380</v>
      </c>
      <c r="G36" s="163">
        <f>5-1</f>
        <v>4</v>
      </c>
      <c r="H36" s="92" t="s">
        <v>380</v>
      </c>
      <c r="I36" s="92" t="s">
        <v>380</v>
      </c>
      <c r="J36" s="92" t="s">
        <v>380</v>
      </c>
    </row>
    <row r="37" spans="1:30" ht="42.6" customHeight="1" x14ac:dyDescent="0.2">
      <c r="A37" s="302" t="s">
        <v>1165</v>
      </c>
      <c r="B37" s="136" t="s">
        <v>1065</v>
      </c>
      <c r="C37" s="91" t="s">
        <v>1118</v>
      </c>
      <c r="D37" s="103" t="s">
        <v>379</v>
      </c>
      <c r="E37" s="92" t="s">
        <v>380</v>
      </c>
      <c r="F37" s="92" t="s">
        <v>380</v>
      </c>
      <c r="G37" s="141">
        <v>1</v>
      </c>
      <c r="H37" s="92" t="s">
        <v>380</v>
      </c>
      <c r="I37" s="92" t="s">
        <v>380</v>
      </c>
      <c r="J37" s="92" t="s">
        <v>380</v>
      </c>
    </row>
    <row r="38" spans="1:30" ht="45.75" customHeight="1" x14ac:dyDescent="0.2">
      <c r="A38" s="134" t="s">
        <v>1166</v>
      </c>
      <c r="B38" s="110" t="s">
        <v>1066</v>
      </c>
      <c r="C38" s="91" t="s">
        <v>1083</v>
      </c>
      <c r="D38" s="103" t="s">
        <v>379</v>
      </c>
      <c r="E38" s="92" t="s">
        <v>380</v>
      </c>
      <c r="F38" s="92" t="s">
        <v>380</v>
      </c>
      <c r="G38" s="141">
        <v>9</v>
      </c>
      <c r="H38" s="92" t="s">
        <v>380</v>
      </c>
      <c r="I38" s="92" t="s">
        <v>380</v>
      </c>
      <c r="J38" s="92" t="s">
        <v>380</v>
      </c>
    </row>
    <row r="39" spans="1:30" ht="17.25" customHeight="1" x14ac:dyDescent="0.2">
      <c r="A39" s="436" t="s">
        <v>1167</v>
      </c>
      <c r="B39" s="450" t="s">
        <v>1084</v>
      </c>
      <c r="C39" s="91" t="s">
        <v>582</v>
      </c>
      <c r="D39" s="103" t="s">
        <v>385</v>
      </c>
      <c r="E39" s="92" t="s">
        <v>380</v>
      </c>
      <c r="F39" s="92" t="s">
        <v>380</v>
      </c>
      <c r="G39" s="93">
        <v>0.04</v>
      </c>
      <c r="H39" s="92" t="s">
        <v>380</v>
      </c>
      <c r="I39" s="92" t="s">
        <v>380</v>
      </c>
      <c r="J39" s="92" t="s">
        <v>380</v>
      </c>
    </row>
    <row r="40" spans="1:30" ht="17.25" customHeight="1" x14ac:dyDescent="0.2">
      <c r="A40" s="437"/>
      <c r="B40" s="451"/>
      <c r="C40" s="91" t="s">
        <v>386</v>
      </c>
      <c r="D40" s="103" t="s">
        <v>379</v>
      </c>
      <c r="E40" s="92" t="s">
        <v>380</v>
      </c>
      <c r="F40" s="92" t="s">
        <v>380</v>
      </c>
      <c r="G40" s="92">
        <v>8</v>
      </c>
      <c r="H40" s="92" t="s">
        <v>380</v>
      </c>
      <c r="I40" s="92" t="s">
        <v>380</v>
      </c>
      <c r="J40" s="92" t="s">
        <v>380</v>
      </c>
    </row>
    <row r="41" spans="1:30" ht="17.25" customHeight="1" x14ac:dyDescent="0.2">
      <c r="A41" s="438"/>
      <c r="B41" s="452"/>
      <c r="C41" s="91" t="s">
        <v>607</v>
      </c>
      <c r="D41" s="103" t="s">
        <v>379</v>
      </c>
      <c r="E41" s="92" t="s">
        <v>380</v>
      </c>
      <c r="F41" s="92" t="s">
        <v>380</v>
      </c>
      <c r="G41" s="92">
        <v>162</v>
      </c>
      <c r="H41" s="92" t="s">
        <v>380</v>
      </c>
      <c r="I41" s="92" t="s">
        <v>380</v>
      </c>
      <c r="J41" s="92" t="s">
        <v>380</v>
      </c>
    </row>
    <row r="42" spans="1:30" ht="30.6" customHeight="1" x14ac:dyDescent="0.2">
      <c r="A42" s="301" t="s">
        <v>26</v>
      </c>
      <c r="B42" s="440" t="s">
        <v>1183</v>
      </c>
      <c r="C42" s="441"/>
      <c r="D42" s="441"/>
      <c r="E42" s="441"/>
      <c r="F42" s="441"/>
      <c r="G42" s="441"/>
      <c r="H42" s="441"/>
      <c r="I42" s="441"/>
      <c r="J42" s="442"/>
    </row>
    <row r="43" spans="1:30" ht="24" customHeight="1" x14ac:dyDescent="0.2">
      <c r="A43" s="133" t="s">
        <v>417</v>
      </c>
      <c r="B43" s="136" t="s">
        <v>96</v>
      </c>
      <c r="C43" s="91" t="s">
        <v>393</v>
      </c>
      <c r="D43" s="94" t="s">
        <v>394</v>
      </c>
      <c r="E43" s="98">
        <v>98.9</v>
      </c>
      <c r="F43" s="98">
        <v>99.5</v>
      </c>
      <c r="G43" s="98">
        <v>99.5</v>
      </c>
      <c r="H43" s="98">
        <v>99.5</v>
      </c>
      <c r="I43" s="98">
        <v>99.5</v>
      </c>
      <c r="J43" s="98">
        <v>99.5</v>
      </c>
    </row>
    <row r="44" spans="1:30" ht="45.6" customHeight="1" x14ac:dyDescent="0.2">
      <c r="A44" s="303" t="s">
        <v>1148</v>
      </c>
      <c r="B44" s="446" t="s">
        <v>460</v>
      </c>
      <c r="C44" s="447"/>
      <c r="D44" s="447"/>
      <c r="E44" s="447"/>
      <c r="F44" s="447"/>
      <c r="G44" s="447"/>
      <c r="H44" s="447"/>
      <c r="I44" s="447"/>
      <c r="J44" s="448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ht="33.6" customHeight="1" x14ac:dyDescent="0.2">
      <c r="A45" s="443" t="s">
        <v>571</v>
      </c>
      <c r="B45" s="443"/>
      <c r="C45" s="443"/>
      <c r="D45" s="443"/>
      <c r="E45" s="443"/>
      <c r="F45" s="443"/>
      <c r="G45" s="443"/>
      <c r="H45" s="443"/>
      <c r="I45" s="443"/>
      <c r="J45" s="44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ht="44.45" customHeight="1" x14ac:dyDescent="0.2">
      <c r="A46" s="444" t="s">
        <v>459</v>
      </c>
      <c r="B46" s="444"/>
      <c r="C46" s="444"/>
      <c r="D46" s="444"/>
      <c r="E46" s="444"/>
      <c r="F46" s="444"/>
      <c r="G46" s="444"/>
      <c r="H46" s="444"/>
      <c r="I46" s="444"/>
      <c r="J46" s="444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43.9" customHeight="1" x14ac:dyDescent="0.2">
      <c r="A47" s="301" t="s">
        <v>2</v>
      </c>
      <c r="B47" s="440" t="s">
        <v>1184</v>
      </c>
      <c r="C47" s="441"/>
      <c r="D47" s="441"/>
      <c r="E47" s="441"/>
      <c r="F47" s="441"/>
      <c r="G47" s="441"/>
      <c r="H47" s="441"/>
      <c r="I47" s="441"/>
      <c r="J47" s="442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31.9" customHeight="1" x14ac:dyDescent="0.2">
      <c r="A48" s="361" t="s">
        <v>9</v>
      </c>
      <c r="B48" s="445" t="s">
        <v>699</v>
      </c>
      <c r="C48" s="136" t="s">
        <v>509</v>
      </c>
      <c r="D48" s="103" t="s">
        <v>397</v>
      </c>
      <c r="E48" s="99">
        <v>0.1</v>
      </c>
      <c r="F48" s="103">
        <v>3.06</v>
      </c>
      <c r="G48" s="161">
        <f>2.8-(0.573+0.017)-0.9</f>
        <v>1.31</v>
      </c>
      <c r="H48" s="99" t="s">
        <v>380</v>
      </c>
      <c r="I48" s="103" t="s">
        <v>380</v>
      </c>
      <c r="J48" s="100">
        <v>5.4</v>
      </c>
      <c r="K48" s="142">
        <v>3.2</v>
      </c>
    </row>
    <row r="49" spans="1:13" ht="45.6" customHeight="1" x14ac:dyDescent="0.2">
      <c r="A49" s="361"/>
      <c r="B49" s="445"/>
      <c r="C49" s="136" t="s">
        <v>851</v>
      </c>
      <c r="D49" s="103" t="s">
        <v>379</v>
      </c>
      <c r="E49" s="101" t="s">
        <v>380</v>
      </c>
      <c r="F49" s="103">
        <v>4</v>
      </c>
      <c r="G49" s="151">
        <f>4-1-3</f>
        <v>0</v>
      </c>
      <c r="H49" s="103">
        <v>2</v>
      </c>
      <c r="I49" s="103">
        <v>2</v>
      </c>
      <c r="J49" s="103" t="s">
        <v>380</v>
      </c>
      <c r="K49" s="142"/>
    </row>
    <row r="50" spans="1:13" ht="30" customHeight="1" x14ac:dyDescent="0.2">
      <c r="A50" s="436" t="s">
        <v>78</v>
      </c>
      <c r="B50" s="434" t="s">
        <v>129</v>
      </c>
      <c r="C50" s="136" t="s">
        <v>510</v>
      </c>
      <c r="D50" s="103" t="s">
        <v>397</v>
      </c>
      <c r="E50" s="101" t="s">
        <v>380</v>
      </c>
      <c r="F50" s="103">
        <v>1</v>
      </c>
      <c r="G50" s="151">
        <f>1.45-0.45</f>
        <v>1</v>
      </c>
      <c r="H50" s="151">
        <v>0.45</v>
      </c>
      <c r="I50" s="103" t="s">
        <v>380</v>
      </c>
      <c r="J50" s="100">
        <v>2.02</v>
      </c>
      <c r="K50" s="142">
        <v>0.69</v>
      </c>
    </row>
    <row r="51" spans="1:13" ht="43.5" customHeight="1" x14ac:dyDescent="0.2">
      <c r="A51" s="437"/>
      <c r="B51" s="435"/>
      <c r="C51" s="136" t="s">
        <v>848</v>
      </c>
      <c r="D51" s="103" t="s">
        <v>379</v>
      </c>
      <c r="E51" s="101" t="s">
        <v>380</v>
      </c>
      <c r="F51" s="103">
        <v>1</v>
      </c>
      <c r="G51" s="162" t="s">
        <v>380</v>
      </c>
      <c r="H51" s="103" t="s">
        <v>380</v>
      </c>
      <c r="I51" s="103" t="s">
        <v>380</v>
      </c>
      <c r="J51" s="103" t="s">
        <v>380</v>
      </c>
      <c r="K51" s="143"/>
    </row>
    <row r="52" spans="1:13" ht="45" customHeight="1" x14ac:dyDescent="0.2">
      <c r="A52" s="361" t="s">
        <v>416</v>
      </c>
      <c r="B52" s="439" t="s">
        <v>1045</v>
      </c>
      <c r="C52" s="136" t="s">
        <v>511</v>
      </c>
      <c r="D52" s="103" t="s">
        <v>379</v>
      </c>
      <c r="E52" s="101" t="s">
        <v>380</v>
      </c>
      <c r="F52" s="103">
        <v>6</v>
      </c>
      <c r="G52" s="151">
        <f>7-5</f>
        <v>2</v>
      </c>
      <c r="H52" s="103" t="s">
        <v>380</v>
      </c>
      <c r="I52" s="103">
        <v>4</v>
      </c>
      <c r="J52" s="103">
        <v>3</v>
      </c>
      <c r="K52" s="59">
        <v>1</v>
      </c>
    </row>
    <row r="53" spans="1:13" ht="45" customHeight="1" x14ac:dyDescent="0.2">
      <c r="A53" s="361"/>
      <c r="B53" s="439"/>
      <c r="C53" s="136" t="s">
        <v>512</v>
      </c>
      <c r="D53" s="103" t="s">
        <v>379</v>
      </c>
      <c r="E53" s="101" t="s">
        <v>380</v>
      </c>
      <c r="F53" s="103">
        <v>3</v>
      </c>
      <c r="G53" s="103">
        <v>2</v>
      </c>
      <c r="H53" s="103" t="s">
        <v>380</v>
      </c>
      <c r="I53" s="103">
        <v>3</v>
      </c>
      <c r="J53" s="103">
        <v>6</v>
      </c>
      <c r="K53" s="59">
        <v>1</v>
      </c>
    </row>
    <row r="54" spans="1:13" ht="30.75" customHeight="1" x14ac:dyDescent="0.2">
      <c r="A54" s="361"/>
      <c r="B54" s="439"/>
      <c r="C54" s="136" t="s">
        <v>1019</v>
      </c>
      <c r="D54" s="103" t="s">
        <v>379</v>
      </c>
      <c r="E54" s="101" t="s">
        <v>380</v>
      </c>
      <c r="F54" s="101">
        <v>1</v>
      </c>
      <c r="G54" s="101" t="s">
        <v>380</v>
      </c>
      <c r="H54" s="101" t="s">
        <v>380</v>
      </c>
      <c r="I54" s="101" t="s">
        <v>380</v>
      </c>
      <c r="J54" s="101" t="s">
        <v>380</v>
      </c>
      <c r="K54" s="59">
        <v>7</v>
      </c>
    </row>
    <row r="55" spans="1:13" ht="43.15" customHeight="1" x14ac:dyDescent="0.2">
      <c r="A55" s="361"/>
      <c r="B55" s="439"/>
      <c r="C55" s="136" t="s">
        <v>457</v>
      </c>
      <c r="D55" s="103" t="s">
        <v>379</v>
      </c>
      <c r="E55" s="103">
        <v>1</v>
      </c>
      <c r="F55" s="103">
        <v>2</v>
      </c>
      <c r="G55" s="103">
        <f>1+1</f>
        <v>2</v>
      </c>
      <c r="H55" s="103">
        <v>1</v>
      </c>
      <c r="I55" s="103">
        <v>1</v>
      </c>
      <c r="J55" s="103">
        <v>4</v>
      </c>
      <c r="K55" s="59"/>
    </row>
    <row r="56" spans="1:13" ht="43.15" customHeight="1" x14ac:dyDescent="0.2">
      <c r="A56" s="361"/>
      <c r="B56" s="439"/>
      <c r="C56" s="136" t="s">
        <v>458</v>
      </c>
      <c r="D56" s="103" t="s">
        <v>379</v>
      </c>
      <c r="E56" s="101" t="s">
        <v>380</v>
      </c>
      <c r="F56" s="101" t="s">
        <v>380</v>
      </c>
      <c r="G56" s="101" t="s">
        <v>380</v>
      </c>
      <c r="H56" s="103" t="s">
        <v>380</v>
      </c>
      <c r="I56" s="103">
        <v>35</v>
      </c>
      <c r="J56" s="103">
        <v>25</v>
      </c>
      <c r="K56" s="59">
        <v>40</v>
      </c>
      <c r="M56" t="s">
        <v>423</v>
      </c>
    </row>
    <row r="57" spans="1:13" ht="46.15" customHeight="1" x14ac:dyDescent="0.2">
      <c r="A57" s="361"/>
      <c r="B57" s="439"/>
      <c r="C57" s="136" t="s">
        <v>508</v>
      </c>
      <c r="D57" s="103" t="s">
        <v>397</v>
      </c>
      <c r="E57" s="103">
        <v>33.46</v>
      </c>
      <c r="F57" s="101" t="s">
        <v>380</v>
      </c>
      <c r="G57" s="100" t="s">
        <v>380</v>
      </c>
      <c r="H57" s="100" t="s">
        <v>380</v>
      </c>
      <c r="I57" s="102">
        <v>119</v>
      </c>
      <c r="J57" s="102">
        <v>72</v>
      </c>
      <c r="K57" s="59"/>
    </row>
    <row r="58" spans="1:13" ht="42.6" customHeight="1" x14ac:dyDescent="0.2">
      <c r="A58" s="361"/>
      <c r="B58" s="439"/>
      <c r="C58" s="136" t="s">
        <v>396</v>
      </c>
      <c r="D58" s="103" t="s">
        <v>700</v>
      </c>
      <c r="E58" s="101" t="s">
        <v>380</v>
      </c>
      <c r="F58" s="101" t="s">
        <v>380</v>
      </c>
      <c r="G58" s="103" t="s">
        <v>380</v>
      </c>
      <c r="H58" s="103" t="s">
        <v>380</v>
      </c>
      <c r="I58" s="103">
        <v>212</v>
      </c>
      <c r="J58" s="103">
        <v>119</v>
      </c>
      <c r="K58" s="59"/>
    </row>
    <row r="59" spans="1:13" ht="42.6" customHeight="1" x14ac:dyDescent="0.2">
      <c r="A59" s="156"/>
      <c r="B59" s="135"/>
      <c r="C59" s="136" t="s">
        <v>1079</v>
      </c>
      <c r="D59" s="103" t="s">
        <v>379</v>
      </c>
      <c r="E59" s="101" t="s">
        <v>380</v>
      </c>
      <c r="F59" s="103" t="s">
        <v>380</v>
      </c>
      <c r="G59" s="101">
        <v>1</v>
      </c>
      <c r="H59" s="103" t="s">
        <v>380</v>
      </c>
      <c r="I59" s="103" t="s">
        <v>380</v>
      </c>
      <c r="J59" s="103" t="s">
        <v>380</v>
      </c>
      <c r="K59" s="59"/>
    </row>
    <row r="60" spans="1:13" ht="71.25" customHeight="1" x14ac:dyDescent="0.2">
      <c r="A60" s="320" t="s">
        <v>1149</v>
      </c>
      <c r="B60" s="319" t="s">
        <v>805</v>
      </c>
      <c r="C60" s="136" t="s">
        <v>1126</v>
      </c>
      <c r="D60" s="103" t="s">
        <v>399</v>
      </c>
      <c r="E60" s="101" t="s">
        <v>380</v>
      </c>
      <c r="F60" s="103" t="s">
        <v>879</v>
      </c>
      <c r="G60" s="151" t="s">
        <v>1134</v>
      </c>
      <c r="H60" s="103" t="s">
        <v>380</v>
      </c>
      <c r="I60" s="103" t="s">
        <v>380</v>
      </c>
      <c r="J60" s="103" t="s">
        <v>1020</v>
      </c>
      <c r="K60" s="144">
        <v>109.38</v>
      </c>
      <c r="L60" t="s">
        <v>418</v>
      </c>
    </row>
    <row r="61" spans="1:13" ht="30.75" customHeight="1" x14ac:dyDescent="0.2">
      <c r="A61" s="437"/>
      <c r="B61" s="475"/>
      <c r="C61" s="136" t="s">
        <v>808</v>
      </c>
      <c r="D61" s="103" t="s">
        <v>379</v>
      </c>
      <c r="E61" s="101" t="s">
        <v>380</v>
      </c>
      <c r="F61" s="103">
        <v>1</v>
      </c>
      <c r="G61" s="103">
        <v>1</v>
      </c>
      <c r="H61" s="103">
        <v>1</v>
      </c>
      <c r="I61" s="103">
        <v>1</v>
      </c>
      <c r="J61" s="103" t="s">
        <v>380</v>
      </c>
      <c r="K61" s="144"/>
    </row>
    <row r="62" spans="1:13" ht="51" x14ac:dyDescent="0.2">
      <c r="A62" s="437"/>
      <c r="B62" s="475"/>
      <c r="C62" s="136" t="s">
        <v>838</v>
      </c>
      <c r="D62" s="103" t="s">
        <v>379</v>
      </c>
      <c r="E62" s="101" t="s">
        <v>380</v>
      </c>
      <c r="F62" s="103">
        <v>1</v>
      </c>
      <c r="G62" s="103" t="s">
        <v>380</v>
      </c>
      <c r="H62" s="103" t="s">
        <v>380</v>
      </c>
      <c r="I62" s="103" t="s">
        <v>380</v>
      </c>
      <c r="J62" s="103" t="s">
        <v>380</v>
      </c>
      <c r="K62" s="144"/>
    </row>
    <row r="63" spans="1:13" ht="54.75" customHeight="1" x14ac:dyDescent="0.2">
      <c r="A63" s="437"/>
      <c r="B63" s="475"/>
      <c r="C63" s="136" t="s">
        <v>1035</v>
      </c>
      <c r="D63" s="103" t="s">
        <v>379</v>
      </c>
      <c r="E63" s="103" t="s">
        <v>380</v>
      </c>
      <c r="F63" s="102" t="s">
        <v>380</v>
      </c>
      <c r="G63" s="103">
        <v>1</v>
      </c>
      <c r="H63" s="103" t="s">
        <v>380</v>
      </c>
      <c r="I63" s="103" t="s">
        <v>380</v>
      </c>
      <c r="J63" s="103" t="s">
        <v>380</v>
      </c>
      <c r="K63" s="145"/>
    </row>
    <row r="64" spans="1:13" ht="25.5" x14ac:dyDescent="0.2">
      <c r="A64" s="437"/>
      <c r="B64" s="475"/>
      <c r="C64" s="136" t="s">
        <v>807</v>
      </c>
      <c r="D64" s="103" t="s">
        <v>379</v>
      </c>
      <c r="E64" s="103" t="s">
        <v>380</v>
      </c>
      <c r="F64" s="102" t="s">
        <v>380</v>
      </c>
      <c r="G64" s="103">
        <f>1</f>
        <v>1</v>
      </c>
      <c r="H64" s="103" t="s">
        <v>380</v>
      </c>
      <c r="I64" s="103" t="s">
        <v>380</v>
      </c>
      <c r="J64" s="103" t="s">
        <v>380</v>
      </c>
      <c r="K64" s="145"/>
    </row>
    <row r="65" spans="1:11" ht="42" customHeight="1" x14ac:dyDescent="0.2">
      <c r="A65" s="438"/>
      <c r="B65" s="433"/>
      <c r="C65" s="136" t="s">
        <v>1061</v>
      </c>
      <c r="D65" s="103" t="s">
        <v>379</v>
      </c>
      <c r="E65" s="103" t="s">
        <v>380</v>
      </c>
      <c r="F65" s="103" t="s">
        <v>380</v>
      </c>
      <c r="G65" s="103">
        <v>1</v>
      </c>
      <c r="H65" s="103" t="s">
        <v>380</v>
      </c>
      <c r="I65" s="103" t="s">
        <v>380</v>
      </c>
      <c r="J65" s="103" t="s">
        <v>380</v>
      </c>
      <c r="K65" s="145"/>
    </row>
    <row r="66" spans="1:11" ht="56.45" customHeight="1" x14ac:dyDescent="0.2">
      <c r="A66" s="361" t="s">
        <v>1150</v>
      </c>
      <c r="B66" s="439" t="s">
        <v>130</v>
      </c>
      <c r="C66" s="136" t="s">
        <v>1127</v>
      </c>
      <c r="D66" s="103" t="s">
        <v>398</v>
      </c>
      <c r="E66" s="103">
        <v>257.52999999999997</v>
      </c>
      <c r="F66" s="100" t="s">
        <v>1052</v>
      </c>
      <c r="G66" s="321" t="s">
        <v>1711</v>
      </c>
      <c r="H66" s="103" t="s">
        <v>1098</v>
      </c>
      <c r="I66" s="103" t="s">
        <v>1022</v>
      </c>
      <c r="J66" s="103" t="s">
        <v>1023</v>
      </c>
      <c r="K66" s="145" t="s">
        <v>400</v>
      </c>
    </row>
    <row r="67" spans="1:11" ht="19.149999999999999" customHeight="1" x14ac:dyDescent="0.2">
      <c r="A67" s="361"/>
      <c r="B67" s="439"/>
      <c r="C67" s="136" t="s">
        <v>687</v>
      </c>
      <c r="D67" s="103" t="s">
        <v>379</v>
      </c>
      <c r="E67" s="103" t="s">
        <v>380</v>
      </c>
      <c r="F67" s="102">
        <v>1</v>
      </c>
      <c r="G67" s="103" t="s">
        <v>380</v>
      </c>
      <c r="H67" s="103" t="s">
        <v>380</v>
      </c>
      <c r="I67" s="103" t="s">
        <v>380</v>
      </c>
      <c r="J67" s="103" t="s">
        <v>380</v>
      </c>
      <c r="K67" s="145"/>
    </row>
    <row r="68" spans="1:11" ht="93" customHeight="1" x14ac:dyDescent="0.2">
      <c r="A68" s="436"/>
      <c r="B68" s="432"/>
      <c r="C68" s="136" t="s">
        <v>1119</v>
      </c>
      <c r="D68" s="103" t="s">
        <v>379</v>
      </c>
      <c r="E68" s="103" t="s">
        <v>380</v>
      </c>
      <c r="F68" s="102">
        <v>13</v>
      </c>
      <c r="G68" s="103" t="s">
        <v>380</v>
      </c>
      <c r="H68" s="103" t="s">
        <v>380</v>
      </c>
      <c r="I68" s="103" t="s">
        <v>380</v>
      </c>
      <c r="J68" s="103" t="s">
        <v>380</v>
      </c>
      <c r="K68" s="145"/>
    </row>
    <row r="69" spans="1:11" ht="17.45" customHeight="1" x14ac:dyDescent="0.2">
      <c r="A69" s="437"/>
      <c r="B69" s="475"/>
      <c r="C69" s="136" t="s">
        <v>382</v>
      </c>
      <c r="D69" s="103" t="s">
        <v>379</v>
      </c>
      <c r="E69" s="103" t="s">
        <v>380</v>
      </c>
      <c r="F69" s="102">
        <v>20</v>
      </c>
      <c r="G69" s="103" t="s">
        <v>380</v>
      </c>
      <c r="H69" s="103" t="s">
        <v>380</v>
      </c>
      <c r="I69" s="103" t="s">
        <v>380</v>
      </c>
      <c r="J69" s="103" t="s">
        <v>380</v>
      </c>
      <c r="K69" s="145"/>
    </row>
    <row r="70" spans="1:11" ht="25.5" x14ac:dyDescent="0.2">
      <c r="A70" s="437"/>
      <c r="B70" s="475"/>
      <c r="C70" s="136" t="s">
        <v>1115</v>
      </c>
      <c r="D70" s="103" t="s">
        <v>379</v>
      </c>
      <c r="E70" s="103" t="s">
        <v>380</v>
      </c>
      <c r="F70" s="102">
        <v>2</v>
      </c>
      <c r="G70" s="103" t="s">
        <v>380</v>
      </c>
      <c r="H70" s="103" t="s">
        <v>380</v>
      </c>
      <c r="I70" s="103" t="s">
        <v>380</v>
      </c>
      <c r="J70" s="103" t="s">
        <v>380</v>
      </c>
      <c r="K70" s="145"/>
    </row>
    <row r="71" spans="1:11" ht="17.45" customHeight="1" x14ac:dyDescent="0.2">
      <c r="A71" s="437"/>
      <c r="B71" s="475"/>
      <c r="C71" s="136" t="s">
        <v>384</v>
      </c>
      <c r="D71" s="103" t="s">
        <v>379</v>
      </c>
      <c r="E71" s="103" t="s">
        <v>380</v>
      </c>
      <c r="F71" s="102">
        <v>9</v>
      </c>
      <c r="G71" s="103" t="s">
        <v>380</v>
      </c>
      <c r="H71" s="103" t="s">
        <v>380</v>
      </c>
      <c r="I71" s="103" t="s">
        <v>380</v>
      </c>
      <c r="J71" s="103" t="s">
        <v>380</v>
      </c>
      <c r="K71" s="145"/>
    </row>
    <row r="72" spans="1:11" ht="51" x14ac:dyDescent="0.2">
      <c r="A72" s="438"/>
      <c r="B72" s="433"/>
      <c r="C72" s="136" t="s">
        <v>1120</v>
      </c>
      <c r="D72" s="103" t="s">
        <v>379</v>
      </c>
      <c r="E72" s="103" t="s">
        <v>380</v>
      </c>
      <c r="F72" s="102">
        <v>3</v>
      </c>
      <c r="G72" s="103" t="s">
        <v>380</v>
      </c>
      <c r="H72" s="103" t="s">
        <v>380</v>
      </c>
      <c r="I72" s="103" t="s">
        <v>380</v>
      </c>
      <c r="J72" s="103" t="s">
        <v>380</v>
      </c>
      <c r="K72" s="145"/>
    </row>
    <row r="73" spans="1:11" ht="20.45" customHeight="1" x14ac:dyDescent="0.2">
      <c r="A73" s="436"/>
      <c r="B73" s="432"/>
      <c r="C73" s="136" t="s">
        <v>582</v>
      </c>
      <c r="D73" s="103" t="s">
        <v>693</v>
      </c>
      <c r="E73" s="103" t="s">
        <v>380</v>
      </c>
      <c r="F73" s="100">
        <v>2.9</v>
      </c>
      <c r="G73" s="103" t="s">
        <v>380</v>
      </c>
      <c r="H73" s="103" t="s">
        <v>380</v>
      </c>
      <c r="I73" s="103" t="s">
        <v>380</v>
      </c>
      <c r="J73" s="103" t="s">
        <v>380</v>
      </c>
      <c r="K73" s="145"/>
    </row>
    <row r="74" spans="1:11" ht="16.899999999999999" customHeight="1" x14ac:dyDescent="0.2">
      <c r="A74" s="437"/>
      <c r="B74" s="475"/>
      <c r="C74" s="136" t="s">
        <v>1121</v>
      </c>
      <c r="D74" s="103" t="s">
        <v>379</v>
      </c>
      <c r="E74" s="103" t="s">
        <v>380</v>
      </c>
      <c r="F74" s="102">
        <v>20</v>
      </c>
      <c r="G74" s="103" t="s">
        <v>380</v>
      </c>
      <c r="H74" s="103" t="s">
        <v>380</v>
      </c>
      <c r="I74" s="103" t="s">
        <v>380</v>
      </c>
      <c r="J74" s="103" t="s">
        <v>380</v>
      </c>
      <c r="K74" s="145"/>
    </row>
    <row r="75" spans="1:11" ht="15.75" customHeight="1" x14ac:dyDescent="0.2">
      <c r="A75" s="437"/>
      <c r="B75" s="475"/>
      <c r="C75" s="136" t="s">
        <v>691</v>
      </c>
      <c r="D75" s="103" t="s">
        <v>379</v>
      </c>
      <c r="E75" s="103" t="s">
        <v>380</v>
      </c>
      <c r="F75" s="102">
        <v>42</v>
      </c>
      <c r="G75" s="103" t="s">
        <v>380</v>
      </c>
      <c r="H75" s="103" t="s">
        <v>380</v>
      </c>
      <c r="I75" s="103" t="s">
        <v>380</v>
      </c>
      <c r="J75" s="103" t="s">
        <v>380</v>
      </c>
      <c r="K75" s="145"/>
    </row>
    <row r="76" spans="1:11" ht="28.9" customHeight="1" x14ac:dyDescent="0.2">
      <c r="A76" s="437"/>
      <c r="B76" s="475"/>
      <c r="C76" s="136" t="s">
        <v>1116</v>
      </c>
      <c r="D76" s="103" t="s">
        <v>379</v>
      </c>
      <c r="E76" s="103" t="s">
        <v>380</v>
      </c>
      <c r="F76" s="102">
        <v>2</v>
      </c>
      <c r="G76" s="103" t="s">
        <v>380</v>
      </c>
      <c r="H76" s="103" t="s">
        <v>380</v>
      </c>
      <c r="I76" s="103" t="s">
        <v>380</v>
      </c>
      <c r="J76" s="103" t="s">
        <v>380</v>
      </c>
      <c r="K76" s="145"/>
    </row>
    <row r="77" spans="1:11" ht="30.75" customHeight="1" x14ac:dyDescent="0.2">
      <c r="A77" s="437"/>
      <c r="B77" s="475"/>
      <c r="C77" s="136" t="s">
        <v>692</v>
      </c>
      <c r="D77" s="103" t="s">
        <v>379</v>
      </c>
      <c r="E77" s="103" t="s">
        <v>380</v>
      </c>
      <c r="F77" s="102">
        <v>1</v>
      </c>
      <c r="G77" s="103" t="s">
        <v>380</v>
      </c>
      <c r="H77" s="103" t="s">
        <v>380</v>
      </c>
      <c r="I77" s="103" t="s">
        <v>380</v>
      </c>
      <c r="J77" s="103" t="s">
        <v>380</v>
      </c>
      <c r="K77" s="145"/>
    </row>
    <row r="78" spans="1:11" ht="54.75" customHeight="1" x14ac:dyDescent="0.2">
      <c r="A78" s="437"/>
      <c r="B78" s="475"/>
      <c r="C78" s="136" t="s">
        <v>1122</v>
      </c>
      <c r="D78" s="103" t="s">
        <v>379</v>
      </c>
      <c r="E78" s="103" t="s">
        <v>380</v>
      </c>
      <c r="F78" s="102">
        <v>15</v>
      </c>
      <c r="G78" s="103">
        <v>14</v>
      </c>
      <c r="H78" s="103">
        <v>18</v>
      </c>
      <c r="I78" s="103">
        <v>18</v>
      </c>
      <c r="J78" s="103" t="s">
        <v>380</v>
      </c>
      <c r="K78" s="145"/>
    </row>
    <row r="79" spans="1:11" ht="25.5" x14ac:dyDescent="0.2">
      <c r="A79" s="437"/>
      <c r="B79" s="475"/>
      <c r="C79" s="136" t="s">
        <v>807</v>
      </c>
      <c r="D79" s="103" t="s">
        <v>379</v>
      </c>
      <c r="E79" s="103" t="s">
        <v>380</v>
      </c>
      <c r="F79" s="102">
        <v>1</v>
      </c>
      <c r="G79" s="103" t="s">
        <v>380</v>
      </c>
      <c r="H79" s="103">
        <v>1</v>
      </c>
      <c r="I79" s="103">
        <v>1</v>
      </c>
      <c r="J79" s="103" t="s">
        <v>380</v>
      </c>
      <c r="K79" s="145"/>
    </row>
    <row r="80" spans="1:11" ht="30" customHeight="1" x14ac:dyDescent="0.2">
      <c r="A80" s="437"/>
      <c r="B80" s="475"/>
      <c r="C80" s="136" t="s">
        <v>1021</v>
      </c>
      <c r="D80" s="103" t="s">
        <v>397</v>
      </c>
      <c r="E80" s="103" t="s">
        <v>380</v>
      </c>
      <c r="F80" s="100">
        <v>12.17</v>
      </c>
      <c r="G80" s="103">
        <v>24.06</v>
      </c>
      <c r="H80" s="103" t="s">
        <v>380</v>
      </c>
      <c r="I80" s="103" t="s">
        <v>380</v>
      </c>
      <c r="J80" s="103" t="s">
        <v>380</v>
      </c>
      <c r="K80" s="145"/>
    </row>
    <row r="81" spans="1:30" ht="25.5" x14ac:dyDescent="0.2">
      <c r="A81" s="437"/>
      <c r="B81" s="475"/>
      <c r="C81" s="136" t="s">
        <v>1040</v>
      </c>
      <c r="D81" s="103" t="s">
        <v>379</v>
      </c>
      <c r="E81" s="103" t="s">
        <v>380</v>
      </c>
      <c r="F81" s="103" t="s">
        <v>380</v>
      </c>
      <c r="G81" s="103">
        <v>1</v>
      </c>
      <c r="H81" s="103" t="s">
        <v>380</v>
      </c>
      <c r="I81" s="103" t="s">
        <v>380</v>
      </c>
      <c r="J81" s="103" t="s">
        <v>380</v>
      </c>
      <c r="K81" s="145"/>
    </row>
    <row r="82" spans="1:30" ht="42" customHeight="1" x14ac:dyDescent="0.2">
      <c r="A82" s="437"/>
      <c r="B82" s="475"/>
      <c r="C82" s="136" t="s">
        <v>396</v>
      </c>
      <c r="D82" s="103" t="s">
        <v>379</v>
      </c>
      <c r="E82" s="103" t="s">
        <v>380</v>
      </c>
      <c r="F82" s="103" t="s">
        <v>380</v>
      </c>
      <c r="G82" s="103">
        <v>11</v>
      </c>
      <c r="H82" s="103" t="s">
        <v>380</v>
      </c>
      <c r="I82" s="103" t="s">
        <v>380</v>
      </c>
      <c r="J82" s="103" t="s">
        <v>380</v>
      </c>
      <c r="K82" s="145"/>
    </row>
    <row r="83" spans="1:30" ht="42" customHeight="1" x14ac:dyDescent="0.2">
      <c r="A83" s="437"/>
      <c r="B83" s="475"/>
      <c r="C83" s="136" t="s">
        <v>1061</v>
      </c>
      <c r="D83" s="103" t="s">
        <v>379</v>
      </c>
      <c r="E83" s="103" t="s">
        <v>380</v>
      </c>
      <c r="F83" s="103" t="s">
        <v>380</v>
      </c>
      <c r="G83" s="150" t="s">
        <v>380</v>
      </c>
      <c r="H83" s="103" t="s">
        <v>380</v>
      </c>
      <c r="I83" s="103" t="s">
        <v>380</v>
      </c>
      <c r="J83" s="103" t="s">
        <v>380</v>
      </c>
      <c r="K83" s="145"/>
    </row>
    <row r="84" spans="1:30" ht="76.5" customHeight="1" x14ac:dyDescent="0.2">
      <c r="A84" s="437"/>
      <c r="B84" s="475"/>
      <c r="C84" s="136" t="s">
        <v>1123</v>
      </c>
      <c r="D84" s="103" t="s">
        <v>379</v>
      </c>
      <c r="E84" s="103" t="s">
        <v>380</v>
      </c>
      <c r="F84" s="103">
        <v>6</v>
      </c>
      <c r="G84" s="150">
        <f>55+24</f>
        <v>79</v>
      </c>
      <c r="H84" s="103">
        <v>70</v>
      </c>
      <c r="I84" s="103">
        <v>70</v>
      </c>
      <c r="J84" s="103" t="s">
        <v>380</v>
      </c>
      <c r="K84" s="145"/>
    </row>
    <row r="85" spans="1:30" ht="29.25" customHeight="1" x14ac:dyDescent="0.2">
      <c r="A85" s="438"/>
      <c r="B85" s="433"/>
      <c r="C85" s="136" t="s">
        <v>1097</v>
      </c>
      <c r="D85" s="103" t="s">
        <v>379</v>
      </c>
      <c r="E85" s="103" t="s">
        <v>380</v>
      </c>
      <c r="F85" s="103" t="s">
        <v>380</v>
      </c>
      <c r="G85" s="150" t="s">
        <v>380</v>
      </c>
      <c r="H85" s="103" t="s">
        <v>380</v>
      </c>
      <c r="I85" s="103" t="s">
        <v>380</v>
      </c>
      <c r="J85" s="103" t="s">
        <v>380</v>
      </c>
      <c r="K85" s="145"/>
    </row>
    <row r="86" spans="1:30" ht="63.75" customHeight="1" x14ac:dyDescent="0.2">
      <c r="A86" s="133" t="s">
        <v>1151</v>
      </c>
      <c r="B86" s="135" t="s">
        <v>686</v>
      </c>
      <c r="C86" s="136" t="s">
        <v>462</v>
      </c>
      <c r="D86" s="103" t="s">
        <v>398</v>
      </c>
      <c r="E86" s="103">
        <v>178.35</v>
      </c>
      <c r="F86" s="103">
        <v>107.83</v>
      </c>
      <c r="G86" s="150">
        <v>87.22</v>
      </c>
      <c r="H86" s="103">
        <v>5.8</v>
      </c>
      <c r="I86" s="103">
        <v>5.8</v>
      </c>
      <c r="J86" s="103">
        <v>327</v>
      </c>
      <c r="K86" s="145" t="s">
        <v>401</v>
      </c>
    </row>
    <row r="87" spans="1:30" ht="122.25" customHeight="1" x14ac:dyDescent="0.2">
      <c r="A87" s="133" t="s">
        <v>1152</v>
      </c>
      <c r="B87" s="135" t="s">
        <v>461</v>
      </c>
      <c r="C87" s="136" t="s">
        <v>493</v>
      </c>
      <c r="D87" s="103" t="s">
        <v>398</v>
      </c>
      <c r="E87" s="103">
        <v>6.14</v>
      </c>
      <c r="F87" s="103">
        <v>13.8</v>
      </c>
      <c r="G87" s="150">
        <v>2.8</v>
      </c>
      <c r="H87" s="103">
        <v>10.78</v>
      </c>
      <c r="I87" s="103">
        <v>9.92</v>
      </c>
      <c r="J87" s="103">
        <v>482.34</v>
      </c>
      <c r="K87" s="146" t="s">
        <v>506</v>
      </c>
    </row>
    <row r="88" spans="1:30" ht="42" customHeight="1" x14ac:dyDescent="0.2">
      <c r="A88" s="133" t="s">
        <v>1153</v>
      </c>
      <c r="B88" s="135" t="s">
        <v>719</v>
      </c>
      <c r="C88" s="136" t="s">
        <v>720</v>
      </c>
      <c r="D88" s="103" t="s">
        <v>398</v>
      </c>
      <c r="E88" s="103" t="s">
        <v>380</v>
      </c>
      <c r="F88" s="108">
        <v>5998.03</v>
      </c>
      <c r="G88" s="108">
        <v>6096.57</v>
      </c>
      <c r="H88" s="103" t="s">
        <v>380</v>
      </c>
      <c r="I88" s="103" t="s">
        <v>380</v>
      </c>
      <c r="J88" s="103" t="s">
        <v>380</v>
      </c>
      <c r="K88" s="146"/>
    </row>
    <row r="89" spans="1:30" ht="31.15" customHeight="1" x14ac:dyDescent="0.2">
      <c r="A89" s="303" t="s">
        <v>1168</v>
      </c>
      <c r="B89" s="446" t="s">
        <v>456</v>
      </c>
      <c r="C89" s="447"/>
      <c r="D89" s="447"/>
      <c r="E89" s="447"/>
      <c r="F89" s="447"/>
      <c r="G89" s="447"/>
      <c r="H89" s="447"/>
      <c r="I89" s="447"/>
      <c r="J89" s="448"/>
      <c r="K89" s="469"/>
      <c r="L89" s="469"/>
      <c r="M89" s="469"/>
      <c r="N89" s="469"/>
      <c r="O89" s="469"/>
      <c r="P89" s="469"/>
      <c r="Q89" s="469"/>
      <c r="R89" s="469"/>
      <c r="S89" s="469"/>
      <c r="T89" s="469"/>
      <c r="U89" s="469"/>
      <c r="V89" s="469"/>
      <c r="W89" s="469"/>
      <c r="X89" s="469"/>
      <c r="Y89" s="469"/>
      <c r="Z89" s="469"/>
      <c r="AA89" s="469"/>
      <c r="AB89" s="469"/>
      <c r="AC89" s="469"/>
      <c r="AD89" s="469"/>
    </row>
    <row r="90" spans="1:30" ht="17.45" customHeight="1" x14ac:dyDescent="0.2">
      <c r="A90" s="443" t="s">
        <v>1112</v>
      </c>
      <c r="B90" s="443"/>
      <c r="C90" s="443"/>
      <c r="D90" s="443"/>
      <c r="E90" s="443"/>
      <c r="F90" s="443"/>
      <c r="G90" s="443"/>
      <c r="H90" s="443"/>
      <c r="I90" s="443"/>
      <c r="J90" s="443"/>
      <c r="K90" s="470"/>
      <c r="L90" s="470"/>
      <c r="M90" s="470"/>
      <c r="N90" s="470"/>
      <c r="O90" s="470"/>
      <c r="P90" s="470"/>
      <c r="Q90" s="470"/>
      <c r="R90" s="470"/>
      <c r="S90" s="470"/>
      <c r="T90" s="470"/>
      <c r="U90" s="470"/>
      <c r="V90" s="470"/>
      <c r="W90" s="470"/>
      <c r="X90" s="470"/>
      <c r="Y90" s="470"/>
      <c r="Z90" s="470"/>
      <c r="AA90" s="470"/>
      <c r="AB90" s="470"/>
      <c r="AC90" s="470"/>
      <c r="AD90" s="470"/>
    </row>
    <row r="91" spans="1:30" ht="40.15" customHeight="1" x14ac:dyDescent="0.2">
      <c r="A91" s="444" t="s">
        <v>455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68"/>
      <c r="L91" s="468"/>
      <c r="M91" s="468"/>
      <c r="N91" s="468"/>
      <c r="O91" s="468"/>
      <c r="P91" s="468"/>
      <c r="Q91" s="468"/>
      <c r="R91" s="468"/>
      <c r="S91" s="468"/>
      <c r="T91" s="468"/>
      <c r="U91" s="468"/>
      <c r="V91" s="468"/>
      <c r="W91" s="468"/>
      <c r="X91" s="468"/>
      <c r="Y91" s="468"/>
      <c r="Z91" s="468"/>
      <c r="AA91" s="468"/>
      <c r="AB91" s="468"/>
      <c r="AC91" s="468"/>
      <c r="AD91" s="468"/>
    </row>
    <row r="92" spans="1:30" ht="36" customHeight="1" x14ac:dyDescent="0.2">
      <c r="A92" s="303" t="s">
        <v>82</v>
      </c>
      <c r="B92" s="446" t="s">
        <v>1169</v>
      </c>
      <c r="C92" s="447"/>
      <c r="D92" s="447"/>
      <c r="E92" s="447"/>
      <c r="F92" s="447"/>
      <c r="G92" s="447"/>
      <c r="H92" s="447"/>
      <c r="I92" s="447"/>
      <c r="J92" s="448"/>
      <c r="K92" s="468"/>
      <c r="L92" s="468"/>
      <c r="M92" s="468"/>
      <c r="N92" s="468"/>
      <c r="O92" s="468"/>
      <c r="P92" s="468"/>
      <c r="Q92" s="468"/>
      <c r="R92" s="468"/>
      <c r="S92" s="468"/>
      <c r="T92" s="468"/>
      <c r="U92" s="468"/>
      <c r="V92" s="468"/>
      <c r="W92" s="468"/>
      <c r="X92" s="468"/>
      <c r="Y92" s="468"/>
      <c r="Z92" s="468"/>
      <c r="AA92" s="468"/>
      <c r="AB92" s="468"/>
      <c r="AC92" s="468"/>
      <c r="AD92" s="468"/>
    </row>
    <row r="93" spans="1:30" ht="82.15" customHeight="1" x14ac:dyDescent="0.2">
      <c r="A93" s="133" t="s">
        <v>1139</v>
      </c>
      <c r="B93" s="135" t="s">
        <v>421</v>
      </c>
      <c r="C93" s="91" t="s">
        <v>402</v>
      </c>
      <c r="D93" s="103" t="s">
        <v>399</v>
      </c>
      <c r="E93" s="93">
        <v>6198.38</v>
      </c>
      <c r="F93" s="100">
        <v>6198.38</v>
      </c>
      <c r="G93" s="100">
        <v>6296.92</v>
      </c>
      <c r="H93" s="100">
        <v>6296.92</v>
      </c>
      <c r="I93" s="100">
        <v>6296.92</v>
      </c>
      <c r="J93" s="100">
        <v>6198.3789999999999</v>
      </c>
    </row>
    <row r="94" spans="1:30" ht="30.6" customHeight="1" x14ac:dyDescent="0.2">
      <c r="A94" s="133" t="s">
        <v>1170</v>
      </c>
      <c r="B94" s="135" t="s">
        <v>403</v>
      </c>
      <c r="C94" s="91" t="s">
        <v>698</v>
      </c>
      <c r="D94" s="103" t="s">
        <v>399</v>
      </c>
      <c r="E94" s="93">
        <v>1.95</v>
      </c>
      <c r="F94" s="100">
        <v>1.95</v>
      </c>
      <c r="G94" s="100">
        <v>2.14</v>
      </c>
      <c r="H94" s="100">
        <v>2.14</v>
      </c>
      <c r="I94" s="100">
        <v>2.14</v>
      </c>
      <c r="J94" s="100">
        <v>1.95</v>
      </c>
    </row>
    <row r="95" spans="1:30" x14ac:dyDescent="0.2">
      <c r="A95" s="8" t="s">
        <v>83</v>
      </c>
      <c r="B95" s="472" t="s">
        <v>1185</v>
      </c>
      <c r="C95" s="473"/>
      <c r="D95" s="473"/>
      <c r="E95" s="473"/>
      <c r="F95" s="473"/>
      <c r="G95" s="473"/>
      <c r="H95" s="473"/>
      <c r="I95" s="473"/>
      <c r="J95" s="474"/>
    </row>
    <row r="96" spans="1:30" ht="31.15" customHeight="1" x14ac:dyDescent="0.2">
      <c r="A96" s="133" t="s">
        <v>1140</v>
      </c>
      <c r="B96" s="135" t="s">
        <v>132</v>
      </c>
      <c r="C96" s="91" t="s">
        <v>404</v>
      </c>
      <c r="D96" s="103" t="s">
        <v>379</v>
      </c>
      <c r="E96" s="92">
        <v>29</v>
      </c>
      <c r="F96" s="103">
        <v>29</v>
      </c>
      <c r="G96" s="103">
        <v>29</v>
      </c>
      <c r="H96" s="103">
        <v>29</v>
      </c>
      <c r="I96" s="103">
        <v>29</v>
      </c>
      <c r="J96" s="103">
        <v>29</v>
      </c>
    </row>
    <row r="97" spans="1:10" ht="39" customHeight="1" x14ac:dyDescent="0.2">
      <c r="A97" s="361" t="s">
        <v>1172</v>
      </c>
      <c r="B97" s="439" t="s">
        <v>1013</v>
      </c>
      <c r="C97" s="136" t="s">
        <v>1012</v>
      </c>
      <c r="D97" s="103" t="s">
        <v>379</v>
      </c>
      <c r="E97" s="103" t="s">
        <v>380</v>
      </c>
      <c r="F97" s="103">
        <v>1</v>
      </c>
      <c r="G97" s="103">
        <v>2</v>
      </c>
      <c r="H97" s="103" t="s">
        <v>380</v>
      </c>
      <c r="I97" s="103" t="s">
        <v>380</v>
      </c>
      <c r="J97" s="103" t="s">
        <v>380</v>
      </c>
    </row>
    <row r="98" spans="1:10" ht="39" customHeight="1" x14ac:dyDescent="0.2">
      <c r="A98" s="361"/>
      <c r="B98" s="439"/>
      <c r="C98" s="136" t="s">
        <v>1014</v>
      </c>
      <c r="D98" s="103" t="s">
        <v>379</v>
      </c>
      <c r="E98" s="103" t="s">
        <v>380</v>
      </c>
      <c r="F98" s="103" t="s">
        <v>380</v>
      </c>
      <c r="G98" s="103">
        <v>1</v>
      </c>
      <c r="H98" s="103" t="s">
        <v>380</v>
      </c>
      <c r="I98" s="103" t="s">
        <v>380</v>
      </c>
      <c r="J98" s="103" t="s">
        <v>380</v>
      </c>
    </row>
    <row r="99" spans="1:10" ht="99" customHeight="1" x14ac:dyDescent="0.2">
      <c r="A99" s="133" t="s">
        <v>1173</v>
      </c>
      <c r="B99" s="135" t="s">
        <v>802</v>
      </c>
      <c r="C99" s="91" t="s">
        <v>611</v>
      </c>
      <c r="D99" s="103" t="s">
        <v>379</v>
      </c>
      <c r="E99" s="103" t="s">
        <v>380</v>
      </c>
      <c r="F99" s="103">
        <v>2</v>
      </c>
      <c r="G99" s="103" t="s">
        <v>380</v>
      </c>
      <c r="H99" s="103" t="s">
        <v>380</v>
      </c>
      <c r="I99" s="103" t="s">
        <v>380</v>
      </c>
      <c r="J99" s="103" t="s">
        <v>380</v>
      </c>
    </row>
    <row r="100" spans="1:10" ht="26.25" customHeight="1" x14ac:dyDescent="0.2">
      <c r="A100" s="133" t="s">
        <v>1174</v>
      </c>
      <c r="B100" s="135" t="s">
        <v>849</v>
      </c>
      <c r="C100" s="138" t="s">
        <v>850</v>
      </c>
      <c r="D100" s="103" t="s">
        <v>379</v>
      </c>
      <c r="E100" s="103" t="s">
        <v>380</v>
      </c>
      <c r="F100" s="103">
        <v>1</v>
      </c>
      <c r="G100" s="103" t="s">
        <v>380</v>
      </c>
      <c r="H100" s="103" t="s">
        <v>380</v>
      </c>
      <c r="I100" s="103" t="s">
        <v>380</v>
      </c>
      <c r="J100" s="103" t="s">
        <v>380</v>
      </c>
    </row>
    <row r="101" spans="1:10" ht="31.15" customHeight="1" x14ac:dyDescent="0.2">
      <c r="A101" s="303" t="s">
        <v>1186</v>
      </c>
      <c r="B101" s="446" t="s">
        <v>368</v>
      </c>
      <c r="C101" s="447"/>
      <c r="D101" s="447"/>
      <c r="E101" s="447"/>
      <c r="F101" s="447"/>
      <c r="G101" s="447"/>
      <c r="H101" s="447"/>
      <c r="I101" s="447"/>
      <c r="J101" s="448"/>
    </row>
    <row r="102" spans="1:10" ht="19.899999999999999" customHeight="1" x14ac:dyDescent="0.2">
      <c r="A102" s="443" t="s">
        <v>420</v>
      </c>
      <c r="B102" s="443"/>
      <c r="C102" s="443"/>
      <c r="D102" s="443"/>
      <c r="E102" s="443"/>
      <c r="F102" s="443"/>
      <c r="G102" s="443"/>
      <c r="H102" s="443"/>
      <c r="I102" s="443"/>
      <c r="J102" s="443"/>
    </row>
    <row r="103" spans="1:10" ht="20.45" customHeight="1" x14ac:dyDescent="0.2">
      <c r="A103" s="471" t="s">
        <v>94</v>
      </c>
      <c r="B103" s="471"/>
      <c r="C103" s="471"/>
      <c r="D103" s="471"/>
      <c r="E103" s="471"/>
      <c r="F103" s="471"/>
      <c r="G103" s="471"/>
      <c r="H103" s="471"/>
      <c r="I103" s="471"/>
      <c r="J103" s="471"/>
    </row>
    <row r="104" spans="1:10" ht="18" customHeight="1" x14ac:dyDescent="0.2">
      <c r="A104" s="301" t="s">
        <v>74</v>
      </c>
      <c r="B104" s="440" t="s">
        <v>1176</v>
      </c>
      <c r="C104" s="441"/>
      <c r="D104" s="441"/>
      <c r="E104" s="441"/>
      <c r="F104" s="441"/>
      <c r="G104" s="441"/>
      <c r="H104" s="441"/>
      <c r="I104" s="441"/>
      <c r="J104" s="442"/>
    </row>
    <row r="105" spans="1:10" ht="28.15" customHeight="1" x14ac:dyDescent="0.2">
      <c r="A105" s="133" t="s">
        <v>1141</v>
      </c>
      <c r="B105" s="135" t="s">
        <v>93</v>
      </c>
      <c r="C105" s="91" t="s">
        <v>395</v>
      </c>
      <c r="D105" s="104" t="s">
        <v>379</v>
      </c>
      <c r="E105" s="96">
        <v>100</v>
      </c>
      <c r="F105" s="96">
        <v>50</v>
      </c>
      <c r="G105" s="96">
        <v>50</v>
      </c>
      <c r="H105" s="96">
        <v>50</v>
      </c>
      <c r="I105" s="96">
        <v>50</v>
      </c>
      <c r="J105" s="96">
        <v>50</v>
      </c>
    </row>
    <row r="106" spans="1:10" ht="18" customHeight="1" x14ac:dyDescent="0.2">
      <c r="A106" s="301" t="s">
        <v>3</v>
      </c>
      <c r="B106" s="440" t="s">
        <v>1177</v>
      </c>
      <c r="C106" s="441"/>
      <c r="D106" s="441"/>
      <c r="E106" s="441"/>
      <c r="F106" s="441"/>
      <c r="G106" s="441"/>
      <c r="H106" s="441"/>
      <c r="I106" s="441"/>
      <c r="J106" s="442"/>
    </row>
    <row r="107" spans="1:10" ht="50.45" customHeight="1" x14ac:dyDescent="0.2">
      <c r="A107" s="133" t="s">
        <v>1142</v>
      </c>
      <c r="B107" s="135" t="s">
        <v>840</v>
      </c>
      <c r="C107" s="135" t="s">
        <v>427</v>
      </c>
      <c r="D107" s="51" t="s">
        <v>428</v>
      </c>
      <c r="E107" s="107" t="s">
        <v>380</v>
      </c>
      <c r="F107" s="96">
        <v>828</v>
      </c>
      <c r="G107" s="96">
        <v>828</v>
      </c>
      <c r="H107" s="96">
        <v>828</v>
      </c>
      <c r="I107" s="96">
        <v>828</v>
      </c>
      <c r="J107" s="105" t="s">
        <v>380</v>
      </c>
    </row>
    <row r="108" spans="1:10" ht="131.25" customHeight="1" x14ac:dyDescent="0.2">
      <c r="A108" s="51" t="s">
        <v>1178</v>
      </c>
      <c r="B108" s="135" t="s">
        <v>839</v>
      </c>
      <c r="C108" s="135" t="s">
        <v>1039</v>
      </c>
      <c r="D108" s="51" t="s">
        <v>428</v>
      </c>
      <c r="E108" s="107" t="s">
        <v>380</v>
      </c>
      <c r="F108" s="96">
        <v>1116</v>
      </c>
      <c r="G108" s="96">
        <v>1674</v>
      </c>
      <c r="H108" s="105" t="s">
        <v>380</v>
      </c>
      <c r="I108" s="105" t="s">
        <v>380</v>
      </c>
      <c r="J108" s="105" t="s">
        <v>380</v>
      </c>
    </row>
    <row r="109" spans="1:10" ht="26.25" customHeight="1" x14ac:dyDescent="0.2">
      <c r="A109" s="51" t="s">
        <v>1179</v>
      </c>
      <c r="B109" s="135" t="s">
        <v>714</v>
      </c>
      <c r="C109" s="91" t="s">
        <v>427</v>
      </c>
      <c r="D109" s="51" t="s">
        <v>428</v>
      </c>
      <c r="E109" s="107" t="s">
        <v>380</v>
      </c>
      <c r="F109" s="107" t="s">
        <v>380</v>
      </c>
      <c r="G109" s="96" t="s">
        <v>380</v>
      </c>
      <c r="H109" s="96" t="s">
        <v>380</v>
      </c>
      <c r="I109" s="96" t="s">
        <v>380</v>
      </c>
      <c r="J109" s="96">
        <v>15100</v>
      </c>
    </row>
    <row r="110" spans="1:10" ht="33" customHeight="1" x14ac:dyDescent="0.2">
      <c r="A110" s="409" t="s">
        <v>1180</v>
      </c>
      <c r="B110" s="445" t="s">
        <v>419</v>
      </c>
      <c r="C110" s="91" t="s">
        <v>426</v>
      </c>
      <c r="D110" s="51" t="s">
        <v>394</v>
      </c>
      <c r="E110" s="107" t="s">
        <v>424</v>
      </c>
      <c r="F110" s="105">
        <v>90</v>
      </c>
      <c r="G110" s="105">
        <v>90</v>
      </c>
      <c r="H110" s="105">
        <v>90</v>
      </c>
      <c r="I110" s="105">
        <v>90</v>
      </c>
      <c r="J110" s="105">
        <v>90</v>
      </c>
    </row>
    <row r="111" spans="1:10" ht="31.9" customHeight="1" x14ac:dyDescent="0.2">
      <c r="A111" s="409"/>
      <c r="B111" s="445"/>
      <c r="C111" s="91" t="s">
        <v>513</v>
      </c>
      <c r="D111" s="51" t="s">
        <v>390</v>
      </c>
      <c r="E111" s="96">
        <f>2</f>
        <v>2</v>
      </c>
      <c r="F111" s="96">
        <v>6</v>
      </c>
      <c r="G111" s="96">
        <v>8</v>
      </c>
      <c r="H111" s="96">
        <v>8</v>
      </c>
      <c r="I111" s="96">
        <v>8</v>
      </c>
      <c r="J111" s="96">
        <v>2</v>
      </c>
    </row>
    <row r="112" spans="1:10" ht="33.6" customHeight="1" x14ac:dyDescent="0.2">
      <c r="A112" s="409"/>
      <c r="B112" s="445"/>
      <c r="C112" s="91" t="s">
        <v>514</v>
      </c>
      <c r="D112" s="51" t="s">
        <v>390</v>
      </c>
      <c r="E112" s="96">
        <v>50</v>
      </c>
      <c r="F112" s="96">
        <v>78</v>
      </c>
      <c r="G112" s="96">
        <v>77</v>
      </c>
      <c r="H112" s="96">
        <v>77</v>
      </c>
      <c r="I112" s="96">
        <v>77</v>
      </c>
      <c r="J112" s="96">
        <v>50</v>
      </c>
    </row>
    <row r="113" spans="1:10" ht="18" customHeight="1" x14ac:dyDescent="0.2">
      <c r="A113" s="301" t="s">
        <v>75</v>
      </c>
      <c r="B113" s="440" t="s">
        <v>1181</v>
      </c>
      <c r="C113" s="441"/>
      <c r="D113" s="441"/>
      <c r="E113" s="441"/>
      <c r="F113" s="441"/>
      <c r="G113" s="441"/>
      <c r="H113" s="441"/>
      <c r="I113" s="441"/>
      <c r="J113" s="442"/>
    </row>
    <row r="114" spans="1:10" ht="118.5" customHeight="1" x14ac:dyDescent="0.2">
      <c r="A114" s="51" t="s">
        <v>1143</v>
      </c>
      <c r="B114" s="136" t="s">
        <v>1129</v>
      </c>
      <c r="C114" s="135" t="s">
        <v>878</v>
      </c>
      <c r="D114" s="51" t="s">
        <v>394</v>
      </c>
      <c r="E114" s="96" t="s">
        <v>380</v>
      </c>
      <c r="F114" s="96">
        <v>23</v>
      </c>
      <c r="G114" s="96">
        <v>43</v>
      </c>
      <c r="H114" s="96">
        <v>63</v>
      </c>
      <c r="I114" s="96">
        <v>83</v>
      </c>
      <c r="J114" s="96">
        <v>100</v>
      </c>
    </row>
    <row r="115" spans="1:10" ht="21.75" customHeight="1" x14ac:dyDescent="0.2">
      <c r="A115" s="106"/>
      <c r="B115" s="71"/>
      <c r="D115" s="71"/>
      <c r="J115" s="71"/>
    </row>
    <row r="116" spans="1:10" x14ac:dyDescent="0.2">
      <c r="C116" s="26"/>
      <c r="D116" s="26"/>
      <c r="E116" s="26"/>
    </row>
  </sheetData>
  <mergeCells count="70">
    <mergeCell ref="B113:J113"/>
    <mergeCell ref="B104:J104"/>
    <mergeCell ref="B89:J89"/>
    <mergeCell ref="A110:A112"/>
    <mergeCell ref="B110:B112"/>
    <mergeCell ref="K92:T92"/>
    <mergeCell ref="B106:J106"/>
    <mergeCell ref="U92:AD92"/>
    <mergeCell ref="A103:J103"/>
    <mergeCell ref="A102:J102"/>
    <mergeCell ref="B97:B98"/>
    <mergeCell ref="A97:A98"/>
    <mergeCell ref="B92:J92"/>
    <mergeCell ref="B95:J95"/>
    <mergeCell ref="B101:J101"/>
    <mergeCell ref="U91:AD91"/>
    <mergeCell ref="A48:A49"/>
    <mergeCell ref="U89:AD89"/>
    <mergeCell ref="K90:T90"/>
    <mergeCell ref="U90:AD90"/>
    <mergeCell ref="K89:T89"/>
    <mergeCell ref="A91:J91"/>
    <mergeCell ref="K91:T91"/>
    <mergeCell ref="A90:J90"/>
    <mergeCell ref="B50:B51"/>
    <mergeCell ref="A50:A51"/>
    <mergeCell ref="B52:B58"/>
    <mergeCell ref="A52:A58"/>
    <mergeCell ref="G1:J1"/>
    <mergeCell ref="A5:A8"/>
    <mergeCell ref="B5:B8"/>
    <mergeCell ref="C5:C8"/>
    <mergeCell ref="D5:D8"/>
    <mergeCell ref="E5:E8"/>
    <mergeCell ref="G7:G8"/>
    <mergeCell ref="H7:H8"/>
    <mergeCell ref="I7:I8"/>
    <mergeCell ref="J7:J8"/>
    <mergeCell ref="A4:J4"/>
    <mergeCell ref="F5:J6"/>
    <mergeCell ref="F7:F8"/>
    <mergeCell ref="G2:J2"/>
    <mergeCell ref="A10:J10"/>
    <mergeCell ref="A12:J12"/>
    <mergeCell ref="A13:J13"/>
    <mergeCell ref="A17:A18"/>
    <mergeCell ref="B17:B18"/>
    <mergeCell ref="B11:J11"/>
    <mergeCell ref="B14:J14"/>
    <mergeCell ref="B24:J24"/>
    <mergeCell ref="A45:J45"/>
    <mergeCell ref="A46:J46"/>
    <mergeCell ref="B48:B49"/>
    <mergeCell ref="B44:J44"/>
    <mergeCell ref="B47:J47"/>
    <mergeCell ref="A25:A27"/>
    <mergeCell ref="B25:B27"/>
    <mergeCell ref="A28:A29"/>
    <mergeCell ref="B28:B29"/>
    <mergeCell ref="A39:A41"/>
    <mergeCell ref="B39:B41"/>
    <mergeCell ref="B42:J42"/>
    <mergeCell ref="A66:A67"/>
    <mergeCell ref="B66:B67"/>
    <mergeCell ref="A68:A72"/>
    <mergeCell ref="B68:B72"/>
    <mergeCell ref="A73:A85"/>
    <mergeCell ref="B73:B85"/>
    <mergeCell ref="A61:A65"/>
    <mergeCell ref="B61:B65"/>
  </mergeCells>
  <phoneticPr fontId="1" type="noConversion"/>
  <pageMargins left="0.25" right="0.25" top="0.75" bottom="0.75" header="0.3" footer="0.3"/>
  <pageSetup paperSize="9" scale="92" fitToHeight="0" orientation="landscape" r:id="rId1"/>
  <rowBreaks count="8" manualBreakCount="8">
    <brk id="21" max="9" man="1"/>
    <brk id="36" max="9" man="1"/>
    <brk id="49" max="9" man="1"/>
    <brk id="60" max="9" man="1"/>
    <brk id="72" max="9" man="1"/>
    <brk id="85" max="9" man="1"/>
    <brk id="95" max="9" man="1"/>
    <brk id="107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конеч.рез.</vt:lpstr>
      <vt:lpstr>1.переченьПБДД</vt:lpstr>
      <vt:lpstr>2.переченьМРАД</vt:lpstr>
      <vt:lpstr>3.меропр.</vt:lpstr>
      <vt:lpstr>4.индик.</vt:lpstr>
      <vt:lpstr>'1.переченьПБДД'!Заголовки_для_печати</vt:lpstr>
      <vt:lpstr>'2.переченьМРАД'!Заголовки_для_печати</vt:lpstr>
      <vt:lpstr>'3.меропр.'!Заголовки_для_печати</vt:lpstr>
      <vt:lpstr>'4.индик.'!Заголовки_для_печати</vt:lpstr>
      <vt:lpstr>конеч.рез.!Заголовки_для_печати</vt:lpstr>
      <vt:lpstr>'1.переченьПБДД'!Область_печати</vt:lpstr>
      <vt:lpstr>'2.переченьМРАД'!Область_печати</vt:lpstr>
      <vt:lpstr>'3.меропр.'!Область_печати</vt:lpstr>
      <vt:lpstr>'4.индик.'!Область_печати</vt:lpstr>
      <vt:lpstr>конеч.рез.!Область_печати</vt:lpstr>
    </vt:vector>
  </TitlesOfParts>
  <Company>job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Щербакова Екатерина Александровна</cp:lastModifiedBy>
  <cp:lastPrinted>2022-11-03T06:00:39Z</cp:lastPrinted>
  <dcterms:created xsi:type="dcterms:W3CDTF">2014-07-04T09:02:24Z</dcterms:created>
  <dcterms:modified xsi:type="dcterms:W3CDTF">2022-11-03T06:22:18Z</dcterms:modified>
</cp:coreProperties>
</file>