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netshare\tumplan\эл.почта\ОТЧЕТЫ ЭКОНОМИСТЫ\Программа\Проекты постановлений\Программа 2021-2025\изм. Думы реш. 1353\"/>
    </mc:Choice>
  </mc:AlternateContent>
  <xr:revisionPtr revIDLastSave="0" documentId="13_ncr:1_{A50C60AA-C09D-45AE-9CA2-79B921018EE2}" xr6:coauthVersionLast="47" xr6:coauthVersionMax="47" xr10:uidLastSave="{00000000-0000-0000-0000-000000000000}"/>
  <bookViews>
    <workbookView xWindow="-120" yWindow="-120" windowWidth="29040" windowHeight="15840" tabRatio="599" activeTab="2" xr2:uid="{00000000-000D-0000-FFFF-FFFF00000000}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'конеч.рез.'!$3:$5</definedName>
    <definedName name="_xlnm.Print_Area" localSheetId="1">'1.переченьПБДД'!$A$1:$AB$398</definedName>
    <definedName name="_xlnm.Print_Area" localSheetId="2">'2.переченьМРАД'!$A$1:$AC$540</definedName>
    <definedName name="_xlnm.Print_Area" localSheetId="3">'3.меропр.'!$A$1:$AD$83</definedName>
    <definedName name="_xlnm.Print_Area" localSheetId="4">'4.индик.'!$A$1:$J$113</definedName>
    <definedName name="_xlnm.Print_Area" localSheetId="0">'конеч.рез.'!$A$1:$I$25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22" i="1" l="1"/>
  <c r="X454" i="1"/>
  <c r="U454" i="1" s="1"/>
  <c r="W454" i="1"/>
  <c r="V454" i="1"/>
  <c r="U456" i="1" l="1"/>
  <c r="U457" i="1"/>
  <c r="U458" i="1"/>
  <c r="U455" i="1"/>
  <c r="U460" i="1"/>
  <c r="Z512" i="1"/>
  <c r="P420" i="1"/>
  <c r="X416" i="1"/>
  <c r="T416" i="1"/>
  <c r="U425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287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60" i="1"/>
  <c r="K459" i="1"/>
  <c r="K458" i="1"/>
  <c r="K457" i="1"/>
  <c r="K456" i="1"/>
  <c r="K455" i="1"/>
  <c r="K453" i="1"/>
  <c r="K452" i="1"/>
  <c r="K451" i="1"/>
  <c r="K450" i="1"/>
  <c r="K449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418" i="1"/>
  <c r="K417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3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462" i="1"/>
  <c r="F456" i="1"/>
  <c r="F457" i="1"/>
  <c r="F458" i="1"/>
  <c r="F459" i="1"/>
  <c r="F460" i="1"/>
  <c r="F455" i="1"/>
  <c r="F450" i="1"/>
  <c r="F451" i="1"/>
  <c r="F452" i="1"/>
  <c r="F453" i="1"/>
  <c r="F449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20" i="1"/>
  <c r="F416" i="1"/>
  <c r="F418" i="1"/>
  <c r="F41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287" i="1"/>
  <c r="AC286" i="1"/>
  <c r="E92" i="1"/>
  <c r="AB92" i="1"/>
  <c r="AA92" i="1"/>
  <c r="Y92" i="1"/>
  <c r="X92" i="1"/>
  <c r="W92" i="1"/>
  <c r="V92" i="1"/>
  <c r="T92" i="1"/>
  <c r="S92" i="1"/>
  <c r="R92" i="1"/>
  <c r="Q92" i="1"/>
  <c r="O92" i="1"/>
  <c r="M92" i="1"/>
  <c r="L92" i="1"/>
  <c r="J92" i="1"/>
  <c r="H92" i="1"/>
  <c r="G42" i="4" s="1"/>
  <c r="G92" i="1"/>
  <c r="K34" i="4" l="1"/>
  <c r="G10" i="9" l="1"/>
  <c r="F10" i="9"/>
  <c r="G84" i="8" l="1"/>
  <c r="N159" i="1"/>
  <c r="N281" i="1" l="1"/>
  <c r="C275" i="1" l="1"/>
  <c r="F275" i="1"/>
  <c r="K275" i="1"/>
  <c r="P275" i="1"/>
  <c r="U275" i="1"/>
  <c r="Z275" i="1"/>
  <c r="C276" i="1"/>
  <c r="F276" i="1"/>
  <c r="K276" i="1"/>
  <c r="P276" i="1"/>
  <c r="U276" i="1"/>
  <c r="Z276" i="1"/>
  <c r="C277" i="1"/>
  <c r="F277" i="1"/>
  <c r="K277" i="1"/>
  <c r="P277" i="1"/>
  <c r="U277" i="1"/>
  <c r="Z277" i="1"/>
  <c r="D277" i="1" l="1"/>
  <c r="D276" i="1"/>
  <c r="D275" i="1"/>
  <c r="C238" i="1" l="1"/>
  <c r="F238" i="1"/>
  <c r="K238" i="1"/>
  <c r="P238" i="1"/>
  <c r="U238" i="1"/>
  <c r="Z238" i="1"/>
  <c r="N235" i="1"/>
  <c r="M63" i="1"/>
  <c r="N63" i="1"/>
  <c r="G50" i="8"/>
  <c r="O65" i="1"/>
  <c r="J65" i="1"/>
  <c r="P65" i="1"/>
  <c r="K19" i="4"/>
  <c r="U468" i="1"/>
  <c r="U459" i="1"/>
  <c r="T454" i="1"/>
  <c r="T461" i="1"/>
  <c r="Y461" i="1"/>
  <c r="U420" i="1"/>
  <c r="T532" i="1" l="1"/>
  <c r="D238" i="1"/>
  <c r="J279" i="1"/>
  <c r="G48" i="8" l="1"/>
  <c r="J17" i="1"/>
  <c r="N54" i="1"/>
  <c r="G64" i="8" l="1"/>
  <c r="M116" i="1"/>
  <c r="M279" i="1"/>
  <c r="I397" i="5"/>
  <c r="Z274" i="1" l="1"/>
  <c r="U274" i="1"/>
  <c r="P274" i="1"/>
  <c r="K274" i="1"/>
  <c r="F274" i="1"/>
  <c r="C274" i="1"/>
  <c r="D274" i="1" l="1"/>
  <c r="G55" i="8" l="1"/>
  <c r="AC54" i="1"/>
  <c r="G49" i="8"/>
  <c r="K58" i="1" l="1"/>
  <c r="N77" i="1"/>
  <c r="I151" i="5"/>
  <c r="H384" i="5"/>
  <c r="AB384" i="5" s="1"/>
  <c r="M397" i="5"/>
  <c r="R397" i="5"/>
  <c r="X397" i="5"/>
  <c r="W397" i="5" s="1"/>
  <c r="O398" i="5"/>
  <c r="P398" i="5"/>
  <c r="Q398" i="5"/>
  <c r="S398" i="5"/>
  <c r="T398" i="5"/>
  <c r="U398" i="5"/>
  <c r="V398" i="5"/>
  <c r="H373" i="5"/>
  <c r="AB373" i="5" s="1"/>
  <c r="H397" i="5"/>
  <c r="J31" i="4"/>
  <c r="J32" i="4"/>
  <c r="E32" i="4"/>
  <c r="O32" i="4"/>
  <c r="T32" i="4"/>
  <c r="Y32" i="4"/>
  <c r="K21" i="4"/>
  <c r="AD32" i="4" l="1"/>
  <c r="G32" i="8" l="1"/>
  <c r="G30" i="8"/>
  <c r="H28" i="8"/>
  <c r="N89" i="1" l="1"/>
  <c r="I91" i="5"/>
  <c r="N280" i="5" l="1"/>
  <c r="N140" i="5"/>
  <c r="N398" i="5" s="1"/>
  <c r="P18" i="4"/>
  <c r="P22" i="4"/>
  <c r="N106" i="1"/>
  <c r="G22" i="8"/>
  <c r="K106" i="1" l="1"/>
  <c r="K75" i="4"/>
  <c r="K17" i="4" l="1"/>
  <c r="K25" i="4" l="1"/>
  <c r="I350" i="5"/>
  <c r="H372" i="5" l="1"/>
  <c r="AB372" i="5" s="1"/>
  <c r="D398" i="5"/>
  <c r="H365" i="5"/>
  <c r="H364" i="5"/>
  <c r="Y30" i="4"/>
  <c r="T30" i="4"/>
  <c r="O30" i="4"/>
  <c r="J30" i="4"/>
  <c r="E30" i="4"/>
  <c r="J21" i="4"/>
  <c r="Y31" i="4"/>
  <c r="T31" i="4"/>
  <c r="O31" i="4"/>
  <c r="E31" i="4"/>
  <c r="K29" i="4"/>
  <c r="Z71" i="1"/>
  <c r="P71" i="1"/>
  <c r="K71" i="1"/>
  <c r="C71" i="1"/>
  <c r="N23" i="1"/>
  <c r="I78" i="5"/>
  <c r="I140" i="5"/>
  <c r="K16" i="4"/>
  <c r="K18" i="4"/>
  <c r="K62" i="4"/>
  <c r="E62" i="4"/>
  <c r="K90" i="1"/>
  <c r="K88" i="1"/>
  <c r="K87" i="1"/>
  <c r="K91" i="1"/>
  <c r="K86" i="1"/>
  <c r="K85" i="1"/>
  <c r="K84" i="1"/>
  <c r="D71" i="1" l="1"/>
  <c r="AD30" i="4"/>
  <c r="AD31" i="4"/>
  <c r="J62" i="4"/>
  <c r="K65" i="4"/>
  <c r="P105" i="1"/>
  <c r="Z105" i="1"/>
  <c r="K107" i="1"/>
  <c r="P107" i="1"/>
  <c r="U107" i="1"/>
  <c r="F107" i="1"/>
  <c r="F106" i="1"/>
  <c r="AC106" i="1"/>
  <c r="AB106" i="1" s="1"/>
  <c r="AA106" i="1" s="1"/>
  <c r="Z106" i="1" s="1"/>
  <c r="Y106" i="1" s="1"/>
  <c r="X106" i="1" s="1"/>
  <c r="W106" i="1" s="1"/>
  <c r="V106" i="1" s="1"/>
  <c r="U106" i="1" s="1"/>
  <c r="T106" i="1" s="1"/>
  <c r="S106" i="1" s="1"/>
  <c r="R106" i="1" s="1"/>
  <c r="Q106" i="1" s="1"/>
  <c r="P106" i="1" s="1"/>
  <c r="O106" i="1" s="1"/>
  <c r="C103" i="1"/>
  <c r="C113" i="1"/>
  <c r="E107" i="1"/>
  <c r="C107" i="1" s="1"/>
  <c r="Z107" i="1"/>
  <c r="K102" i="1"/>
  <c r="U102" i="1"/>
  <c r="I102" i="1"/>
  <c r="H102" i="1"/>
  <c r="C102" i="1"/>
  <c r="AC97" i="1"/>
  <c r="Z97" i="1" s="1"/>
  <c r="F102" i="1" l="1"/>
  <c r="D107" i="1"/>
  <c r="C106" i="1"/>
  <c r="D102" i="1"/>
  <c r="K65" i="1"/>
  <c r="K77" i="1"/>
  <c r="N279" i="1"/>
  <c r="N10" i="1"/>
  <c r="N9" i="1" s="1"/>
  <c r="K89" i="1"/>
  <c r="L44" i="4" l="1"/>
  <c r="F108" i="1"/>
  <c r="K108" i="1"/>
  <c r="D106" i="1" l="1"/>
  <c r="N40" i="1"/>
  <c r="I326" i="5"/>
  <c r="I398" i="5" s="1"/>
  <c r="K23" i="4" l="1"/>
  <c r="K35" i="4" s="1"/>
  <c r="K109" i="1"/>
  <c r="F109" i="1"/>
  <c r="C237" i="1" l="1"/>
  <c r="F237" i="1"/>
  <c r="K237" i="1"/>
  <c r="P237" i="1"/>
  <c r="U237" i="1"/>
  <c r="Z237" i="1"/>
  <c r="K229" i="1"/>
  <c r="L50" i="4"/>
  <c r="K50" i="4"/>
  <c r="K537" i="1"/>
  <c r="D237" i="1" l="1"/>
  <c r="K79" i="4"/>
  <c r="N37" i="1" l="1"/>
  <c r="L17" i="1"/>
  <c r="N17" i="1"/>
  <c r="K38" i="1"/>
  <c r="K37" i="1" s="1"/>
  <c r="M37" i="1"/>
  <c r="N44" i="1" l="1"/>
  <c r="M44" i="1"/>
  <c r="L44" i="1"/>
  <c r="L62" i="1"/>
  <c r="M62" i="1"/>
  <c r="N62" i="1"/>
  <c r="K63" i="1"/>
  <c r="K62" i="1" s="1"/>
  <c r="L116" i="1"/>
  <c r="K47" i="1"/>
  <c r="K44" i="1" s="1"/>
  <c r="C47" i="1"/>
  <c r="F47" i="1"/>
  <c r="C272" i="1"/>
  <c r="F272" i="1"/>
  <c r="K272" i="1"/>
  <c r="P272" i="1"/>
  <c r="U272" i="1"/>
  <c r="Z272" i="1"/>
  <c r="D47" i="1" l="1"/>
  <c r="D272" i="1"/>
  <c r="AC512" i="1"/>
  <c r="AC448" i="1"/>
  <c r="AC454" i="1"/>
  <c r="AC461" i="1"/>
  <c r="I286" i="1"/>
  <c r="Z28" i="1"/>
  <c r="Z36" i="1"/>
  <c r="Z44" i="1"/>
  <c r="AC58" i="1"/>
  <c r="AC50" i="1"/>
  <c r="N461" i="1" l="1"/>
  <c r="Z420" i="1"/>
  <c r="D420" i="1" s="1"/>
  <c r="C445" i="1"/>
  <c r="P445" i="1"/>
  <c r="D445" i="1" s="1"/>
  <c r="Z445" i="1"/>
  <c r="Y420" i="1" l="1"/>
  <c r="U419" i="1"/>
  <c r="N419" i="1" l="1"/>
  <c r="P236" i="1"/>
  <c r="Z236" i="1"/>
  <c r="U236" i="1"/>
  <c r="K236" i="1"/>
  <c r="F236" i="1"/>
  <c r="C236" i="1"/>
  <c r="F50" i="4"/>
  <c r="C254" i="1"/>
  <c r="F254" i="1"/>
  <c r="K254" i="1"/>
  <c r="P254" i="1"/>
  <c r="U254" i="1"/>
  <c r="AB113" i="1"/>
  <c r="AC113" i="1"/>
  <c r="J420" i="1" l="1"/>
  <c r="J419" i="1" s="1"/>
  <c r="D236" i="1"/>
  <c r="D254" i="1"/>
  <c r="E18" i="4" l="1"/>
  <c r="Z539" i="1"/>
  <c r="U539" i="1"/>
  <c r="P539" i="1"/>
  <c r="K539" i="1"/>
  <c r="F539" i="1"/>
  <c r="Z93" i="1"/>
  <c r="U93" i="1"/>
  <c r="P93" i="1"/>
  <c r="K93" i="1"/>
  <c r="F93" i="1"/>
  <c r="F72" i="1"/>
  <c r="F91" i="1"/>
  <c r="P91" i="1"/>
  <c r="U91" i="1"/>
  <c r="Z91" i="1"/>
  <c r="AC81" i="4"/>
  <c r="AB81" i="4"/>
  <c r="Z81" i="4"/>
  <c r="X81" i="4"/>
  <c r="W81" i="4"/>
  <c r="U81" i="4"/>
  <c r="S81" i="4"/>
  <c r="R81" i="4"/>
  <c r="P81" i="4"/>
  <c r="N81" i="4"/>
  <c r="M81" i="4"/>
  <c r="L81" i="4"/>
  <c r="K81" i="4"/>
  <c r="G81" i="4"/>
  <c r="H81" i="4"/>
  <c r="I81" i="4"/>
  <c r="F81" i="4"/>
  <c r="AC52" i="4"/>
  <c r="AB52" i="4"/>
  <c r="Z52" i="4"/>
  <c r="X52" i="4"/>
  <c r="W52" i="4"/>
  <c r="U52" i="4"/>
  <c r="S52" i="4"/>
  <c r="R52" i="4"/>
  <c r="P52" i="4"/>
  <c r="N52" i="4"/>
  <c r="M52" i="4"/>
  <c r="L52" i="4"/>
  <c r="K52" i="4"/>
  <c r="I52" i="4"/>
  <c r="G52" i="4"/>
  <c r="H52" i="4"/>
  <c r="F52" i="4"/>
  <c r="J43" i="4"/>
  <c r="E43" i="4"/>
  <c r="D539" i="1" l="1"/>
  <c r="E81" i="4"/>
  <c r="J81" i="4"/>
  <c r="D91" i="1"/>
  <c r="D93" i="1"/>
  <c r="E52" i="4"/>
  <c r="J52" i="4"/>
  <c r="X279" i="1" l="1"/>
  <c r="V45" i="4"/>
  <c r="U45" i="4"/>
  <c r="V116" i="1"/>
  <c r="C269" i="1" l="1"/>
  <c r="F269" i="1"/>
  <c r="K269" i="1"/>
  <c r="P269" i="1"/>
  <c r="U269" i="1"/>
  <c r="Z269" i="1"/>
  <c r="C270" i="1"/>
  <c r="F270" i="1"/>
  <c r="K270" i="1"/>
  <c r="P270" i="1"/>
  <c r="U270" i="1"/>
  <c r="Z270" i="1"/>
  <c r="C271" i="1"/>
  <c r="F271" i="1"/>
  <c r="K271" i="1"/>
  <c r="P271" i="1"/>
  <c r="U271" i="1"/>
  <c r="Z271" i="1"/>
  <c r="C273" i="1"/>
  <c r="F273" i="1"/>
  <c r="K273" i="1"/>
  <c r="P273" i="1"/>
  <c r="U273" i="1"/>
  <c r="Z273" i="1"/>
  <c r="D270" i="1" l="1"/>
  <c r="D273" i="1"/>
  <c r="D271" i="1"/>
  <c r="D269" i="1"/>
  <c r="V50" i="1" l="1"/>
  <c r="O72" i="4" l="1"/>
  <c r="Q45" i="4" l="1"/>
  <c r="P45" i="4"/>
  <c r="K47" i="4"/>
  <c r="L45" i="4"/>
  <c r="C514" i="1"/>
  <c r="C515" i="1"/>
  <c r="C516" i="1"/>
  <c r="C517" i="1"/>
  <c r="C518" i="1"/>
  <c r="C519" i="1"/>
  <c r="C522" i="1"/>
  <c r="C523" i="1"/>
  <c r="C524" i="1"/>
  <c r="C525" i="1"/>
  <c r="C526" i="1"/>
  <c r="C528" i="1"/>
  <c r="C531" i="1"/>
  <c r="C513" i="1"/>
  <c r="C507" i="1"/>
  <c r="C508" i="1"/>
  <c r="C509" i="1"/>
  <c r="C510" i="1"/>
  <c r="C511" i="1"/>
  <c r="C506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462" i="1"/>
  <c r="C456" i="1"/>
  <c r="C457" i="1"/>
  <c r="C458" i="1"/>
  <c r="C459" i="1"/>
  <c r="C460" i="1"/>
  <c r="C455" i="1"/>
  <c r="C453" i="1"/>
  <c r="C450" i="1"/>
  <c r="C451" i="1"/>
  <c r="C452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20" i="1"/>
  <c r="C418" i="1"/>
  <c r="C417" i="1"/>
  <c r="C288" i="1"/>
  <c r="C291" i="1"/>
  <c r="C295" i="1"/>
  <c r="C296" i="1"/>
  <c r="C297" i="1"/>
  <c r="C298" i="1"/>
  <c r="C299" i="1"/>
  <c r="C300" i="1"/>
  <c r="C303" i="1"/>
  <c r="C304" i="1"/>
  <c r="C305" i="1"/>
  <c r="C306" i="1"/>
  <c r="C308" i="1"/>
  <c r="C310" i="1"/>
  <c r="C311" i="1"/>
  <c r="C313" i="1"/>
  <c r="C316" i="1"/>
  <c r="C317" i="1"/>
  <c r="C320" i="1"/>
  <c r="C322" i="1"/>
  <c r="C323" i="1"/>
  <c r="C326" i="1"/>
  <c r="C327" i="1"/>
  <c r="C330" i="1"/>
  <c r="C333" i="1"/>
  <c r="C335" i="1"/>
  <c r="C338" i="1"/>
  <c r="C339" i="1"/>
  <c r="C340" i="1"/>
  <c r="C341" i="1"/>
  <c r="C343" i="1"/>
  <c r="C344" i="1"/>
  <c r="C347" i="1"/>
  <c r="C348" i="1"/>
  <c r="C349" i="1"/>
  <c r="C350" i="1"/>
  <c r="C351" i="1"/>
  <c r="C353" i="1"/>
  <c r="C354" i="1"/>
  <c r="C358" i="1"/>
  <c r="C360" i="1"/>
  <c r="C361" i="1"/>
  <c r="C362" i="1"/>
  <c r="C363" i="1"/>
  <c r="C364" i="1"/>
  <c r="C365" i="1"/>
  <c r="C366" i="1"/>
  <c r="C367" i="1"/>
  <c r="C370" i="1"/>
  <c r="C371" i="1"/>
  <c r="C372" i="1"/>
  <c r="C373" i="1"/>
  <c r="C375" i="1"/>
  <c r="C378" i="1"/>
  <c r="C379" i="1"/>
  <c r="C386" i="1"/>
  <c r="C387" i="1"/>
  <c r="C388" i="1"/>
  <c r="C391" i="1"/>
  <c r="C392" i="1"/>
  <c r="C394" i="1"/>
  <c r="C396" i="1"/>
  <c r="C397" i="1"/>
  <c r="C398" i="1"/>
  <c r="C400" i="1"/>
  <c r="C401" i="1"/>
  <c r="C403" i="1"/>
  <c r="C404" i="1"/>
  <c r="C407" i="1"/>
  <c r="C408" i="1"/>
  <c r="C409" i="1"/>
  <c r="C410" i="1"/>
  <c r="C411" i="1"/>
  <c r="C414" i="1"/>
  <c r="C415" i="1"/>
  <c r="Y279" i="1"/>
  <c r="C153" i="1"/>
  <c r="C154" i="1"/>
  <c r="C155" i="1"/>
  <c r="C152" i="1"/>
  <c r="C138" i="1"/>
  <c r="C139" i="1"/>
  <c r="C140" i="1"/>
  <c r="C141" i="1"/>
  <c r="C142" i="1"/>
  <c r="C143" i="1"/>
  <c r="C137" i="1"/>
  <c r="C121" i="1"/>
  <c r="C122" i="1"/>
  <c r="C123" i="1"/>
  <c r="C124" i="1"/>
  <c r="C125" i="1"/>
  <c r="C126" i="1"/>
  <c r="C120" i="1"/>
  <c r="U158" i="1"/>
  <c r="U157" i="1"/>
  <c r="U149" i="1"/>
  <c r="U150" i="1"/>
  <c r="U151" i="1"/>
  <c r="U152" i="1"/>
  <c r="U153" i="1"/>
  <c r="U154" i="1"/>
  <c r="U155" i="1"/>
  <c r="U156" i="1"/>
  <c r="U145" i="1"/>
  <c r="U146" i="1"/>
  <c r="U147" i="1"/>
  <c r="U148" i="1"/>
  <c r="U141" i="1"/>
  <c r="U142" i="1"/>
  <c r="U143" i="1"/>
  <c r="U144" i="1"/>
  <c r="U137" i="1"/>
  <c r="U138" i="1"/>
  <c r="U139" i="1"/>
  <c r="U140" i="1"/>
  <c r="U133" i="1"/>
  <c r="U134" i="1"/>
  <c r="U135" i="1"/>
  <c r="U136" i="1"/>
  <c r="U129" i="1"/>
  <c r="U130" i="1"/>
  <c r="U131" i="1"/>
  <c r="U132" i="1"/>
  <c r="U124" i="1"/>
  <c r="U125" i="1"/>
  <c r="U126" i="1"/>
  <c r="U127" i="1"/>
  <c r="U128" i="1"/>
  <c r="U119" i="1"/>
  <c r="U120" i="1"/>
  <c r="U121" i="1"/>
  <c r="U122" i="1"/>
  <c r="U123" i="1"/>
  <c r="U118" i="1"/>
  <c r="U96" i="1"/>
  <c r="U97" i="1"/>
  <c r="U98" i="1"/>
  <c r="D98" i="1" s="1"/>
  <c r="U99" i="1"/>
  <c r="U101" i="1"/>
  <c r="U103" i="1"/>
  <c r="U104" i="1"/>
  <c r="U105" i="1"/>
  <c r="C96" i="1"/>
  <c r="C97" i="1"/>
  <c r="C95" i="1"/>
  <c r="U95" i="1"/>
  <c r="P95" i="1"/>
  <c r="K95" i="1"/>
  <c r="C59" i="1"/>
  <c r="C60" i="1"/>
  <c r="C61" i="1"/>
  <c r="C56" i="1"/>
  <c r="C57" i="1"/>
  <c r="C55" i="1"/>
  <c r="Z73" i="1"/>
  <c r="X58" i="1"/>
  <c r="W58" i="1"/>
  <c r="V58" i="1"/>
  <c r="U58" i="1"/>
  <c r="T58" i="1"/>
  <c r="Z55" i="1"/>
  <c r="X54" i="1"/>
  <c r="W54" i="1"/>
  <c r="V54" i="1"/>
  <c r="U54" i="1"/>
  <c r="T54" i="1"/>
  <c r="U29" i="1"/>
  <c r="U19" i="1"/>
  <c r="U20" i="1"/>
  <c r="U18" i="1"/>
  <c r="AB17" i="1"/>
  <c r="X461" i="1"/>
  <c r="W461" i="1"/>
  <c r="V461" i="1"/>
  <c r="S461" i="1"/>
  <c r="Y416" i="1"/>
  <c r="AA416" i="1"/>
  <c r="AB416" i="1"/>
  <c r="AC416" i="1"/>
  <c r="AB123" i="1"/>
  <c r="AC123" i="1"/>
  <c r="Z74" i="1"/>
  <c r="AC76" i="1"/>
  <c r="AC75" i="1"/>
  <c r="AC68" i="1"/>
  <c r="AC92" i="1" s="1"/>
  <c r="Z52" i="1"/>
  <c r="Z53" i="1"/>
  <c r="Z51" i="1"/>
  <c r="AB50" i="1"/>
  <c r="Z31" i="1"/>
  <c r="Z32" i="1"/>
  <c r="Z30" i="1"/>
  <c r="AC29" i="1"/>
  <c r="AB29" i="1"/>
  <c r="Z27" i="1"/>
  <c r="Z26" i="1"/>
  <c r="Z18" i="1"/>
  <c r="X9" i="1"/>
  <c r="F89" i="1"/>
  <c r="P89" i="1"/>
  <c r="U89" i="1"/>
  <c r="Z89" i="1"/>
  <c r="F90" i="1"/>
  <c r="P90" i="1"/>
  <c r="U90" i="1"/>
  <c r="Z90" i="1"/>
  <c r="U235" i="1"/>
  <c r="C235" i="1"/>
  <c r="F235" i="1"/>
  <c r="K235" i="1"/>
  <c r="P235" i="1"/>
  <c r="C234" i="1"/>
  <c r="F234" i="1"/>
  <c r="P234" i="1"/>
  <c r="C233" i="1"/>
  <c r="F233" i="1"/>
  <c r="P233" i="1"/>
  <c r="C158" i="1"/>
  <c r="F158" i="1"/>
  <c r="K158" i="1"/>
  <c r="P158" i="1"/>
  <c r="Z158" i="1"/>
  <c r="F88" i="1"/>
  <c r="P88" i="1"/>
  <c r="U88" i="1"/>
  <c r="Z88" i="1"/>
  <c r="T21" i="4"/>
  <c r="O26" i="4"/>
  <c r="J26" i="4"/>
  <c r="C365" i="5"/>
  <c r="M365" i="5"/>
  <c r="R365" i="5"/>
  <c r="W365" i="5"/>
  <c r="E29" i="4"/>
  <c r="J29" i="4"/>
  <c r="O29" i="4"/>
  <c r="T29" i="4"/>
  <c r="Y29" i="4"/>
  <c r="E19" i="4"/>
  <c r="J19" i="4"/>
  <c r="O19" i="4"/>
  <c r="T19" i="4"/>
  <c r="Y19" i="4"/>
  <c r="W150" i="5"/>
  <c r="R150" i="5"/>
  <c r="M150" i="5"/>
  <c r="H150" i="5"/>
  <c r="C150" i="5"/>
  <c r="M362" i="5"/>
  <c r="H362" i="5"/>
  <c r="R350" i="5"/>
  <c r="H337" i="5"/>
  <c r="R326" i="5"/>
  <c r="R280" i="5"/>
  <c r="R91" i="5"/>
  <c r="R28" i="5"/>
  <c r="R8" i="5"/>
  <c r="T77" i="4"/>
  <c r="T62" i="4"/>
  <c r="O62" i="4"/>
  <c r="O61" i="4"/>
  <c r="J61" i="4"/>
  <c r="T59" i="4"/>
  <c r="T58" i="4"/>
  <c r="Q49" i="4"/>
  <c r="L49" i="4"/>
  <c r="T25" i="4"/>
  <c r="O25" i="4"/>
  <c r="J25" i="4"/>
  <c r="T24" i="4"/>
  <c r="J24" i="4"/>
  <c r="T23" i="4"/>
  <c r="O23" i="4"/>
  <c r="J23" i="4"/>
  <c r="T22" i="4"/>
  <c r="O22" i="4"/>
  <c r="J22" i="4"/>
  <c r="O18" i="4"/>
  <c r="J18" i="4"/>
  <c r="T17" i="4"/>
  <c r="O17" i="4"/>
  <c r="J17" i="4"/>
  <c r="J16" i="4"/>
  <c r="T15" i="4"/>
  <c r="O15" i="4"/>
  <c r="J15" i="4"/>
  <c r="T13" i="4"/>
  <c r="O13" i="4"/>
  <c r="J13" i="4"/>
  <c r="U281" i="1"/>
  <c r="P281" i="1"/>
  <c r="K281" i="1"/>
  <c r="U230" i="1"/>
  <c r="P230" i="1"/>
  <c r="K230" i="1"/>
  <c r="U229" i="1"/>
  <c r="P229" i="1"/>
  <c r="U161" i="1"/>
  <c r="P161" i="1"/>
  <c r="K161" i="1"/>
  <c r="U159" i="1"/>
  <c r="P159" i="1"/>
  <c r="K159" i="1"/>
  <c r="U72" i="1"/>
  <c r="P72" i="1"/>
  <c r="K72" i="1"/>
  <c r="K69" i="1"/>
  <c r="V41" i="1"/>
  <c r="U41" i="1" s="1"/>
  <c r="Q41" i="1"/>
  <c r="P41" i="1" s="1"/>
  <c r="L41" i="1"/>
  <c r="K41" i="1" s="1"/>
  <c r="U24" i="1"/>
  <c r="P24" i="1"/>
  <c r="K24" i="1"/>
  <c r="U23" i="1"/>
  <c r="P23" i="1"/>
  <c r="K23" i="1"/>
  <c r="M22" i="1"/>
  <c r="K22" i="1" s="1"/>
  <c r="U10" i="1"/>
  <c r="K10" i="1"/>
  <c r="X532" i="1" l="1"/>
  <c r="U532" i="1" s="1"/>
  <c r="U461" i="1"/>
  <c r="AD29" i="4"/>
  <c r="AB365" i="5"/>
  <c r="W66" i="1"/>
  <c r="Z25" i="1"/>
  <c r="Z29" i="1"/>
  <c r="Z50" i="1"/>
  <c r="X66" i="1"/>
  <c r="AB150" i="5"/>
  <c r="D89" i="1"/>
  <c r="D90" i="1"/>
  <c r="D235" i="1"/>
  <c r="D234" i="1"/>
  <c r="D233" i="1"/>
  <c r="D158" i="1"/>
  <c r="D88" i="1"/>
  <c r="AD19" i="4"/>
  <c r="H239" i="1"/>
  <c r="H279" i="1" s="1"/>
  <c r="G77" i="4"/>
  <c r="H281" i="1"/>
  <c r="I239" i="1"/>
  <c r="I87" i="1"/>
  <c r="H63" i="1"/>
  <c r="F58" i="4"/>
  <c r="E58" i="4" s="1"/>
  <c r="G47" i="4" l="1"/>
  <c r="G45" i="4" l="1"/>
  <c r="F45" i="4"/>
  <c r="E77" i="4" l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78" i="1"/>
  <c r="K241" i="1"/>
  <c r="W47" i="4" l="1"/>
  <c r="V47" i="4"/>
  <c r="U47" i="4"/>
  <c r="C253" i="1" l="1"/>
  <c r="U253" i="1"/>
  <c r="C65" i="1" l="1"/>
  <c r="F65" i="1"/>
  <c r="D65" i="1" l="1"/>
  <c r="N113" i="1"/>
  <c r="C262" i="1"/>
  <c r="F262" i="1"/>
  <c r="P262" i="1"/>
  <c r="U262" i="1"/>
  <c r="Z262" i="1"/>
  <c r="K113" i="1" l="1"/>
  <c r="N116" i="1"/>
  <c r="D262" i="1"/>
  <c r="F38" i="1" l="1"/>
  <c r="J64" i="4" l="1"/>
  <c r="O64" i="4"/>
  <c r="T64" i="4"/>
  <c r="Y64" i="4"/>
  <c r="J73" i="4"/>
  <c r="T73" i="4"/>
  <c r="Y73" i="4"/>
  <c r="F13" i="4"/>
  <c r="Y14" i="4"/>
  <c r="T14" i="4"/>
  <c r="O14" i="4"/>
  <c r="J14" i="4"/>
  <c r="E14" i="4"/>
  <c r="AA398" i="5"/>
  <c r="Z398" i="5"/>
  <c r="Y398" i="5"/>
  <c r="L398" i="5"/>
  <c r="K398" i="5"/>
  <c r="J398" i="5"/>
  <c r="G398" i="5"/>
  <c r="F398" i="5"/>
  <c r="E398" i="5"/>
  <c r="W25" i="5"/>
  <c r="R25" i="5"/>
  <c r="M25" i="5"/>
  <c r="H25" i="5"/>
  <c r="C25" i="5"/>
  <c r="AD14" i="4" l="1"/>
  <c r="AB25" i="5"/>
  <c r="Q43" i="4"/>
  <c r="V43" i="4"/>
  <c r="AA43" i="4"/>
  <c r="Z87" i="1"/>
  <c r="U87" i="1"/>
  <c r="P87" i="1"/>
  <c r="F87" i="1"/>
  <c r="Z86" i="1"/>
  <c r="U86" i="1"/>
  <c r="P86" i="1"/>
  <c r="F86" i="1"/>
  <c r="Z157" i="1"/>
  <c r="P157" i="1"/>
  <c r="K157" i="1"/>
  <c r="F157" i="1"/>
  <c r="C157" i="1"/>
  <c r="Z156" i="1"/>
  <c r="P156" i="1"/>
  <c r="K156" i="1"/>
  <c r="F156" i="1"/>
  <c r="C156" i="1"/>
  <c r="T43" i="4" l="1"/>
  <c r="V81" i="4"/>
  <c r="T81" i="4" s="1"/>
  <c r="V52" i="4"/>
  <c r="T52" i="4" s="1"/>
  <c r="O43" i="4"/>
  <c r="Q81" i="4"/>
  <c r="O81" i="4" s="1"/>
  <c r="Q52" i="4"/>
  <c r="O52" i="4" s="1"/>
  <c r="Y43" i="4"/>
  <c r="AA81" i="4"/>
  <c r="Y81" i="4" s="1"/>
  <c r="AA52" i="4"/>
  <c r="Y52" i="4" s="1"/>
  <c r="D87" i="1"/>
  <c r="D86" i="1"/>
  <c r="D157" i="1"/>
  <c r="D156" i="1"/>
  <c r="P232" i="1"/>
  <c r="F232" i="1"/>
  <c r="C232" i="1"/>
  <c r="AD43" i="4" l="1"/>
  <c r="AD52" i="4"/>
  <c r="AD81" i="4"/>
  <c r="D232" i="1"/>
  <c r="AA45" i="4"/>
  <c r="Z45" i="4"/>
  <c r="AC116" i="1"/>
  <c r="AA116" i="1"/>
  <c r="AB116" i="1"/>
  <c r="Y116" i="1"/>
  <c r="T116" i="1"/>
  <c r="Q116" i="1"/>
  <c r="R116" i="1"/>
  <c r="S116" i="1"/>
  <c r="O116" i="1"/>
  <c r="J116" i="1"/>
  <c r="G116" i="1"/>
  <c r="E116" i="1"/>
  <c r="Z115" i="1"/>
  <c r="K115" i="1"/>
  <c r="C115" i="1"/>
  <c r="D115" i="1" l="1"/>
  <c r="AE92" i="4"/>
  <c r="AF92" i="4"/>
  <c r="AG92" i="4"/>
  <c r="AH92" i="4"/>
  <c r="AH90" i="4"/>
  <c r="AG90" i="4"/>
  <c r="AF90" i="4"/>
  <c r="AE90" i="4"/>
  <c r="AH88" i="4"/>
  <c r="AG88" i="4"/>
  <c r="AF88" i="4"/>
  <c r="AE88" i="4"/>
  <c r="AH86" i="4"/>
  <c r="AG86" i="4"/>
  <c r="AF86" i="4"/>
  <c r="AE86" i="4"/>
  <c r="AH84" i="4"/>
  <c r="AG84" i="4"/>
  <c r="AF84" i="4"/>
  <c r="AE84" i="4"/>
  <c r="P231" i="1"/>
  <c r="F231" i="1"/>
  <c r="C231" i="1"/>
  <c r="P58" i="4"/>
  <c r="P65" i="4" s="1"/>
  <c r="P89" i="4" s="1"/>
  <c r="K89" i="4"/>
  <c r="G65" i="4"/>
  <c r="G89" i="4" s="1"/>
  <c r="H65" i="4"/>
  <c r="H89" i="4" s="1"/>
  <c r="I65" i="4"/>
  <c r="I89" i="4" s="1"/>
  <c r="L65" i="4"/>
  <c r="L89" i="4" s="1"/>
  <c r="M65" i="4"/>
  <c r="M89" i="4" s="1"/>
  <c r="N65" i="4"/>
  <c r="N89" i="4" s="1"/>
  <c r="Q65" i="4"/>
  <c r="Q89" i="4" s="1"/>
  <c r="R65" i="4"/>
  <c r="R89" i="4" s="1"/>
  <c r="S65" i="4"/>
  <c r="S89" i="4" s="1"/>
  <c r="V65" i="4"/>
  <c r="V89" i="4" s="1"/>
  <c r="W65" i="4"/>
  <c r="W89" i="4" s="1"/>
  <c r="X65" i="4"/>
  <c r="X89" i="4" s="1"/>
  <c r="AA65" i="4"/>
  <c r="AA89" i="4" s="1"/>
  <c r="AB65" i="4"/>
  <c r="AB89" i="4" s="1"/>
  <c r="AC65" i="4"/>
  <c r="AC89" i="4" s="1"/>
  <c r="E64" i="4"/>
  <c r="AD64" i="4" s="1"/>
  <c r="F61" i="4"/>
  <c r="AH89" i="4" l="1"/>
  <c r="AG89" i="4"/>
  <c r="AF89" i="4"/>
  <c r="D231" i="1"/>
  <c r="K104" i="1"/>
  <c r="F104" i="1"/>
  <c r="C104" i="1"/>
  <c r="D104" i="1" l="1"/>
  <c r="E419" i="1"/>
  <c r="G419" i="1"/>
  <c r="H419" i="1"/>
  <c r="I419" i="1"/>
  <c r="L419" i="1"/>
  <c r="M419" i="1"/>
  <c r="O419" i="1"/>
  <c r="Q419" i="1"/>
  <c r="R419" i="1"/>
  <c r="S419" i="1"/>
  <c r="T419" i="1"/>
  <c r="V419" i="1"/>
  <c r="W419" i="1"/>
  <c r="X419" i="1"/>
  <c r="Y419" i="1"/>
  <c r="AA419" i="1"/>
  <c r="AB419" i="1"/>
  <c r="AC419" i="1"/>
  <c r="H78" i="5" l="1"/>
  <c r="F221" i="1"/>
  <c r="F222" i="1"/>
  <c r="H537" i="1"/>
  <c r="Z444" i="1"/>
  <c r="P444" i="1"/>
  <c r="D444" i="1" s="1"/>
  <c r="C140" i="5" l="1"/>
  <c r="P109" i="1"/>
  <c r="C109" i="1"/>
  <c r="D109" i="1" l="1"/>
  <c r="E73" i="4"/>
  <c r="AD73" i="4" s="1"/>
  <c r="Y72" i="4"/>
  <c r="T72" i="4"/>
  <c r="J72" i="4"/>
  <c r="E72" i="4"/>
  <c r="AD72" i="4" l="1"/>
  <c r="F75" i="4"/>
  <c r="F79" i="4" s="1"/>
  <c r="H62" i="1"/>
  <c r="I62" i="1"/>
  <c r="G62" i="1"/>
  <c r="C64" i="1"/>
  <c r="F64" i="1"/>
  <c r="D64" i="1" s="1"/>
  <c r="U63" i="1"/>
  <c r="P63" i="1"/>
  <c r="F63" i="1"/>
  <c r="C63" i="1"/>
  <c r="F58" i="1"/>
  <c r="I69" i="1"/>
  <c r="I92" i="1" s="1"/>
  <c r="F70" i="1"/>
  <c r="C362" i="5"/>
  <c r="C364" i="5"/>
  <c r="E26" i="4"/>
  <c r="F63" i="4"/>
  <c r="F65" i="4" s="1"/>
  <c r="F89" i="4" s="1"/>
  <c r="F230" i="1"/>
  <c r="C230" i="1"/>
  <c r="F42" i="4" l="1"/>
  <c r="D63" i="1"/>
  <c r="F62" i="1"/>
  <c r="D230" i="1"/>
  <c r="F220" i="1"/>
  <c r="W279" i="1"/>
  <c r="AB279" i="1"/>
  <c r="AB281" i="1"/>
  <c r="AC281" i="1"/>
  <c r="F217" i="1" l="1"/>
  <c r="F216" i="1"/>
  <c r="F213" i="1"/>
  <c r="F189" i="1"/>
  <c r="P47" i="4"/>
  <c r="K239" i="1"/>
  <c r="F79" i="1"/>
  <c r="K103" i="1"/>
  <c r="F103" i="1"/>
  <c r="N13" i="1"/>
  <c r="C62" i="1"/>
  <c r="P62" i="1"/>
  <c r="U62" i="1"/>
  <c r="E44" i="1"/>
  <c r="J44" i="1"/>
  <c r="O44" i="1"/>
  <c r="P44" i="1"/>
  <c r="Q44" i="1"/>
  <c r="R44" i="1"/>
  <c r="S44" i="1"/>
  <c r="T44" i="1"/>
  <c r="U44" i="1"/>
  <c r="V44" i="1"/>
  <c r="W44" i="1"/>
  <c r="X44" i="1"/>
  <c r="Y44" i="1"/>
  <c r="AA44" i="1"/>
  <c r="AB44" i="1"/>
  <c r="AC44" i="1"/>
  <c r="I44" i="1"/>
  <c r="H44" i="1"/>
  <c r="G44" i="1"/>
  <c r="C46" i="1"/>
  <c r="C45" i="1"/>
  <c r="F46" i="1"/>
  <c r="D46" i="1" s="1"/>
  <c r="F45" i="1"/>
  <c r="J9" i="1"/>
  <c r="F229" i="1"/>
  <c r="C229" i="1"/>
  <c r="Q47" i="4"/>
  <c r="L47" i="4"/>
  <c r="I279" i="1"/>
  <c r="F46" i="4" s="1"/>
  <c r="P239" i="1"/>
  <c r="F239" i="1"/>
  <c r="C239" i="1"/>
  <c r="Z113" i="1"/>
  <c r="P114" i="1"/>
  <c r="P113" i="1"/>
  <c r="D113" i="1" l="1"/>
  <c r="D239" i="1"/>
  <c r="D103" i="1"/>
  <c r="D62" i="1"/>
  <c r="P264" i="1"/>
  <c r="F44" i="1"/>
  <c r="D45" i="1"/>
  <c r="D229" i="1"/>
  <c r="Z126" i="1"/>
  <c r="Z128" i="1"/>
  <c r="Z130" i="1"/>
  <c r="Z132" i="1"/>
  <c r="Z134" i="1"/>
  <c r="Z136" i="1"/>
  <c r="Z133" i="1"/>
  <c r="Z129" i="1"/>
  <c r="Z131" i="1"/>
  <c r="Z135" i="1"/>
  <c r="Z127" i="1"/>
  <c r="D44" i="1" l="1"/>
  <c r="Z123" i="1"/>
  <c r="Z268" i="1" l="1"/>
  <c r="U268" i="1"/>
  <c r="P268" i="1"/>
  <c r="F268" i="1"/>
  <c r="C268" i="1"/>
  <c r="Z267" i="1"/>
  <c r="U267" i="1"/>
  <c r="P267" i="1"/>
  <c r="F267" i="1"/>
  <c r="C267" i="1"/>
  <c r="Z266" i="1"/>
  <c r="U266" i="1"/>
  <c r="P266" i="1"/>
  <c r="F266" i="1"/>
  <c r="C266" i="1"/>
  <c r="Z265" i="1"/>
  <c r="U265" i="1"/>
  <c r="P265" i="1"/>
  <c r="F265" i="1"/>
  <c r="C265" i="1"/>
  <c r="Z264" i="1"/>
  <c r="U264" i="1"/>
  <c r="F264" i="1"/>
  <c r="C264" i="1"/>
  <c r="Z263" i="1"/>
  <c r="U263" i="1"/>
  <c r="P263" i="1"/>
  <c r="F263" i="1"/>
  <c r="C263" i="1"/>
  <c r="Z261" i="1"/>
  <c r="U261" i="1"/>
  <c r="P261" i="1"/>
  <c r="F261" i="1"/>
  <c r="C261" i="1"/>
  <c r="Z260" i="1"/>
  <c r="U260" i="1"/>
  <c r="P260" i="1"/>
  <c r="F260" i="1"/>
  <c r="C260" i="1"/>
  <c r="Z259" i="1"/>
  <c r="U259" i="1"/>
  <c r="P259" i="1"/>
  <c r="F259" i="1"/>
  <c r="C259" i="1"/>
  <c r="Z258" i="1"/>
  <c r="U258" i="1"/>
  <c r="P258" i="1"/>
  <c r="F258" i="1"/>
  <c r="C258" i="1"/>
  <c r="Z257" i="1"/>
  <c r="U257" i="1"/>
  <c r="P257" i="1"/>
  <c r="F257" i="1"/>
  <c r="C257" i="1"/>
  <c r="Z256" i="1"/>
  <c r="U256" i="1"/>
  <c r="P256" i="1"/>
  <c r="F256" i="1"/>
  <c r="C256" i="1"/>
  <c r="Z255" i="1"/>
  <c r="U255" i="1"/>
  <c r="P255" i="1"/>
  <c r="F255" i="1"/>
  <c r="C255" i="1"/>
  <c r="P253" i="1"/>
  <c r="F253" i="1"/>
  <c r="X53" i="4"/>
  <c r="X51" i="4" s="1"/>
  <c r="AC53" i="4"/>
  <c r="AC51" i="4" s="1"/>
  <c r="I53" i="4"/>
  <c r="N53" i="4"/>
  <c r="N51" i="4" s="1"/>
  <c r="S53" i="4"/>
  <c r="S51" i="4" s="1"/>
  <c r="AB47" i="4"/>
  <c r="AA47" i="4"/>
  <c r="Z47" i="4"/>
  <c r="R47" i="4"/>
  <c r="M47" i="4"/>
  <c r="J47" i="4" s="1"/>
  <c r="H47" i="4"/>
  <c r="AB45" i="4"/>
  <c r="W45" i="4"/>
  <c r="R45" i="4"/>
  <c r="X87" i="4" l="1"/>
  <c r="N87" i="4"/>
  <c r="AC87" i="4"/>
  <c r="S87" i="4"/>
  <c r="I87" i="4"/>
  <c r="I51" i="4"/>
  <c r="D253" i="1"/>
  <c r="D265" i="1"/>
  <c r="D267" i="1"/>
  <c r="D268" i="1"/>
  <c r="D264" i="1"/>
  <c r="D261" i="1"/>
  <c r="D266" i="1"/>
  <c r="D263" i="1"/>
  <c r="Y45" i="4"/>
  <c r="T47" i="4"/>
  <c r="D257" i="1"/>
  <c r="D256" i="1"/>
  <c r="D258" i="1"/>
  <c r="D260" i="1"/>
  <c r="D255" i="1"/>
  <c r="D259" i="1"/>
  <c r="O47" i="4"/>
  <c r="Y47" i="4"/>
  <c r="T45" i="4"/>
  <c r="O45" i="4"/>
  <c r="AH87" i="4" l="1"/>
  <c r="H46" i="4"/>
  <c r="AA46" i="4" l="1"/>
  <c r="E111" i="8" l="1"/>
  <c r="P123" i="1" l="1"/>
  <c r="W337" i="5"/>
  <c r="R337" i="5"/>
  <c r="AB337" i="5" l="1"/>
  <c r="Z114" i="1"/>
  <c r="Z60" i="1"/>
  <c r="Z61" i="1"/>
  <c r="AB54" i="1"/>
  <c r="Z59" i="1"/>
  <c r="Z56" i="1"/>
  <c r="Z57" i="1"/>
  <c r="D59" i="1" l="1"/>
  <c r="Z58" i="1"/>
  <c r="Z54" i="1"/>
  <c r="U27" i="1"/>
  <c r="U28" i="1"/>
  <c r="U26" i="1"/>
  <c r="W21" i="1"/>
  <c r="X21" i="1"/>
  <c r="Z66" i="1" l="1"/>
  <c r="U25" i="1"/>
  <c r="C533" i="1"/>
  <c r="F533" i="1"/>
  <c r="K533" i="1"/>
  <c r="P533" i="1"/>
  <c r="U533" i="1"/>
  <c r="Z533" i="1"/>
  <c r="I537" i="1"/>
  <c r="D533" i="1" l="1"/>
  <c r="F47" i="4" l="1"/>
  <c r="E47" i="4" s="1"/>
  <c r="AD47" i="4" s="1"/>
  <c r="Z443" i="1"/>
  <c r="P443" i="1"/>
  <c r="D443" i="1" s="1"/>
  <c r="F15" i="8" l="1"/>
  <c r="AB50" i="4" l="1"/>
  <c r="AB53" i="4" s="1"/>
  <c r="AB51" i="4" s="1"/>
  <c r="AA50" i="4"/>
  <c r="Z50" i="4"/>
  <c r="W50" i="4"/>
  <c r="W53" i="4" s="1"/>
  <c r="W51" i="4" s="1"/>
  <c r="V50" i="4"/>
  <c r="U50" i="4"/>
  <c r="Q50" i="4"/>
  <c r="R50" i="4"/>
  <c r="R53" i="4" s="1"/>
  <c r="R51" i="4" s="1"/>
  <c r="P50" i="4"/>
  <c r="M50" i="4"/>
  <c r="H50" i="4"/>
  <c r="G50" i="4"/>
  <c r="Z537" i="1"/>
  <c r="U537" i="1"/>
  <c r="P537" i="1"/>
  <c r="F537" i="1"/>
  <c r="C537" i="1"/>
  <c r="Z536" i="1"/>
  <c r="U536" i="1"/>
  <c r="P536" i="1"/>
  <c r="K536" i="1"/>
  <c r="F536" i="1"/>
  <c r="C536" i="1"/>
  <c r="E279" i="1"/>
  <c r="G279" i="1"/>
  <c r="G46" i="4"/>
  <c r="E46" i="4" s="1"/>
  <c r="L279" i="1"/>
  <c r="O279" i="1"/>
  <c r="Q279" i="1"/>
  <c r="T279" i="1"/>
  <c r="V279" i="1"/>
  <c r="AA279" i="1"/>
  <c r="R87" i="4" l="1"/>
  <c r="W87" i="4"/>
  <c r="AB87" i="4"/>
  <c r="Y50" i="4"/>
  <c r="E50" i="4"/>
  <c r="O50" i="4"/>
  <c r="J50" i="4"/>
  <c r="T50" i="4"/>
  <c r="D537" i="1"/>
  <c r="D536" i="1"/>
  <c r="Z85" i="1"/>
  <c r="U85" i="1"/>
  <c r="P85" i="1"/>
  <c r="F85" i="1"/>
  <c r="Z84" i="1"/>
  <c r="U84" i="1"/>
  <c r="P84" i="1"/>
  <c r="F84" i="1"/>
  <c r="Z83" i="1"/>
  <c r="U83" i="1"/>
  <c r="P83" i="1"/>
  <c r="K83" i="1"/>
  <c r="F83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4" i="1"/>
  <c r="C222" i="1"/>
  <c r="C225" i="1"/>
  <c r="C226" i="1"/>
  <c r="C227" i="1"/>
  <c r="C223" i="1"/>
  <c r="C228" i="1"/>
  <c r="C108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4" i="1"/>
  <c r="F215" i="1"/>
  <c r="F218" i="1"/>
  <c r="F219" i="1"/>
  <c r="F224" i="1"/>
  <c r="F225" i="1"/>
  <c r="F226" i="1"/>
  <c r="F227" i="1"/>
  <c r="F223" i="1"/>
  <c r="F228" i="1"/>
  <c r="P108" i="1"/>
  <c r="P228" i="1"/>
  <c r="P223" i="1"/>
  <c r="P227" i="1"/>
  <c r="P226" i="1"/>
  <c r="P225" i="1"/>
  <c r="P222" i="1"/>
  <c r="P224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K82" i="1"/>
  <c r="K81" i="1"/>
  <c r="K78" i="1"/>
  <c r="K79" i="1"/>
  <c r="K80" i="1"/>
  <c r="K74" i="1"/>
  <c r="K75" i="1"/>
  <c r="K76" i="1"/>
  <c r="K73" i="1"/>
  <c r="K70" i="1"/>
  <c r="AD50" i="4" l="1"/>
  <c r="D84" i="1"/>
  <c r="D226" i="1"/>
  <c r="D219" i="1"/>
  <c r="D212" i="1"/>
  <c r="D204" i="1"/>
  <c r="D85" i="1"/>
  <c r="D108" i="1"/>
  <c r="D221" i="1"/>
  <c r="D215" i="1"/>
  <c r="D208" i="1"/>
  <c r="D223" i="1"/>
  <c r="D83" i="1"/>
  <c r="D200" i="1"/>
  <c r="D196" i="1"/>
  <c r="D192" i="1"/>
  <c r="D188" i="1"/>
  <c r="D184" i="1"/>
  <c r="D180" i="1"/>
  <c r="D176" i="1"/>
  <c r="D172" i="1"/>
  <c r="D168" i="1"/>
  <c r="D164" i="1"/>
  <c r="D228" i="1"/>
  <c r="D225" i="1"/>
  <c r="D218" i="1"/>
  <c r="D214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222" i="1"/>
  <c r="D217" i="1"/>
  <c r="D213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227" i="1"/>
  <c r="D224" i="1"/>
  <c r="D220" i="1"/>
  <c r="D216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Z82" i="1"/>
  <c r="U82" i="1"/>
  <c r="P82" i="1"/>
  <c r="F82" i="1"/>
  <c r="Z81" i="1"/>
  <c r="U81" i="1"/>
  <c r="P81" i="1"/>
  <c r="F81" i="1"/>
  <c r="D82" i="1" l="1"/>
  <c r="D81" i="1"/>
  <c r="C44" i="1"/>
  <c r="C43" i="1" l="1"/>
  <c r="P43" i="1"/>
  <c r="K43" i="1"/>
  <c r="F43" i="1"/>
  <c r="F42" i="1"/>
  <c r="K42" i="1"/>
  <c r="P42" i="1"/>
  <c r="H45" i="4"/>
  <c r="M45" i="4"/>
  <c r="D43" i="1" l="1"/>
  <c r="D42" i="1"/>
  <c r="C42" i="1"/>
  <c r="C241" i="1"/>
  <c r="F241" i="1"/>
  <c r="P241" i="1"/>
  <c r="U241" i="1"/>
  <c r="Z241" i="1"/>
  <c r="Y24" i="4"/>
  <c r="AD24" i="4" s="1"/>
  <c r="D241" i="1" l="1"/>
  <c r="R362" i="5"/>
  <c r="W362" i="5"/>
  <c r="X151" i="5"/>
  <c r="X398" i="5" s="1"/>
  <c r="Y26" i="4"/>
  <c r="T26" i="4"/>
  <c r="AD26" i="4" s="1"/>
  <c r="Z21" i="4"/>
  <c r="M151" i="5"/>
  <c r="H151" i="5"/>
  <c r="C151" i="5"/>
  <c r="P21" i="4"/>
  <c r="P35" i="4" s="1"/>
  <c r="F21" i="4"/>
  <c r="O13" i="1"/>
  <c r="AB362" i="5" l="1"/>
  <c r="R151" i="5"/>
  <c r="W151" i="5"/>
  <c r="AA41" i="1"/>
  <c r="F41" i="1"/>
  <c r="C41" i="1"/>
  <c r="F40" i="1"/>
  <c r="AB151" i="5" l="1"/>
  <c r="D41" i="1"/>
  <c r="Z75" i="4"/>
  <c r="Z74" i="4"/>
  <c r="P110" i="1" l="1"/>
  <c r="U110" i="1"/>
  <c r="K110" i="1"/>
  <c r="C110" i="1"/>
  <c r="D110" i="1" l="1"/>
  <c r="S54" i="1" l="1"/>
  <c r="M13" i="1"/>
  <c r="S21" i="1"/>
  <c r="O58" i="1"/>
  <c r="R54" i="1"/>
  <c r="Z450" i="1"/>
  <c r="Z451" i="1"/>
  <c r="Z452" i="1"/>
  <c r="Z453" i="1"/>
  <c r="O454" i="1"/>
  <c r="F278" i="1" l="1"/>
  <c r="C242" i="1"/>
  <c r="P14" i="1" l="1"/>
  <c r="P13" i="1" s="1"/>
  <c r="S13" i="1"/>
  <c r="Z278" i="1" l="1"/>
  <c r="U278" i="1"/>
  <c r="P278" i="1"/>
  <c r="C278" i="1"/>
  <c r="D278" i="1" l="1"/>
  <c r="C40" i="1"/>
  <c r="C38" i="1"/>
  <c r="C37" i="1" s="1"/>
  <c r="E37" i="1"/>
  <c r="Z161" i="1" l="1"/>
  <c r="F161" i="1"/>
  <c r="C161" i="1"/>
  <c r="Z160" i="1"/>
  <c r="U160" i="1"/>
  <c r="P160" i="1"/>
  <c r="K160" i="1"/>
  <c r="F160" i="1"/>
  <c r="C160" i="1"/>
  <c r="Z80" i="1"/>
  <c r="U80" i="1"/>
  <c r="P80" i="1"/>
  <c r="F80" i="1"/>
  <c r="Z79" i="1"/>
  <c r="U79" i="1"/>
  <c r="P79" i="1"/>
  <c r="Z78" i="1"/>
  <c r="U78" i="1"/>
  <c r="P78" i="1"/>
  <c r="F78" i="1"/>
  <c r="Z77" i="1"/>
  <c r="U77" i="1"/>
  <c r="P77" i="1"/>
  <c r="F77" i="1"/>
  <c r="D160" i="1" l="1"/>
  <c r="D79" i="1"/>
  <c r="D161" i="1"/>
  <c r="D78" i="1"/>
  <c r="D80" i="1"/>
  <c r="D77" i="1"/>
  <c r="F74" i="1"/>
  <c r="AC79" i="4" l="1"/>
  <c r="AC91" i="4" s="1"/>
  <c r="AB79" i="4"/>
  <c r="AB91" i="4" s="1"/>
  <c r="AA79" i="4"/>
  <c r="AA91" i="4" s="1"/>
  <c r="Z79" i="4"/>
  <c r="Z91" i="4" s="1"/>
  <c r="X79" i="4"/>
  <c r="X91" i="4" s="1"/>
  <c r="W79" i="4"/>
  <c r="W91" i="4" s="1"/>
  <c r="V79" i="4"/>
  <c r="V91" i="4" s="1"/>
  <c r="U79" i="4"/>
  <c r="U91" i="4" s="1"/>
  <c r="S79" i="4"/>
  <c r="S91" i="4" s="1"/>
  <c r="R79" i="4"/>
  <c r="R91" i="4" s="1"/>
  <c r="Q79" i="4"/>
  <c r="Q91" i="4" s="1"/>
  <c r="N79" i="4"/>
  <c r="N91" i="4" s="1"/>
  <c r="M79" i="4"/>
  <c r="M91" i="4" s="1"/>
  <c r="L79" i="4"/>
  <c r="L91" i="4" s="1"/>
  <c r="I79" i="4"/>
  <c r="I91" i="4" s="1"/>
  <c r="H79" i="4"/>
  <c r="H91" i="4" s="1"/>
  <c r="G79" i="4"/>
  <c r="G91" i="4" s="1"/>
  <c r="AH78" i="4"/>
  <c r="AG78" i="4"/>
  <c r="AF78" i="4"/>
  <c r="AE78" i="4"/>
  <c r="Y77" i="4"/>
  <c r="O77" i="4"/>
  <c r="J77" i="4"/>
  <c r="Y75" i="4"/>
  <c r="T75" i="4"/>
  <c r="P79" i="4"/>
  <c r="P91" i="4" s="1"/>
  <c r="K91" i="4"/>
  <c r="Y74" i="4"/>
  <c r="Y70" i="4"/>
  <c r="T70" i="4"/>
  <c r="O70" i="4"/>
  <c r="J70" i="4"/>
  <c r="E70" i="4"/>
  <c r="Y63" i="4"/>
  <c r="T63" i="4"/>
  <c r="O63" i="4"/>
  <c r="J63" i="4"/>
  <c r="E63" i="4"/>
  <c r="Y62" i="4"/>
  <c r="AH61" i="4"/>
  <c r="AG61" i="4"/>
  <c r="AF61" i="4"/>
  <c r="E61" i="4"/>
  <c r="AH59" i="4"/>
  <c r="AG59" i="4"/>
  <c r="AF59" i="4"/>
  <c r="O59" i="4"/>
  <c r="J59" i="4"/>
  <c r="AH58" i="4"/>
  <c r="AG58" i="4"/>
  <c r="AF58" i="4"/>
  <c r="O58" i="4"/>
  <c r="J58" i="4"/>
  <c r="J65" i="4" s="1"/>
  <c r="H44" i="4"/>
  <c r="H41" i="4"/>
  <c r="AC35" i="4"/>
  <c r="AC85" i="4" s="1"/>
  <c r="AB35" i="4"/>
  <c r="AB85" i="4" s="1"/>
  <c r="AA35" i="4"/>
  <c r="AA85" i="4" s="1"/>
  <c r="X35" i="4"/>
  <c r="X85" i="4" s="1"/>
  <c r="W35" i="4"/>
  <c r="W85" i="4" s="1"/>
  <c r="V35" i="4"/>
  <c r="V85" i="4" s="1"/>
  <c r="S35" i="4"/>
  <c r="S85" i="4" s="1"/>
  <c r="R35" i="4"/>
  <c r="R85" i="4" s="1"/>
  <c r="Q35" i="4"/>
  <c r="Q85" i="4" s="1"/>
  <c r="P85" i="4"/>
  <c r="N35" i="4"/>
  <c r="N85" i="4" s="1"/>
  <c r="M35" i="4"/>
  <c r="M85" i="4" s="1"/>
  <c r="L35" i="4"/>
  <c r="L85" i="4" s="1"/>
  <c r="K85" i="4"/>
  <c r="I35" i="4"/>
  <c r="I85" i="4" s="1"/>
  <c r="H35" i="4"/>
  <c r="H85" i="4" s="1"/>
  <c r="G35" i="4"/>
  <c r="G85" i="4" s="1"/>
  <c r="Z34" i="4"/>
  <c r="Z35" i="4" s="1"/>
  <c r="Z85" i="4" s="1"/>
  <c r="U35" i="4"/>
  <c r="U85" i="4" s="1"/>
  <c r="O34" i="4"/>
  <c r="J34" i="4"/>
  <c r="E34" i="4"/>
  <c r="Y28" i="4"/>
  <c r="T28" i="4"/>
  <c r="O28" i="4"/>
  <c r="J28" i="4"/>
  <c r="E28" i="4"/>
  <c r="Y27" i="4"/>
  <c r="T27" i="4"/>
  <c r="O27" i="4"/>
  <c r="J27" i="4"/>
  <c r="E27" i="4"/>
  <c r="E25" i="4"/>
  <c r="AD25" i="4" s="1"/>
  <c r="E23" i="4"/>
  <c r="AD23" i="4" s="1"/>
  <c r="E22" i="4"/>
  <c r="AD22" i="4" s="1"/>
  <c r="Y21" i="4"/>
  <c r="O21" i="4"/>
  <c r="E21" i="4"/>
  <c r="Y18" i="4"/>
  <c r="AD18" i="4" s="1"/>
  <c r="F35" i="4"/>
  <c r="F85" i="4" s="1"/>
  <c r="E16" i="4"/>
  <c r="AD16" i="4" s="1"/>
  <c r="E15" i="4"/>
  <c r="AD15" i="4" s="1"/>
  <c r="E13" i="4"/>
  <c r="AD13" i="4" s="1"/>
  <c r="Z531" i="1"/>
  <c r="P531" i="1"/>
  <c r="Z530" i="1"/>
  <c r="Y530" i="1"/>
  <c r="C530" i="1" s="1"/>
  <c r="P530" i="1"/>
  <c r="D530" i="1" s="1"/>
  <c r="Z529" i="1"/>
  <c r="Y529" i="1"/>
  <c r="C529" i="1" s="1"/>
  <c r="P529" i="1"/>
  <c r="D529" i="1" s="1"/>
  <c r="Z528" i="1"/>
  <c r="P528" i="1"/>
  <c r="D528" i="1" s="1"/>
  <c r="Z527" i="1"/>
  <c r="Y527" i="1"/>
  <c r="C527" i="1" s="1"/>
  <c r="P527" i="1"/>
  <c r="D527" i="1" s="1"/>
  <c r="Z526" i="1"/>
  <c r="P526" i="1"/>
  <c r="Z525" i="1"/>
  <c r="P525" i="1"/>
  <c r="Z524" i="1"/>
  <c r="P524" i="1"/>
  <c r="Z523" i="1"/>
  <c r="P523" i="1"/>
  <c r="D523" i="1" s="1"/>
  <c r="Z522" i="1"/>
  <c r="P522" i="1"/>
  <c r="D522" i="1" s="1"/>
  <c r="Y521" i="1"/>
  <c r="C521" i="1" s="1"/>
  <c r="P521" i="1"/>
  <c r="Z520" i="1"/>
  <c r="Y520" i="1"/>
  <c r="C520" i="1" s="1"/>
  <c r="P520" i="1"/>
  <c r="D520" i="1" s="1"/>
  <c r="Z519" i="1"/>
  <c r="P519" i="1"/>
  <c r="Z518" i="1"/>
  <c r="P518" i="1"/>
  <c r="D518" i="1" s="1"/>
  <c r="Z517" i="1"/>
  <c r="P517" i="1"/>
  <c r="D517" i="1" s="1"/>
  <c r="Z516" i="1"/>
  <c r="P516" i="1"/>
  <c r="D516" i="1" s="1"/>
  <c r="O512" i="1"/>
  <c r="Z515" i="1"/>
  <c r="P515" i="1"/>
  <c r="Z514" i="1"/>
  <c r="P514" i="1"/>
  <c r="D514" i="1" s="1"/>
  <c r="Z513" i="1"/>
  <c r="P513" i="1"/>
  <c r="AB512" i="1"/>
  <c r="AA512" i="1"/>
  <c r="Y512" i="1"/>
  <c r="R512" i="1"/>
  <c r="Q512" i="1"/>
  <c r="N512" i="1"/>
  <c r="M512" i="1"/>
  <c r="L512" i="1"/>
  <c r="J512" i="1"/>
  <c r="I512" i="1"/>
  <c r="H512" i="1"/>
  <c r="G512" i="1"/>
  <c r="E512" i="1"/>
  <c r="Z511" i="1"/>
  <c r="P511" i="1"/>
  <c r="D511" i="1" s="1"/>
  <c r="Z510" i="1"/>
  <c r="P510" i="1"/>
  <c r="Z509" i="1"/>
  <c r="P509" i="1"/>
  <c r="D509" i="1" s="1"/>
  <c r="Z508" i="1"/>
  <c r="P508" i="1"/>
  <c r="D508" i="1" s="1"/>
  <c r="Z507" i="1"/>
  <c r="P507" i="1"/>
  <c r="D507" i="1" s="1"/>
  <c r="Z506" i="1"/>
  <c r="P506" i="1"/>
  <c r="D506" i="1" s="1"/>
  <c r="Z505" i="1"/>
  <c r="P505" i="1"/>
  <c r="D505" i="1" s="1"/>
  <c r="C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Z498" i="1"/>
  <c r="P498" i="1"/>
  <c r="Z497" i="1"/>
  <c r="P497" i="1"/>
  <c r="D497" i="1" s="1"/>
  <c r="Z496" i="1"/>
  <c r="P496" i="1"/>
  <c r="Z495" i="1"/>
  <c r="P495" i="1"/>
  <c r="D495" i="1" s="1"/>
  <c r="Z494" i="1"/>
  <c r="P494" i="1"/>
  <c r="D494" i="1" s="1"/>
  <c r="Z493" i="1"/>
  <c r="P493" i="1"/>
  <c r="D493" i="1" s="1"/>
  <c r="Z492" i="1"/>
  <c r="P492" i="1"/>
  <c r="D492" i="1" s="1"/>
  <c r="Z491" i="1"/>
  <c r="P491" i="1"/>
  <c r="D491" i="1" s="1"/>
  <c r="Z490" i="1"/>
  <c r="P490" i="1"/>
  <c r="D490" i="1" s="1"/>
  <c r="Z489" i="1"/>
  <c r="P489" i="1"/>
  <c r="D489" i="1" s="1"/>
  <c r="Z488" i="1"/>
  <c r="P488" i="1"/>
  <c r="D488" i="1" s="1"/>
  <c r="Z487" i="1"/>
  <c r="P487" i="1"/>
  <c r="D487" i="1" s="1"/>
  <c r="Z486" i="1"/>
  <c r="P486" i="1"/>
  <c r="D486" i="1" s="1"/>
  <c r="Z485" i="1"/>
  <c r="P485" i="1"/>
  <c r="D485" i="1" s="1"/>
  <c r="Z484" i="1"/>
  <c r="P484" i="1"/>
  <c r="D484" i="1" s="1"/>
  <c r="Z483" i="1"/>
  <c r="P483" i="1"/>
  <c r="D483" i="1" s="1"/>
  <c r="Z482" i="1"/>
  <c r="P482" i="1"/>
  <c r="D482" i="1" s="1"/>
  <c r="Z481" i="1"/>
  <c r="P481" i="1"/>
  <c r="D481" i="1" s="1"/>
  <c r="Z480" i="1"/>
  <c r="P480" i="1"/>
  <c r="D480" i="1" s="1"/>
  <c r="Z479" i="1"/>
  <c r="P479" i="1"/>
  <c r="D479" i="1" s="1"/>
  <c r="Z478" i="1"/>
  <c r="P478" i="1"/>
  <c r="D478" i="1" s="1"/>
  <c r="Z477" i="1"/>
  <c r="P477" i="1"/>
  <c r="D477" i="1" s="1"/>
  <c r="Z476" i="1"/>
  <c r="P476" i="1"/>
  <c r="D476" i="1" s="1"/>
  <c r="Z475" i="1"/>
  <c r="P475" i="1"/>
  <c r="D475" i="1" s="1"/>
  <c r="Z474" i="1"/>
  <c r="P474" i="1"/>
  <c r="D474" i="1" s="1"/>
  <c r="Z473" i="1"/>
  <c r="P473" i="1"/>
  <c r="D473" i="1" s="1"/>
  <c r="Z472" i="1"/>
  <c r="P472" i="1"/>
  <c r="D472" i="1" s="1"/>
  <c r="Z471" i="1"/>
  <c r="P471" i="1"/>
  <c r="D471" i="1" s="1"/>
  <c r="Z470" i="1"/>
  <c r="P470" i="1"/>
  <c r="D470" i="1" s="1"/>
  <c r="Z469" i="1"/>
  <c r="P469" i="1"/>
  <c r="D469" i="1" s="1"/>
  <c r="Z468" i="1"/>
  <c r="P468" i="1"/>
  <c r="D468" i="1" s="1"/>
  <c r="Z467" i="1"/>
  <c r="P467" i="1"/>
  <c r="D467" i="1" s="1"/>
  <c r="Z466" i="1"/>
  <c r="P466" i="1"/>
  <c r="D466" i="1" s="1"/>
  <c r="Z465" i="1"/>
  <c r="P465" i="1"/>
  <c r="D465" i="1" s="1"/>
  <c r="Z464" i="1"/>
  <c r="P464" i="1"/>
  <c r="D464" i="1" s="1"/>
  <c r="Z463" i="1"/>
  <c r="P463" i="1"/>
  <c r="D463" i="1" s="1"/>
  <c r="Z462" i="1"/>
  <c r="P462" i="1"/>
  <c r="D462" i="1" s="1"/>
  <c r="AB461" i="1"/>
  <c r="AA461" i="1"/>
  <c r="R461" i="1"/>
  <c r="Q461" i="1"/>
  <c r="M461" i="1"/>
  <c r="L461" i="1"/>
  <c r="J461" i="1"/>
  <c r="I461" i="1"/>
  <c r="H461" i="1"/>
  <c r="G461" i="1"/>
  <c r="E461" i="1"/>
  <c r="Z460" i="1"/>
  <c r="P460" i="1"/>
  <c r="Z459" i="1"/>
  <c r="P459" i="1"/>
  <c r="Z458" i="1"/>
  <c r="P458" i="1"/>
  <c r="Z457" i="1"/>
  <c r="P457" i="1"/>
  <c r="Z456" i="1"/>
  <c r="P456" i="1"/>
  <c r="Z455" i="1"/>
  <c r="P455" i="1"/>
  <c r="AB454" i="1"/>
  <c r="AA454" i="1"/>
  <c r="Y454" i="1"/>
  <c r="S454" i="1"/>
  <c r="R454" i="1"/>
  <c r="Q454" i="1"/>
  <c r="N454" i="1"/>
  <c r="M454" i="1"/>
  <c r="L454" i="1"/>
  <c r="K454" i="1" s="1"/>
  <c r="J454" i="1"/>
  <c r="I454" i="1"/>
  <c r="H454" i="1"/>
  <c r="G454" i="1"/>
  <c r="E454" i="1"/>
  <c r="P453" i="1"/>
  <c r="D453" i="1" s="1"/>
  <c r="P452" i="1"/>
  <c r="D452" i="1" s="1"/>
  <c r="P451" i="1"/>
  <c r="D451" i="1" s="1"/>
  <c r="P450" i="1"/>
  <c r="D450" i="1" s="1"/>
  <c r="Z449" i="1"/>
  <c r="Y449" i="1"/>
  <c r="C449" i="1" s="1"/>
  <c r="P449" i="1"/>
  <c r="D449" i="1" s="1"/>
  <c r="D448" i="1" s="1"/>
  <c r="AB448" i="1"/>
  <c r="AA448" i="1"/>
  <c r="S448" i="1"/>
  <c r="R448" i="1"/>
  <c r="Q448" i="1"/>
  <c r="O448" i="1"/>
  <c r="N448" i="1"/>
  <c r="M448" i="1"/>
  <c r="L448" i="1"/>
  <c r="J448" i="1"/>
  <c r="I448" i="1"/>
  <c r="H448" i="1"/>
  <c r="G448" i="1"/>
  <c r="E448" i="1"/>
  <c r="Z442" i="1"/>
  <c r="P442" i="1"/>
  <c r="D442" i="1" s="1"/>
  <c r="Z441" i="1"/>
  <c r="P441" i="1"/>
  <c r="D441" i="1" s="1"/>
  <c r="Z440" i="1"/>
  <c r="P440" i="1"/>
  <c r="D440" i="1" s="1"/>
  <c r="Z439" i="1"/>
  <c r="P439" i="1"/>
  <c r="D439" i="1" s="1"/>
  <c r="Z438" i="1"/>
  <c r="P438" i="1"/>
  <c r="D438" i="1" s="1"/>
  <c r="Z437" i="1"/>
  <c r="P437" i="1"/>
  <c r="D437" i="1" s="1"/>
  <c r="Z436" i="1"/>
  <c r="P436" i="1"/>
  <c r="D436" i="1" s="1"/>
  <c r="Z435" i="1"/>
  <c r="P435" i="1"/>
  <c r="D435" i="1" s="1"/>
  <c r="Z434" i="1"/>
  <c r="P434" i="1"/>
  <c r="D434" i="1" s="1"/>
  <c r="Z433" i="1"/>
  <c r="P433" i="1"/>
  <c r="D433" i="1" s="1"/>
  <c r="Z432" i="1"/>
  <c r="P432" i="1"/>
  <c r="D432" i="1" s="1"/>
  <c r="D419" i="1" s="1"/>
  <c r="D446" i="1" s="1"/>
  <c r="Z431" i="1"/>
  <c r="P431" i="1"/>
  <c r="D431" i="1" s="1"/>
  <c r="Z430" i="1"/>
  <c r="P430" i="1"/>
  <c r="D430" i="1" s="1"/>
  <c r="Z429" i="1"/>
  <c r="P429" i="1"/>
  <c r="D429" i="1" s="1"/>
  <c r="Z428" i="1"/>
  <c r="P428" i="1"/>
  <c r="D428" i="1" s="1"/>
  <c r="Z427" i="1"/>
  <c r="P427" i="1"/>
  <c r="D427" i="1" s="1"/>
  <c r="Z426" i="1"/>
  <c r="P426" i="1"/>
  <c r="D426" i="1" s="1"/>
  <c r="Z425" i="1"/>
  <c r="P425" i="1"/>
  <c r="D425" i="1" s="1"/>
  <c r="Z424" i="1"/>
  <c r="P424" i="1"/>
  <c r="D424" i="1" s="1"/>
  <c r="Z423" i="1"/>
  <c r="P423" i="1"/>
  <c r="D423" i="1" s="1"/>
  <c r="Z422" i="1"/>
  <c r="P422" i="1"/>
  <c r="D422" i="1" s="1"/>
  <c r="Z421" i="1"/>
  <c r="P421" i="1"/>
  <c r="D421" i="1" s="1"/>
  <c r="K419" i="1"/>
  <c r="Z418" i="1"/>
  <c r="P418" i="1"/>
  <c r="Z417" i="1"/>
  <c r="P417" i="1"/>
  <c r="W416" i="1"/>
  <c r="V416" i="1"/>
  <c r="S416" i="1"/>
  <c r="R416" i="1"/>
  <c r="Q416" i="1"/>
  <c r="O416" i="1"/>
  <c r="N416" i="1"/>
  <c r="M416" i="1"/>
  <c r="L416" i="1"/>
  <c r="J416" i="1"/>
  <c r="I416" i="1"/>
  <c r="I446" i="1" s="1"/>
  <c r="H416" i="1"/>
  <c r="G416" i="1"/>
  <c r="E416" i="1"/>
  <c r="Z415" i="1"/>
  <c r="D415" i="1" s="1"/>
  <c r="Z414" i="1"/>
  <c r="D414" i="1" s="1"/>
  <c r="Z413" i="1"/>
  <c r="D413" i="1" s="1"/>
  <c r="Y413" i="1"/>
  <c r="C413" i="1" s="1"/>
  <c r="Z412" i="1"/>
  <c r="D412" i="1" s="1"/>
  <c r="Y412" i="1"/>
  <c r="C412" i="1" s="1"/>
  <c r="Z411" i="1"/>
  <c r="D411" i="1" s="1"/>
  <c r="Z410" i="1"/>
  <c r="D410" i="1" s="1"/>
  <c r="Z409" i="1"/>
  <c r="D409" i="1" s="1"/>
  <c r="Z408" i="1"/>
  <c r="D408" i="1" s="1"/>
  <c r="Z407" i="1"/>
  <c r="D407" i="1" s="1"/>
  <c r="Z406" i="1"/>
  <c r="D406" i="1" s="1"/>
  <c r="Y406" i="1"/>
  <c r="C406" i="1" s="1"/>
  <c r="Z405" i="1"/>
  <c r="D405" i="1" s="1"/>
  <c r="Y405" i="1"/>
  <c r="C405" i="1" s="1"/>
  <c r="Z404" i="1"/>
  <c r="D404" i="1" s="1"/>
  <c r="Z403" i="1"/>
  <c r="D403" i="1" s="1"/>
  <c r="Z402" i="1"/>
  <c r="D402" i="1" s="1"/>
  <c r="Y402" i="1"/>
  <c r="C402" i="1" s="1"/>
  <c r="Z401" i="1"/>
  <c r="D401" i="1" s="1"/>
  <c r="Z400" i="1"/>
  <c r="D400" i="1" s="1"/>
  <c r="Z399" i="1"/>
  <c r="D399" i="1" s="1"/>
  <c r="Y399" i="1"/>
  <c r="C399" i="1" s="1"/>
  <c r="Z398" i="1"/>
  <c r="D398" i="1" s="1"/>
  <c r="Z397" i="1"/>
  <c r="D397" i="1" s="1"/>
  <c r="Z396" i="1"/>
  <c r="D396" i="1" s="1"/>
  <c r="Z395" i="1"/>
  <c r="D395" i="1" s="1"/>
  <c r="Y395" i="1"/>
  <c r="C395" i="1" s="1"/>
  <c r="Z394" i="1"/>
  <c r="D394" i="1" s="1"/>
  <c r="Z393" i="1"/>
  <c r="D393" i="1" s="1"/>
  <c r="Y393" i="1"/>
  <c r="C393" i="1" s="1"/>
  <c r="Z392" i="1"/>
  <c r="D392" i="1" s="1"/>
  <c r="Z391" i="1"/>
  <c r="D391" i="1" s="1"/>
  <c r="Z390" i="1"/>
  <c r="D390" i="1" s="1"/>
  <c r="Y390" i="1"/>
  <c r="C390" i="1" s="1"/>
  <c r="Z389" i="1"/>
  <c r="D389" i="1" s="1"/>
  <c r="Y389" i="1"/>
  <c r="C389" i="1" s="1"/>
  <c r="Z388" i="1"/>
  <c r="D388" i="1" s="1"/>
  <c r="Z387" i="1"/>
  <c r="D387" i="1" s="1"/>
  <c r="Z386" i="1"/>
  <c r="D386" i="1" s="1"/>
  <c r="Z385" i="1"/>
  <c r="D385" i="1" s="1"/>
  <c r="Y385" i="1"/>
  <c r="C385" i="1" s="1"/>
  <c r="Z384" i="1"/>
  <c r="D384" i="1" s="1"/>
  <c r="Y384" i="1"/>
  <c r="C384" i="1" s="1"/>
  <c r="Z383" i="1"/>
  <c r="D383" i="1" s="1"/>
  <c r="Y383" i="1"/>
  <c r="C383" i="1" s="1"/>
  <c r="Z382" i="1"/>
  <c r="D382" i="1" s="1"/>
  <c r="Y382" i="1"/>
  <c r="C382" i="1" s="1"/>
  <c r="Z381" i="1"/>
  <c r="D381" i="1" s="1"/>
  <c r="Y381" i="1"/>
  <c r="C381" i="1" s="1"/>
  <c r="Z380" i="1"/>
  <c r="D380" i="1" s="1"/>
  <c r="Y380" i="1"/>
  <c r="C380" i="1" s="1"/>
  <c r="Z379" i="1"/>
  <c r="D379" i="1" s="1"/>
  <c r="Z378" i="1"/>
  <c r="D378" i="1" s="1"/>
  <c r="Z377" i="1"/>
  <c r="D377" i="1" s="1"/>
  <c r="Y377" i="1"/>
  <c r="C377" i="1" s="1"/>
  <c r="Z376" i="1"/>
  <c r="D376" i="1" s="1"/>
  <c r="Y376" i="1"/>
  <c r="C376" i="1" s="1"/>
  <c r="Z375" i="1"/>
  <c r="D375" i="1" s="1"/>
  <c r="Z374" i="1"/>
  <c r="D374" i="1" s="1"/>
  <c r="Y374" i="1"/>
  <c r="C374" i="1" s="1"/>
  <c r="Z373" i="1"/>
  <c r="D373" i="1" s="1"/>
  <c r="Z372" i="1"/>
  <c r="D372" i="1" s="1"/>
  <c r="Z371" i="1"/>
  <c r="D371" i="1" s="1"/>
  <c r="Z370" i="1"/>
  <c r="D370" i="1" s="1"/>
  <c r="Z369" i="1"/>
  <c r="D369" i="1" s="1"/>
  <c r="Y369" i="1"/>
  <c r="C369" i="1" s="1"/>
  <c r="Z368" i="1"/>
  <c r="D368" i="1" s="1"/>
  <c r="Y368" i="1"/>
  <c r="C368" i="1" s="1"/>
  <c r="Z367" i="1"/>
  <c r="D367" i="1" s="1"/>
  <c r="Z366" i="1"/>
  <c r="D366" i="1" s="1"/>
  <c r="Z365" i="1"/>
  <c r="D365" i="1" s="1"/>
  <c r="Z364" i="1"/>
  <c r="D364" i="1" s="1"/>
  <c r="Z363" i="1"/>
  <c r="D363" i="1" s="1"/>
  <c r="Z362" i="1"/>
  <c r="D362" i="1" s="1"/>
  <c r="Z361" i="1"/>
  <c r="D361" i="1" s="1"/>
  <c r="Z360" i="1"/>
  <c r="D360" i="1" s="1"/>
  <c r="Z359" i="1"/>
  <c r="D359" i="1" s="1"/>
  <c r="Y359" i="1"/>
  <c r="C359" i="1" s="1"/>
  <c r="Z358" i="1"/>
  <c r="D358" i="1" s="1"/>
  <c r="Z357" i="1"/>
  <c r="D357" i="1" s="1"/>
  <c r="Y357" i="1"/>
  <c r="C357" i="1" s="1"/>
  <c r="Z356" i="1"/>
  <c r="D356" i="1" s="1"/>
  <c r="Y356" i="1"/>
  <c r="C356" i="1" s="1"/>
  <c r="Z355" i="1"/>
  <c r="D355" i="1" s="1"/>
  <c r="Y355" i="1"/>
  <c r="C355" i="1" s="1"/>
  <c r="Z354" i="1"/>
  <c r="D354" i="1" s="1"/>
  <c r="Z353" i="1"/>
  <c r="D353" i="1" s="1"/>
  <c r="Z352" i="1"/>
  <c r="D352" i="1" s="1"/>
  <c r="Y352" i="1"/>
  <c r="C352" i="1" s="1"/>
  <c r="Z351" i="1"/>
  <c r="D351" i="1" s="1"/>
  <c r="Z350" i="1"/>
  <c r="D350" i="1" s="1"/>
  <c r="Z349" i="1"/>
  <c r="D349" i="1" s="1"/>
  <c r="Z348" i="1"/>
  <c r="D348" i="1" s="1"/>
  <c r="Z347" i="1"/>
  <c r="D347" i="1" s="1"/>
  <c r="Z346" i="1"/>
  <c r="D346" i="1" s="1"/>
  <c r="Y346" i="1"/>
  <c r="C346" i="1" s="1"/>
  <c r="Z345" i="1"/>
  <c r="D345" i="1" s="1"/>
  <c r="Y345" i="1"/>
  <c r="C345" i="1" s="1"/>
  <c r="Z344" i="1"/>
  <c r="D344" i="1" s="1"/>
  <c r="Z343" i="1"/>
  <c r="D343" i="1" s="1"/>
  <c r="Z342" i="1"/>
  <c r="D342" i="1" s="1"/>
  <c r="Y342" i="1"/>
  <c r="C342" i="1" s="1"/>
  <c r="Z341" i="1"/>
  <c r="D341" i="1" s="1"/>
  <c r="Z340" i="1"/>
  <c r="D340" i="1" s="1"/>
  <c r="Z339" i="1"/>
  <c r="D339" i="1" s="1"/>
  <c r="Z338" i="1"/>
  <c r="D338" i="1" s="1"/>
  <c r="Y337" i="1"/>
  <c r="C337" i="1" s="1"/>
  <c r="Z336" i="1"/>
  <c r="D336" i="1" s="1"/>
  <c r="Y336" i="1"/>
  <c r="C336" i="1" s="1"/>
  <c r="Z335" i="1"/>
  <c r="D335" i="1" s="1"/>
  <c r="Z334" i="1"/>
  <c r="D334" i="1" s="1"/>
  <c r="Y334" i="1"/>
  <c r="C334" i="1" s="1"/>
  <c r="Z333" i="1"/>
  <c r="D333" i="1" s="1"/>
  <c r="Z332" i="1"/>
  <c r="D332" i="1" s="1"/>
  <c r="Y332" i="1"/>
  <c r="C332" i="1" s="1"/>
  <c r="Z331" i="1"/>
  <c r="D331" i="1" s="1"/>
  <c r="Y331" i="1"/>
  <c r="C331" i="1" s="1"/>
  <c r="Z330" i="1"/>
  <c r="D330" i="1" s="1"/>
  <c r="Z329" i="1"/>
  <c r="D329" i="1" s="1"/>
  <c r="Y329" i="1"/>
  <c r="C329" i="1" s="1"/>
  <c r="Z328" i="1"/>
  <c r="D328" i="1" s="1"/>
  <c r="Y328" i="1"/>
  <c r="C328" i="1" s="1"/>
  <c r="Z327" i="1"/>
  <c r="D327" i="1" s="1"/>
  <c r="Z326" i="1"/>
  <c r="D326" i="1" s="1"/>
  <c r="Z325" i="1"/>
  <c r="D325" i="1" s="1"/>
  <c r="Y325" i="1"/>
  <c r="C325" i="1" s="1"/>
  <c r="Z324" i="1"/>
  <c r="D324" i="1" s="1"/>
  <c r="Y324" i="1"/>
  <c r="C324" i="1" s="1"/>
  <c r="Z323" i="1"/>
  <c r="D323" i="1" s="1"/>
  <c r="Z322" i="1"/>
  <c r="D322" i="1" s="1"/>
  <c r="Z321" i="1"/>
  <c r="D321" i="1" s="1"/>
  <c r="Y321" i="1"/>
  <c r="C321" i="1" s="1"/>
  <c r="Z320" i="1"/>
  <c r="D320" i="1" s="1"/>
  <c r="Z319" i="1"/>
  <c r="D319" i="1" s="1"/>
  <c r="Y319" i="1"/>
  <c r="C319" i="1" s="1"/>
  <c r="Z318" i="1"/>
  <c r="D318" i="1" s="1"/>
  <c r="Y318" i="1"/>
  <c r="C318" i="1" s="1"/>
  <c r="Z317" i="1"/>
  <c r="D317" i="1" s="1"/>
  <c r="Z316" i="1"/>
  <c r="D316" i="1" s="1"/>
  <c r="Z315" i="1"/>
  <c r="D315" i="1" s="1"/>
  <c r="Y315" i="1"/>
  <c r="C315" i="1" s="1"/>
  <c r="Z314" i="1"/>
  <c r="D314" i="1" s="1"/>
  <c r="Y314" i="1"/>
  <c r="C314" i="1" s="1"/>
  <c r="Z313" i="1"/>
  <c r="D313" i="1" s="1"/>
  <c r="Z312" i="1"/>
  <c r="D312" i="1" s="1"/>
  <c r="Y312" i="1"/>
  <c r="C312" i="1" s="1"/>
  <c r="Z311" i="1"/>
  <c r="D311" i="1" s="1"/>
  <c r="Z310" i="1"/>
  <c r="D310" i="1" s="1"/>
  <c r="Z309" i="1"/>
  <c r="D309" i="1" s="1"/>
  <c r="Y309" i="1"/>
  <c r="C309" i="1" s="1"/>
  <c r="Z308" i="1"/>
  <c r="D308" i="1" s="1"/>
  <c r="Z307" i="1"/>
  <c r="D307" i="1" s="1"/>
  <c r="Y307" i="1"/>
  <c r="C307" i="1" s="1"/>
  <c r="Z306" i="1"/>
  <c r="D306" i="1" s="1"/>
  <c r="Z305" i="1"/>
  <c r="D305" i="1" s="1"/>
  <c r="Z304" i="1"/>
  <c r="D304" i="1" s="1"/>
  <c r="Z303" i="1"/>
  <c r="D303" i="1" s="1"/>
  <c r="Z302" i="1"/>
  <c r="D302" i="1" s="1"/>
  <c r="Y302" i="1"/>
  <c r="C302" i="1" s="1"/>
  <c r="Z301" i="1"/>
  <c r="D301" i="1" s="1"/>
  <c r="Y301" i="1"/>
  <c r="C301" i="1" s="1"/>
  <c r="Z300" i="1"/>
  <c r="D300" i="1" s="1"/>
  <c r="Z299" i="1"/>
  <c r="D299" i="1" s="1"/>
  <c r="Z298" i="1"/>
  <c r="D298" i="1" s="1"/>
  <c r="Z297" i="1"/>
  <c r="D297" i="1" s="1"/>
  <c r="Z296" i="1"/>
  <c r="D296" i="1" s="1"/>
  <c r="Z295" i="1"/>
  <c r="D295" i="1" s="1"/>
  <c r="Z294" i="1"/>
  <c r="D294" i="1" s="1"/>
  <c r="Y294" i="1"/>
  <c r="C294" i="1" s="1"/>
  <c r="Z293" i="1"/>
  <c r="D293" i="1" s="1"/>
  <c r="Y293" i="1"/>
  <c r="C293" i="1" s="1"/>
  <c r="Z292" i="1"/>
  <c r="D292" i="1" s="1"/>
  <c r="Y292" i="1"/>
  <c r="C292" i="1" s="1"/>
  <c r="Z291" i="1"/>
  <c r="D291" i="1" s="1"/>
  <c r="Z290" i="1"/>
  <c r="D290" i="1" s="1"/>
  <c r="Y290" i="1"/>
  <c r="C290" i="1" s="1"/>
  <c r="Z289" i="1"/>
  <c r="D289" i="1" s="1"/>
  <c r="Y289" i="1"/>
  <c r="C289" i="1" s="1"/>
  <c r="Z288" i="1"/>
  <c r="D288" i="1" s="1"/>
  <c r="Z287" i="1"/>
  <c r="Y287" i="1"/>
  <c r="C287" i="1" s="1"/>
  <c r="AB286" i="1"/>
  <c r="AA286" i="1"/>
  <c r="W286" i="1"/>
  <c r="V286" i="1"/>
  <c r="S286" i="1"/>
  <c r="R286" i="1"/>
  <c r="Q286" i="1"/>
  <c r="O286" i="1"/>
  <c r="O446" i="1" s="1"/>
  <c r="N286" i="1"/>
  <c r="M286" i="1"/>
  <c r="L286" i="1"/>
  <c r="J286" i="1"/>
  <c r="J446" i="1" s="1"/>
  <c r="H286" i="1"/>
  <c r="G286" i="1"/>
  <c r="E286" i="1"/>
  <c r="AA283" i="1"/>
  <c r="Y283" i="1"/>
  <c r="V283" i="1"/>
  <c r="T283" i="1"/>
  <c r="S283" i="1"/>
  <c r="P48" i="4" s="1"/>
  <c r="R283" i="1"/>
  <c r="Q48" i="4" s="1"/>
  <c r="Q283" i="1"/>
  <c r="O283" i="1"/>
  <c r="N283" i="1"/>
  <c r="K48" i="4" s="1"/>
  <c r="M283" i="1"/>
  <c r="L48" i="4" s="1"/>
  <c r="L283" i="1"/>
  <c r="J283" i="1"/>
  <c r="I283" i="1"/>
  <c r="F48" i="4" s="1"/>
  <c r="H283" i="1"/>
  <c r="G48" i="4" s="1"/>
  <c r="G283" i="1"/>
  <c r="E283" i="1"/>
  <c r="Z282" i="1"/>
  <c r="U282" i="1"/>
  <c r="K282" i="1"/>
  <c r="AC283" i="1"/>
  <c r="Z48" i="4" s="1"/>
  <c r="X283" i="1"/>
  <c r="U48" i="4" s="1"/>
  <c r="P283" i="1"/>
  <c r="F281" i="1"/>
  <c r="F283" i="1" s="1"/>
  <c r="C281" i="1"/>
  <c r="C283" i="1" s="1"/>
  <c r="Z159" i="1"/>
  <c r="F159" i="1"/>
  <c r="C159" i="1"/>
  <c r="Z245" i="1"/>
  <c r="U245" i="1"/>
  <c r="P245" i="1"/>
  <c r="F245" i="1"/>
  <c r="C245" i="1"/>
  <c r="Z251" i="1"/>
  <c r="U251" i="1"/>
  <c r="P251" i="1"/>
  <c r="F251" i="1"/>
  <c r="C251" i="1"/>
  <c r="Z250" i="1"/>
  <c r="U250" i="1"/>
  <c r="P250" i="1"/>
  <c r="F250" i="1"/>
  <c r="C250" i="1"/>
  <c r="Z252" i="1"/>
  <c r="U252" i="1"/>
  <c r="P252" i="1"/>
  <c r="F252" i="1"/>
  <c r="C252" i="1"/>
  <c r="Z242" i="1"/>
  <c r="U242" i="1"/>
  <c r="P242" i="1"/>
  <c r="F242" i="1"/>
  <c r="P155" i="1"/>
  <c r="K155" i="1"/>
  <c r="F155" i="1"/>
  <c r="P154" i="1"/>
  <c r="K154" i="1"/>
  <c r="F154" i="1"/>
  <c r="P153" i="1"/>
  <c r="K153" i="1"/>
  <c r="F153" i="1"/>
  <c r="P152" i="1"/>
  <c r="K152" i="1"/>
  <c r="F152" i="1"/>
  <c r="P151" i="1"/>
  <c r="K151" i="1"/>
  <c r="F151" i="1"/>
  <c r="C151" i="1"/>
  <c r="P150" i="1"/>
  <c r="K150" i="1"/>
  <c r="F150" i="1"/>
  <c r="C150" i="1"/>
  <c r="P149" i="1"/>
  <c r="K149" i="1"/>
  <c r="F149" i="1"/>
  <c r="C149" i="1"/>
  <c r="P148" i="1"/>
  <c r="K148" i="1"/>
  <c r="F148" i="1"/>
  <c r="C148" i="1"/>
  <c r="P147" i="1"/>
  <c r="K147" i="1"/>
  <c r="F147" i="1"/>
  <c r="C147" i="1"/>
  <c r="P146" i="1"/>
  <c r="K146" i="1"/>
  <c r="F146" i="1"/>
  <c r="C146" i="1"/>
  <c r="P145" i="1"/>
  <c r="K145" i="1"/>
  <c r="F145" i="1"/>
  <c r="C145" i="1"/>
  <c r="P144" i="1"/>
  <c r="K144" i="1"/>
  <c r="F144" i="1"/>
  <c r="C144" i="1"/>
  <c r="P143" i="1"/>
  <c r="K143" i="1"/>
  <c r="F143" i="1"/>
  <c r="P142" i="1"/>
  <c r="K142" i="1"/>
  <c r="F142" i="1"/>
  <c r="P141" i="1"/>
  <c r="K141" i="1"/>
  <c r="F141" i="1"/>
  <c r="P140" i="1"/>
  <c r="K140" i="1"/>
  <c r="F140" i="1"/>
  <c r="P139" i="1"/>
  <c r="K139" i="1"/>
  <c r="F139" i="1"/>
  <c r="P138" i="1"/>
  <c r="K138" i="1"/>
  <c r="F138" i="1"/>
  <c r="P137" i="1"/>
  <c r="K137" i="1"/>
  <c r="F137" i="1"/>
  <c r="K136" i="1"/>
  <c r="F136" i="1"/>
  <c r="C136" i="1"/>
  <c r="K135" i="1"/>
  <c r="F135" i="1"/>
  <c r="C135" i="1"/>
  <c r="K134" i="1"/>
  <c r="F134" i="1"/>
  <c r="C134" i="1"/>
  <c r="K133" i="1"/>
  <c r="F133" i="1"/>
  <c r="C133" i="1"/>
  <c r="K132" i="1"/>
  <c r="F132" i="1"/>
  <c r="C132" i="1"/>
  <c r="K131" i="1"/>
  <c r="F131" i="1"/>
  <c r="C131" i="1"/>
  <c r="K130" i="1"/>
  <c r="F130" i="1"/>
  <c r="C130" i="1"/>
  <c r="K129" i="1"/>
  <c r="F129" i="1"/>
  <c r="C129" i="1"/>
  <c r="K128" i="1"/>
  <c r="F128" i="1"/>
  <c r="C128" i="1"/>
  <c r="K127" i="1"/>
  <c r="F127" i="1"/>
  <c r="C127" i="1"/>
  <c r="K126" i="1"/>
  <c r="F126" i="1"/>
  <c r="S125" i="1"/>
  <c r="R125" i="1"/>
  <c r="F125" i="1"/>
  <c r="D125" i="1" s="1"/>
  <c r="P124" i="1"/>
  <c r="F124" i="1"/>
  <c r="F123" i="1"/>
  <c r="D123" i="1" s="1"/>
  <c r="P122" i="1"/>
  <c r="F122" i="1"/>
  <c r="P121" i="1"/>
  <c r="F121" i="1"/>
  <c r="P120" i="1"/>
  <c r="F120" i="1"/>
  <c r="Z249" i="1"/>
  <c r="U249" i="1"/>
  <c r="P249" i="1"/>
  <c r="F249" i="1"/>
  <c r="C249" i="1"/>
  <c r="Z119" i="1"/>
  <c r="P119" i="1"/>
  <c r="K119" i="1"/>
  <c r="F119" i="1"/>
  <c r="C119" i="1"/>
  <c r="Z246" i="1"/>
  <c r="U246" i="1"/>
  <c r="P246" i="1"/>
  <c r="F246" i="1"/>
  <c r="C246" i="1"/>
  <c r="Z243" i="1"/>
  <c r="U243" i="1"/>
  <c r="P243" i="1"/>
  <c r="F243" i="1"/>
  <c r="C243" i="1"/>
  <c r="Z118" i="1"/>
  <c r="P118" i="1"/>
  <c r="K118" i="1"/>
  <c r="F118" i="1"/>
  <c r="C118" i="1"/>
  <c r="Z244" i="1"/>
  <c r="U244" i="1"/>
  <c r="P244" i="1"/>
  <c r="F244" i="1"/>
  <c r="C244" i="1"/>
  <c r="Z247" i="1"/>
  <c r="U247" i="1"/>
  <c r="P247" i="1"/>
  <c r="F247" i="1"/>
  <c r="C247" i="1"/>
  <c r="Z248" i="1"/>
  <c r="U248" i="1"/>
  <c r="P248" i="1"/>
  <c r="F248" i="1"/>
  <c r="C248" i="1"/>
  <c r="K101" i="1"/>
  <c r="D101" i="1" s="1"/>
  <c r="C101" i="1"/>
  <c r="K100" i="1"/>
  <c r="C100" i="1"/>
  <c r="Z99" i="1"/>
  <c r="K99" i="1"/>
  <c r="C99" i="1"/>
  <c r="C98" i="1"/>
  <c r="D97" i="1"/>
  <c r="K96" i="1"/>
  <c r="Z95" i="1"/>
  <c r="D95" i="1" s="1"/>
  <c r="P116" i="1"/>
  <c r="K105" i="1"/>
  <c r="C105" i="1"/>
  <c r="P44" i="4"/>
  <c r="Q44" i="4"/>
  <c r="K114" i="1"/>
  <c r="D114" i="1" s="1"/>
  <c r="C114" i="1"/>
  <c r="Z112" i="1"/>
  <c r="K112" i="1"/>
  <c r="C112" i="1"/>
  <c r="Z42" i="4"/>
  <c r="AA42" i="4"/>
  <c r="U42" i="4"/>
  <c r="V42" i="4"/>
  <c r="P42" i="4"/>
  <c r="Q42" i="4"/>
  <c r="L42" i="4"/>
  <c r="Z76" i="1"/>
  <c r="U76" i="1"/>
  <c r="P76" i="1"/>
  <c r="F76" i="1"/>
  <c r="Z75" i="1"/>
  <c r="U75" i="1"/>
  <c r="P75" i="1"/>
  <c r="P74" i="1"/>
  <c r="Z72" i="1"/>
  <c r="P70" i="1"/>
  <c r="F69" i="1"/>
  <c r="Z68" i="1"/>
  <c r="Z92" i="1" s="1"/>
  <c r="U68" i="1"/>
  <c r="P68" i="1"/>
  <c r="P92" i="1" s="1"/>
  <c r="N68" i="1"/>
  <c r="N92" i="1" s="1"/>
  <c r="F68" i="1"/>
  <c r="F92" i="1" s="1"/>
  <c r="C68" i="1"/>
  <c r="C92" i="1" s="1"/>
  <c r="P61" i="1"/>
  <c r="D61" i="1" s="1"/>
  <c r="P60" i="1"/>
  <c r="D60" i="1" s="1"/>
  <c r="AC66" i="1"/>
  <c r="AB58" i="1"/>
  <c r="AB66" i="1" s="1"/>
  <c r="AA58" i="1"/>
  <c r="Y58" i="1"/>
  <c r="S58" i="1"/>
  <c r="R58" i="1"/>
  <c r="Q58" i="1"/>
  <c r="N58" i="1"/>
  <c r="M58" i="1"/>
  <c r="L58" i="1"/>
  <c r="J58" i="1"/>
  <c r="I58" i="1"/>
  <c r="H58" i="1"/>
  <c r="G58" i="1"/>
  <c r="E58" i="1"/>
  <c r="P57" i="1"/>
  <c r="K57" i="1"/>
  <c r="P56" i="1"/>
  <c r="K56" i="1"/>
  <c r="P55" i="1"/>
  <c r="M55" i="1"/>
  <c r="K55" i="1" s="1"/>
  <c r="AA54" i="1"/>
  <c r="Y54" i="1"/>
  <c r="Q54" i="1"/>
  <c r="O54" i="1"/>
  <c r="L54" i="1"/>
  <c r="J54" i="1"/>
  <c r="I54" i="1"/>
  <c r="H54" i="1"/>
  <c r="G54" i="1"/>
  <c r="H48" i="4" s="1"/>
  <c r="F54" i="1"/>
  <c r="E54" i="1"/>
  <c r="K53" i="1"/>
  <c r="K52" i="1"/>
  <c r="S51" i="1"/>
  <c r="S50" i="1" s="1"/>
  <c r="R51" i="1"/>
  <c r="R50" i="1" s="1"/>
  <c r="M51" i="1"/>
  <c r="K51" i="1" s="1"/>
  <c r="C51" i="1"/>
  <c r="C50" i="1" s="1"/>
  <c r="AA50" i="1"/>
  <c r="Y50" i="1"/>
  <c r="T50" i="1"/>
  <c r="Q50" i="1"/>
  <c r="P50" i="1"/>
  <c r="O50" i="1"/>
  <c r="N50" i="1"/>
  <c r="L50" i="1"/>
  <c r="J50" i="1"/>
  <c r="I50" i="1"/>
  <c r="H50" i="1"/>
  <c r="G50" i="1"/>
  <c r="F50" i="1"/>
  <c r="E50" i="1"/>
  <c r="F39" i="1"/>
  <c r="AC39" i="1"/>
  <c r="AB39" i="1"/>
  <c r="Z39" i="1"/>
  <c r="Y39" i="1"/>
  <c r="X39" i="1"/>
  <c r="W39" i="1"/>
  <c r="U39" i="1"/>
  <c r="T39" i="1"/>
  <c r="S39" i="1"/>
  <c r="R39" i="1"/>
  <c r="P39" i="1"/>
  <c r="O39" i="1"/>
  <c r="N39" i="1"/>
  <c r="M39" i="1"/>
  <c r="J39" i="1"/>
  <c r="I39" i="1"/>
  <c r="H39" i="1"/>
  <c r="G39" i="1"/>
  <c r="C39" i="1"/>
  <c r="D38" i="1"/>
  <c r="D37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L37" i="1"/>
  <c r="J37" i="1"/>
  <c r="I37" i="1"/>
  <c r="H37" i="1"/>
  <c r="G37" i="1"/>
  <c r="K36" i="1"/>
  <c r="C36" i="1"/>
  <c r="Z35" i="1"/>
  <c r="K35" i="1"/>
  <c r="C35" i="1"/>
  <c r="AC33" i="1"/>
  <c r="K34" i="1"/>
  <c r="C34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G33" i="1"/>
  <c r="F33" i="1"/>
  <c r="E33" i="1"/>
  <c r="P32" i="1"/>
  <c r="K32" i="1"/>
  <c r="C32" i="1"/>
  <c r="P31" i="1"/>
  <c r="K31" i="1"/>
  <c r="C31" i="1"/>
  <c r="S29" i="1"/>
  <c r="R29" i="1"/>
  <c r="K30" i="1"/>
  <c r="D30" i="1" s="1"/>
  <c r="C30" i="1"/>
  <c r="AA29" i="1"/>
  <c r="Y29" i="1"/>
  <c r="V29" i="1"/>
  <c r="T29" i="1"/>
  <c r="Q29" i="1"/>
  <c r="N29" i="1"/>
  <c r="M29" i="1"/>
  <c r="L29" i="1"/>
  <c r="J29" i="1"/>
  <c r="I29" i="1"/>
  <c r="H29" i="1"/>
  <c r="G29" i="1"/>
  <c r="F29" i="1"/>
  <c r="E29" i="1"/>
  <c r="P28" i="1"/>
  <c r="D28" i="1" s="1"/>
  <c r="P27" i="1"/>
  <c r="K27" i="1"/>
  <c r="C27" i="1"/>
  <c r="M26" i="1"/>
  <c r="C26" i="1"/>
  <c r="AC25" i="1"/>
  <c r="AB25" i="1"/>
  <c r="AA25" i="1"/>
  <c r="Y25" i="1"/>
  <c r="X25" i="1"/>
  <c r="W25" i="1"/>
  <c r="V25" i="1"/>
  <c r="T25" i="1"/>
  <c r="S25" i="1"/>
  <c r="R25" i="1"/>
  <c r="Q25" i="1"/>
  <c r="O25" i="1"/>
  <c r="L25" i="1"/>
  <c r="J25" i="1"/>
  <c r="I25" i="1"/>
  <c r="H25" i="1"/>
  <c r="G25" i="1"/>
  <c r="F25" i="1"/>
  <c r="E25" i="1"/>
  <c r="D24" i="1"/>
  <c r="C24" i="1"/>
  <c r="D23" i="1"/>
  <c r="C23" i="1"/>
  <c r="M21" i="1"/>
  <c r="D22" i="1"/>
  <c r="C22" i="1"/>
  <c r="AC21" i="1"/>
  <c r="AB21" i="1"/>
  <c r="AA21" i="1"/>
  <c r="Z21" i="1"/>
  <c r="Y21" i="1"/>
  <c r="V21" i="1"/>
  <c r="U21" i="1"/>
  <c r="T21" i="1"/>
  <c r="R21" i="1"/>
  <c r="Q21" i="1"/>
  <c r="N21" i="1"/>
  <c r="L21" i="1"/>
  <c r="K21" i="1"/>
  <c r="J21" i="1"/>
  <c r="I21" i="1"/>
  <c r="H21" i="1"/>
  <c r="G21" i="1"/>
  <c r="F21" i="1"/>
  <c r="E21" i="1"/>
  <c r="AC20" i="1"/>
  <c r="Z20" i="1" s="1"/>
  <c r="C20" i="1"/>
  <c r="AC19" i="1"/>
  <c r="C19" i="1"/>
  <c r="C18" i="1"/>
  <c r="X17" i="1"/>
  <c r="W17" i="1"/>
  <c r="K18" i="1"/>
  <c r="K17" i="1" s="1"/>
  <c r="AA17" i="1"/>
  <c r="V17" i="1"/>
  <c r="T17" i="1"/>
  <c r="S17" i="1"/>
  <c r="R17" i="1"/>
  <c r="Q17" i="1"/>
  <c r="P17" i="1"/>
  <c r="O17" i="1"/>
  <c r="M17" i="1"/>
  <c r="I17" i="1"/>
  <c r="H17" i="1"/>
  <c r="G17" i="1"/>
  <c r="F17" i="1"/>
  <c r="E17" i="1"/>
  <c r="K16" i="1"/>
  <c r="D16" i="1" s="1"/>
  <c r="E16" i="1"/>
  <c r="E13" i="1" s="1"/>
  <c r="K15" i="1"/>
  <c r="C15" i="1"/>
  <c r="D14" i="1"/>
  <c r="C14" i="1"/>
  <c r="AC13" i="1"/>
  <c r="AB13" i="1"/>
  <c r="AA13" i="1"/>
  <c r="Z13" i="1"/>
  <c r="Y13" i="1"/>
  <c r="X13" i="1"/>
  <c r="W13" i="1"/>
  <c r="V13" i="1"/>
  <c r="U13" i="1"/>
  <c r="T13" i="1"/>
  <c r="R13" i="1"/>
  <c r="Q13" i="1"/>
  <c r="L13" i="1"/>
  <c r="J13" i="1"/>
  <c r="I13" i="1"/>
  <c r="H13" i="1"/>
  <c r="G13" i="1"/>
  <c r="F13" i="1"/>
  <c r="Z12" i="1"/>
  <c r="U12" i="1"/>
  <c r="P12" i="1"/>
  <c r="K12" i="1"/>
  <c r="C12" i="1"/>
  <c r="Z11" i="1"/>
  <c r="U11" i="1"/>
  <c r="P11" i="1"/>
  <c r="K11" i="1"/>
  <c r="F11" i="1"/>
  <c r="C11" i="1"/>
  <c r="Z10" i="1"/>
  <c r="S9" i="1"/>
  <c r="R9" i="1"/>
  <c r="C10" i="1"/>
  <c r="AC9" i="1"/>
  <c r="AB9" i="1"/>
  <c r="AA9" i="1"/>
  <c r="Y9" i="1"/>
  <c r="W9" i="1"/>
  <c r="V9" i="1"/>
  <c r="T9" i="1"/>
  <c r="Q9" i="1"/>
  <c r="O9" i="1"/>
  <c r="M9" i="1"/>
  <c r="L9" i="1"/>
  <c r="I9" i="1"/>
  <c r="H9" i="1"/>
  <c r="G9" i="1"/>
  <c r="E9" i="1"/>
  <c r="C397" i="5"/>
  <c r="W364" i="5"/>
  <c r="R364" i="5"/>
  <c r="M364" i="5"/>
  <c r="W363" i="5"/>
  <c r="R363" i="5"/>
  <c r="M363" i="5"/>
  <c r="H363" i="5"/>
  <c r="C363" i="5"/>
  <c r="M350" i="5"/>
  <c r="H350" i="5"/>
  <c r="C350" i="5"/>
  <c r="M326" i="5"/>
  <c r="H326" i="5"/>
  <c r="C326" i="5"/>
  <c r="M280" i="5"/>
  <c r="H280" i="5"/>
  <c r="C280" i="5"/>
  <c r="W140" i="5"/>
  <c r="R140" i="5"/>
  <c r="M140" i="5"/>
  <c r="H140" i="5"/>
  <c r="M91" i="5"/>
  <c r="H91" i="5"/>
  <c r="C91" i="5"/>
  <c r="C78" i="5"/>
  <c r="AB78" i="5" s="1"/>
  <c r="M28" i="5"/>
  <c r="H28" i="5"/>
  <c r="C28" i="5"/>
  <c r="M8" i="5"/>
  <c r="H8" i="5"/>
  <c r="C8" i="5"/>
  <c r="D496" i="1" l="1"/>
  <c r="D498" i="1"/>
  <c r="D461" i="1" s="1"/>
  <c r="D500" i="1"/>
  <c r="D502" i="1"/>
  <c r="D504" i="1"/>
  <c r="D525" i="1"/>
  <c r="U92" i="1"/>
  <c r="D417" i="1"/>
  <c r="D455" i="1"/>
  <c r="D457" i="1"/>
  <c r="D459" i="1"/>
  <c r="D510" i="1"/>
  <c r="K54" i="1"/>
  <c r="D287" i="1"/>
  <c r="Z416" i="1"/>
  <c r="D499" i="1"/>
  <c r="D501" i="1"/>
  <c r="D503" i="1"/>
  <c r="D513" i="1"/>
  <c r="D515" i="1"/>
  <c r="D524" i="1"/>
  <c r="D526" i="1"/>
  <c r="D418" i="1"/>
  <c r="D456" i="1"/>
  <c r="D458" i="1"/>
  <c r="D460" i="1"/>
  <c r="D519" i="1"/>
  <c r="D531" i="1"/>
  <c r="AD27" i="4"/>
  <c r="W398" i="5"/>
  <c r="N446" i="1"/>
  <c r="O532" i="1"/>
  <c r="K279" i="1"/>
  <c r="K42" i="4"/>
  <c r="J42" i="4" s="1"/>
  <c r="C58" i="1"/>
  <c r="N48" i="1"/>
  <c r="R398" i="5"/>
  <c r="M398" i="5"/>
  <c r="H398" i="5"/>
  <c r="AD28" i="4"/>
  <c r="AD21" i="4"/>
  <c r="K116" i="1"/>
  <c r="N66" i="1"/>
  <c r="K41" i="4" s="1"/>
  <c r="O42" i="4"/>
  <c r="J35" i="4"/>
  <c r="J85" i="4" s="1"/>
  <c r="K45" i="4"/>
  <c r="J45" i="4" s="1"/>
  <c r="K44" i="4"/>
  <c r="K461" i="1"/>
  <c r="F419" i="1"/>
  <c r="D120" i="1"/>
  <c r="D122" i="1"/>
  <c r="AA66" i="1"/>
  <c r="U279" i="1"/>
  <c r="D99" i="1"/>
  <c r="D121" i="1"/>
  <c r="D56" i="1"/>
  <c r="R532" i="1"/>
  <c r="AC17" i="1"/>
  <c r="AC48" i="1" s="1"/>
  <c r="Y66" i="1"/>
  <c r="D55" i="1"/>
  <c r="D57" i="1"/>
  <c r="D105" i="1"/>
  <c r="D124" i="1"/>
  <c r="C286" i="1"/>
  <c r="AG91" i="4"/>
  <c r="F66" i="1"/>
  <c r="J66" i="1"/>
  <c r="I66" i="1"/>
  <c r="F41" i="4" s="1"/>
  <c r="O66" i="1"/>
  <c r="G66" i="1"/>
  <c r="H66" i="1"/>
  <c r="G41" i="4" s="1"/>
  <c r="D252" i="1"/>
  <c r="Z41" i="4"/>
  <c r="S66" i="1"/>
  <c r="P41" i="4" s="1"/>
  <c r="T66" i="1"/>
  <c r="AB140" i="5"/>
  <c r="AF85" i="4"/>
  <c r="AE85" i="4"/>
  <c r="F279" i="1"/>
  <c r="E66" i="1"/>
  <c r="L66" i="1"/>
  <c r="Q66" i="1"/>
  <c r="V66" i="1"/>
  <c r="AA41" i="4"/>
  <c r="R66" i="1"/>
  <c r="Q41" i="4" s="1"/>
  <c r="V41" i="4"/>
  <c r="O65" i="4"/>
  <c r="O89" i="4" s="1"/>
  <c r="AH91" i="4"/>
  <c r="F116" i="1"/>
  <c r="AF91" i="4"/>
  <c r="AH85" i="4"/>
  <c r="AG85" i="4"/>
  <c r="AE79" i="4"/>
  <c r="F91" i="4"/>
  <c r="AE91" i="4" s="1"/>
  <c r="C398" i="5"/>
  <c r="H116" i="1"/>
  <c r="G44" i="4" s="1"/>
  <c r="C116" i="1"/>
  <c r="I116" i="1"/>
  <c r="F44" i="4" s="1"/>
  <c r="P419" i="1"/>
  <c r="E65" i="4"/>
  <c r="E89" i="4" s="1"/>
  <c r="J89" i="4"/>
  <c r="Y58" i="4"/>
  <c r="U65" i="4"/>
  <c r="U89" i="4" s="1"/>
  <c r="C419" i="1"/>
  <c r="Z419" i="1"/>
  <c r="S48" i="1"/>
  <c r="T48" i="1"/>
  <c r="X48" i="1"/>
  <c r="U40" i="4" s="1"/>
  <c r="I48" i="1"/>
  <c r="O48" i="1"/>
  <c r="W48" i="1"/>
  <c r="R48" i="1"/>
  <c r="K13" i="1"/>
  <c r="D13" i="1" s="1"/>
  <c r="G48" i="1"/>
  <c r="H48" i="1"/>
  <c r="J48" i="1"/>
  <c r="H42" i="4"/>
  <c r="E42" i="4" s="1"/>
  <c r="Q40" i="1"/>
  <c r="Q39" i="1" s="1"/>
  <c r="Q48" i="1" s="1"/>
  <c r="E39" i="1"/>
  <c r="E48" i="1" s="1"/>
  <c r="C13" i="1"/>
  <c r="U50" i="1"/>
  <c r="U66" i="1" s="1"/>
  <c r="H532" i="1"/>
  <c r="I532" i="1"/>
  <c r="I534" i="1" s="1"/>
  <c r="N532" i="1"/>
  <c r="AA532" i="1"/>
  <c r="E532" i="1"/>
  <c r="J532" i="1"/>
  <c r="J534" i="1" s="1"/>
  <c r="J540" i="1" s="1"/>
  <c r="Q532" i="1"/>
  <c r="AB532" i="1"/>
  <c r="M532" i="1"/>
  <c r="G532" i="1"/>
  <c r="L532" i="1"/>
  <c r="C416" i="1"/>
  <c r="Z44" i="4"/>
  <c r="K46" i="4"/>
  <c r="S279" i="1"/>
  <c r="P46" i="4" s="1"/>
  <c r="V46" i="4"/>
  <c r="U46" i="4"/>
  <c r="C279" i="1"/>
  <c r="L46" i="4"/>
  <c r="R279" i="1"/>
  <c r="Q46" i="4" s="1"/>
  <c r="AC279" i="1"/>
  <c r="Z46" i="4" s="1"/>
  <c r="Y46" i="4" s="1"/>
  <c r="F37" i="1"/>
  <c r="AA44" i="4"/>
  <c r="H446" i="1"/>
  <c r="M446" i="1"/>
  <c r="AB446" i="1"/>
  <c r="Z137" i="1"/>
  <c r="D137" i="1" s="1"/>
  <c r="C25" i="1"/>
  <c r="Z138" i="1"/>
  <c r="D138" i="1" s="1"/>
  <c r="E446" i="1"/>
  <c r="AA446" i="1"/>
  <c r="AG79" i="4"/>
  <c r="Z34" i="1"/>
  <c r="AD63" i="4"/>
  <c r="AH65" i="4"/>
  <c r="AH79" i="4"/>
  <c r="X286" i="1"/>
  <c r="X446" i="1" s="1"/>
  <c r="X534" i="1" s="1"/>
  <c r="AB326" i="5"/>
  <c r="Z454" i="1"/>
  <c r="AF65" i="4"/>
  <c r="AB28" i="5"/>
  <c r="AB280" i="5"/>
  <c r="P132" i="1"/>
  <c r="D132" i="1" s="1"/>
  <c r="P136" i="1"/>
  <c r="D136" i="1" s="1"/>
  <c r="AF35" i="4"/>
  <c r="AD70" i="4"/>
  <c r="Y79" i="4"/>
  <c r="Y91" i="4" s="1"/>
  <c r="P9" i="1"/>
  <c r="G446" i="1"/>
  <c r="Q446" i="1"/>
  <c r="Z9" i="1"/>
  <c r="K33" i="1"/>
  <c r="M50" i="1"/>
  <c r="P454" i="1"/>
  <c r="C54" i="1"/>
  <c r="D12" i="1"/>
  <c r="U17" i="1"/>
  <c r="AB363" i="5"/>
  <c r="AB91" i="5"/>
  <c r="AB364" i="5"/>
  <c r="AB350" i="5"/>
  <c r="AD74" i="4"/>
  <c r="E75" i="4"/>
  <c r="O75" i="4"/>
  <c r="O79" i="4" s="1"/>
  <c r="O91" i="4" s="1"/>
  <c r="AF79" i="4"/>
  <c r="E17" i="4"/>
  <c r="AD17" i="4" s="1"/>
  <c r="Y34" i="4"/>
  <c r="Y35" i="4" s="1"/>
  <c r="Y85" i="4" s="1"/>
  <c r="AG35" i="4"/>
  <c r="I82" i="4"/>
  <c r="AH49" i="4"/>
  <c r="S82" i="4"/>
  <c r="AC82" i="4"/>
  <c r="T65" i="4"/>
  <c r="T89" i="4" s="1"/>
  <c r="AD77" i="4"/>
  <c r="O35" i="4"/>
  <c r="O85" i="4" s="1"/>
  <c r="AH35" i="4"/>
  <c r="J75" i="4"/>
  <c r="T79" i="4"/>
  <c r="T91" i="4" s="1"/>
  <c r="AD62" i="4"/>
  <c r="AG65" i="4"/>
  <c r="U9" i="1"/>
  <c r="C16" i="1"/>
  <c r="C21" i="1"/>
  <c r="D20" i="1"/>
  <c r="AE35" i="4"/>
  <c r="D10" i="1"/>
  <c r="Y17" i="1"/>
  <c r="C17" i="1" s="1"/>
  <c r="D52" i="1"/>
  <c r="M54" i="1"/>
  <c r="D70" i="1"/>
  <c r="Z143" i="1"/>
  <c r="D143" i="1" s="1"/>
  <c r="Z144" i="1"/>
  <c r="D144" i="1" s="1"/>
  <c r="Z148" i="1"/>
  <c r="D148" i="1" s="1"/>
  <c r="W82" i="4"/>
  <c r="AB33" i="1"/>
  <c r="AB48" i="1" s="1"/>
  <c r="D73" i="1"/>
  <c r="Z141" i="1"/>
  <c r="D141" i="1" s="1"/>
  <c r="Z146" i="1"/>
  <c r="D146" i="1" s="1"/>
  <c r="Z150" i="1"/>
  <c r="D150" i="1" s="1"/>
  <c r="K416" i="1"/>
  <c r="P416" i="1"/>
  <c r="T34" i="4"/>
  <c r="T35" i="4" s="1"/>
  <c r="T85" i="4" s="1"/>
  <c r="N82" i="4"/>
  <c r="X82" i="4"/>
  <c r="Y59" i="4"/>
  <c r="AD59" i="4" s="1"/>
  <c r="Y61" i="4"/>
  <c r="AD61" i="4" s="1"/>
  <c r="AB8" i="5"/>
  <c r="Z155" i="1"/>
  <c r="D155" i="1" s="1"/>
  <c r="P286" i="1"/>
  <c r="R82" i="4"/>
  <c r="AB82" i="4"/>
  <c r="P29" i="1"/>
  <c r="D32" i="1"/>
  <c r="D27" i="1"/>
  <c r="P54" i="1"/>
  <c r="S446" i="1"/>
  <c r="D74" i="1"/>
  <c r="C29" i="1"/>
  <c r="D36" i="1"/>
  <c r="P128" i="1"/>
  <c r="D128" i="1" s="1"/>
  <c r="P130" i="1"/>
  <c r="D130" i="1" s="1"/>
  <c r="P133" i="1"/>
  <c r="D133" i="1" s="1"/>
  <c r="Z139" i="1"/>
  <c r="D139" i="1" s="1"/>
  <c r="Z142" i="1"/>
  <c r="D142" i="1" s="1"/>
  <c r="Z153" i="1"/>
  <c r="D153" i="1" s="1"/>
  <c r="Z154" i="1"/>
  <c r="D154" i="1" s="1"/>
  <c r="D159" i="1"/>
  <c r="D53" i="1"/>
  <c r="D282" i="1"/>
  <c r="K283" i="1"/>
  <c r="D247" i="1"/>
  <c r="D246" i="1"/>
  <c r="D249" i="1"/>
  <c r="K68" i="1"/>
  <c r="K92" i="1" s="1"/>
  <c r="D69" i="1"/>
  <c r="K9" i="1"/>
  <c r="L40" i="1"/>
  <c r="V40" i="1"/>
  <c r="V39" i="1" s="1"/>
  <c r="V48" i="1" s="1"/>
  <c r="P126" i="1"/>
  <c r="D126" i="1" s="1"/>
  <c r="P129" i="1"/>
  <c r="D129" i="1" s="1"/>
  <c r="P134" i="1"/>
  <c r="D134" i="1" s="1"/>
  <c r="Z140" i="1"/>
  <c r="D140" i="1" s="1"/>
  <c r="Z145" i="1"/>
  <c r="D145" i="1" s="1"/>
  <c r="Z147" i="1"/>
  <c r="D147" i="1" s="1"/>
  <c r="Z149" i="1"/>
  <c r="D149" i="1" s="1"/>
  <c r="Z151" i="1"/>
  <c r="D151" i="1" s="1"/>
  <c r="Z152" i="1"/>
  <c r="D152" i="1" s="1"/>
  <c r="D242" i="1"/>
  <c r="D251" i="1"/>
  <c r="D245" i="1"/>
  <c r="U283" i="1"/>
  <c r="Y286" i="1"/>
  <c r="Y446" i="1" s="1"/>
  <c r="K448" i="1"/>
  <c r="P448" i="1"/>
  <c r="P461" i="1"/>
  <c r="Z461" i="1"/>
  <c r="S512" i="1"/>
  <c r="S532" i="1" s="1"/>
  <c r="D118" i="1"/>
  <c r="D243" i="1"/>
  <c r="C9" i="1"/>
  <c r="D11" i="1"/>
  <c r="F9" i="1"/>
  <c r="Z19" i="1"/>
  <c r="P21" i="1"/>
  <c r="D21" i="1" s="1"/>
  <c r="AA40" i="1"/>
  <c r="AA39" i="1" s="1"/>
  <c r="AA48" i="1" s="1"/>
  <c r="D248" i="1"/>
  <c r="W283" i="1"/>
  <c r="K29" i="1"/>
  <c r="D31" i="1"/>
  <c r="D35" i="1"/>
  <c r="D72" i="1"/>
  <c r="D75" i="1"/>
  <c r="Z96" i="1"/>
  <c r="D96" i="1" s="1"/>
  <c r="D244" i="1"/>
  <c r="D119" i="1"/>
  <c r="P127" i="1"/>
  <c r="D127" i="1" s="1"/>
  <c r="P131" i="1"/>
  <c r="D131" i="1" s="1"/>
  <c r="P135" i="1"/>
  <c r="D135" i="1" s="1"/>
  <c r="D250" i="1"/>
  <c r="F286" i="1"/>
  <c r="W446" i="1"/>
  <c r="C454" i="1"/>
  <c r="U416" i="1"/>
  <c r="D76" i="1"/>
  <c r="T42" i="4"/>
  <c r="O48" i="4"/>
  <c r="Y42" i="4"/>
  <c r="D51" i="1"/>
  <c r="K50" i="1"/>
  <c r="K66" i="1" s="1"/>
  <c r="P58" i="1"/>
  <c r="D58" i="1" s="1"/>
  <c r="D112" i="1"/>
  <c r="O44" i="4"/>
  <c r="V446" i="1"/>
  <c r="K512" i="1"/>
  <c r="F512" i="1"/>
  <c r="D15" i="1"/>
  <c r="K26" i="1"/>
  <c r="M25" i="1"/>
  <c r="M48" i="1" s="1"/>
  <c r="P25" i="1"/>
  <c r="C33" i="1"/>
  <c r="AB283" i="1"/>
  <c r="Z281" i="1"/>
  <c r="E48" i="4"/>
  <c r="L446" i="1"/>
  <c r="K286" i="1"/>
  <c r="R446" i="1"/>
  <c r="T286" i="1"/>
  <c r="T446" i="1" s="1"/>
  <c r="T534" i="1" s="1"/>
  <c r="T540" i="1" s="1"/>
  <c r="Z337" i="1"/>
  <c r="D337" i="1" s="1"/>
  <c r="AC446" i="1"/>
  <c r="Z448" i="1"/>
  <c r="F461" i="1"/>
  <c r="O461" i="1"/>
  <c r="C461" i="1"/>
  <c r="J48" i="4"/>
  <c r="C448" i="1"/>
  <c r="Y448" i="1"/>
  <c r="Y532" i="1" s="1"/>
  <c r="F448" i="1"/>
  <c r="F454" i="1"/>
  <c r="Z521" i="1"/>
  <c r="D521" i="1" s="1"/>
  <c r="AH53" i="4"/>
  <c r="D512" i="1" l="1"/>
  <c r="Z286" i="1"/>
  <c r="G40" i="4"/>
  <c r="V40" i="4"/>
  <c r="D454" i="1"/>
  <c r="H40" i="4"/>
  <c r="D416" i="1"/>
  <c r="I540" i="1"/>
  <c r="D286" i="1"/>
  <c r="U49" i="4"/>
  <c r="P279" i="1"/>
  <c r="AA534" i="1"/>
  <c r="AA540" i="1" s="1"/>
  <c r="AA538" i="1" s="1"/>
  <c r="Y534" i="1"/>
  <c r="AD34" i="4"/>
  <c r="AD35" i="4" s="1"/>
  <c r="AB397" i="5"/>
  <c r="AB398" i="5" s="1"/>
  <c r="AD42" i="4"/>
  <c r="L39" i="1"/>
  <c r="K40" i="1"/>
  <c r="D40" i="1" s="1"/>
  <c r="D39" i="1" s="1"/>
  <c r="J79" i="4"/>
  <c r="J91" i="4" s="1"/>
  <c r="I93" i="4"/>
  <c r="I80" i="4"/>
  <c r="AC93" i="4"/>
  <c r="AC80" i="4"/>
  <c r="N93" i="4"/>
  <c r="N80" i="4"/>
  <c r="X93" i="4"/>
  <c r="X80" i="4"/>
  <c r="S93" i="4"/>
  <c r="S80" i="4"/>
  <c r="D34" i="1"/>
  <c r="Z33" i="1"/>
  <c r="D33" i="1" s="1"/>
  <c r="F446" i="1"/>
  <c r="C446" i="1"/>
  <c r="O46" i="4"/>
  <c r="R93" i="4"/>
  <c r="R80" i="4"/>
  <c r="W93" i="4"/>
  <c r="W80" i="4"/>
  <c r="AB93" i="4"/>
  <c r="AB80" i="4"/>
  <c r="E79" i="4"/>
  <c r="E91" i="4" s="1"/>
  <c r="Y48" i="1"/>
  <c r="Y540" i="1" s="1"/>
  <c r="AB534" i="1"/>
  <c r="AA49" i="4" s="1"/>
  <c r="D54" i="1"/>
  <c r="D19" i="1"/>
  <c r="Z17" i="1"/>
  <c r="S534" i="1"/>
  <c r="P49" i="4" s="1"/>
  <c r="O49" i="4" s="1"/>
  <c r="Z116" i="1"/>
  <c r="M66" i="1"/>
  <c r="L41" i="4" s="1"/>
  <c r="J41" i="4" s="1"/>
  <c r="E35" i="4"/>
  <c r="E85" i="4" s="1"/>
  <c r="P66" i="1"/>
  <c r="C66" i="1"/>
  <c r="AE58" i="4"/>
  <c r="Z65" i="4"/>
  <c r="Z89" i="4" s="1"/>
  <c r="AE89" i="4" s="1"/>
  <c r="Y65" i="4"/>
  <c r="Y89" i="4" s="1"/>
  <c r="F48" i="1"/>
  <c r="Z279" i="1"/>
  <c r="U48" i="1"/>
  <c r="I538" i="1"/>
  <c r="J46" i="4"/>
  <c r="T46" i="4"/>
  <c r="C48" i="1"/>
  <c r="P48" i="1"/>
  <c r="J538" i="1"/>
  <c r="E45" i="4"/>
  <c r="AD45" i="4" s="1"/>
  <c r="N534" i="1"/>
  <c r="K49" i="4" s="1"/>
  <c r="J49" i="4" s="1"/>
  <c r="L534" i="1"/>
  <c r="G534" i="1"/>
  <c r="G540" i="1" s="1"/>
  <c r="R534" i="1"/>
  <c r="R540" i="1" s="1"/>
  <c r="V534" i="1"/>
  <c r="V540" i="1" s="1"/>
  <c r="Q534" i="1"/>
  <c r="Q540" i="1" s="1"/>
  <c r="T40" i="4"/>
  <c r="H534" i="1"/>
  <c r="H540" i="1" s="1"/>
  <c r="W534" i="1"/>
  <c r="V49" i="4" s="1"/>
  <c r="M534" i="1"/>
  <c r="E534" i="1"/>
  <c r="E540" i="1" s="1"/>
  <c r="T538" i="1"/>
  <c r="O534" i="1"/>
  <c r="O540" i="1" s="1"/>
  <c r="K532" i="1"/>
  <c r="F532" i="1"/>
  <c r="P532" i="1"/>
  <c r="AC532" i="1"/>
  <c r="Z532" i="1" s="1"/>
  <c r="P512" i="1"/>
  <c r="Q40" i="4"/>
  <c r="P40" i="4"/>
  <c r="F40" i="4"/>
  <c r="F53" i="4" s="1"/>
  <c r="F51" i="4" s="1"/>
  <c r="AD58" i="4"/>
  <c r="AD65" i="4" s="1"/>
  <c r="AD89" i="4" s="1"/>
  <c r="D68" i="1"/>
  <c r="D92" i="1" s="1"/>
  <c r="O41" i="4"/>
  <c r="U286" i="1"/>
  <c r="C512" i="1"/>
  <c r="C532" i="1" s="1"/>
  <c r="Y41" i="4"/>
  <c r="AH82" i="4"/>
  <c r="AH93" i="4" s="1"/>
  <c r="D9" i="1"/>
  <c r="P446" i="1"/>
  <c r="Z40" i="4"/>
  <c r="AA48" i="4"/>
  <c r="Y48" i="4" s="1"/>
  <c r="V48" i="4"/>
  <c r="T48" i="4" s="1"/>
  <c r="AD75" i="4"/>
  <c r="AD79" i="4" s="1"/>
  <c r="AD91" i="4" s="1"/>
  <c r="U41" i="4"/>
  <c r="T41" i="4" s="1"/>
  <c r="E44" i="4"/>
  <c r="AE61" i="4"/>
  <c r="AE59" i="4"/>
  <c r="D50" i="1"/>
  <c r="D29" i="1"/>
  <c r="Y44" i="4"/>
  <c r="E41" i="4"/>
  <c r="L40" i="4"/>
  <c r="K40" i="4"/>
  <c r="K446" i="1"/>
  <c r="Z283" i="1"/>
  <c r="D283" i="1" s="1"/>
  <c r="D281" i="1"/>
  <c r="K25" i="1"/>
  <c r="D26" i="1"/>
  <c r="D25" i="1" s="1"/>
  <c r="U446" i="1"/>
  <c r="U534" i="1" s="1"/>
  <c r="D18" i="1"/>
  <c r="T49" i="4" l="1"/>
  <c r="E538" i="1"/>
  <c r="S540" i="1"/>
  <c r="AB540" i="1"/>
  <c r="AB538" i="1" s="1"/>
  <c r="Q538" i="1"/>
  <c r="M540" i="1"/>
  <c r="O538" i="1"/>
  <c r="V538" i="1"/>
  <c r="N540" i="1"/>
  <c r="D532" i="1"/>
  <c r="D534" i="1" s="1"/>
  <c r="Z48" i="1"/>
  <c r="L48" i="1"/>
  <c r="K39" i="1"/>
  <c r="K48" i="1" s="1"/>
  <c r="D66" i="1"/>
  <c r="AC534" i="1"/>
  <c r="D279" i="1"/>
  <c r="AD46" i="4"/>
  <c r="AD85" i="4"/>
  <c r="AE65" i="4"/>
  <c r="AD41" i="4"/>
  <c r="AD48" i="4"/>
  <c r="K53" i="4"/>
  <c r="F534" i="1"/>
  <c r="Q53" i="4"/>
  <c r="Q51" i="4" s="1"/>
  <c r="L53" i="4"/>
  <c r="L51" i="4" s="1"/>
  <c r="K534" i="1"/>
  <c r="P534" i="1"/>
  <c r="P540" i="1" s="1"/>
  <c r="P538" i="1" s="1"/>
  <c r="C534" i="1"/>
  <c r="E40" i="4"/>
  <c r="P53" i="4"/>
  <c r="P51" i="4" s="1"/>
  <c r="R538" i="1"/>
  <c r="M538" i="1"/>
  <c r="Y538" i="1"/>
  <c r="N538" i="1"/>
  <c r="O40" i="4"/>
  <c r="H49" i="4"/>
  <c r="H53" i="4" s="1"/>
  <c r="H51" i="4" s="1"/>
  <c r="G538" i="1"/>
  <c r="G49" i="4"/>
  <c r="G53" i="4" s="1"/>
  <c r="G51" i="4" s="1"/>
  <c r="H538" i="1"/>
  <c r="AA40" i="4"/>
  <c r="AA53" i="4" s="1"/>
  <c r="AA51" i="4" s="1"/>
  <c r="Z446" i="1"/>
  <c r="Z534" i="1" s="1"/>
  <c r="Z540" i="1" s="1"/>
  <c r="D17" i="1"/>
  <c r="D48" i="1" s="1"/>
  <c r="J44" i="4"/>
  <c r="E51" i="4" l="1"/>
  <c r="K540" i="1"/>
  <c r="M40" i="4"/>
  <c r="M53" i="4" s="1"/>
  <c r="M51" i="4" s="1"/>
  <c r="L540" i="1"/>
  <c r="O51" i="4"/>
  <c r="K82" i="4"/>
  <c r="K51" i="4"/>
  <c r="J51" i="4" s="1"/>
  <c r="F540" i="1"/>
  <c r="F538" i="1" s="1"/>
  <c r="AC540" i="1"/>
  <c r="AC538" i="1" s="1"/>
  <c r="K538" i="1"/>
  <c r="J40" i="4"/>
  <c r="J53" i="4" s="1"/>
  <c r="J82" i="4" s="1"/>
  <c r="J80" i="4" s="1"/>
  <c r="M82" i="4"/>
  <c r="M93" i="4" s="1"/>
  <c r="L538" i="1"/>
  <c r="M87" i="4"/>
  <c r="Z49" i="4"/>
  <c r="Y49" i="4" s="1"/>
  <c r="P87" i="4"/>
  <c r="K87" i="4"/>
  <c r="AA87" i="4"/>
  <c r="H87" i="4"/>
  <c r="L82" i="4"/>
  <c r="L87" i="4"/>
  <c r="Q82" i="4"/>
  <c r="Q87" i="4"/>
  <c r="P82" i="4"/>
  <c r="S538" i="1"/>
  <c r="Z538" i="1"/>
  <c r="E49" i="4"/>
  <c r="AA82" i="4"/>
  <c r="AG49" i="4"/>
  <c r="H82" i="4"/>
  <c r="AG53" i="4"/>
  <c r="AG82" i="4" s="1"/>
  <c r="AG93" i="4" s="1"/>
  <c r="Y40" i="4"/>
  <c r="AD40" i="4" l="1"/>
  <c r="M80" i="4"/>
  <c r="AG87" i="4"/>
  <c r="Z53" i="4"/>
  <c r="E53" i="4"/>
  <c r="E82" i="4" s="1"/>
  <c r="E80" i="4" s="1"/>
  <c r="AD49" i="4"/>
  <c r="AA93" i="4"/>
  <c r="AA80" i="4"/>
  <c r="P93" i="4"/>
  <c r="P80" i="4"/>
  <c r="Q93" i="4"/>
  <c r="Q80" i="4"/>
  <c r="K93" i="4"/>
  <c r="K80" i="4"/>
  <c r="L93" i="4"/>
  <c r="L80" i="4"/>
  <c r="H93" i="4"/>
  <c r="H80" i="4"/>
  <c r="AE49" i="4"/>
  <c r="F87" i="4"/>
  <c r="J87" i="4"/>
  <c r="AF49" i="4"/>
  <c r="G87" i="4"/>
  <c r="F82" i="4"/>
  <c r="G82" i="4"/>
  <c r="Y53" i="4"/>
  <c r="O53" i="4"/>
  <c r="Z51" i="4" l="1"/>
  <c r="Y51" i="4" s="1"/>
  <c r="Z87" i="4"/>
  <c r="Z82" i="4"/>
  <c r="Z93" i="4" s="1"/>
  <c r="G93" i="4"/>
  <c r="G80" i="4"/>
  <c r="F93" i="4"/>
  <c r="F80" i="4"/>
  <c r="J93" i="4"/>
  <c r="E87" i="4"/>
  <c r="E93" i="4"/>
  <c r="O82" i="4"/>
  <c r="O87" i="4"/>
  <c r="Y82" i="4"/>
  <c r="Y87" i="4"/>
  <c r="W116" i="1"/>
  <c r="V44" i="4" l="1"/>
  <c r="V53" i="4" s="1"/>
  <c r="V51" i="4" s="1"/>
  <c r="W540" i="1"/>
  <c r="Z80" i="4"/>
  <c r="O93" i="4"/>
  <c r="O80" i="4"/>
  <c r="Y93" i="4"/>
  <c r="Y80" i="4"/>
  <c r="AF53" i="4"/>
  <c r="AF82" i="4" s="1"/>
  <c r="AF93" i="4" s="1"/>
  <c r="V82" i="4"/>
  <c r="V87" i="4"/>
  <c r="AF87" i="4" s="1"/>
  <c r="W538" i="1"/>
  <c r="U100" i="1"/>
  <c r="D100" i="1" s="1"/>
  <c r="X116" i="1"/>
  <c r="U44" i="4" l="1"/>
  <c r="X540" i="1"/>
  <c r="D116" i="1"/>
  <c r="D540" i="1" s="1"/>
  <c r="D538" i="1" s="1"/>
  <c r="V93" i="4"/>
  <c r="V80" i="4"/>
  <c r="U53" i="4"/>
  <c r="T44" i="4"/>
  <c r="T53" i="4" s="1"/>
  <c r="X538" i="1"/>
  <c r="U116" i="1"/>
  <c r="U540" i="1" l="1"/>
  <c r="U538" i="1" s="1"/>
  <c r="U51" i="4"/>
  <c r="T51" i="4" s="1"/>
  <c r="AD51" i="4" s="1"/>
  <c r="AD44" i="4"/>
  <c r="AD53" i="4" s="1"/>
  <c r="AD82" i="4" s="1"/>
  <c r="AE53" i="4"/>
  <c r="AE82" i="4" s="1"/>
  <c r="AE93" i="4" s="1"/>
  <c r="U82" i="4"/>
  <c r="U87" i="4"/>
  <c r="AE87" i="4" s="1"/>
  <c r="U93" i="4" l="1"/>
  <c r="U80" i="4"/>
  <c r="T82" i="4"/>
  <c r="T87" i="4"/>
  <c r="AD93" i="4"/>
  <c r="AD87" i="4"/>
  <c r="T93" i="4" l="1"/>
  <c r="T80" i="4"/>
  <c r="AD8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krasnova.ai</author>
  </authors>
  <commentList>
    <comment ref="Y1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2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29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50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
</t>
        </r>
      </text>
    </comment>
    <comment ref="B88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89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(убрали 1 потому что уменьшилось финансирование)</t>
        </r>
      </text>
    </comment>
    <comment ref="B90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krasnova.ai</author>
  </authors>
  <commentList>
    <comment ref="G84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</commentList>
</comments>
</file>

<file path=xl/sharedStrings.xml><?xml version="1.0" encoding="utf-8"?>
<sst xmlns="http://schemas.openxmlformats.org/spreadsheetml/2006/main" count="18649" uniqueCount="1655">
  <si>
    <t>Наименование мероприятий по объектам</t>
  </si>
  <si>
    <t>1.1.</t>
  </si>
  <si>
    <t>2.1.</t>
  </si>
  <si>
    <t>2.2.</t>
  </si>
  <si>
    <t>4.2.</t>
  </si>
  <si>
    <t>5.1.</t>
  </si>
  <si>
    <t>5.2.</t>
  </si>
  <si>
    <t>5.3.</t>
  </si>
  <si>
    <t>6.1.</t>
  </si>
  <si>
    <t>6.2.</t>
  </si>
  <si>
    <t>5.4.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</si>
  <si>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</si>
  <si>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</si>
  <si>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</si>
  <si>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</si>
  <si>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Итого по объектам строительства по разделу 1:</t>
  </si>
  <si>
    <t>Итого по объектам реконструкции по разделу 2:</t>
  </si>
  <si>
    <t>Итого по объектам капитального ремонта по разделу 4:</t>
  </si>
  <si>
    <t>Итого по объектам ремонта дворовых территорий по разделу 6:</t>
  </si>
  <si>
    <t>1.1.1.</t>
  </si>
  <si>
    <t>2.1.1.</t>
  </si>
  <si>
    <t>2.2.1.</t>
  </si>
  <si>
    <t>2.2.2.</t>
  </si>
  <si>
    <t>4.11.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</si>
  <si>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</si>
  <si>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</si>
  <si>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</si>
  <si>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</si>
  <si>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</si>
  <si>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</si>
  <si>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</si>
  <si>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</si>
  <si>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</si>
  <si>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</si>
  <si>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</si>
  <si>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</si>
  <si>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5.18.</t>
  </si>
  <si>
    <t>5.19.</t>
  </si>
  <si>
    <t>5.20.</t>
  </si>
  <si>
    <t>5.16.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</si>
  <si>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</si>
  <si>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</si>
  <si>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</si>
  <si>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</si>
  <si>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</si>
  <si>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</si>
  <si>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</si>
  <si>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</si>
  <si>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</si>
  <si>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</si>
  <si>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</si>
  <si>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5.33.</t>
  </si>
  <si>
    <t>5.34.</t>
  </si>
  <si>
    <t>5.35.</t>
  </si>
  <si>
    <t>5.36.</t>
  </si>
  <si>
    <t>5.37.</t>
  </si>
  <si>
    <t>5.38.</t>
  </si>
  <si>
    <t>5.39.</t>
  </si>
  <si>
    <t>5.40.</t>
  </si>
  <si>
    <t>5.41.</t>
  </si>
  <si>
    <t>5.42.</t>
  </si>
  <si>
    <t>5.43.</t>
  </si>
  <si>
    <t>1.2.</t>
  </si>
  <si>
    <t>1.2.1.</t>
  </si>
  <si>
    <t>1.2.2.</t>
  </si>
  <si>
    <t>местный бюджет, тыс.руб.</t>
  </si>
  <si>
    <t>5.44.</t>
  </si>
  <si>
    <t>5.45.</t>
  </si>
  <si>
    <t>5.46.</t>
  </si>
  <si>
    <t>5.47.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</si>
  <si>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</si>
  <si>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</si>
  <si>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</si>
  <si>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</si>
  <si>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</si>
  <si>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</si>
  <si>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</si>
  <si>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2. Реконструкция автомобильных дорог общего пользования местного значения городского округа Тольятти:</t>
  </si>
  <si>
    <t>5. Выполнение работ по ремонту автомобильных  дорог общего пользования местного значения городского округа Тольятти: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</si>
  <si>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</si>
  <si>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</si>
  <si>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</si>
  <si>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</si>
  <si>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Итого по объектам ремонта дорог по разделу 5:</t>
  </si>
  <si>
    <t>1.1.2.</t>
  </si>
  <si>
    <t>1.3.</t>
  </si>
  <si>
    <t>1.3.2.</t>
  </si>
  <si>
    <t>1.3.3.</t>
  </si>
  <si>
    <t>1.4.</t>
  </si>
  <si>
    <t>1.4.2.</t>
  </si>
  <si>
    <t>1.4.3.</t>
  </si>
  <si>
    <t>1.5.</t>
  </si>
  <si>
    <t>1.5.2.</t>
  </si>
  <si>
    <t>1.5.3.</t>
  </si>
  <si>
    <t>1.6.</t>
  </si>
  <si>
    <t>1.6.1.</t>
  </si>
  <si>
    <t>1.6.2.</t>
  </si>
  <si>
    <t>1.6.3.</t>
  </si>
  <si>
    <t>1.7.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</si>
  <si>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</si>
  <si>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</si>
  <si>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</si>
  <si>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Итого по  объектам проектирования строительства, реконструкции, капитального ремонта и ремонта по разделу 3:</t>
  </si>
  <si>
    <t>5.32.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</si>
  <si>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</si>
  <si>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</si>
  <si>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</si>
  <si>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</si>
  <si>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</si>
  <si>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</si>
  <si>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</si>
  <si>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</si>
  <si>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</si>
  <si>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</si>
  <si>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</si>
  <si>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</si>
  <si>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2.2.3.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</si>
  <si>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</si>
  <si>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</si>
  <si>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</si>
  <si>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</si>
  <si>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</si>
  <si>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</si>
  <si>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</si>
  <si>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</si>
  <si>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</si>
  <si>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</si>
  <si>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</si>
  <si>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</si>
  <si>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</si>
  <si>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</si>
  <si>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</si>
  <si>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</si>
  <si>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</si>
  <si>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</si>
  <si>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</si>
  <si>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</si>
  <si>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</si>
  <si>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</si>
  <si>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</si>
  <si>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</si>
  <si>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</si>
  <si>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</si>
  <si>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</si>
  <si>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</si>
  <si>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</si>
  <si>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</si>
  <si>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</si>
  <si>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</si>
  <si>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</si>
  <si>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</si>
  <si>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4.4.</t>
  </si>
  <si>
    <t>4.5.</t>
  </si>
  <si>
    <t>4.6.</t>
  </si>
  <si>
    <t>4.7.</t>
  </si>
  <si>
    <t>4.9.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</si>
  <si>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</si>
  <si>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</si>
  <si>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</si>
  <si>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1.4.1.</t>
  </si>
  <si>
    <t>1.5.1.</t>
  </si>
  <si>
    <t>1.7.1.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</si>
  <si>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</si>
  <si>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</si>
  <si>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</si>
  <si>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</si>
  <si>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</si>
  <si>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</si>
  <si>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</si>
  <si>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</si>
  <si>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</si>
  <si>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</si>
  <si>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</si>
  <si>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</si>
  <si>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</si>
  <si>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</si>
  <si>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</si>
  <si>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Задача подпрограммы: совершенствование технического и технологического обеспечения транспортного обслуживания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</si>
  <si>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</si>
  <si>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</si>
  <si>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</si>
  <si>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Задача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</si>
  <si>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</si>
  <si>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</si>
  <si>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</si>
  <si>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</si>
  <si>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</si>
  <si>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</si>
  <si>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</si>
  <si>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</si>
  <si>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</si>
  <si>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</si>
  <si>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</si>
  <si>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Задача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</si>
  <si>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</si>
  <si>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</si>
  <si>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</si>
  <si>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</si>
  <si>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</si>
  <si>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</si>
  <si>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</si>
  <si>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</si>
  <si>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</si>
  <si>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</si>
  <si>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</si>
  <si>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</si>
  <si>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</si>
  <si>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</si>
  <si>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</si>
  <si>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</si>
  <si>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</si>
  <si>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</si>
  <si>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</si>
  <si>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</si>
  <si>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</si>
  <si>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</si>
  <si>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</si>
  <si>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>Задача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</si>
  <si>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 xml:space="preserve">Содержание   надземных и подземных пешеходных переходов </t>
  </si>
  <si>
    <t>Задача подпрограммы: выполнение мероприятий по организации  дорожного движения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</si>
  <si>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</si>
  <si>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</si>
  <si>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</si>
  <si>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</si>
  <si>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</si>
  <si>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</si>
  <si>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</si>
  <si>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</si>
  <si>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</si>
  <si>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</si>
  <si>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</si>
  <si>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</si>
  <si>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</si>
  <si>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</si>
  <si>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</si>
  <si>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</si>
  <si>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</si>
  <si>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</si>
  <si>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</si>
  <si>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</si>
  <si>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</si>
  <si>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</si>
  <si>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</si>
  <si>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</si>
  <si>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</si>
  <si>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</si>
  <si>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</si>
  <si>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</si>
  <si>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</si>
  <si>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</si>
  <si>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</si>
  <si>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</si>
  <si>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</si>
  <si>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</si>
  <si>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</si>
  <si>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</si>
  <si>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</si>
  <si>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</si>
  <si>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</si>
  <si>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</si>
  <si>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</si>
  <si>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</si>
  <si>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</si>
  <si>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</si>
  <si>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</si>
  <si>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</si>
  <si>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</si>
  <si>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</si>
  <si>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</si>
  <si>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</si>
  <si>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</si>
  <si>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</si>
  <si>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</si>
  <si>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</si>
  <si>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</si>
  <si>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</si>
  <si>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</si>
  <si>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</si>
  <si>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</si>
  <si>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</si>
  <si>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</si>
  <si>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</si>
  <si>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</si>
  <si>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</si>
  <si>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</si>
  <si>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</si>
  <si>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</si>
  <si>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</si>
  <si>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</si>
  <si>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</si>
  <si>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</si>
  <si>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</si>
  <si>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</si>
  <si>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</si>
  <si>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</si>
  <si>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</si>
  <si>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</si>
  <si>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</si>
  <si>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</si>
  <si>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</si>
  <si>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</si>
  <si>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</si>
  <si>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</si>
  <si>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</si>
  <si>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</si>
  <si>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</si>
  <si>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</si>
  <si>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</si>
  <si>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</si>
  <si>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</si>
  <si>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</si>
  <si>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</si>
  <si>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</si>
  <si>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</si>
  <si>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</si>
  <si>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</si>
  <si>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</si>
  <si>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</si>
  <si>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</si>
  <si>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</si>
  <si>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</si>
  <si>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</si>
  <si>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</si>
  <si>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</si>
  <si>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</si>
  <si>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</si>
  <si>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</si>
  <si>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</si>
  <si>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</si>
  <si>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</si>
  <si>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</si>
  <si>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</si>
  <si>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</si>
  <si>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</si>
  <si>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</si>
  <si>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</si>
  <si>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</si>
  <si>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</si>
  <si>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</si>
  <si>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</si>
  <si>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</si>
  <si>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</si>
  <si>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</si>
  <si>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</si>
  <si>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</si>
  <si>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</si>
  <si>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</si>
  <si>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</si>
  <si>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</si>
  <si>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</si>
  <si>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</si>
  <si>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</si>
  <si>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</si>
  <si>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</si>
  <si>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</si>
  <si>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</si>
  <si>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</si>
  <si>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</si>
  <si>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</si>
  <si>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</si>
  <si>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</si>
  <si>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</si>
  <si>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</si>
  <si>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</si>
  <si>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</si>
  <si>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</si>
  <si>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</si>
  <si>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</si>
  <si>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</si>
  <si>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</si>
  <si>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</si>
  <si>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</si>
  <si>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</si>
  <si>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</si>
  <si>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</si>
  <si>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</si>
  <si>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</si>
  <si>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</si>
  <si>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</si>
  <si>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</si>
  <si>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</si>
  <si>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</si>
  <si>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</si>
  <si>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</si>
  <si>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</si>
  <si>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</si>
  <si>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</si>
  <si>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</si>
  <si>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</si>
  <si>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</si>
  <si>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</si>
  <si>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</si>
  <si>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</si>
  <si>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</si>
  <si>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</si>
  <si>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</si>
  <si>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</si>
  <si>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</si>
  <si>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</si>
  <si>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</si>
  <si>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</si>
  <si>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</si>
  <si>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</si>
  <si>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</si>
  <si>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</si>
  <si>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</si>
  <si>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</si>
  <si>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</si>
  <si>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</si>
  <si>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</si>
  <si>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</si>
  <si>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</si>
  <si>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</si>
  <si>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</si>
  <si>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</si>
  <si>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</si>
  <si>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</si>
  <si>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</si>
  <si>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</si>
  <si>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</si>
  <si>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</si>
  <si>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</si>
  <si>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</si>
  <si>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</si>
  <si>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</si>
  <si>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</si>
  <si>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</si>
  <si>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</si>
  <si>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</si>
  <si>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</si>
  <si>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</si>
  <si>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</si>
  <si>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</si>
  <si>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</si>
  <si>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</si>
  <si>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</si>
  <si>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</si>
  <si>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</si>
  <si>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</si>
  <si>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</si>
  <si>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</si>
  <si>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</si>
  <si>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</si>
  <si>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</si>
  <si>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</si>
  <si>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</si>
  <si>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</si>
  <si>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</si>
  <si>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</si>
  <si>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</si>
  <si>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</si>
  <si>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</si>
  <si>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</si>
  <si>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</si>
  <si>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</si>
  <si>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7.2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</si>
  <si>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</si>
  <si>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</si>
  <si>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</si>
  <si>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</si>
  <si>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</si>
  <si>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</si>
  <si>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</si>
  <si>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</si>
  <si>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</si>
  <si>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</si>
  <si>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</si>
  <si>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</si>
  <si>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</si>
  <si>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</si>
  <si>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</si>
  <si>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</si>
  <si>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</si>
  <si>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</si>
  <si>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</si>
  <si>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</si>
  <si>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</si>
  <si>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</si>
  <si>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</si>
  <si>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</si>
  <si>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7.1.26</t>
  </si>
  <si>
    <t>7.1.27</t>
  </si>
  <si>
    <t>7.1.28</t>
  </si>
  <si>
    <t>7.1.29</t>
  </si>
  <si>
    <t>7.1.30</t>
  </si>
  <si>
    <t>7.1.31</t>
  </si>
  <si>
    <t>7.1.32</t>
  </si>
  <si>
    <t>7.1.33</t>
  </si>
  <si>
    <t>7.1.34</t>
  </si>
  <si>
    <t>7.1.35</t>
  </si>
  <si>
    <t>7.1.36</t>
  </si>
  <si>
    <t>7.1.37</t>
  </si>
  <si>
    <t>7.1.38</t>
  </si>
  <si>
    <t>7.1.39</t>
  </si>
  <si>
    <t>7.1.40</t>
  </si>
  <si>
    <t>7.1.41</t>
  </si>
  <si>
    <t>7.1.42</t>
  </si>
  <si>
    <t>7.1.43</t>
  </si>
  <si>
    <t>7.1.44</t>
  </si>
  <si>
    <t>7.1.45</t>
  </si>
  <si>
    <t>7.1.46</t>
  </si>
  <si>
    <t>7.1.47</t>
  </si>
  <si>
    <t>7.1.48</t>
  </si>
  <si>
    <t>7.1.49</t>
  </si>
  <si>
    <t>7.1.50</t>
  </si>
  <si>
    <t>7.1.51</t>
  </si>
  <si>
    <t>7.1.52</t>
  </si>
  <si>
    <t>7.1.53</t>
  </si>
  <si>
    <t>7.1.54</t>
  </si>
  <si>
    <t>7.1.55</t>
  </si>
  <si>
    <t>7.1.56</t>
  </si>
  <si>
    <t>7.1.57</t>
  </si>
  <si>
    <t>7.1.58</t>
  </si>
  <si>
    <t>7.1.59</t>
  </si>
  <si>
    <t>7.1.60</t>
  </si>
  <si>
    <t>7.1.61</t>
  </si>
  <si>
    <t>7.1.62</t>
  </si>
  <si>
    <t>7.1.63</t>
  </si>
  <si>
    <t>7.1.64</t>
  </si>
  <si>
    <t>7.1.65</t>
  </si>
  <si>
    <t>7.1.66</t>
  </si>
  <si>
    <t>7.1.67</t>
  </si>
  <si>
    <t>7.1.68</t>
  </si>
  <si>
    <t>7.1.69</t>
  </si>
  <si>
    <t>7.1.70</t>
  </si>
  <si>
    <t>7.1.71</t>
  </si>
  <si>
    <t>7.1.72</t>
  </si>
  <si>
    <t>7.1.73</t>
  </si>
  <si>
    <t>7.1.74</t>
  </si>
  <si>
    <t>7.1.75</t>
  </si>
  <si>
    <t>7.1.76</t>
  </si>
  <si>
    <t>7.1.77</t>
  </si>
  <si>
    <t>7.1.78</t>
  </si>
  <si>
    <t>7.1.79</t>
  </si>
  <si>
    <t>7.1.80</t>
  </si>
  <si>
    <t>7.1.81</t>
  </si>
  <si>
    <t>7.1.82</t>
  </si>
  <si>
    <t>7.1.83</t>
  </si>
  <si>
    <t>7.1.84</t>
  </si>
  <si>
    <t>7.1.85</t>
  </si>
  <si>
    <t>7.1.86</t>
  </si>
  <si>
    <t>7.1.87</t>
  </si>
  <si>
    <t>7.1.88</t>
  </si>
  <si>
    <t>7.1.89</t>
  </si>
  <si>
    <t>7.1.90</t>
  </si>
  <si>
    <t>7.1.91</t>
  </si>
  <si>
    <t>7.1.92</t>
  </si>
  <si>
    <t>7.1.93</t>
  </si>
  <si>
    <t>7.1.94</t>
  </si>
  <si>
    <t>7.1.95</t>
  </si>
  <si>
    <t>7.1.96</t>
  </si>
  <si>
    <t>7.1.97</t>
  </si>
  <si>
    <t>7.1.98</t>
  </si>
  <si>
    <t>7.1.99</t>
  </si>
  <si>
    <t>7.1.100</t>
  </si>
  <si>
    <t>7.1.101</t>
  </si>
  <si>
    <t>7.1.102</t>
  </si>
  <si>
    <t>7.1.103</t>
  </si>
  <si>
    <t>7.1.104</t>
  </si>
  <si>
    <t>7.1.105</t>
  </si>
  <si>
    <t>7.1.106</t>
  </si>
  <si>
    <t>7.1.107</t>
  </si>
  <si>
    <t>7.1.108</t>
  </si>
  <si>
    <t>7.1.109</t>
  </si>
  <si>
    <t>7.1.110</t>
  </si>
  <si>
    <t>7.1.111</t>
  </si>
  <si>
    <t>7.1.112</t>
  </si>
  <si>
    <t>7.1.113</t>
  </si>
  <si>
    <t>7.1.114</t>
  </si>
  <si>
    <t>7.1.115</t>
  </si>
  <si>
    <t>7.1.116</t>
  </si>
  <si>
    <t>7.1.117</t>
  </si>
  <si>
    <t>7.1.118</t>
  </si>
  <si>
    <t>7.1.119</t>
  </si>
  <si>
    <t>7.1.120</t>
  </si>
  <si>
    <t>7.1.121</t>
  </si>
  <si>
    <t>7.1.122</t>
  </si>
  <si>
    <t>7.1.123</t>
  </si>
  <si>
    <t>7.1.124</t>
  </si>
  <si>
    <t>7.1.125</t>
  </si>
  <si>
    <t>7.1.126</t>
  </si>
  <si>
    <t>7.1.127</t>
  </si>
  <si>
    <t>7.1.128</t>
  </si>
  <si>
    <t>7.1.129</t>
  </si>
  <si>
    <t>7.1.130</t>
  </si>
  <si>
    <t>7.1.131</t>
  </si>
  <si>
    <t>7.1.132</t>
  </si>
  <si>
    <t>7.1.133</t>
  </si>
  <si>
    <t>7.1.134</t>
  </si>
  <si>
    <t>7.1.135</t>
  </si>
  <si>
    <t>7.1.136</t>
  </si>
  <si>
    <t>7.1.137</t>
  </si>
  <si>
    <t>7.1.138</t>
  </si>
  <si>
    <t>7.1.139</t>
  </si>
  <si>
    <t>7.1.140</t>
  </si>
  <si>
    <t>7.1.141</t>
  </si>
  <si>
    <t>7.1.142</t>
  </si>
  <si>
    <t>7.1.143</t>
  </si>
  <si>
    <t>7.1.144</t>
  </si>
  <si>
    <t>7.1.145</t>
  </si>
  <si>
    <t>7.1.146</t>
  </si>
  <si>
    <t>7.1.147</t>
  </si>
  <si>
    <t>7.1.148</t>
  </si>
  <si>
    <t>7.1.149</t>
  </si>
  <si>
    <t>7.1.150</t>
  </si>
  <si>
    <t>7.1.151</t>
  </si>
  <si>
    <t>7.1.152</t>
  </si>
  <si>
    <t>7.1.153</t>
  </si>
  <si>
    <t>7.1.154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</si>
  <si>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</si>
  <si>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</si>
  <si>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</si>
  <si>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</si>
  <si>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</si>
  <si>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</si>
  <si>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</si>
  <si>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</si>
  <si>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</si>
  <si>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</si>
  <si>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</si>
  <si>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</si>
  <si>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</si>
  <si>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</si>
  <si>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</si>
  <si>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</si>
  <si>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</si>
  <si>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</si>
  <si>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</si>
  <si>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</si>
  <si>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</si>
  <si>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</si>
  <si>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</si>
  <si>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</si>
  <si>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7.2.25</t>
  </si>
  <si>
    <t>7.2.26</t>
  </si>
  <si>
    <t>7.2.27</t>
  </si>
  <si>
    <t>7.2.28</t>
  </si>
  <si>
    <t>7.2.29</t>
  </si>
  <si>
    <t>7.2.30</t>
  </si>
  <si>
    <t>7.2.31</t>
  </si>
  <si>
    <t>7.2.32</t>
  </si>
  <si>
    <t>7.2.33</t>
  </si>
  <si>
    <t>7.2.34</t>
  </si>
  <si>
    <t>7.2.35</t>
  </si>
  <si>
    <t>7.2.36</t>
  </si>
  <si>
    <t>7.2.37</t>
  </si>
  <si>
    <t>7.2.38</t>
  </si>
  <si>
    <t>7.2.39</t>
  </si>
  <si>
    <t>7.2.40</t>
  </si>
  <si>
    <t>7.2.41</t>
  </si>
  <si>
    <t>7.2.42</t>
  </si>
  <si>
    <t>7.2.43</t>
  </si>
  <si>
    <t>7.2.44</t>
  </si>
  <si>
    <t>7.2.45</t>
  </si>
  <si>
    <t>7.2.46</t>
  </si>
  <si>
    <t>7.2.47</t>
  </si>
  <si>
    <t>7.2.48</t>
  </si>
  <si>
    <t>7.2.49</t>
  </si>
  <si>
    <t>7.2.50</t>
  </si>
  <si>
    <t>7.2.51</t>
  </si>
  <si>
    <t>7.2.52</t>
  </si>
  <si>
    <t>7.2.53</t>
  </si>
  <si>
    <t>7.2.54</t>
  </si>
  <si>
    <t>7.2.55</t>
  </si>
  <si>
    <t>7.2.56</t>
  </si>
  <si>
    <t>7.2.57</t>
  </si>
  <si>
    <t>7.2.58</t>
  </si>
  <si>
    <t>7.2.59</t>
  </si>
  <si>
    <t>7.2.60</t>
  </si>
  <si>
    <t>7.2.61</t>
  </si>
  <si>
    <t>7.2.62</t>
  </si>
  <si>
    <t>7.2.63</t>
  </si>
  <si>
    <t>7.2.64</t>
  </si>
  <si>
    <t>7.2.65</t>
  </si>
  <si>
    <t>7.2.66</t>
  </si>
  <si>
    <t>7.2.67</t>
  </si>
  <si>
    <t>7.2.68</t>
  </si>
  <si>
    <t>7.2.69</t>
  </si>
  <si>
    <t>7.2.70</t>
  </si>
  <si>
    <t>7.2.71</t>
  </si>
  <si>
    <t>7.2.72</t>
  </si>
  <si>
    <t>7.2.73</t>
  </si>
  <si>
    <t>7.2.74</t>
  </si>
  <si>
    <t>7.2.75</t>
  </si>
  <si>
    <t>7.2.76</t>
  </si>
  <si>
    <t>7.2.77</t>
  </si>
  <si>
    <t>7.2.78</t>
  </si>
  <si>
    <t>7.2.79</t>
  </si>
  <si>
    <t>7.2.80</t>
  </si>
  <si>
    <t xml:space="preserve">Итого по разделу 7 отсыпка автомобильных дорог асфальтогранулятом 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</si>
  <si>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</si>
  <si>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</si>
  <si>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</si>
  <si>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</si>
  <si>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</si>
  <si>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</si>
  <si>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</si>
  <si>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</si>
  <si>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</si>
  <si>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</si>
  <si>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</si>
  <si>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</si>
  <si>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</si>
  <si>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</si>
  <si>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</si>
  <si>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</si>
  <si>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</si>
  <si>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</si>
  <si>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</si>
  <si>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</si>
  <si>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</si>
  <si>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</si>
  <si>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</si>
  <si>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</si>
  <si>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</si>
  <si>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</si>
  <si>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>Задача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</si>
  <si>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</si>
  <si>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</si>
  <si>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</si>
  <si>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</si>
  <si>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</si>
  <si>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</si>
  <si>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</si>
  <si>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</si>
  <si>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</si>
  <si>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</si>
  <si>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</si>
  <si>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Задача подпрограммы: выполнение мероприятий по организации дорожного движения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</si>
  <si>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</si>
  <si>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</si>
  <si>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</si>
  <si>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2.3.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</si>
  <si>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</si>
  <si>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4.12.</t>
  </si>
  <si>
    <t>4.13.</t>
  </si>
  <si>
    <t>7.1.</t>
  </si>
  <si>
    <t>7.1.1</t>
  </si>
  <si>
    <t>5.48.</t>
  </si>
  <si>
    <t>4.10.</t>
  </si>
  <si>
    <t>4.14.</t>
  </si>
  <si>
    <t>3.3.</t>
  </si>
  <si>
    <t>3.4.</t>
  </si>
  <si>
    <t>3.5.</t>
  </si>
  <si>
    <t>3.6.</t>
  </si>
  <si>
    <t>Осуществление строительного контроля на объекте: Капитальный ремонт  ул.Васильевская от ул.Калмыцкая до ул.Обводное шоссе</t>
  </si>
  <si>
    <t>3.7.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</si>
  <si>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</si>
  <si>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</si>
  <si>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</si>
  <si>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3.8.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</si>
  <si>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</si>
  <si>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</si>
  <si>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</si>
  <si>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2.3.1.</t>
  </si>
  <si>
    <t>2.3.2.</t>
  </si>
  <si>
    <t>2.3.3.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</si>
  <si>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</si>
  <si>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</si>
  <si>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</si>
  <si>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</si>
  <si>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</si>
  <si>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</si>
  <si>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</si>
  <si>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</si>
  <si>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</si>
  <si>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</si>
  <si>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</si>
  <si>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</si>
  <si>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</si>
  <si>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</si>
  <si>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</si>
  <si>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</si>
  <si>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Задача подпрограммы: обеспечение регулярных перевозок пассажиров по регулируемым тарифам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</si>
  <si>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</si>
  <si>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</si>
  <si>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</si>
  <si>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</si>
  <si>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</si>
  <si>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</si>
  <si>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</si>
  <si>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</si>
  <si>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</si>
  <si>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</si>
  <si>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</si>
  <si>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</si>
  <si>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</si>
  <si>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</si>
  <si>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</si>
  <si>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</si>
  <si>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</si>
  <si>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</si>
  <si>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</si>
  <si>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</si>
  <si>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</si>
  <si>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</si>
  <si>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</si>
  <si>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</si>
  <si>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</si>
  <si>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</si>
  <si>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</si>
  <si>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</si>
  <si>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6.  Ремонт дворовых территорий многоквартирных домов, проездов к дворовым территориям многоквартирных домов  городского округа Тольятти:</t>
  </si>
  <si>
    <t>4.8.</t>
  </si>
  <si>
    <t>4.15.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</si>
  <si>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</si>
  <si>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</si>
  <si>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</si>
  <si>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</si>
  <si>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</si>
  <si>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7.Отсыпка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</si>
  <si>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</si>
  <si>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</si>
  <si>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</si>
  <si>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</si>
  <si>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</si>
  <si>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</si>
  <si>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</si>
  <si>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</si>
  <si>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</si>
  <si>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</si>
  <si>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</si>
  <si>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</si>
  <si>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</si>
  <si>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</si>
  <si>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</si>
  <si>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</si>
  <si>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</si>
  <si>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</si>
  <si>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</si>
  <si>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</si>
  <si>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</si>
  <si>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</si>
  <si>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</si>
  <si>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</si>
  <si>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</si>
  <si>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</si>
  <si>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</si>
  <si>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</si>
  <si>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</si>
  <si>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</si>
  <si>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</si>
  <si>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 а также дорог в зоне застройки индивидуальными жилыми домами в городском округе Тольятти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</si>
  <si>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</si>
  <si>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</si>
  <si>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</si>
  <si>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</si>
  <si>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</si>
  <si>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</si>
  <si>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</si>
  <si>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</si>
  <si>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</si>
  <si>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</si>
  <si>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</si>
  <si>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</si>
  <si>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</si>
  <si>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</si>
  <si>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</si>
  <si>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</si>
  <si>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</si>
  <si>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</si>
  <si>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</si>
  <si>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</si>
  <si>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</si>
  <si>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</si>
  <si>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</si>
  <si>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</si>
  <si>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</si>
  <si>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</si>
  <si>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</si>
  <si>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</si>
  <si>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</si>
  <si>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</si>
  <si>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</si>
  <si>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</si>
  <si>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</si>
  <si>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</si>
  <si>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</si>
  <si>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</si>
  <si>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</si>
  <si>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</si>
  <si>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</si>
  <si>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</si>
  <si>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</si>
  <si>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</si>
  <si>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</si>
  <si>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</si>
  <si>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</si>
  <si>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</si>
  <si>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</si>
  <si>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</si>
  <si>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</si>
  <si>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</si>
  <si>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</si>
  <si>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</si>
  <si>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</si>
  <si>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</si>
  <si>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</si>
  <si>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</si>
  <si>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</si>
  <si>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</si>
  <si>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</si>
  <si>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</si>
  <si>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</si>
  <si>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</si>
  <si>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</si>
  <si>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</si>
  <si>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</si>
  <si>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</si>
  <si>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</si>
  <si>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</si>
  <si>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</si>
  <si>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</si>
  <si>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</si>
  <si>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</si>
  <si>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</si>
  <si>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</si>
  <si>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</si>
  <si>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</si>
  <si>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</si>
  <si>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</si>
  <si>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</si>
  <si>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</si>
  <si>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подпрограммы: оптимизация структуры парков транспортных средств и ускорение обновления их состава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</si>
  <si>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</si>
  <si>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</si>
  <si>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</si>
  <si>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</si>
  <si>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5.49.</t>
  </si>
  <si>
    <t>5.50.</t>
  </si>
  <si>
    <t>Кольцевая транспортная развязка по Южному шоссе - ул.Полякова</t>
  </si>
  <si>
    <t>5.51.</t>
  </si>
  <si>
    <t>5.52.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</si>
  <si>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</si>
  <si>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</si>
  <si>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1.8.</t>
  </si>
  <si>
    <t>Строительство дороги по улице Владимира Высоцкого</t>
  </si>
  <si>
    <t>1.8.1.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</si>
  <si>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</si>
  <si>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</si>
  <si>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</si>
  <si>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</si>
  <si>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</si>
  <si>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</si>
  <si>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</si>
  <si>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</si>
  <si>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</si>
  <si>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</si>
  <si>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</si>
  <si>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</si>
  <si>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1.7.2.</t>
  </si>
  <si>
    <t>1.7.3.</t>
  </si>
  <si>
    <t>1.9.</t>
  </si>
  <si>
    <t>1.9.1.</t>
  </si>
  <si>
    <t>3.9.</t>
  </si>
  <si>
    <t>3.10.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</si>
  <si>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</si>
  <si>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</si>
  <si>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3.11.</t>
  </si>
  <si>
    <t>Проектно-изыскательские работы по устройству подъездной дороги к поликлинике на 1000 посещений в смену</t>
  </si>
  <si>
    <t>5.53.</t>
  </si>
  <si>
    <t>Ремонт автопарковки в районе поликлиники на 500 посещений в смену</t>
  </si>
  <si>
    <t>5.54.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</si>
  <si>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</si>
  <si>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5.55.</t>
  </si>
  <si>
    <t>нераспределенный остаток</t>
  </si>
  <si>
    <t>4.17.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</si>
  <si>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</si>
  <si>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</si>
  <si>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</si>
  <si>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</si>
  <si>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</si>
  <si>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</si>
  <si>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1.10.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</si>
  <si>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</si>
  <si>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</si>
  <si>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</si>
  <si>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</si>
  <si>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</si>
  <si>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</si>
  <si>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</si>
  <si>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</si>
  <si>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</si>
  <si>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</si>
  <si>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</si>
  <si>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</si>
  <si>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</si>
  <si>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</si>
  <si>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</si>
  <si>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1.11.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</si>
  <si>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</si>
  <si>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1.12.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</si>
  <si>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</si>
  <si>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1.13.</t>
  </si>
  <si>
    <t>3.12.</t>
  </si>
  <si>
    <t>3.13.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</si>
  <si>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</si>
  <si>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</si>
  <si>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</si>
  <si>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</si>
  <si>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</si>
  <si>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</si>
  <si>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</si>
  <si>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</si>
  <si>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</si>
  <si>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</si>
  <si>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</si>
  <si>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</si>
  <si>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</si>
  <si>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</si>
  <si>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</si>
  <si>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</si>
  <si>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</si>
  <si>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</si>
  <si>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</si>
  <si>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</si>
  <si>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</si>
  <si>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</si>
  <si>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</si>
  <si>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</si>
  <si>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</si>
  <si>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</si>
  <si>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</si>
  <si>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</si>
  <si>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</si>
  <si>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</si>
  <si>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</si>
  <si>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</si>
  <si>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</si>
  <si>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</si>
  <si>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</si>
  <si>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</si>
  <si>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</si>
  <si>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</si>
  <si>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</si>
  <si>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</si>
  <si>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</si>
  <si>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</si>
  <si>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</si>
  <si>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</si>
  <si>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</si>
  <si>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</si>
  <si>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</si>
  <si>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</si>
  <si>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</si>
  <si>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</si>
  <si>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</si>
  <si>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</si>
  <si>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</si>
  <si>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</si>
  <si>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</si>
  <si>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</si>
  <si>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</si>
  <si>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</si>
  <si>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</si>
  <si>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</si>
  <si>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</si>
  <si>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5.56.</t>
  </si>
  <si>
    <t>5.57.</t>
  </si>
  <si>
    <t>5.58.</t>
  </si>
  <si>
    <t>5.59.</t>
  </si>
  <si>
    <t>5.60.</t>
  </si>
  <si>
    <t>5.61.</t>
  </si>
  <si>
    <t>5.62.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</si>
  <si>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</si>
  <si>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</si>
  <si>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</si>
  <si>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</si>
  <si>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</si>
  <si>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</si>
  <si>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</si>
  <si>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</si>
  <si>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5.71.</t>
  </si>
  <si>
    <t>5.72.</t>
  </si>
  <si>
    <t>5.73.</t>
  </si>
  <si>
    <t>5.74.</t>
  </si>
  <si>
    <t>5.75.</t>
  </si>
  <si>
    <t>5.76.</t>
  </si>
  <si>
    <t>5.77.</t>
  </si>
  <si>
    <t>5.78.</t>
  </si>
  <si>
    <t>5.79.</t>
  </si>
  <si>
    <t>5.80.</t>
  </si>
  <si>
    <t>5.81.</t>
  </si>
  <si>
    <t>5.82.</t>
  </si>
  <si>
    <t>5.83.</t>
  </si>
  <si>
    <t>5.84.</t>
  </si>
  <si>
    <t>5.85.</t>
  </si>
  <si>
    <t>5.86.</t>
  </si>
  <si>
    <t>5.87.</t>
  </si>
  <si>
    <t>5.88.</t>
  </si>
  <si>
    <t>5.89.</t>
  </si>
  <si>
    <t>5.90.</t>
  </si>
  <si>
    <t>5.91.</t>
  </si>
  <si>
    <t>5.92.</t>
  </si>
  <si>
    <t>5.93.</t>
  </si>
  <si>
    <t>5.94.</t>
  </si>
  <si>
    <t>5.95.</t>
  </si>
  <si>
    <t>5.96.</t>
  </si>
  <si>
    <t>5.97.</t>
  </si>
  <si>
    <t>5.98.</t>
  </si>
  <si>
    <t>5.99.</t>
  </si>
  <si>
    <t>5.100.</t>
  </si>
  <si>
    <t>5.101.</t>
  </si>
  <si>
    <t>5.104.</t>
  </si>
  <si>
    <t>5.105.</t>
  </si>
  <si>
    <t>5.106.</t>
  </si>
  <si>
    <t>5.107.</t>
  </si>
  <si>
    <t>5.108.</t>
  </si>
  <si>
    <t>5.109.</t>
  </si>
  <si>
    <t>5.110.</t>
  </si>
  <si>
    <t>5.111.</t>
  </si>
  <si>
    <t>5.112.</t>
  </si>
  <si>
    <t>5.113.</t>
  </si>
  <si>
    <t>5.114.</t>
  </si>
  <si>
    <t>5.115.</t>
  </si>
  <si>
    <t>5.116.</t>
  </si>
  <si>
    <t>5.117.</t>
  </si>
  <si>
    <t>5.118.</t>
  </si>
  <si>
    <t>5.119.</t>
  </si>
  <si>
    <t>5.120.</t>
  </si>
  <si>
    <t>5.121.</t>
  </si>
  <si>
    <t>5.122.</t>
  </si>
  <si>
    <t>5.123.</t>
  </si>
  <si>
    <t>5.124.</t>
  </si>
  <si>
    <t>5.125.</t>
  </si>
  <si>
    <t>5.126.</t>
  </si>
  <si>
    <t>Установка дорожных знаков на  ул.Жилина, д. № 1</t>
  </si>
  <si>
    <t>3.14.</t>
  </si>
  <si>
    <t>3.15.</t>
  </si>
  <si>
    <t>3.16.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</si>
  <si>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</si>
  <si>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</si>
  <si>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</si>
  <si>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8.1.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</si>
  <si>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</si>
  <si>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</si>
  <si>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</si>
  <si>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</si>
  <si>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</si>
  <si>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7.1.155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</si>
  <si>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</si>
  <si>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</si>
  <si>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</si>
  <si>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</si>
  <si>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</si>
  <si>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</si>
  <si>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</si>
  <si>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</si>
  <si>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1. 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</si>
  <si>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</si>
  <si>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</si>
  <si>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</si>
  <si>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</si>
  <si>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</si>
  <si>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</si>
  <si>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</si>
  <si>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</si>
  <si>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</si>
  <si>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</si>
  <si>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</si>
  <si>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</si>
  <si>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</si>
  <si>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</si>
  <si>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5.127.</t>
  </si>
  <si>
    <t>5.128.</t>
  </si>
  <si>
    <t>5.129.</t>
  </si>
  <si>
    <t>4.16.</t>
  </si>
  <si>
    <t>5.130.</t>
  </si>
  <si>
    <t>5.131.</t>
  </si>
  <si>
    <t>5.132.</t>
  </si>
  <si>
    <t>5.133.</t>
  </si>
  <si>
    <t>5.134.</t>
  </si>
  <si>
    <t>5.135.</t>
  </si>
  <si>
    <t>5.136.</t>
  </si>
  <si>
    <t>5.137.</t>
  </si>
  <si>
    <t>5.138.</t>
  </si>
  <si>
    <t>5.139.</t>
  </si>
  <si>
    <t>3.17.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</si>
  <si>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</si>
  <si>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</si>
  <si>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</si>
  <si>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</si>
  <si>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</si>
  <si>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нераспр.остаток</t>
  </si>
  <si>
    <t>5.140.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</si>
  <si>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</si>
  <si>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</si>
  <si>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</si>
  <si>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 xml:space="preserve">8.Содержание автомобильных дорог местного значения и внутриквартальных проездов </t>
  </si>
  <si>
    <t xml:space="preserve">Итого по разделу 8 содержание автомобильных дорог местного значения и внутриквартальных проездов </t>
  </si>
  <si>
    <t>1.13.1.</t>
  </si>
  <si>
    <t>1.13.2.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</si>
  <si>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</si>
  <si>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2.4.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</si>
  <si>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</si>
  <si>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</si>
  <si>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</si>
  <si>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</si>
  <si>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</si>
  <si>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</si>
  <si>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</si>
  <si>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</si>
  <si>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</si>
  <si>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</si>
  <si>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</si>
  <si>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</si>
  <si>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</si>
  <si>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</si>
  <si>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</si>
  <si>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</si>
  <si>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</si>
  <si>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</si>
  <si>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</si>
  <si>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</si>
  <si>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</si>
  <si>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</si>
  <si>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</si>
  <si>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</si>
  <si>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</si>
  <si>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</si>
  <si>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</si>
  <si>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</si>
  <si>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</si>
  <si>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</si>
  <si>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</si>
  <si>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</si>
  <si>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</si>
  <si>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</si>
  <si>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</si>
  <si>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</si>
  <si>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</si>
  <si>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</si>
  <si>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</si>
  <si>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</si>
  <si>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</si>
  <si>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</si>
  <si>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</si>
  <si>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</si>
  <si>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</si>
  <si>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</si>
  <si>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</si>
  <si>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</si>
  <si>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</si>
  <si>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</si>
  <si>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</si>
  <si>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</si>
  <si>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</si>
  <si>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</si>
  <si>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</si>
  <si>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</si>
  <si>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</si>
  <si>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</si>
  <si>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</si>
  <si>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</si>
  <si>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</si>
  <si>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</si>
  <si>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</si>
  <si>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</si>
  <si>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</si>
  <si>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</si>
  <si>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</si>
  <si>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</si>
  <si>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</si>
  <si>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</si>
  <si>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</si>
  <si>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</si>
  <si>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</si>
  <si>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</si>
  <si>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</si>
  <si>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</si>
  <si>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</si>
  <si>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</si>
  <si>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</si>
  <si>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</si>
  <si>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</si>
  <si>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</si>
  <si>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</si>
  <si>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 xml:space="preserve">4.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</si>
  <si>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</si>
  <si>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</si>
  <si>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</si>
  <si>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</si>
  <si>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2.4.1.</t>
  </si>
  <si>
    <t>2.4.2.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</si>
  <si>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</si>
  <si>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</si>
  <si>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5.141.</t>
  </si>
  <si>
    <t>7.1.156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</si>
  <si>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</si>
  <si>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</si>
  <si>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</si>
  <si>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</si>
  <si>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</si>
  <si>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проспект Степана Разина от дома №35 до дома №25</t>
  </si>
  <si>
    <t>вдоль ул. Пескалинская на участке от ул. Удалецкая до ул. Весенняя</t>
  </si>
  <si>
    <t>ООТ "Дилижанс"</t>
  </si>
  <si>
    <t>ООТ Лесная на участке от ул.Комомольской до Карла Маркса</t>
  </si>
  <si>
    <t>ООТ "База УМТС"</t>
  </si>
  <si>
    <t>ООТ "3-я проходная СК"</t>
  </si>
  <si>
    <t>ликвидация и устройство пешеходной дорожки на пересечении Приморского б-ра и пр-та Степана Разина</t>
  </si>
  <si>
    <t>устройство пешеходной дорожки с сокращением заездного кармана у остановки общественного транспорта Магазин "Экзотика"</t>
  </si>
  <si>
    <t>устройство пешеходной дорожки с сокращением заездного кармана у остановки общественного транспорта Магазин "1000 Мелочей"</t>
  </si>
  <si>
    <t>в районе дома №97 по пр-ту Степана Разина</t>
  </si>
  <si>
    <t>на Ленинском пр-те в районе дома №38А</t>
  </si>
  <si>
    <t>вдоль ул.Высоковольтной</t>
  </si>
  <si>
    <t>в районе остановки общественного транспорта "Спту №47"</t>
  </si>
  <si>
    <t>вдоль дома №13/1 по Гаражному переулку</t>
  </si>
  <si>
    <t>в районе остановки общественного транспорта "Театральная"</t>
  </si>
  <si>
    <t>в районе д. 3, 16, 25а по Комсомольскому шоссе</t>
  </si>
  <si>
    <t>ПБДД</t>
  </si>
  <si>
    <t>МРАД</t>
  </si>
  <si>
    <t>СУДС</t>
  </si>
  <si>
    <t>РГПТ</t>
  </si>
  <si>
    <t>Диагностика автомобильных дорог местного значения</t>
  </si>
  <si>
    <t>5.142.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</si>
  <si>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</si>
  <si>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</si>
  <si>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</si>
  <si>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</si>
  <si>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</si>
  <si>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</si>
  <si>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</si>
  <si>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</si>
  <si>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</si>
  <si>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</si>
  <si>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</si>
  <si>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</si>
  <si>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</si>
  <si>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</si>
  <si>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</si>
  <si>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</si>
  <si>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</si>
  <si>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</si>
  <si>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</si>
  <si>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3.18.</t>
  </si>
  <si>
    <t>3.19.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</si>
  <si>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</si>
  <si>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</si>
  <si>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</si>
  <si>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</si>
  <si>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</si>
  <si>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</si>
  <si>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</si>
  <si>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</si>
  <si>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</si>
  <si>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</si>
  <si>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>5.102.</t>
  </si>
  <si>
    <t>5.103.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</si>
  <si>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</si>
  <si>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</si>
  <si>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</si>
  <si>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</si>
  <si>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</si>
  <si>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ООТ "3-я проходная ВЦМ" по ул.Новозаводская</t>
  </si>
  <si>
    <t>Устройство линий наружного электроосвещения мест концентрации ДТП, в т.ч.:</t>
  </si>
  <si>
    <t>2.5.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</si>
  <si>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</si>
  <si>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</si>
  <si>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</si>
  <si>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</si>
  <si>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</si>
  <si>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</si>
  <si>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</si>
  <si>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</si>
  <si>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</si>
  <si>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2022</t>
  </si>
  <si>
    <t>2021-2022</t>
  </si>
  <si>
    <t>2021-2024</t>
  </si>
  <si>
    <t>2022-2024</t>
  </si>
  <si>
    <t>Устройство островков безопасности, пандусов, замена общественного транспорта</t>
  </si>
  <si>
    <t>Проектно-изыскательские работы по капитальному ремонту автомобильной дороги к ОАО "Жито" от ул. Коммунистической</t>
  </si>
  <si>
    <t>3.20.</t>
  </si>
  <si>
    <t>Ремонт проезда Тупиковый, 2, строение, 3 до ул. Новозаводская</t>
  </si>
  <si>
    <t>5.143.</t>
  </si>
  <si>
    <t>5.144.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</si>
  <si>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</si>
  <si>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</si>
  <si>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5.145.</t>
  </si>
  <si>
    <t>5.146.</t>
  </si>
  <si>
    <t>5.147.</t>
  </si>
  <si>
    <t>3.21.</t>
  </si>
  <si>
    <t>3.22.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</si>
  <si>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</si>
  <si>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</si>
  <si>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</si>
  <si>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</si>
  <si>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</si>
  <si>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</si>
  <si>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по ул. Лесная на участке от бульвара 50 лет Октября до ул. Комсомольской</t>
  </si>
  <si>
    <t>ООТ по ул. Льва Толстого</t>
  </si>
  <si>
    <t>ООТ по Ленинскому проспету на участке от ул. Революционной до Московского проспекта</t>
  </si>
  <si>
    <t>ООТ по ул. Телеграфная</t>
  </si>
  <si>
    <t>ООТ по ул. Нижегородская</t>
  </si>
  <si>
    <t>ООТ "Административный центр" по ул. Фрунзе</t>
  </si>
  <si>
    <t>ООТ "Медсанчасть №8" по ул. Лизы Чайкиной</t>
  </si>
  <si>
    <t>ООТ "Управление кадров ВАЗа по Южному шоссе"</t>
  </si>
  <si>
    <t>ООТ "ГАИ Комсомольского района" по ул. Коммунистическая</t>
  </si>
  <si>
    <t>ООТ "Детский городок"</t>
  </si>
  <si>
    <t>ООТ "Грузовое автохозяйство"</t>
  </si>
  <si>
    <t>ООТ "Гидротехническая" по ул. Гидротехническая</t>
  </si>
  <si>
    <t>ООТ "Русь" по ул.Революционная.</t>
  </si>
  <si>
    <t>ООТ "Учебный центр" по ул. Воскресенской</t>
  </si>
  <si>
    <t>ООТ "Стоматологическая поликлиника" по ул. Свердлова</t>
  </si>
  <si>
    <t>ООТ "Телецентр" по пр-ту Степана разина</t>
  </si>
  <si>
    <t>ООТ "Вега" по ул. Спортивной</t>
  </si>
  <si>
    <t>ООТ "Дворец спорта Волгарь" по Приморскому бульвару</t>
  </si>
  <si>
    <t>ООТ "Магазин "Восход" по ул. Свердлова</t>
  </si>
  <si>
    <t>ООТ "По требованию" на ул. Новозаводская между ООТ "КуйбышевАзот" и ООТ "Химэнергострой"</t>
  </si>
  <si>
    <t>ООТ "По требованию" по ул. Ушакова</t>
  </si>
  <si>
    <t>ООТ "3-я проходная СК" на ул. Ларина</t>
  </si>
  <si>
    <t>ООТ " ул.Железнодорожная" по проезду Дорофеева</t>
  </si>
  <si>
    <t>ООТ в районе ТД "Жигулевское море" (ул. Куйбышева, 18а)</t>
  </si>
  <si>
    <t>ООТ "Колхозный рынок" по ул. Громовой</t>
  </si>
  <si>
    <t xml:space="preserve">ООТ "ул. Механизаторов" по ул. Громовой </t>
  </si>
  <si>
    <t>ООТ "Магазин Светлана" на ул.Мира</t>
  </si>
  <si>
    <t>ООТ "ХимЭнергоСтрой" в районе дома №6 по ул. Новозаводская.</t>
  </si>
  <si>
    <t>проспект Степана Разина,7</t>
  </si>
  <si>
    <t>ул. Комзина, в районе дома №2</t>
  </si>
  <si>
    <t>"Туб. Диспансер" по ул. Телеграфная,34</t>
  </si>
  <si>
    <t>ул. Макарова, в районе дома №22)</t>
  </si>
  <si>
    <t>ул. Жилина (сторона Тольяттинской городской клинической больницы им. В.В. Баныкина)</t>
  </si>
  <si>
    <t>ул. Советской (сторона Тольяттинской городской клинической больницы им. В.В. Баныкина)</t>
  </si>
  <si>
    <t>в районе спортивного комплекса "СТАРТ" (ул. Республиканская,1)</t>
  </si>
  <si>
    <t>ул. Горького в районе дома №61</t>
  </si>
  <si>
    <t>в районе дома № 23 по Южному шоссе</t>
  </si>
  <si>
    <t>в районе здания по адресу ул. 40 лет Победы,35</t>
  </si>
  <si>
    <t>по сокращению разделительной полосы в районе пересечения ул. Карла Маркса и ул. Комсомольская</t>
  </si>
  <si>
    <t>Устройство парковочной площадки в районе дома №5 по ул. Автостроителей</t>
  </si>
  <si>
    <t>Устройство заезда на парковку к ТЦ "Океан" (ул. Свердлова,51)</t>
  </si>
  <si>
    <t>Ликвидация въездов и парковочных карманов по Приморскому бульвару в районе дома №29-А</t>
  </si>
  <si>
    <t>Ликвидация выезда от ГСК на ул. Дзержинского</t>
  </si>
  <si>
    <t>Устройство островков безопасности, пандусов, замена общественного транспорта, в т.ч.:</t>
  </si>
  <si>
    <t>Проектирование устройства парковочных площадок (карманов и стоянок), в т.ч.: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</si>
  <si>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</si>
  <si>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</si>
  <si>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Замена бортового камня (монтаж, демонтаж) по ул. Революционная,52-а</t>
  </si>
  <si>
    <t>Устройство островка безопасности в районе пересечения ул. Коммунальной и ул. Полякова</t>
  </si>
  <si>
    <t>Ликвидация разрывов на 3-х разделительных полосах по Московскому проспекту, в районе дома №3</t>
  </si>
  <si>
    <t>Ликвидация въездов и парковочных карманов в районе домов 74,76 по ул. Дзержинского</t>
  </si>
  <si>
    <t>40,97 / 40,97</t>
  </si>
  <si>
    <t>ул. Калинина</t>
  </si>
  <si>
    <t>нечетная сторона ул. Первомайской</t>
  </si>
  <si>
    <t>ул. Горького на участке от ул. Карла Маркса до ул. Лесной</t>
  </si>
  <si>
    <t>пешеходная дорожка из плит ПБ вдоль ул. Садовая</t>
  </si>
  <si>
    <t>с четной и нечетной стороны по ул. Ботаническая</t>
  </si>
  <si>
    <t>вдоль улицы Льва Толстого от ул. Герцена до ул. Ленина (с обеих сторон)</t>
  </si>
  <si>
    <t>вдоль ул. Фёдоровские луга</t>
  </si>
  <si>
    <t>ул. Ларина (на участке от Автозавосдкое шоссе до ул. Тимирязева)</t>
  </si>
  <si>
    <t>б-р Баумана (от жилого дома №1 по бульвару Баумана до дублера автомобильной дороги ул. Свердлова)</t>
  </si>
  <si>
    <t>ООТ "Магазин Мебель"</t>
  </si>
  <si>
    <t>ООТ "Микрорайон Нагорный"</t>
  </si>
  <si>
    <t>ООТ "Химик"</t>
  </si>
  <si>
    <t>ООТ "Политехнический колледж"</t>
  </si>
  <si>
    <t>ООТ "Дворец спорта "Волгарь"</t>
  </si>
  <si>
    <t>устройство пешеходной дорожки у дома №9 по ул.Автостроителей</t>
  </si>
  <si>
    <t>устройство пешеходной дорожки на пересечении ул.Белорусской и ул.Ленинградкой</t>
  </si>
  <si>
    <t>устройство пешеходной дорожки у дома №44 по Московскому пр-ту</t>
  </si>
  <si>
    <t>устройство пешеходной дорожки на спуске к набережной 6 квартала</t>
  </si>
  <si>
    <t>устройство пешеходной дорожки у дома №46а по ул.Горького</t>
  </si>
  <si>
    <t>устройство пешеходной дорожки на пересечении ул.Голосова и ул.Новозаводской</t>
  </si>
  <si>
    <t>устройство пешеходной дорожки у дома №97 по пр-ту Степана Разина</t>
  </si>
  <si>
    <t>устройство пешеходной дорожки на Ленинском пр-те в районе дома №38А</t>
  </si>
  <si>
    <t>устройство пешеходной дорожки у остановки общественного транспорта "Спту №47"</t>
  </si>
  <si>
    <t>устройство пешеходной дорожки вдоль дома №13/1 по Гаражному переулку</t>
  </si>
  <si>
    <t>устройство пешеходной дорожки у остановки общественного транспорта "Театральная"</t>
  </si>
  <si>
    <t>устройство пешеходной дорожки в районе д. 3, 16, 25а по Комсомольскому шоссе</t>
  </si>
  <si>
    <t>устройство пешеходной дорожки у дома №51 по ул.Борковской</t>
  </si>
  <si>
    <t>перенос пешеходной дорожки на пересечении ул.Жилина и ул.Ленинградской</t>
  </si>
  <si>
    <t>устройство тротуаров с сокращением полосы движения у дома №9 по ул.Коммунистической</t>
  </si>
  <si>
    <t>перенос пешеходной дорожки у дома №1 по Рябинову б-ру</t>
  </si>
  <si>
    <t>устройство пешеходной дорожки вдоль ул.Высоковольтной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</si>
  <si>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</si>
  <si>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</si>
  <si>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</si>
  <si>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</si>
  <si>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</si>
  <si>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</si>
  <si>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по проезду Почтовый, в районе нома №95 по ул.Ленина (Д/с №41 "Огонек").</t>
  </si>
  <si>
    <t>в районе дома №84 по ул.Мурысева (Педколледж)</t>
  </si>
  <si>
    <t>внутриквартальный проезд в районе дома №43 по ул.Фрунэе (Школа Королева).</t>
  </si>
  <si>
    <t xml:space="preserve"> в районе дома №6 по ул.Д.Ульянова (Д/с "Чайка")</t>
  </si>
  <si>
    <t>в районе дома №10 и №14 по бульвару Татищева</t>
  </si>
  <si>
    <t>по ул.40 лет Победы №106, ул.Ворошилова №61</t>
  </si>
  <si>
    <t>ул. Ингельберга, 52 в районе СШ № 15</t>
  </si>
  <si>
    <t>ул. Карла Маркса, 59 в районе Лицей № 19</t>
  </si>
  <si>
    <t>ул. Ленина, 108 в районе СОШ № 24</t>
  </si>
  <si>
    <t>ул. Олимпийская, 24 (по ул. Сиреневая) в районе СШ № 25</t>
  </si>
  <si>
    <t>ул. Комсомольская, 141 в районе д/с "Яблонька"</t>
  </si>
  <si>
    <t>б-р Туполева, 12 в районе СОШ № 47</t>
  </si>
  <si>
    <t>б-р Кулибина, 17 в районе Гимназия № 35</t>
  </si>
  <si>
    <t>ул. Баныкина, 12 в районе СОШ № 26</t>
  </si>
  <si>
    <t>ул. Советская, 53 в районе д/с "Жар-Птица"</t>
  </si>
  <si>
    <t>ул. Октябрьская, 57 в районе Школа № 4 (корпус)</t>
  </si>
  <si>
    <t>Комосомольское шоссе, 1 в районе с/ш № 16</t>
  </si>
  <si>
    <t>ул. Мурысева, 89а в районе С/Ш № 18</t>
  </si>
  <si>
    <t>ул. Шлюзовая, 8 в районе Школа интернат № 1</t>
  </si>
  <si>
    <t>ул. Первомайская (в районе домов 21, 23 по б-ру 50 лет Октября) в районе СОШ № 21, д/с № 90 "Золотое зернышко", д/с № 27 "Лесовичек"</t>
  </si>
  <si>
    <t>ул. Ставропольская, 19 в районе СОШ № 23</t>
  </si>
  <si>
    <t>ул. Матросова, 33, 37 в районе Техникум, колледж</t>
  </si>
  <si>
    <t>проезд от Ст. разина до ул. Ворошилова (9 кв) в районе д/с № 22 "Лучик"</t>
  </si>
  <si>
    <t>Ленинский пр-т 42, 35 в районе МБУ Школа № 40 и МБОУ "Элегия"</t>
  </si>
  <si>
    <t>ул. Юбилейная, 81 в районе МБУ Школа № 73</t>
  </si>
  <si>
    <t>Цветной б-р, 13 МБУ Школа № 82</t>
  </si>
  <si>
    <t>ул. Дзержинского, 1, ул. 40 лет Победы, 74 в районе МБУ Д/С № 200 "Волшебный башмачок", Д/С № 193 "Земляничка", СОШ № 70, Д/С № 187 "Солнышко"</t>
  </si>
  <si>
    <t>ул. Чуковского, 3 в районе МБУ Д/С № 20 "Снежок"</t>
  </si>
  <si>
    <t>ул. Баныкина, 38 в районе МБУ ДМО "Шанс"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</si>
  <si>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</si>
  <si>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</si>
  <si>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</si>
  <si>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ул.Коммунистическая от д.№9 до д.17 по ул.Куйбышева</t>
  </si>
  <si>
    <t>ул.Заставная от Южного шоссе до ул.Дзержинского</t>
  </si>
  <si>
    <t>ул.Ларина от ул.Новозаводская до ул.Васильевская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</si>
  <si>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</si>
  <si>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>5.148.</t>
  </si>
  <si>
    <t>5.149.</t>
  </si>
  <si>
    <t>5.150.</t>
  </si>
  <si>
    <t>5.151.</t>
  </si>
  <si>
    <t xml:space="preserve">Количество разработанной проектно-сметной документации по устройству линии наружного освещения </t>
  </si>
  <si>
    <t>96,97 / 48,52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</si>
  <si>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</si>
  <si>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229,86 / 208,86</t>
  </si>
  <si>
    <t>576,28 / -</t>
  </si>
  <si>
    <t>переход в районе ООТ «Парк Хаус»;</t>
  </si>
  <si>
    <t>2018 (Оплата ранее принятых обязательств)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</si>
  <si>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</si>
  <si>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</si>
  <si>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</si>
  <si>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</si>
  <si>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</si>
  <si>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принятых в 2018 году обязательств</t>
  </si>
  <si>
    <t>3.23.</t>
  </si>
  <si>
    <t>Оплата ранее принятых обязательств</t>
  </si>
  <si>
    <t>ул. Цеховая от ул.Вокзальной до ул.Северной</t>
  </si>
  <si>
    <t>5.152.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</si>
  <si>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</si>
  <si>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</si>
  <si>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5.153.</t>
  </si>
  <si>
    <t>ул.Грачева от д.30 по ул.Грачева до д.46 по ул.Грачева</t>
  </si>
  <si>
    <t>7.1.157</t>
  </si>
  <si>
    <t>Количество приобретенных передвижных специализированных дорожных лабораторий</t>
  </si>
  <si>
    <t>Устройство островков безопасности, пандусов и замена остановок общественного транспорта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</si>
  <si>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</si>
  <si>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</si>
  <si>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</si>
  <si>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</si>
  <si>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</si>
  <si>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</si>
  <si>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</si>
  <si>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</si>
  <si>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2022, 2025</t>
  </si>
  <si>
    <t>2021, 2022, 2025</t>
  </si>
  <si>
    <t>2022, 2023</t>
  </si>
  <si>
    <t>ул. Революционная от Ленинского пр-та до Приморского бульвара</t>
  </si>
  <si>
    <t>5.154.</t>
  </si>
  <si>
    <t>Лесопарковое шоссе, от пр-та Степана Разина до ул. Комзина, западнее здания, имеющего адрес: Комзина, 12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</si>
  <si>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</si>
  <si>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</si>
  <si>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</si>
  <si>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>1.13.3.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</si>
  <si>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</si>
  <si>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</si>
  <si>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</si>
  <si>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>Приложение № 2                                                                                              к  постановлению администрации городского округа Тольятти от______________№ __________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</si>
  <si>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</si>
  <si>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Приложение № 3                                                                                             к  постановлению администрации городского округа Тольятти от_______________№ _________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</si>
  <si>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</si>
  <si>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Приложение № 4                                                                                              к  постановлению администрации   городского округа Тольятти      от______________ №_________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</si>
  <si>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</si>
  <si>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Приложение № 5                                                                                                                      к  постановлению администрации        городского округа Тольятти                                от______________ № __________</t>
  </si>
  <si>
    <t>Выполнение работ по ремонту съездов с Поволжского шоссе на Обводное шоссе</t>
  </si>
  <si>
    <t>3. 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</si>
  <si>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</si>
  <si>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</si>
  <si>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</si>
  <si>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ООТ "ТП-20" по Поволжскому шоссе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</si>
  <si>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</si>
  <si>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</si>
  <si>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Проектирование установки РМП на пересечении Московского пр-та и ул. Дзержинского</t>
  </si>
  <si>
    <t>Выполнение работ по обеспечению безопасности участников дорожного движения</t>
  </si>
  <si>
    <t>на пересечении ул.Голосова и ул.Новозаводской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</si>
  <si>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</si>
  <si>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</si>
  <si>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</si>
  <si>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</si>
  <si>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</si>
  <si>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</si>
  <si>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</si>
  <si>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</si>
  <si>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</si>
  <si>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</si>
  <si>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</si>
  <si>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устройство тротуара вдоль ул. Революционная на участке от ул. Фрунзе до ООТ "ТЦ Русь на Волге"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</si>
  <si>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</si>
  <si>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</si>
  <si>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 xml:space="preserve">ООТ "2-я Дачная" 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</si>
  <si>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</si>
  <si>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</si>
  <si>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</si>
  <si>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</si>
  <si>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</si>
  <si>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</si>
  <si>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</si>
  <si>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</si>
  <si>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</si>
  <si>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</si>
  <si>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</si>
  <si>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</si>
  <si>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</si>
  <si>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</si>
  <si>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</si>
  <si>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</si>
  <si>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247,35 / 212,80</t>
  </si>
  <si>
    <t>ул.Новозаводская от ул.Комсомольская до Обводного шоссе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</si>
  <si>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color theme="1"/>
        <rFont val="Arial"/>
        <family val="2"/>
        <charset val="204"/>
      </rPr>
      <t xml:space="preserve"> </t>
    </r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</si>
  <si>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</si>
  <si>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</si>
  <si>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</si>
  <si>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</si>
  <si>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</si>
  <si>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</si>
  <si>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4.18.</t>
  </si>
  <si>
    <t>4.19.</t>
  </si>
  <si>
    <t>3.24.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</si>
  <si>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дворовых территорий</t>
  </si>
  <si>
    <t>5.155.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</si>
  <si>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</si>
  <si>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</si>
  <si>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</si>
  <si>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5.156.</t>
  </si>
  <si>
    <t>5.157.</t>
  </si>
  <si>
    <t>5.158.</t>
  </si>
  <si>
    <t>356,82 / 323,32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</si>
  <si>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</si>
  <si>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</si>
  <si>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</si>
  <si>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</si>
  <si>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</si>
  <si>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</si>
  <si>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по устройству линий наружного электроосвещения, в том числе на осуществление технологического присоединения к электрическим сетям</t>
  </si>
  <si>
    <t>Проектно-изыскательские работы по устройству линий наружного электроосвещения, в том числе осуществление технологического присоединения к электрическим сетям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</si>
  <si>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</si>
  <si>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</si>
  <si>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</si>
  <si>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</si>
  <si>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</si>
  <si>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</si>
  <si>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</si>
  <si>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 дворовых территорий многоквартирных домов, проездов к дворовым территориям многоквартирных домов городского округа Тольятти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</si>
  <si>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</si>
  <si>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>Приложение № 1                                                                                              к  постановлению администрации 
городского округа Тольятти 
от_______________№ _________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</si>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</sst>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6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14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9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19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3" fillId="2" borderId="0" xfId="0" applyFont="1" applyFill="1"/>
    <xf numFmtId="0" fontId="0" fillId="0" borderId="0" xfId="0" applyFont="1" applyFill="1" applyAlignment="1"/>
    <xf numFmtId="0" fontId="3" fillId="0" borderId="0" xfId="0" applyFont="1" applyFill="1" applyAlignment="1"/>
    <xf numFmtId="0" fontId="2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2" fillId="0" borderId="0" xfId="0" applyFont="1" applyFill="1"/>
    <xf numFmtId="0" fontId="23" fillId="0" borderId="0" xfId="0" applyFont="1" applyFill="1"/>
    <xf numFmtId="165" fontId="0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top" wrapText="1"/>
    </xf>
    <xf numFmtId="0" fontId="17" fillId="4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0" fillId="2" borderId="0" xfId="0" applyFont="1" applyFill="1" applyAlignment="1"/>
    <xf numFmtId="0" fontId="15" fillId="0" borderId="0" xfId="0" applyFont="1" applyFill="1"/>
    <xf numFmtId="0" fontId="3" fillId="0" borderId="6" xfId="0" applyFont="1" applyFill="1" applyBorder="1"/>
    <xf numFmtId="0" fontId="0" fillId="0" borderId="6" xfId="0" applyFont="1" applyFill="1" applyBorder="1"/>
    <xf numFmtId="0" fontId="24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0" fontId="0" fillId="5" borderId="0" xfId="0" applyFont="1" applyFill="1"/>
    <xf numFmtId="3" fontId="33" fillId="0" borderId="1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/>
    <xf numFmtId="0" fontId="1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26" fillId="0" borderId="0" xfId="0" applyFont="1" applyFill="1" applyBorder="1"/>
    <xf numFmtId="4" fontId="38" fillId="0" borderId="0" xfId="0" applyNumberFormat="1" applyFont="1" applyFill="1"/>
    <xf numFmtId="0" fontId="38" fillId="0" borderId="0" xfId="0" applyFont="1" applyFill="1"/>
    <xf numFmtId="0" fontId="1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0" fontId="21" fillId="0" borderId="0" xfId="0" applyFont="1" applyFill="1" applyAlignment="1">
      <alignment horizontal="center"/>
    </xf>
    <xf numFmtId="166" fontId="39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3" xfId="0" applyFont="1" applyFill="1" applyBorder="1"/>
    <xf numFmtId="0" fontId="3" fillId="0" borderId="3" xfId="0" applyFont="1" applyFill="1" applyBorder="1"/>
    <xf numFmtId="49" fontId="24" fillId="0" borderId="1" xfId="0" applyNumberFormat="1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168" fontId="4" fillId="0" borderId="13" xfId="0" applyNumberFormat="1" applyFont="1" applyFill="1" applyBorder="1" applyAlignment="1">
      <alignment horizontal="center" vertical="top" wrapText="1"/>
    </xf>
    <xf numFmtId="169" fontId="4" fillId="0" borderId="13" xfId="0" applyNumberFormat="1" applyFont="1" applyFill="1" applyBorder="1" applyAlignment="1">
      <alignment horizontal="center" vertical="top" wrapText="1"/>
    </xf>
    <xf numFmtId="169" fontId="4" fillId="0" borderId="14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center" vertical="center"/>
    </xf>
    <xf numFmtId="166" fontId="23" fillId="0" borderId="0" xfId="0" applyNumberFormat="1" applyFont="1" applyFill="1"/>
    <xf numFmtId="3" fontId="28" fillId="2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Fill="1"/>
    <xf numFmtId="165" fontId="9" fillId="0" borderId="1" xfId="0" applyNumberFormat="1" applyFont="1" applyFill="1" applyBorder="1" applyAlignment="1">
      <alignment horizontal="center" vertical="center" wrapText="1"/>
    </xf>
    <xf numFmtId="3" fontId="28" fillId="0" borderId="4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0" fillId="0" borderId="0" xfId="0" applyFont="1" applyAlignment="1"/>
    <xf numFmtId="0" fontId="0" fillId="2" borderId="0" xfId="0" applyFont="1" applyFill="1" applyAlignment="1">
      <alignment vertical="center"/>
    </xf>
    <xf numFmtId="4" fontId="23" fillId="0" borderId="0" xfId="0" applyNumberFormat="1" applyFont="1" applyFill="1"/>
    <xf numFmtId="3" fontId="23" fillId="0" borderId="0" xfId="0" applyNumberFormat="1" applyFont="1" applyFill="1"/>
    <xf numFmtId="0" fontId="0" fillId="0" borderId="0" xfId="0" applyFont="1" applyBorder="1"/>
    <xf numFmtId="3" fontId="5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23" fillId="0" borderId="0" xfId="0" applyFont="1" applyFill="1" applyAlignment="1">
      <alignment horizontal="center"/>
    </xf>
    <xf numFmtId="167" fontId="3" fillId="0" borderId="0" xfId="0" applyNumberFormat="1" applyFont="1" applyFill="1"/>
    <xf numFmtId="0" fontId="23" fillId="0" borderId="0" xfId="0" applyFont="1" applyFill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15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2" fontId="17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vertical="center" wrapText="1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shrinkToFit="1"/>
    </xf>
    <xf numFmtId="4" fontId="30" fillId="0" borderId="1" xfId="0" applyNumberFormat="1" applyFont="1" applyFill="1" applyBorder="1" applyAlignment="1">
      <alignment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left" vertical="center" wrapText="1" shrinkToFit="1"/>
    </xf>
    <xf numFmtId="4" fontId="9" fillId="0" borderId="1" xfId="0" applyNumberFormat="1" applyFont="1" applyFill="1" applyBorder="1" applyAlignment="1">
      <alignment horizontal="left" vertical="center" wrapText="1" shrinkToFit="1"/>
    </xf>
    <xf numFmtId="4" fontId="34" fillId="0" borderId="1" xfId="0" applyNumberFormat="1" applyFont="1" applyFill="1" applyBorder="1" applyAlignment="1">
      <alignment horizontal="center" vertical="center" wrapText="1" shrinkToFit="1"/>
    </xf>
    <xf numFmtId="4" fontId="30" fillId="0" borderId="1" xfId="0" applyNumberFormat="1" applyFont="1" applyFill="1" applyBorder="1" applyAlignment="1">
      <alignment horizontal="left" vertical="center" wrapText="1" shrinkToFi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2" fontId="9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 shrinkToFit="1"/>
    </xf>
    <xf numFmtId="4" fontId="4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/>
    <xf numFmtId="2" fontId="0" fillId="0" borderId="0" xfId="0" applyNumberFormat="1" applyFont="1" applyFill="1"/>
    <xf numFmtId="0" fontId="0" fillId="0" borderId="6" xfId="0" applyFont="1" applyFill="1" applyBorder="1" applyAlignment="1">
      <alignment wrapText="1"/>
    </xf>
    <xf numFmtId="2" fontId="0" fillId="0" borderId="6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2" fontId="0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0" fontId="0" fillId="0" borderId="12" xfId="0" applyFont="1" applyBorder="1"/>
    <xf numFmtId="3" fontId="46" fillId="0" borderId="1" xfId="0" applyNumberFormat="1" applyFont="1" applyFill="1" applyBorder="1" applyAlignment="1">
      <alignment horizontal="center" vertical="center"/>
    </xf>
    <xf numFmtId="167" fontId="3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8" fontId="33" fillId="0" borderId="8" xfId="0" applyNumberFormat="1" applyFont="1" applyFill="1" applyBorder="1" applyAlignment="1">
      <alignment vertical="center"/>
    </xf>
    <xf numFmtId="168" fontId="33" fillId="0" borderId="4" xfId="0" applyNumberFormat="1" applyFont="1" applyFill="1" applyBorder="1" applyAlignment="1">
      <alignment vertical="center"/>
    </xf>
    <xf numFmtId="0" fontId="45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168" fontId="33" fillId="0" borderId="1" xfId="0" applyNumberFormat="1" applyFont="1" applyFill="1" applyBorder="1" applyAlignment="1">
      <alignment vertical="center"/>
    </xf>
    <xf numFmtId="4" fontId="12" fillId="0" borderId="0" xfId="0" applyNumberFormat="1" applyFont="1" applyFill="1"/>
    <xf numFmtId="3" fontId="12" fillId="0" borderId="0" xfId="0" applyNumberFormat="1" applyFont="1" applyFill="1"/>
    <xf numFmtId="168" fontId="13" fillId="0" borderId="15" xfId="0" applyNumberFormat="1" applyFont="1" applyFill="1" applyBorder="1" applyAlignment="1">
      <alignment horizontal="center" vertical="center"/>
    </xf>
    <xf numFmtId="168" fontId="13" fillId="0" borderId="2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9" fontId="4" fillId="0" borderId="11" xfId="0" applyNumberFormat="1" applyFont="1" applyFill="1" applyBorder="1" applyAlignment="1">
      <alignment horizontal="center" vertical="center" wrapText="1"/>
    </xf>
    <xf numFmtId="168" fontId="4" fillId="0" borderId="16" xfId="0" applyNumberFormat="1" applyFont="1" applyFill="1" applyBorder="1" applyAlignment="1">
      <alignment horizontal="center" vertical="top" wrapText="1"/>
    </xf>
    <xf numFmtId="169" fontId="4" fillId="0" borderId="1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8" fontId="4" fillId="0" borderId="1" xfId="0" applyNumberFormat="1" applyFont="1" applyFill="1" applyBorder="1" applyAlignment="1">
      <alignment horizontal="center" vertical="top" wrapText="1"/>
    </xf>
    <xf numFmtId="169" fontId="4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67" fontId="4" fillId="0" borderId="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/>
    <xf numFmtId="0" fontId="4" fillId="0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top" wrapText="1"/>
    </xf>
    <xf numFmtId="3" fontId="52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/>
    </xf>
    <xf numFmtId="0" fontId="9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8" fontId="4" fillId="0" borderId="4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169" fontId="4" fillId="0" borderId="4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169" fontId="4" fillId="0" borderId="5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65" fontId="53" fillId="0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167" fontId="50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168" fontId="50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168" fontId="46" fillId="0" borderId="1" xfId="0" applyNumberFormat="1" applyFont="1" applyFill="1" applyBorder="1" applyAlignment="1">
      <alignment vertical="center"/>
    </xf>
    <xf numFmtId="167" fontId="57" fillId="0" borderId="1" xfId="9" applyNumberFormat="1" applyFont="1" applyFill="1" applyBorder="1" applyAlignment="1">
      <alignment horizontal="center" vertical="center" wrapText="1"/>
    </xf>
    <xf numFmtId="3" fontId="52" fillId="0" borderId="1" xfId="4" applyNumberFormat="1" applyFont="1" applyFill="1" applyBorder="1" applyAlignment="1">
      <alignment horizontal="center" vertical="center"/>
    </xf>
    <xf numFmtId="3" fontId="52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3" fontId="46" fillId="0" borderId="1" xfId="4" applyNumberFormat="1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 wrapText="1"/>
    </xf>
    <xf numFmtId="167" fontId="52" fillId="0" borderId="1" xfId="0" applyNumberFormat="1" applyFont="1" applyFill="1" applyBorder="1" applyAlignment="1">
      <alignment horizontal="center" vertical="center" wrapText="1"/>
    </xf>
    <xf numFmtId="165" fontId="50" fillId="0" borderId="1" xfId="7" applyNumberFormat="1" applyFont="1" applyFill="1" applyBorder="1" applyAlignment="1">
      <alignment horizontal="center" vertical="center" wrapText="1"/>
    </xf>
    <xf numFmtId="0" fontId="47" fillId="0" borderId="1" xfId="7" applyFont="1" applyFill="1" applyBorder="1" applyAlignment="1">
      <alignment horizontal="center" vertical="center" wrapText="1"/>
    </xf>
    <xf numFmtId="0" fontId="50" fillId="0" borderId="1" xfId="7" applyFont="1" applyFill="1" applyBorder="1" applyAlignment="1">
      <alignment horizontal="center" vertical="center" wrapText="1"/>
    </xf>
    <xf numFmtId="3" fontId="46" fillId="0" borderId="1" xfId="7" applyNumberFormat="1" applyFont="1" applyFill="1" applyBorder="1" applyAlignment="1">
      <alignment horizontal="center" vertical="center"/>
    </xf>
    <xf numFmtId="3" fontId="52" fillId="0" borderId="1" xfId="7" applyNumberFormat="1" applyFont="1" applyFill="1" applyBorder="1" applyAlignment="1">
      <alignment horizontal="center" vertical="center"/>
    </xf>
    <xf numFmtId="165" fontId="50" fillId="0" borderId="1" xfId="0" applyNumberFormat="1" applyFont="1" applyFill="1" applyBorder="1" applyAlignment="1">
      <alignment horizontal="center" vertical="center" wrapText="1"/>
    </xf>
    <xf numFmtId="3" fontId="46" fillId="0" borderId="1" xfId="0" applyNumberFormat="1" applyFont="1" applyFill="1" applyBorder="1" applyAlignment="1">
      <alignment horizontal="center" vertical="center"/>
    </xf>
    <xf numFmtId="3" fontId="52" fillId="0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168" fontId="33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67" fontId="33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wrapText="1"/>
    </xf>
    <xf numFmtId="0" fontId="24" fillId="0" borderId="8" xfId="0" applyFont="1" applyBorder="1"/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52" fillId="0" borderId="1" xfId="0" applyNumberFormat="1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53" fillId="2" borderId="1" xfId="0" applyNumberFormat="1" applyFont="1" applyFill="1" applyBorder="1" applyAlignment="1">
      <alignment horizontal="center" vertical="center" wrapText="1"/>
    </xf>
    <xf numFmtId="168" fontId="61" fillId="0" borderId="1" xfId="0" applyNumberFormat="1" applyFont="1" applyFill="1" applyBorder="1" applyAlignment="1">
      <alignment horizontal="center" vertical="center"/>
    </xf>
    <xf numFmtId="168" fontId="62" fillId="0" borderId="1" xfId="0" applyNumberFormat="1" applyFont="1" applyFill="1" applyBorder="1" applyAlignment="1">
      <alignment horizontal="center" vertical="center"/>
    </xf>
    <xf numFmtId="3" fontId="47" fillId="2" borderId="1" xfId="1" applyNumberFormat="1" applyFont="1" applyFill="1" applyBorder="1" applyAlignment="1">
      <alignment horizontal="center" vertical="center" wrapText="1"/>
    </xf>
    <xf numFmtId="2" fontId="47" fillId="2" borderId="1" xfId="0" applyNumberFormat="1" applyFont="1" applyFill="1" applyBorder="1" applyAlignment="1">
      <alignment horizontal="center" vertical="center" wrapText="1"/>
    </xf>
    <xf numFmtId="2" fontId="47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shrinkToFi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3" fontId="52" fillId="0" borderId="1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3" fontId="4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52" fillId="0" borderId="1" xfId="0" applyNumberFormat="1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14" fillId="0" borderId="7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68" fontId="33" fillId="0" borderId="5" xfId="0" applyNumberFormat="1" applyFont="1" applyFill="1" applyBorder="1" applyAlignment="1">
      <alignment horizontal="center" vertical="center"/>
    </xf>
    <xf numFmtId="168" fontId="33" fillId="0" borderId="8" xfId="0" applyNumberFormat="1" applyFont="1" applyFill="1" applyBorder="1" applyAlignment="1">
      <alignment horizontal="center" vertical="center"/>
    </xf>
    <xf numFmtId="168" fontId="33" fillId="0" borderId="4" xfId="0" applyNumberFormat="1" applyFont="1" applyFill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67" fontId="33" fillId="0" borderId="5" xfId="0" applyNumberFormat="1" applyFont="1" applyFill="1" applyBorder="1" applyAlignment="1">
      <alignment horizontal="center" vertical="center"/>
    </xf>
    <xf numFmtId="167" fontId="33" fillId="0" borderId="8" xfId="0" applyNumberFormat="1" applyFont="1" applyFill="1" applyBorder="1" applyAlignment="1">
      <alignment horizontal="center" vertical="center"/>
    </xf>
    <xf numFmtId="167" fontId="33" fillId="0" borderId="4" xfId="0" applyNumberFormat="1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left" vertical="center" wrapText="1"/>
    </xf>
    <xf numFmtId="168" fontId="33" fillId="0" borderId="11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168" fontId="33" fillId="0" borderId="1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8" fontId="13" fillId="0" borderId="18" xfId="0" applyNumberFormat="1" applyFont="1" applyFill="1" applyBorder="1" applyAlignment="1">
      <alignment horizontal="center" vertical="center"/>
    </xf>
    <xf numFmtId="168" fontId="13" fillId="0" borderId="9" xfId="0" applyNumberFormat="1" applyFont="1" applyFill="1" applyBorder="1" applyAlignment="1">
      <alignment horizontal="center" vertical="center"/>
    </xf>
    <xf numFmtId="168" fontId="13" fillId="0" borderId="10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168" fontId="14" fillId="0" borderId="8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3" fontId="52" fillId="0" borderId="1" xfId="0" applyNumberFormat="1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58" fillId="6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/>
    <xf numFmtId="0" fontId="56" fillId="0" borderId="1" xfId="6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165" fontId="5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42" fillId="6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_Лист1" xfId="6" xr:uid="{00000000-0005-0000-0000-000006000000}"/>
    <cellStyle name="Финансовый" xfId="4" builtinId="3"/>
    <cellStyle name="Финансовый 2" xfId="5" xr:uid="{00000000-0005-0000-0000-000008000000}"/>
    <cellStyle name="Финансовый 3" xfId="9" xr:uid="{00000000-0005-0000-0000-000009000000}"/>
    <cellStyle name="Финансовый 4" xfId="10" xr:uid="{00000000-0005-0000-0000-00000A000000}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mplan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80;&#1079;&#1084;.%20&#1044;&#1091;&#1084;&#1072;%20&#1088;&#1077;&#1096;.1137/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  <cell r="AB227">
            <v>0</v>
          </cell>
          <cell r="AC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5"/>
  <sheetViews>
    <sheetView view="pageBreakPreview" topLeftCell="A13" zoomScale="80" zoomScaleSheetLayoutView="80" workbookViewId="0">
      <selection activeCell="Q22" sqref="Q22"/>
    </sheetView>
  </sheetViews>
  <sheetFormatPr defaultRowHeight="12.75" x14ac:dyDescent="0.2"/>
  <cols>
    <col min="1" max="1" width="4.85546875" style="3" customWidth="1"/>
    <col min="2" max="2" width="35.140625" style="3" customWidth="1"/>
    <col min="3" max="3" width="11.5703125" style="3" customWidth="1"/>
    <col min="4" max="4" width="8.85546875" style="3"/>
    <col min="5" max="5" width="9.42578125" style="3" bestFit="1" customWidth="1"/>
    <col min="6" max="7" width="10.7109375" style="3" bestFit="1" customWidth="1"/>
    <col min="8" max="9" width="8.85546875" style="3"/>
    <col min="10" max="10" width="18.5703125" style="3" customWidth="1"/>
    <col min="11" max="16384" width="9.140625" style="3"/>
  </cols>
  <sheetData>
    <row r="1" spans="1:11" ht="84" customHeight="1" x14ac:dyDescent="0.25">
      <c r="E1" s="355" t="s">
        <v>1649</v>
      </c>
      <c r="F1" s="355"/>
      <c r="G1" s="355"/>
      <c r="H1" s="355"/>
      <c r="I1" s="355"/>
      <c r="J1" s="63"/>
      <c r="K1" s="63"/>
    </row>
    <row r="2" spans="1:11" ht="40.15" customHeight="1" x14ac:dyDescent="0.2">
      <c r="A2" s="354" t="s">
        <v>1146</v>
      </c>
      <c r="B2" s="354"/>
      <c r="C2" s="354"/>
      <c r="D2" s="354"/>
      <c r="E2" s="354"/>
      <c r="F2" s="354"/>
      <c r="G2" s="354"/>
      <c r="H2" s="354"/>
      <c r="I2" s="354"/>
    </row>
    <row r="3" spans="1:11" ht="31.5" customHeight="1" x14ac:dyDescent="0.2">
      <c r="A3" s="361" t="s">
        <v>210</v>
      </c>
      <c r="B3" s="361" t="s">
        <v>846</v>
      </c>
      <c r="C3" s="361" t="s">
        <v>847</v>
      </c>
      <c r="D3" s="361" t="s">
        <v>699</v>
      </c>
      <c r="E3" s="361" t="s">
        <v>848</v>
      </c>
      <c r="F3" s="361"/>
      <c r="G3" s="361"/>
      <c r="H3" s="361"/>
      <c r="I3" s="361"/>
    </row>
    <row r="4" spans="1:11" ht="17.25" customHeight="1" x14ac:dyDescent="0.2">
      <c r="A4" s="361"/>
      <c r="B4" s="361"/>
      <c r="C4" s="361"/>
      <c r="D4" s="361"/>
      <c r="E4" s="210">
        <v>2021</v>
      </c>
      <c r="F4" s="210">
        <v>2022</v>
      </c>
      <c r="G4" s="210">
        <v>2023</v>
      </c>
      <c r="H4" s="210">
        <v>2024</v>
      </c>
      <c r="I4" s="210">
        <v>2025</v>
      </c>
    </row>
    <row r="5" spans="1:11" ht="15" x14ac:dyDescent="0.2">
      <c r="A5" s="210">
        <v>1</v>
      </c>
      <c r="B5" s="210">
        <v>2</v>
      </c>
      <c r="C5" s="210">
        <v>3</v>
      </c>
      <c r="D5" s="210">
        <v>4</v>
      </c>
      <c r="E5" s="210">
        <v>5</v>
      </c>
      <c r="F5" s="210">
        <v>6</v>
      </c>
      <c r="G5" s="210">
        <v>7</v>
      </c>
      <c r="H5" s="210">
        <v>8</v>
      </c>
      <c r="I5" s="210">
        <v>9</v>
      </c>
    </row>
    <row r="6" spans="1:11" ht="98.25" customHeight="1" x14ac:dyDescent="0.2">
      <c r="A6" s="211">
        <v>1</v>
      </c>
      <c r="B6" s="182" t="s">
        <v>865</v>
      </c>
      <c r="C6" s="44" t="s">
        <v>718</v>
      </c>
      <c r="D6" s="44">
        <v>2.5</v>
      </c>
      <c r="E6" s="44">
        <v>2.4500000000000002</v>
      </c>
      <c r="F6" s="27">
        <v>2.4</v>
      </c>
      <c r="G6" s="27">
        <v>2.35</v>
      </c>
      <c r="H6" s="27">
        <v>2.2999999999999998</v>
      </c>
      <c r="I6" s="44">
        <v>2.25</v>
      </c>
    </row>
    <row r="7" spans="1:11" ht="74.25" customHeight="1" x14ac:dyDescent="0.2">
      <c r="A7" s="211">
        <v>2</v>
      </c>
      <c r="B7" s="182" t="s">
        <v>866</v>
      </c>
      <c r="C7" s="44" t="s">
        <v>843</v>
      </c>
      <c r="D7" s="44">
        <v>789</v>
      </c>
      <c r="E7" s="44">
        <v>788</v>
      </c>
      <c r="F7" s="44">
        <v>785</v>
      </c>
      <c r="G7" s="44">
        <v>780</v>
      </c>
      <c r="H7" s="44">
        <v>775</v>
      </c>
      <c r="I7" s="44">
        <v>770</v>
      </c>
    </row>
    <row r="8" spans="1:11" ht="127.5" customHeight="1" x14ac:dyDescent="0.2">
      <c r="A8" s="211">
        <v>3</v>
      </c>
      <c r="B8" s="182" t="s">
        <v>1544</v>
      </c>
      <c r="C8" s="210" t="s">
        <v>721</v>
      </c>
      <c r="D8" s="44">
        <v>711.9</v>
      </c>
      <c r="E8" s="86">
        <v>730.5</v>
      </c>
      <c r="F8" s="318">
        <v>757.75</v>
      </c>
      <c r="G8" s="318">
        <v>763.95</v>
      </c>
      <c r="H8" s="252">
        <v>810.3</v>
      </c>
      <c r="I8" s="44">
        <v>817.5</v>
      </c>
    </row>
    <row r="9" spans="1:11" ht="139.5" customHeight="1" x14ac:dyDescent="0.2">
      <c r="A9" s="211">
        <v>4</v>
      </c>
      <c r="B9" s="183" t="s">
        <v>1545</v>
      </c>
      <c r="C9" s="210" t="s">
        <v>718</v>
      </c>
      <c r="D9" s="44" t="s">
        <v>703</v>
      </c>
      <c r="E9" s="27">
        <v>0.35</v>
      </c>
      <c r="F9" s="253">
        <v>0.26</v>
      </c>
      <c r="G9" s="253" t="s">
        <v>703</v>
      </c>
      <c r="H9" s="253" t="s">
        <v>703</v>
      </c>
      <c r="I9" s="27">
        <v>1.51</v>
      </c>
    </row>
    <row r="10" spans="1:11" ht="156.75" customHeight="1" x14ac:dyDescent="0.2">
      <c r="A10" s="211">
        <v>5</v>
      </c>
      <c r="B10" s="183" t="s">
        <v>1546</v>
      </c>
      <c r="C10" s="210" t="s">
        <v>718</v>
      </c>
      <c r="D10" s="44" t="s">
        <v>703</v>
      </c>
      <c r="E10" s="27">
        <v>0.1</v>
      </c>
      <c r="F10" s="316">
        <f>100/867.19*1</f>
        <v>0.11531498287572503</v>
      </c>
      <c r="G10" s="316">
        <f>100/868.09*0.45</f>
        <v>5.183794307041896E-2</v>
      </c>
      <c r="H10" s="44" t="s">
        <v>703</v>
      </c>
      <c r="I10" s="44">
        <v>0.21</v>
      </c>
    </row>
    <row r="11" spans="1:11" ht="155.25" customHeight="1" x14ac:dyDescent="0.2">
      <c r="A11" s="211">
        <v>6</v>
      </c>
      <c r="B11" s="182" t="s">
        <v>1547</v>
      </c>
      <c r="C11" s="210" t="s">
        <v>718</v>
      </c>
      <c r="D11" s="44" t="s">
        <v>703</v>
      </c>
      <c r="E11" s="27">
        <v>0.05</v>
      </c>
      <c r="F11" s="27">
        <v>1.41</v>
      </c>
      <c r="G11" s="239" t="s">
        <v>703</v>
      </c>
      <c r="H11" s="27" t="s">
        <v>703</v>
      </c>
      <c r="I11" s="27">
        <v>2.16</v>
      </c>
    </row>
    <row r="12" spans="1:11" ht="195.75" customHeight="1" x14ac:dyDescent="0.2">
      <c r="A12" s="211">
        <v>7</v>
      </c>
      <c r="B12" s="182" t="s">
        <v>844</v>
      </c>
      <c r="C12" s="210" t="s">
        <v>718</v>
      </c>
      <c r="D12" s="44">
        <v>43.8</v>
      </c>
      <c r="E12" s="44">
        <v>3</v>
      </c>
      <c r="F12" s="317">
        <v>0.61</v>
      </c>
      <c r="G12" s="317">
        <v>2.34</v>
      </c>
      <c r="H12" s="44">
        <v>2.16</v>
      </c>
      <c r="I12" s="44">
        <v>37</v>
      </c>
    </row>
    <row r="13" spans="1:11" ht="52.15" customHeight="1" x14ac:dyDescent="0.2">
      <c r="A13" s="211">
        <v>8</v>
      </c>
      <c r="B13" s="182" t="s">
        <v>845</v>
      </c>
      <c r="C13" s="210" t="s">
        <v>718</v>
      </c>
      <c r="D13" s="44">
        <v>40</v>
      </c>
      <c r="E13" s="44">
        <v>45</v>
      </c>
      <c r="F13" s="44">
        <v>49</v>
      </c>
      <c r="G13" s="44">
        <v>50</v>
      </c>
      <c r="H13" s="44">
        <v>55</v>
      </c>
      <c r="I13" s="44">
        <v>60</v>
      </c>
    </row>
    <row r="14" spans="1:11" ht="48.75" customHeight="1" x14ac:dyDescent="0.2">
      <c r="A14" s="211">
        <v>9</v>
      </c>
      <c r="B14" s="184" t="s">
        <v>851</v>
      </c>
      <c r="C14" s="44" t="s">
        <v>718</v>
      </c>
      <c r="D14" s="44">
        <v>20.5</v>
      </c>
      <c r="E14" s="44">
        <v>38.700000000000003</v>
      </c>
      <c r="F14" s="44">
        <v>38.700000000000003</v>
      </c>
      <c r="G14" s="44">
        <v>38.700000000000003</v>
      </c>
      <c r="H14" s="44">
        <v>38.700000000000003</v>
      </c>
      <c r="I14" s="44">
        <v>38.700000000000003</v>
      </c>
    </row>
    <row r="15" spans="1:11" ht="51.75" customHeight="1" x14ac:dyDescent="0.2">
      <c r="A15" s="211">
        <v>10</v>
      </c>
      <c r="B15" s="184" t="s">
        <v>852</v>
      </c>
      <c r="C15" s="44" t="s">
        <v>718</v>
      </c>
      <c r="D15" s="44">
        <v>77.5</v>
      </c>
      <c r="E15" s="44">
        <v>50.6</v>
      </c>
      <c r="F15" s="44">
        <v>50.6</v>
      </c>
      <c r="G15" s="44">
        <v>50.6</v>
      </c>
      <c r="H15" s="44">
        <v>50.6</v>
      </c>
      <c r="I15" s="44">
        <v>50.6</v>
      </c>
    </row>
    <row r="16" spans="1:11" ht="43.9" customHeight="1" x14ac:dyDescent="0.2">
      <c r="A16" s="211">
        <v>11</v>
      </c>
      <c r="B16" s="184" t="s">
        <v>968</v>
      </c>
      <c r="C16" s="44" t="s">
        <v>718</v>
      </c>
      <c r="D16" s="44">
        <v>90.1</v>
      </c>
      <c r="E16" s="86">
        <v>94</v>
      </c>
      <c r="F16" s="86">
        <v>94</v>
      </c>
      <c r="G16" s="86">
        <v>94</v>
      </c>
      <c r="H16" s="86">
        <v>94</v>
      </c>
      <c r="I16" s="86">
        <v>94</v>
      </c>
    </row>
    <row r="17" spans="1:9" ht="45" customHeight="1" x14ac:dyDescent="0.2">
      <c r="A17" s="211">
        <v>12</v>
      </c>
      <c r="B17" s="184" t="s">
        <v>853</v>
      </c>
      <c r="C17" s="44" t="s">
        <v>718</v>
      </c>
      <c r="D17" s="44">
        <v>81.3</v>
      </c>
      <c r="E17" s="44">
        <v>82.3</v>
      </c>
      <c r="F17" s="44">
        <v>82.3</v>
      </c>
      <c r="G17" s="44">
        <v>82.3</v>
      </c>
      <c r="H17" s="44">
        <v>82.3</v>
      </c>
      <c r="I17" s="44">
        <v>82.3</v>
      </c>
    </row>
    <row r="18" spans="1:9" ht="13.5" x14ac:dyDescent="0.25">
      <c r="A18" s="359" t="s">
        <v>1650</v>
      </c>
      <c r="B18" s="360"/>
      <c r="C18" s="360"/>
      <c r="D18" s="360"/>
      <c r="E18" s="360"/>
      <c r="F18" s="360"/>
      <c r="G18" s="360"/>
      <c r="H18" s="360"/>
      <c r="I18" s="360"/>
    </row>
    <row r="19" spans="1:9" ht="30" x14ac:dyDescent="0.2">
      <c r="A19" s="346">
        <v>13</v>
      </c>
      <c r="B19" s="183" t="s">
        <v>849</v>
      </c>
      <c r="C19" s="44" t="s">
        <v>850</v>
      </c>
      <c r="D19" s="86">
        <v>1115.1470999999999</v>
      </c>
      <c r="E19" s="44">
        <v>1115.5</v>
      </c>
      <c r="F19" s="86">
        <v>1115.75</v>
      </c>
      <c r="G19" s="86">
        <v>1116</v>
      </c>
      <c r="H19" s="86">
        <v>1116.25</v>
      </c>
      <c r="I19" s="44">
        <v>1116.5</v>
      </c>
    </row>
    <row r="20" spans="1:9" ht="29.25" customHeight="1" x14ac:dyDescent="0.25">
      <c r="A20" s="356" t="s">
        <v>1648</v>
      </c>
      <c r="B20" s="357"/>
      <c r="C20" s="357"/>
      <c r="D20" s="357"/>
      <c r="E20" s="357"/>
      <c r="F20" s="357"/>
      <c r="G20" s="357"/>
      <c r="H20" s="357"/>
      <c r="I20" s="358"/>
    </row>
    <row r="21" spans="1:9" ht="59.25" customHeight="1" x14ac:dyDescent="0.2">
      <c r="A21" s="346">
        <v>14</v>
      </c>
      <c r="B21" s="199" t="s">
        <v>856</v>
      </c>
      <c r="C21" s="342" t="s">
        <v>718</v>
      </c>
      <c r="D21" s="86" t="s">
        <v>703</v>
      </c>
      <c r="E21" s="86">
        <v>74.66</v>
      </c>
      <c r="F21" s="86">
        <v>80.099999999999994</v>
      </c>
      <c r="G21" s="86">
        <v>77.8</v>
      </c>
      <c r="H21" s="86">
        <v>80.599999999999994</v>
      </c>
      <c r="I21" s="86">
        <v>82.8</v>
      </c>
    </row>
    <row r="22" spans="1:9" ht="69.75" customHeight="1" x14ac:dyDescent="0.2">
      <c r="A22" s="211">
        <v>15</v>
      </c>
      <c r="B22" s="183" t="s">
        <v>1555</v>
      </c>
      <c r="C22" s="44" t="s">
        <v>718</v>
      </c>
      <c r="D22" s="44" t="s">
        <v>703</v>
      </c>
      <c r="E22" s="44">
        <v>10</v>
      </c>
      <c r="F22" s="44">
        <v>20</v>
      </c>
      <c r="G22" s="44" t="s">
        <v>703</v>
      </c>
      <c r="H22" s="44" t="s">
        <v>703</v>
      </c>
      <c r="I22" s="44" t="s">
        <v>703</v>
      </c>
    </row>
    <row r="23" spans="1:9" ht="51.75" customHeight="1" x14ac:dyDescent="0.2">
      <c r="A23" s="238">
        <v>16</v>
      </c>
      <c r="B23" s="183" t="s">
        <v>1329</v>
      </c>
      <c r="C23" s="44" t="s">
        <v>718</v>
      </c>
      <c r="D23" s="44" t="s">
        <v>703</v>
      </c>
      <c r="E23" s="44">
        <v>62</v>
      </c>
      <c r="F23" s="44">
        <v>64</v>
      </c>
      <c r="G23" s="44" t="s">
        <v>703</v>
      </c>
      <c r="H23" s="44" t="s">
        <v>703</v>
      </c>
      <c r="I23" s="44" t="s">
        <v>703</v>
      </c>
    </row>
    <row r="24" spans="1:9" ht="30.75" customHeight="1" x14ac:dyDescent="0.2"/>
    <row r="25" spans="1:9" ht="27" customHeight="1" x14ac:dyDescent="0.2">
      <c r="D25" s="37"/>
      <c r="E25" s="37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7" fitToHeight="0" orientation="portrait" r:id="rId1"/>
  <rowBreaks count="1" manualBreakCount="1">
    <brk id="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474"/>
  <sheetViews>
    <sheetView view="pageBreakPreview" topLeftCell="A384" zoomScale="90" zoomScaleNormal="50" zoomScaleSheetLayoutView="90" workbookViewId="0">
      <selection activeCell="H150" sqref="H150:I150"/>
    </sheetView>
  </sheetViews>
  <sheetFormatPr defaultColWidth="9.140625" defaultRowHeight="42" customHeight="1" outlineLevelCol="2" x14ac:dyDescent="0.2"/>
  <cols>
    <col min="1" max="1" width="5.5703125" style="3" customWidth="1"/>
    <col min="2" max="2" width="107.5703125" style="106" customWidth="1"/>
    <col min="3" max="3" width="11.140625" style="1" customWidth="1"/>
    <col min="4" max="4" width="16.5703125" style="3" customWidth="1"/>
    <col min="5" max="5" width="10.42578125" style="3" hidden="1" customWidth="1" outlineLevel="1"/>
    <col min="6" max="6" width="11.7109375" style="3" hidden="1" customWidth="1" outlineLevel="1"/>
    <col min="7" max="7" width="13" style="3" hidden="1" customWidth="1" outlineLevel="1"/>
    <col min="8" max="8" width="10.85546875" style="1" customWidth="1" collapsed="1"/>
    <col min="9" max="9" width="15.5703125" style="3" customWidth="1"/>
    <col min="10" max="10" width="10.140625" style="3" hidden="1" customWidth="1" outlineLevel="2"/>
    <col min="11" max="11" width="12.42578125" style="3" hidden="1" customWidth="1" outlineLevel="2"/>
    <col min="12" max="12" width="0.28515625" style="3" hidden="1" customWidth="1" outlineLevel="2"/>
    <col min="13" max="13" width="10.7109375" style="1" customWidth="1" collapsed="1"/>
    <col min="14" max="14" width="14.28515625" style="3" customWidth="1"/>
    <col min="15" max="15" width="10.28515625" style="3" hidden="1" customWidth="1" outlineLevel="1"/>
    <col min="16" max="16" width="12.5703125" style="3" hidden="1" customWidth="1" outlineLevel="1"/>
    <col min="17" max="17" width="2.140625" style="3" hidden="1" customWidth="1" outlineLevel="1"/>
    <col min="18" max="18" width="10.28515625" style="1" customWidth="1" collapsed="1"/>
    <col min="19" max="19" width="15.85546875" style="3" customWidth="1"/>
    <col min="20" max="20" width="9.5703125" style="3" hidden="1" customWidth="1" outlineLevel="1"/>
    <col min="21" max="21" width="11.28515625" style="3" hidden="1" customWidth="1" outlineLevel="1"/>
    <col min="22" max="22" width="13" style="3" hidden="1" customWidth="1" outlineLevel="1"/>
    <col min="23" max="23" width="10.7109375" style="1" customWidth="1" collapsed="1"/>
    <col min="24" max="24" width="15.85546875" style="3" customWidth="1"/>
    <col min="25" max="25" width="10.42578125" style="3" hidden="1" customWidth="1" outlineLevel="1"/>
    <col min="26" max="26" width="11.42578125" style="3" hidden="1" customWidth="1" outlineLevel="1"/>
    <col min="27" max="27" width="14" style="3" hidden="1" customWidth="1" outlineLevel="1"/>
    <col min="28" max="28" width="11.5703125" style="35" customWidth="1" collapsed="1"/>
    <col min="29" max="29" width="14.5703125" style="3" bestFit="1" customWidth="1"/>
    <col min="30" max="30" width="11" style="3" bestFit="1" customWidth="1"/>
    <col min="31" max="16384" width="9.140625" style="3"/>
  </cols>
  <sheetData>
    <row r="1" spans="1:28" ht="75" customHeight="1" x14ac:dyDescent="0.25">
      <c r="S1" s="63"/>
      <c r="T1" s="63" t="s">
        <v>967</v>
      </c>
      <c r="U1" s="63" t="s">
        <v>967</v>
      </c>
      <c r="V1" s="63" t="s">
        <v>967</v>
      </c>
      <c r="W1" s="355" t="s">
        <v>1562</v>
      </c>
      <c r="X1" s="355"/>
      <c r="Y1" s="355"/>
      <c r="Z1" s="355"/>
      <c r="AA1" s="355"/>
      <c r="AB1" s="355"/>
    </row>
    <row r="2" spans="1:28" s="25" customFormat="1" ht="112.5" customHeight="1" x14ac:dyDescent="0.25">
      <c r="A2" s="16"/>
      <c r="B2" s="16"/>
      <c r="C2" s="24"/>
      <c r="H2" s="64"/>
      <c r="I2" s="65"/>
      <c r="J2" s="65"/>
      <c r="K2" s="65"/>
      <c r="L2" s="65"/>
      <c r="M2" s="14"/>
      <c r="N2" s="14"/>
      <c r="O2" s="26"/>
      <c r="P2" s="14"/>
      <c r="Q2" s="14"/>
      <c r="R2" s="14"/>
      <c r="S2" s="62"/>
      <c r="T2" s="62" t="s">
        <v>764</v>
      </c>
      <c r="U2" s="62" t="s">
        <v>764</v>
      </c>
      <c r="V2" s="62" t="s">
        <v>764</v>
      </c>
      <c r="W2" s="390" t="s">
        <v>1563</v>
      </c>
      <c r="X2" s="390"/>
      <c r="Y2" s="390"/>
      <c r="Z2" s="390"/>
      <c r="AA2" s="390"/>
      <c r="AB2" s="390"/>
    </row>
    <row r="3" spans="1:28" ht="30.6" customHeight="1" x14ac:dyDescent="0.35">
      <c r="A3" s="5"/>
      <c r="B3" s="387" t="s">
        <v>942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</row>
    <row r="4" spans="1:28" ht="27.6" customHeight="1" x14ac:dyDescent="0.2">
      <c r="A4" s="381" t="s">
        <v>210</v>
      </c>
      <c r="B4" s="382" t="s">
        <v>695</v>
      </c>
      <c r="C4" s="384" t="s">
        <v>694</v>
      </c>
      <c r="D4" s="384"/>
      <c r="E4" s="384"/>
      <c r="F4" s="384"/>
      <c r="G4" s="384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9" t="s">
        <v>206</v>
      </c>
    </row>
    <row r="5" spans="1:28" ht="27.6" customHeight="1" x14ac:dyDescent="0.2">
      <c r="A5" s="381"/>
      <c r="B5" s="383"/>
      <c r="C5" s="386" t="s">
        <v>205</v>
      </c>
      <c r="D5" s="386"/>
      <c r="E5" s="386"/>
      <c r="F5" s="386"/>
      <c r="G5" s="386"/>
      <c r="H5" s="386" t="s">
        <v>204</v>
      </c>
      <c r="I5" s="386"/>
      <c r="J5" s="386"/>
      <c r="K5" s="386"/>
      <c r="L5" s="386"/>
      <c r="M5" s="386" t="s">
        <v>203</v>
      </c>
      <c r="N5" s="386"/>
      <c r="O5" s="386"/>
      <c r="P5" s="386"/>
      <c r="Q5" s="386"/>
      <c r="R5" s="386" t="s">
        <v>202</v>
      </c>
      <c r="S5" s="386"/>
      <c r="T5" s="386"/>
      <c r="U5" s="386"/>
      <c r="V5" s="386"/>
      <c r="W5" s="386" t="s">
        <v>201</v>
      </c>
      <c r="X5" s="386"/>
      <c r="Y5" s="386"/>
      <c r="Z5" s="386"/>
      <c r="AA5" s="386"/>
      <c r="AB5" s="389"/>
    </row>
    <row r="6" spans="1:28" ht="24.6" customHeight="1" x14ac:dyDescent="0.2">
      <c r="A6" s="381"/>
      <c r="B6" s="383"/>
      <c r="C6" s="17" t="s">
        <v>200</v>
      </c>
      <c r="D6" s="289" t="s">
        <v>692</v>
      </c>
      <c r="E6" s="289" t="s">
        <v>198</v>
      </c>
      <c r="F6" s="289" t="s">
        <v>197</v>
      </c>
      <c r="G6" s="289" t="s">
        <v>196</v>
      </c>
      <c r="H6" s="17" t="s">
        <v>200</v>
      </c>
      <c r="I6" s="289" t="s">
        <v>692</v>
      </c>
      <c r="J6" s="289" t="s">
        <v>198</v>
      </c>
      <c r="K6" s="289" t="s">
        <v>197</v>
      </c>
      <c r="L6" s="289" t="s">
        <v>196</v>
      </c>
      <c r="M6" s="17" t="s">
        <v>200</v>
      </c>
      <c r="N6" s="289" t="s">
        <v>692</v>
      </c>
      <c r="O6" s="289" t="s">
        <v>198</v>
      </c>
      <c r="P6" s="289" t="s">
        <v>197</v>
      </c>
      <c r="Q6" s="289" t="s">
        <v>196</v>
      </c>
      <c r="R6" s="17" t="s">
        <v>200</v>
      </c>
      <c r="S6" s="289" t="s">
        <v>692</v>
      </c>
      <c r="T6" s="289" t="s">
        <v>198</v>
      </c>
      <c r="U6" s="289" t="s">
        <v>197</v>
      </c>
      <c r="V6" s="289" t="s">
        <v>196</v>
      </c>
      <c r="W6" s="17" t="s">
        <v>200</v>
      </c>
      <c r="X6" s="289" t="s">
        <v>692</v>
      </c>
      <c r="Y6" s="289" t="s">
        <v>198</v>
      </c>
      <c r="Z6" s="289" t="s">
        <v>197</v>
      </c>
      <c r="AA6" s="289" t="s">
        <v>196</v>
      </c>
      <c r="AB6" s="389"/>
    </row>
    <row r="7" spans="1:28" s="55" customFormat="1" ht="21.6" customHeight="1" x14ac:dyDescent="0.2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5</v>
      </c>
      <c r="I7" s="28">
        <v>6</v>
      </c>
      <c r="J7" s="28">
        <v>10</v>
      </c>
      <c r="K7" s="28">
        <v>11</v>
      </c>
      <c r="L7" s="28">
        <v>12</v>
      </c>
      <c r="M7" s="28">
        <v>7</v>
      </c>
      <c r="N7" s="28">
        <v>8</v>
      </c>
      <c r="O7" s="28">
        <v>15</v>
      </c>
      <c r="P7" s="28">
        <v>16</v>
      </c>
      <c r="Q7" s="28">
        <v>17</v>
      </c>
      <c r="R7" s="28">
        <v>9</v>
      </c>
      <c r="S7" s="28">
        <v>10</v>
      </c>
      <c r="T7" s="28">
        <v>20</v>
      </c>
      <c r="U7" s="28">
        <v>21</v>
      </c>
      <c r="V7" s="28">
        <v>22</v>
      </c>
      <c r="W7" s="28">
        <v>11</v>
      </c>
      <c r="X7" s="28">
        <v>12</v>
      </c>
      <c r="Y7" s="28">
        <v>25</v>
      </c>
      <c r="Z7" s="28">
        <v>26</v>
      </c>
      <c r="AA7" s="28">
        <v>27</v>
      </c>
      <c r="AB7" s="28">
        <v>13</v>
      </c>
    </row>
    <row r="8" spans="1:28" s="20" customFormat="1" ht="13.9" customHeight="1" x14ac:dyDescent="0.2">
      <c r="A8" s="361">
        <v>1</v>
      </c>
      <c r="B8" s="48" t="s">
        <v>1354</v>
      </c>
      <c r="C8" s="362">
        <f>D8+E8+F8+G8</f>
        <v>67429</v>
      </c>
      <c r="D8" s="365">
        <v>67429</v>
      </c>
      <c r="E8" s="285">
        <v>0</v>
      </c>
      <c r="F8" s="285">
        <v>0</v>
      </c>
      <c r="G8" s="285">
        <v>0</v>
      </c>
      <c r="H8" s="362">
        <f>I8+J8+K8+L8</f>
        <v>6885</v>
      </c>
      <c r="I8" s="365">
        <v>6885</v>
      </c>
      <c r="J8" s="285">
        <v>0</v>
      </c>
      <c r="K8" s="285">
        <v>0</v>
      </c>
      <c r="L8" s="285">
        <v>0</v>
      </c>
      <c r="M8" s="362">
        <f>N8</f>
        <v>30758</v>
      </c>
      <c r="N8" s="365">
        <v>30758</v>
      </c>
      <c r="O8" s="285">
        <v>0</v>
      </c>
      <c r="P8" s="285">
        <v>0</v>
      </c>
      <c r="Q8" s="285">
        <v>0</v>
      </c>
      <c r="R8" s="362">
        <f>S8</f>
        <v>30758</v>
      </c>
      <c r="S8" s="365">
        <v>30758</v>
      </c>
      <c r="T8" s="285">
        <v>0</v>
      </c>
      <c r="U8" s="285">
        <v>0</v>
      </c>
      <c r="V8" s="285">
        <v>0</v>
      </c>
      <c r="W8" s="365">
        <v>0</v>
      </c>
      <c r="X8" s="365">
        <v>0</v>
      </c>
      <c r="Y8" s="285">
        <v>0</v>
      </c>
      <c r="Z8" s="285">
        <v>0</v>
      </c>
      <c r="AA8" s="285">
        <v>0</v>
      </c>
      <c r="AB8" s="362">
        <f>C8+H8+M8+R8+W8</f>
        <v>135830</v>
      </c>
    </row>
    <row r="9" spans="1:28" s="20" customFormat="1" ht="15.75" customHeight="1" x14ac:dyDescent="0.2">
      <c r="A9" s="361"/>
      <c r="B9" s="72" t="s">
        <v>775</v>
      </c>
      <c r="C9" s="363"/>
      <c r="D9" s="366"/>
      <c r="E9" s="285"/>
      <c r="F9" s="285"/>
      <c r="G9" s="285"/>
      <c r="H9" s="363"/>
      <c r="I9" s="366"/>
      <c r="J9" s="285"/>
      <c r="K9" s="285"/>
      <c r="L9" s="285"/>
      <c r="M9" s="363"/>
      <c r="N9" s="366"/>
      <c r="O9" s="285"/>
      <c r="P9" s="285"/>
      <c r="Q9" s="285"/>
      <c r="R9" s="363"/>
      <c r="S9" s="366"/>
      <c r="T9" s="285"/>
      <c r="U9" s="285"/>
      <c r="V9" s="285"/>
      <c r="W9" s="366"/>
      <c r="X9" s="366"/>
      <c r="Y9" s="285"/>
      <c r="Z9" s="285"/>
      <c r="AA9" s="285"/>
      <c r="AB9" s="363"/>
    </row>
    <row r="10" spans="1:28" s="20" customFormat="1" ht="13.9" customHeight="1" x14ac:dyDescent="0.2">
      <c r="A10" s="361"/>
      <c r="B10" s="38" t="s">
        <v>777</v>
      </c>
      <c r="C10" s="363"/>
      <c r="D10" s="366"/>
      <c r="E10" s="285"/>
      <c r="F10" s="285"/>
      <c r="G10" s="285"/>
      <c r="H10" s="363"/>
      <c r="I10" s="366"/>
      <c r="J10" s="285"/>
      <c r="K10" s="285"/>
      <c r="L10" s="285"/>
      <c r="M10" s="363"/>
      <c r="N10" s="366"/>
      <c r="O10" s="285"/>
      <c r="P10" s="285"/>
      <c r="Q10" s="285"/>
      <c r="R10" s="363"/>
      <c r="S10" s="366"/>
      <c r="T10" s="285"/>
      <c r="U10" s="285"/>
      <c r="V10" s="285"/>
      <c r="W10" s="366"/>
      <c r="X10" s="366"/>
      <c r="Y10" s="285"/>
      <c r="Z10" s="285"/>
      <c r="AA10" s="285"/>
      <c r="AB10" s="363"/>
    </row>
    <row r="11" spans="1:28" s="20" customFormat="1" ht="13.9" customHeight="1" x14ac:dyDescent="0.2">
      <c r="A11" s="361"/>
      <c r="B11" s="38" t="s">
        <v>778</v>
      </c>
      <c r="C11" s="363"/>
      <c r="D11" s="366"/>
      <c r="E11" s="285"/>
      <c r="F11" s="285"/>
      <c r="G11" s="285"/>
      <c r="H11" s="363"/>
      <c r="I11" s="366"/>
      <c r="J11" s="285"/>
      <c r="K11" s="285"/>
      <c r="L11" s="285"/>
      <c r="M11" s="363"/>
      <c r="N11" s="366"/>
      <c r="O11" s="285"/>
      <c r="P11" s="285"/>
      <c r="Q11" s="285"/>
      <c r="R11" s="363"/>
      <c r="S11" s="366"/>
      <c r="T11" s="285"/>
      <c r="U11" s="285"/>
      <c r="V11" s="285"/>
      <c r="W11" s="366"/>
      <c r="X11" s="366"/>
      <c r="Y11" s="285"/>
      <c r="Z11" s="285"/>
      <c r="AA11" s="285"/>
      <c r="AB11" s="363"/>
    </row>
    <row r="12" spans="1:28" s="20" customFormat="1" ht="13.9" customHeight="1" x14ac:dyDescent="0.2">
      <c r="A12" s="361"/>
      <c r="B12" s="38" t="s">
        <v>779</v>
      </c>
      <c r="C12" s="363"/>
      <c r="D12" s="366"/>
      <c r="E12" s="285"/>
      <c r="F12" s="285"/>
      <c r="G12" s="285"/>
      <c r="H12" s="363"/>
      <c r="I12" s="366"/>
      <c r="J12" s="285"/>
      <c r="K12" s="285"/>
      <c r="L12" s="285"/>
      <c r="M12" s="363"/>
      <c r="N12" s="366"/>
      <c r="O12" s="285"/>
      <c r="P12" s="285"/>
      <c r="Q12" s="285"/>
      <c r="R12" s="363"/>
      <c r="S12" s="366"/>
      <c r="T12" s="285"/>
      <c r="U12" s="285"/>
      <c r="V12" s="285"/>
      <c r="W12" s="366"/>
      <c r="X12" s="366"/>
      <c r="Y12" s="285"/>
      <c r="Z12" s="285"/>
      <c r="AA12" s="285"/>
      <c r="AB12" s="363"/>
    </row>
    <row r="13" spans="1:28" s="20" customFormat="1" ht="13.9" customHeight="1" x14ac:dyDescent="0.2">
      <c r="A13" s="361"/>
      <c r="B13" s="38" t="s">
        <v>780</v>
      </c>
      <c r="C13" s="363"/>
      <c r="D13" s="366"/>
      <c r="E13" s="285"/>
      <c r="F13" s="285"/>
      <c r="G13" s="285"/>
      <c r="H13" s="363"/>
      <c r="I13" s="366"/>
      <c r="J13" s="285"/>
      <c r="K13" s="285"/>
      <c r="L13" s="285"/>
      <c r="M13" s="363"/>
      <c r="N13" s="366"/>
      <c r="O13" s="285"/>
      <c r="P13" s="285"/>
      <c r="Q13" s="285"/>
      <c r="R13" s="363"/>
      <c r="S13" s="366"/>
      <c r="T13" s="285"/>
      <c r="U13" s="285"/>
      <c r="V13" s="285"/>
      <c r="W13" s="366"/>
      <c r="X13" s="366"/>
      <c r="Y13" s="285"/>
      <c r="Z13" s="285"/>
      <c r="AA13" s="285"/>
      <c r="AB13" s="363"/>
    </row>
    <row r="14" spans="1:28" s="20" customFormat="1" ht="13.9" customHeight="1" x14ac:dyDescent="0.2">
      <c r="A14" s="361"/>
      <c r="B14" s="38" t="s">
        <v>781</v>
      </c>
      <c r="C14" s="363"/>
      <c r="D14" s="366"/>
      <c r="E14" s="285"/>
      <c r="F14" s="285"/>
      <c r="G14" s="285"/>
      <c r="H14" s="363"/>
      <c r="I14" s="366"/>
      <c r="J14" s="285"/>
      <c r="K14" s="285"/>
      <c r="L14" s="285"/>
      <c r="M14" s="363"/>
      <c r="N14" s="366"/>
      <c r="O14" s="285"/>
      <c r="P14" s="285"/>
      <c r="Q14" s="285"/>
      <c r="R14" s="363"/>
      <c r="S14" s="366"/>
      <c r="T14" s="285"/>
      <c r="U14" s="285"/>
      <c r="V14" s="285"/>
      <c r="W14" s="366"/>
      <c r="X14" s="366"/>
      <c r="Y14" s="285"/>
      <c r="Z14" s="285"/>
      <c r="AA14" s="285"/>
      <c r="AB14" s="363"/>
    </row>
    <row r="15" spans="1:28" s="20" customFormat="1" ht="13.9" customHeight="1" x14ac:dyDescent="0.2">
      <c r="A15" s="361"/>
      <c r="B15" s="38" t="s">
        <v>924</v>
      </c>
      <c r="C15" s="363"/>
      <c r="D15" s="366"/>
      <c r="E15" s="285"/>
      <c r="F15" s="285"/>
      <c r="G15" s="285"/>
      <c r="H15" s="363"/>
      <c r="I15" s="366"/>
      <c r="J15" s="285"/>
      <c r="K15" s="285"/>
      <c r="L15" s="285"/>
      <c r="M15" s="363"/>
      <c r="N15" s="366"/>
      <c r="O15" s="285"/>
      <c r="P15" s="285"/>
      <c r="Q15" s="285"/>
      <c r="R15" s="363"/>
      <c r="S15" s="366"/>
      <c r="T15" s="285"/>
      <c r="U15" s="285"/>
      <c r="V15" s="285"/>
      <c r="W15" s="366"/>
      <c r="X15" s="366"/>
      <c r="Y15" s="285"/>
      <c r="Z15" s="285"/>
      <c r="AA15" s="285"/>
      <c r="AB15" s="363"/>
    </row>
    <row r="16" spans="1:28" s="20" customFormat="1" ht="15.75" customHeight="1" x14ac:dyDescent="0.2">
      <c r="A16" s="361"/>
      <c r="B16" s="72" t="s">
        <v>776</v>
      </c>
      <c r="C16" s="363"/>
      <c r="D16" s="366"/>
      <c r="E16" s="285"/>
      <c r="F16" s="285"/>
      <c r="G16" s="285"/>
      <c r="H16" s="363"/>
      <c r="I16" s="366"/>
      <c r="J16" s="285"/>
      <c r="K16" s="285"/>
      <c r="L16" s="285"/>
      <c r="M16" s="363"/>
      <c r="N16" s="366"/>
      <c r="O16" s="285"/>
      <c r="P16" s="285"/>
      <c r="Q16" s="285"/>
      <c r="R16" s="363"/>
      <c r="S16" s="366"/>
      <c r="T16" s="285"/>
      <c r="U16" s="285"/>
      <c r="V16" s="285"/>
      <c r="W16" s="366"/>
      <c r="X16" s="366"/>
      <c r="Y16" s="285"/>
      <c r="Z16" s="285"/>
      <c r="AA16" s="285"/>
      <c r="AB16" s="363"/>
    </row>
    <row r="17" spans="1:28" s="20" customFormat="1" ht="17.25" customHeight="1" x14ac:dyDescent="0.2">
      <c r="A17" s="361"/>
      <c r="B17" s="38" t="s">
        <v>1384</v>
      </c>
      <c r="C17" s="363"/>
      <c r="D17" s="366"/>
      <c r="E17" s="285"/>
      <c r="F17" s="285"/>
      <c r="G17" s="285"/>
      <c r="H17" s="363"/>
      <c r="I17" s="366"/>
      <c r="J17" s="285"/>
      <c r="K17" s="285"/>
      <c r="L17" s="285"/>
      <c r="M17" s="363"/>
      <c r="N17" s="366"/>
      <c r="O17" s="285"/>
      <c r="P17" s="285"/>
      <c r="Q17" s="285"/>
      <c r="R17" s="363"/>
      <c r="S17" s="366"/>
      <c r="T17" s="285"/>
      <c r="U17" s="285"/>
      <c r="V17" s="285"/>
      <c r="W17" s="366"/>
      <c r="X17" s="366"/>
      <c r="Y17" s="285"/>
      <c r="Z17" s="285"/>
      <c r="AA17" s="285"/>
      <c r="AB17" s="363"/>
    </row>
    <row r="18" spans="1:28" s="20" customFormat="1" ht="17.25" customHeight="1" x14ac:dyDescent="0.2">
      <c r="A18" s="361"/>
      <c r="B18" s="38" t="s">
        <v>1522</v>
      </c>
      <c r="C18" s="363"/>
      <c r="D18" s="366"/>
      <c r="E18" s="285"/>
      <c r="F18" s="285"/>
      <c r="G18" s="285"/>
      <c r="H18" s="363"/>
      <c r="I18" s="366"/>
      <c r="J18" s="285"/>
      <c r="K18" s="285"/>
      <c r="L18" s="285"/>
      <c r="M18" s="363"/>
      <c r="N18" s="366"/>
      <c r="O18" s="285"/>
      <c r="P18" s="285"/>
      <c r="Q18" s="285"/>
      <c r="R18" s="363"/>
      <c r="S18" s="366"/>
      <c r="T18" s="285"/>
      <c r="U18" s="285"/>
      <c r="V18" s="285"/>
      <c r="W18" s="366"/>
      <c r="X18" s="366"/>
      <c r="Y18" s="285"/>
      <c r="Z18" s="285"/>
      <c r="AA18" s="285"/>
      <c r="AB18" s="363"/>
    </row>
    <row r="19" spans="1:28" s="20" customFormat="1" ht="15.75" customHeight="1" x14ac:dyDescent="0.2">
      <c r="A19" s="361"/>
      <c r="B19" s="79" t="s">
        <v>1261</v>
      </c>
      <c r="C19" s="363"/>
      <c r="D19" s="366"/>
      <c r="E19" s="285"/>
      <c r="F19" s="285"/>
      <c r="G19" s="285"/>
      <c r="H19" s="363"/>
      <c r="I19" s="366"/>
      <c r="J19" s="285"/>
      <c r="K19" s="285"/>
      <c r="L19" s="285"/>
      <c r="M19" s="363"/>
      <c r="N19" s="366"/>
      <c r="O19" s="285"/>
      <c r="P19" s="285"/>
      <c r="Q19" s="285"/>
      <c r="R19" s="363"/>
      <c r="S19" s="366"/>
      <c r="T19" s="285"/>
      <c r="U19" s="285"/>
      <c r="V19" s="285"/>
      <c r="W19" s="366"/>
      <c r="X19" s="366"/>
      <c r="Y19" s="285"/>
      <c r="Z19" s="285"/>
      <c r="AA19" s="285"/>
      <c r="AB19" s="363"/>
    </row>
    <row r="20" spans="1:28" s="20" customFormat="1" ht="15.75" customHeight="1" x14ac:dyDescent="0.2">
      <c r="A20" s="361"/>
      <c r="B20" s="78" t="s">
        <v>1385</v>
      </c>
      <c r="C20" s="363"/>
      <c r="D20" s="366"/>
      <c r="E20" s="279"/>
      <c r="F20" s="279"/>
      <c r="G20" s="279"/>
      <c r="H20" s="363"/>
      <c r="I20" s="366"/>
      <c r="J20" s="279"/>
      <c r="K20" s="279"/>
      <c r="L20" s="279"/>
      <c r="M20" s="363"/>
      <c r="N20" s="366"/>
      <c r="O20" s="279"/>
      <c r="P20" s="279"/>
      <c r="Q20" s="279"/>
      <c r="R20" s="363"/>
      <c r="S20" s="366"/>
      <c r="T20" s="279"/>
      <c r="U20" s="279"/>
      <c r="V20" s="279"/>
      <c r="W20" s="366"/>
      <c r="X20" s="366"/>
      <c r="Y20" s="279"/>
      <c r="Z20" s="279"/>
      <c r="AA20" s="279"/>
      <c r="AB20" s="363"/>
    </row>
    <row r="21" spans="1:28" s="20" customFormat="1" ht="13.9" customHeight="1" x14ac:dyDescent="0.2">
      <c r="A21" s="361"/>
      <c r="B21" s="78" t="s">
        <v>1386</v>
      </c>
      <c r="C21" s="363"/>
      <c r="D21" s="366"/>
      <c r="E21" s="279"/>
      <c r="F21" s="279"/>
      <c r="G21" s="279"/>
      <c r="H21" s="363"/>
      <c r="I21" s="366"/>
      <c r="J21" s="279"/>
      <c r="K21" s="279"/>
      <c r="L21" s="279"/>
      <c r="M21" s="363"/>
      <c r="N21" s="366"/>
      <c r="O21" s="279"/>
      <c r="P21" s="279"/>
      <c r="Q21" s="279"/>
      <c r="R21" s="363"/>
      <c r="S21" s="366"/>
      <c r="T21" s="279"/>
      <c r="U21" s="279"/>
      <c r="V21" s="279"/>
      <c r="W21" s="366"/>
      <c r="X21" s="366"/>
      <c r="Y21" s="279"/>
      <c r="Z21" s="279"/>
      <c r="AA21" s="279"/>
      <c r="AB21" s="363"/>
    </row>
    <row r="22" spans="1:28" s="20" customFormat="1" ht="15.75" customHeight="1" x14ac:dyDescent="0.2">
      <c r="A22" s="361"/>
      <c r="B22" s="79" t="s">
        <v>1387</v>
      </c>
      <c r="C22" s="363"/>
      <c r="D22" s="366"/>
      <c r="E22" s="279"/>
      <c r="F22" s="279"/>
      <c r="G22" s="279"/>
      <c r="H22" s="363"/>
      <c r="I22" s="366"/>
      <c r="J22" s="279"/>
      <c r="K22" s="279"/>
      <c r="L22" s="279"/>
      <c r="M22" s="363"/>
      <c r="N22" s="366"/>
      <c r="O22" s="279"/>
      <c r="P22" s="279"/>
      <c r="Q22" s="279"/>
      <c r="R22" s="363"/>
      <c r="S22" s="366"/>
      <c r="T22" s="279"/>
      <c r="U22" s="279"/>
      <c r="V22" s="279"/>
      <c r="W22" s="366"/>
      <c r="X22" s="366"/>
      <c r="Y22" s="279"/>
      <c r="Z22" s="279"/>
      <c r="AA22" s="279"/>
      <c r="AB22" s="363"/>
    </row>
    <row r="23" spans="1:28" s="20" customFormat="1" ht="15.75" customHeight="1" x14ac:dyDescent="0.2">
      <c r="A23" s="361"/>
      <c r="B23" s="38" t="s">
        <v>1447</v>
      </c>
      <c r="C23" s="363"/>
      <c r="D23" s="366"/>
      <c r="E23" s="279"/>
      <c r="F23" s="279"/>
      <c r="G23" s="279"/>
      <c r="H23" s="363"/>
      <c r="I23" s="366"/>
      <c r="J23" s="279"/>
      <c r="K23" s="279"/>
      <c r="L23" s="279"/>
      <c r="M23" s="363"/>
      <c r="N23" s="366"/>
      <c r="O23" s="279"/>
      <c r="P23" s="279"/>
      <c r="Q23" s="279"/>
      <c r="R23" s="363"/>
      <c r="S23" s="366"/>
      <c r="T23" s="279"/>
      <c r="U23" s="279"/>
      <c r="V23" s="279"/>
      <c r="W23" s="366"/>
      <c r="X23" s="366"/>
      <c r="Y23" s="279"/>
      <c r="Z23" s="279"/>
      <c r="AA23" s="279"/>
      <c r="AB23" s="363"/>
    </row>
    <row r="24" spans="1:28" s="20" customFormat="1" ht="15.75" customHeight="1" x14ac:dyDescent="0.2">
      <c r="A24" s="361"/>
      <c r="B24" s="38" t="s">
        <v>1448</v>
      </c>
      <c r="C24" s="364"/>
      <c r="D24" s="367"/>
      <c r="E24" s="279"/>
      <c r="F24" s="279"/>
      <c r="G24" s="279"/>
      <c r="H24" s="364"/>
      <c r="I24" s="367"/>
      <c r="J24" s="279"/>
      <c r="K24" s="279"/>
      <c r="L24" s="279"/>
      <c r="M24" s="364"/>
      <c r="N24" s="367"/>
      <c r="O24" s="279"/>
      <c r="P24" s="279"/>
      <c r="Q24" s="279"/>
      <c r="R24" s="364"/>
      <c r="S24" s="367"/>
      <c r="T24" s="279"/>
      <c r="U24" s="279"/>
      <c r="V24" s="279"/>
      <c r="W24" s="367"/>
      <c r="X24" s="367"/>
      <c r="Y24" s="279"/>
      <c r="Z24" s="279"/>
      <c r="AA24" s="279"/>
      <c r="AB24" s="364"/>
    </row>
    <row r="25" spans="1:28" s="20" customFormat="1" ht="21" customHeight="1" x14ac:dyDescent="0.2">
      <c r="A25" s="361">
        <v>2</v>
      </c>
      <c r="B25" s="48" t="s">
        <v>1349</v>
      </c>
      <c r="C25" s="362">
        <f>D25+E25+F25+G25</f>
        <v>1235</v>
      </c>
      <c r="D25" s="365">
        <v>1235</v>
      </c>
      <c r="E25" s="285">
        <v>0</v>
      </c>
      <c r="F25" s="285">
        <v>0</v>
      </c>
      <c r="G25" s="285">
        <v>0</v>
      </c>
      <c r="H25" s="362">
        <f>I25+J25+K25+L25</f>
        <v>741</v>
      </c>
      <c r="I25" s="365">
        <v>741</v>
      </c>
      <c r="J25" s="285">
        <v>0</v>
      </c>
      <c r="K25" s="285">
        <v>0</v>
      </c>
      <c r="L25" s="285">
        <v>0</v>
      </c>
      <c r="M25" s="362">
        <f>N25+O25+P25+Q25</f>
        <v>0</v>
      </c>
      <c r="N25" s="365">
        <v>0</v>
      </c>
      <c r="O25" s="285">
        <v>0</v>
      </c>
      <c r="P25" s="285">
        <v>0</v>
      </c>
      <c r="Q25" s="285">
        <v>0</v>
      </c>
      <c r="R25" s="362">
        <f>S25+T25+U25+V25</f>
        <v>0</v>
      </c>
      <c r="S25" s="365">
        <v>0</v>
      </c>
      <c r="T25" s="285">
        <v>0</v>
      </c>
      <c r="U25" s="285">
        <v>0</v>
      </c>
      <c r="V25" s="285">
        <v>0</v>
      </c>
      <c r="W25" s="362">
        <f>X25+Y25+Z25+AA25</f>
        <v>0</v>
      </c>
      <c r="X25" s="365">
        <v>0</v>
      </c>
      <c r="Y25" s="285">
        <v>0</v>
      </c>
      <c r="Z25" s="285">
        <v>0</v>
      </c>
      <c r="AA25" s="285">
        <v>0</v>
      </c>
      <c r="AB25" s="362">
        <f>C25+H25+M25+R25+W25</f>
        <v>1976</v>
      </c>
    </row>
    <row r="26" spans="1:28" s="20" customFormat="1" ht="14.25" customHeight="1" x14ac:dyDescent="0.2">
      <c r="A26" s="361"/>
      <c r="B26" s="72" t="s">
        <v>1560</v>
      </c>
      <c r="C26" s="363"/>
      <c r="D26" s="366"/>
      <c r="E26" s="285"/>
      <c r="F26" s="285"/>
      <c r="G26" s="285"/>
      <c r="H26" s="363"/>
      <c r="I26" s="366"/>
      <c r="J26" s="285"/>
      <c r="K26" s="285"/>
      <c r="L26" s="285"/>
      <c r="M26" s="363"/>
      <c r="N26" s="366"/>
      <c r="O26" s="285"/>
      <c r="P26" s="285"/>
      <c r="Q26" s="285"/>
      <c r="R26" s="363"/>
      <c r="S26" s="366"/>
      <c r="T26" s="285"/>
      <c r="U26" s="285"/>
      <c r="V26" s="285"/>
      <c r="W26" s="363"/>
      <c r="X26" s="366"/>
      <c r="Y26" s="285"/>
      <c r="Z26" s="285"/>
      <c r="AA26" s="285"/>
      <c r="AB26" s="363"/>
    </row>
    <row r="27" spans="1:28" s="20" customFormat="1" ht="12.75" customHeight="1" x14ac:dyDescent="0.2">
      <c r="A27" s="361"/>
      <c r="B27" s="38" t="s">
        <v>1350</v>
      </c>
      <c r="C27" s="364"/>
      <c r="D27" s="367"/>
      <c r="E27" s="285"/>
      <c r="F27" s="285"/>
      <c r="G27" s="285"/>
      <c r="H27" s="364"/>
      <c r="I27" s="367"/>
      <c r="J27" s="285"/>
      <c r="K27" s="285"/>
      <c r="L27" s="285"/>
      <c r="M27" s="364"/>
      <c r="N27" s="367"/>
      <c r="O27" s="285"/>
      <c r="P27" s="285"/>
      <c r="Q27" s="285"/>
      <c r="R27" s="364"/>
      <c r="S27" s="367"/>
      <c r="T27" s="285"/>
      <c r="U27" s="285"/>
      <c r="V27" s="285"/>
      <c r="W27" s="364"/>
      <c r="X27" s="367"/>
      <c r="Y27" s="285"/>
      <c r="Z27" s="285"/>
      <c r="AA27" s="285"/>
      <c r="AB27" s="364"/>
    </row>
    <row r="28" spans="1:28" ht="17.25" customHeight="1" x14ac:dyDescent="0.2">
      <c r="A28" s="361">
        <v>3</v>
      </c>
      <c r="B28" s="48" t="s">
        <v>774</v>
      </c>
      <c r="C28" s="371">
        <f>D28+E28+F28+G28</f>
        <v>1644</v>
      </c>
      <c r="D28" s="372">
        <v>1644</v>
      </c>
      <c r="E28" s="285">
        <v>0</v>
      </c>
      <c r="F28" s="285">
        <v>0</v>
      </c>
      <c r="G28" s="285">
        <v>0</v>
      </c>
      <c r="H28" s="371">
        <f>I28+J28+K28+L28</f>
        <v>1472</v>
      </c>
      <c r="I28" s="372">
        <v>1472</v>
      </c>
      <c r="J28" s="285">
        <v>0</v>
      </c>
      <c r="K28" s="285">
        <v>0</v>
      </c>
      <c r="L28" s="285">
        <v>0</v>
      </c>
      <c r="M28" s="371">
        <f>N28</f>
        <v>1368</v>
      </c>
      <c r="N28" s="372">
        <v>1368</v>
      </c>
      <c r="O28" s="285">
        <v>0</v>
      </c>
      <c r="P28" s="285">
        <v>0</v>
      </c>
      <c r="Q28" s="285">
        <v>0</v>
      </c>
      <c r="R28" s="371">
        <f>S28</f>
        <v>1368</v>
      </c>
      <c r="S28" s="372">
        <v>1368</v>
      </c>
      <c r="T28" s="285">
        <v>0</v>
      </c>
      <c r="U28" s="285">
        <v>0</v>
      </c>
      <c r="V28" s="285">
        <v>0</v>
      </c>
      <c r="W28" s="372">
        <v>0</v>
      </c>
      <c r="X28" s="372">
        <v>0</v>
      </c>
      <c r="Y28" s="285">
        <v>0</v>
      </c>
      <c r="Z28" s="285">
        <v>0</v>
      </c>
      <c r="AA28" s="285">
        <v>0</v>
      </c>
      <c r="AB28" s="371">
        <f>C28+H28+M28+R28+W28</f>
        <v>5852</v>
      </c>
    </row>
    <row r="29" spans="1:28" ht="16.5" customHeight="1" x14ac:dyDescent="0.2">
      <c r="A29" s="361"/>
      <c r="B29" s="72" t="s">
        <v>775</v>
      </c>
      <c r="C29" s="371"/>
      <c r="D29" s="372"/>
      <c r="E29" s="285"/>
      <c r="F29" s="285"/>
      <c r="G29" s="285"/>
      <c r="H29" s="371"/>
      <c r="I29" s="372"/>
      <c r="J29" s="285"/>
      <c r="K29" s="285"/>
      <c r="L29" s="285"/>
      <c r="M29" s="371"/>
      <c r="N29" s="372"/>
      <c r="O29" s="285"/>
      <c r="P29" s="285"/>
      <c r="Q29" s="285"/>
      <c r="R29" s="371"/>
      <c r="S29" s="372"/>
      <c r="T29" s="285"/>
      <c r="U29" s="285"/>
      <c r="V29" s="285"/>
      <c r="W29" s="372"/>
      <c r="X29" s="372"/>
      <c r="Y29" s="285"/>
      <c r="Z29" s="285"/>
      <c r="AA29" s="285"/>
      <c r="AB29" s="371"/>
    </row>
    <row r="30" spans="1:28" ht="13.9" customHeight="1" x14ac:dyDescent="0.2">
      <c r="A30" s="361"/>
      <c r="B30" s="38" t="s">
        <v>1265</v>
      </c>
      <c r="C30" s="371"/>
      <c r="D30" s="372"/>
      <c r="E30" s="285"/>
      <c r="F30" s="285"/>
      <c r="G30" s="285"/>
      <c r="H30" s="371"/>
      <c r="I30" s="372"/>
      <c r="J30" s="285"/>
      <c r="K30" s="285"/>
      <c r="L30" s="285"/>
      <c r="M30" s="371"/>
      <c r="N30" s="372"/>
      <c r="O30" s="285"/>
      <c r="P30" s="285"/>
      <c r="Q30" s="285"/>
      <c r="R30" s="371"/>
      <c r="S30" s="372"/>
      <c r="T30" s="285"/>
      <c r="U30" s="285"/>
      <c r="V30" s="285"/>
      <c r="W30" s="372"/>
      <c r="X30" s="372"/>
      <c r="Y30" s="285"/>
      <c r="Z30" s="285"/>
      <c r="AA30" s="285"/>
      <c r="AB30" s="371"/>
    </row>
    <row r="31" spans="1:28" ht="36.6" customHeight="1" x14ac:dyDescent="0.2">
      <c r="A31" s="361"/>
      <c r="B31" s="38" t="s">
        <v>1266</v>
      </c>
      <c r="C31" s="371"/>
      <c r="D31" s="372"/>
      <c r="E31" s="285"/>
      <c r="F31" s="285"/>
      <c r="G31" s="285"/>
      <c r="H31" s="371"/>
      <c r="I31" s="372"/>
      <c r="J31" s="285"/>
      <c r="K31" s="285"/>
      <c r="L31" s="285"/>
      <c r="M31" s="371"/>
      <c r="N31" s="372"/>
      <c r="O31" s="285"/>
      <c r="P31" s="285"/>
      <c r="Q31" s="285"/>
      <c r="R31" s="371"/>
      <c r="S31" s="372"/>
      <c r="T31" s="285"/>
      <c r="U31" s="285"/>
      <c r="V31" s="285"/>
      <c r="W31" s="372"/>
      <c r="X31" s="372"/>
      <c r="Y31" s="285"/>
      <c r="Z31" s="285"/>
      <c r="AA31" s="285"/>
      <c r="AB31" s="371"/>
    </row>
    <row r="32" spans="1:28" ht="32.25" customHeight="1" x14ac:dyDescent="0.2">
      <c r="A32" s="361"/>
      <c r="B32" s="38" t="s">
        <v>1267</v>
      </c>
      <c r="C32" s="371"/>
      <c r="D32" s="372"/>
      <c r="E32" s="285"/>
      <c r="F32" s="285"/>
      <c r="G32" s="285"/>
      <c r="H32" s="371"/>
      <c r="I32" s="372"/>
      <c r="J32" s="285"/>
      <c r="K32" s="285"/>
      <c r="L32" s="285"/>
      <c r="M32" s="371"/>
      <c r="N32" s="372"/>
      <c r="O32" s="285"/>
      <c r="P32" s="285"/>
      <c r="Q32" s="285"/>
      <c r="R32" s="371"/>
      <c r="S32" s="372"/>
      <c r="T32" s="285"/>
      <c r="U32" s="285"/>
      <c r="V32" s="285"/>
      <c r="W32" s="372"/>
      <c r="X32" s="372"/>
      <c r="Y32" s="285"/>
      <c r="Z32" s="285"/>
      <c r="AA32" s="285"/>
      <c r="AB32" s="371"/>
    </row>
    <row r="33" spans="1:28" ht="21.75" customHeight="1" x14ac:dyDescent="0.2">
      <c r="A33" s="361"/>
      <c r="B33" s="38" t="s">
        <v>1268</v>
      </c>
      <c r="C33" s="371"/>
      <c r="D33" s="372"/>
      <c r="E33" s="285"/>
      <c r="F33" s="285"/>
      <c r="G33" s="285"/>
      <c r="H33" s="371"/>
      <c r="I33" s="372"/>
      <c r="J33" s="285"/>
      <c r="K33" s="285"/>
      <c r="L33" s="285"/>
      <c r="M33" s="371"/>
      <c r="N33" s="372"/>
      <c r="O33" s="285"/>
      <c r="P33" s="285"/>
      <c r="Q33" s="285"/>
      <c r="R33" s="371"/>
      <c r="S33" s="372"/>
      <c r="T33" s="285"/>
      <c r="U33" s="285"/>
      <c r="V33" s="285"/>
      <c r="W33" s="372"/>
      <c r="X33" s="372"/>
      <c r="Y33" s="285"/>
      <c r="Z33" s="285"/>
      <c r="AA33" s="285"/>
      <c r="AB33" s="371"/>
    </row>
    <row r="34" spans="1:28" ht="18" customHeight="1" x14ac:dyDescent="0.2">
      <c r="A34" s="361"/>
      <c r="B34" s="38" t="s">
        <v>1269</v>
      </c>
      <c r="C34" s="371"/>
      <c r="D34" s="372"/>
      <c r="E34" s="285"/>
      <c r="F34" s="285"/>
      <c r="G34" s="285"/>
      <c r="H34" s="371"/>
      <c r="I34" s="372"/>
      <c r="J34" s="285"/>
      <c r="K34" s="285"/>
      <c r="L34" s="285"/>
      <c r="M34" s="371"/>
      <c r="N34" s="372"/>
      <c r="O34" s="285"/>
      <c r="P34" s="285"/>
      <c r="Q34" s="285"/>
      <c r="R34" s="371"/>
      <c r="S34" s="372"/>
      <c r="T34" s="285"/>
      <c r="U34" s="285"/>
      <c r="V34" s="285"/>
      <c r="W34" s="372"/>
      <c r="X34" s="372"/>
      <c r="Y34" s="285"/>
      <c r="Z34" s="285"/>
      <c r="AA34" s="285"/>
      <c r="AB34" s="371"/>
    </row>
    <row r="35" spans="1:28" ht="33.75" customHeight="1" x14ac:dyDescent="0.2">
      <c r="A35" s="361"/>
      <c r="B35" s="38" t="s">
        <v>1270</v>
      </c>
      <c r="C35" s="371"/>
      <c r="D35" s="372"/>
      <c r="E35" s="285"/>
      <c r="F35" s="285"/>
      <c r="G35" s="285"/>
      <c r="H35" s="371"/>
      <c r="I35" s="372"/>
      <c r="J35" s="285"/>
      <c r="K35" s="285"/>
      <c r="L35" s="285"/>
      <c r="M35" s="371"/>
      <c r="N35" s="372"/>
      <c r="O35" s="285"/>
      <c r="P35" s="285"/>
      <c r="Q35" s="285"/>
      <c r="R35" s="371"/>
      <c r="S35" s="372"/>
      <c r="T35" s="285"/>
      <c r="U35" s="285"/>
      <c r="V35" s="285"/>
      <c r="W35" s="372"/>
      <c r="X35" s="372"/>
      <c r="Y35" s="285"/>
      <c r="Z35" s="285"/>
      <c r="AA35" s="285"/>
      <c r="AB35" s="371"/>
    </row>
    <row r="36" spans="1:28" ht="37.9" customHeight="1" x14ac:dyDescent="0.2">
      <c r="A36" s="361"/>
      <c r="B36" s="51" t="s">
        <v>1271</v>
      </c>
      <c r="C36" s="371"/>
      <c r="D36" s="372"/>
      <c r="E36" s="285"/>
      <c r="F36" s="285"/>
      <c r="G36" s="285"/>
      <c r="H36" s="371"/>
      <c r="I36" s="372"/>
      <c r="J36" s="285"/>
      <c r="K36" s="285"/>
      <c r="L36" s="285"/>
      <c r="M36" s="371"/>
      <c r="N36" s="372"/>
      <c r="O36" s="285"/>
      <c r="P36" s="285"/>
      <c r="Q36" s="285"/>
      <c r="R36" s="371"/>
      <c r="S36" s="372"/>
      <c r="T36" s="285"/>
      <c r="U36" s="285"/>
      <c r="V36" s="285"/>
      <c r="W36" s="372"/>
      <c r="X36" s="372"/>
      <c r="Y36" s="285"/>
      <c r="Z36" s="285"/>
      <c r="AA36" s="285"/>
      <c r="AB36" s="371"/>
    </row>
    <row r="37" spans="1:28" ht="33" customHeight="1" x14ac:dyDescent="0.2">
      <c r="A37" s="368">
        <v>3</v>
      </c>
      <c r="B37" s="38" t="s">
        <v>1272</v>
      </c>
      <c r="C37" s="362"/>
      <c r="D37" s="365"/>
      <c r="E37" s="285"/>
      <c r="F37" s="285"/>
      <c r="G37" s="285"/>
      <c r="H37" s="362"/>
      <c r="I37" s="365"/>
      <c r="J37" s="285"/>
      <c r="K37" s="285"/>
      <c r="L37" s="285"/>
      <c r="M37" s="362"/>
      <c r="N37" s="391"/>
      <c r="O37" s="285"/>
      <c r="P37" s="285"/>
      <c r="Q37" s="285"/>
      <c r="R37" s="362"/>
      <c r="S37" s="365"/>
      <c r="T37" s="285"/>
      <c r="U37" s="285"/>
      <c r="V37" s="285"/>
      <c r="W37" s="365"/>
      <c r="X37" s="365"/>
      <c r="Y37" s="285"/>
      <c r="Z37" s="285"/>
      <c r="AA37" s="285"/>
      <c r="AB37" s="362"/>
    </row>
    <row r="38" spans="1:28" ht="18" customHeight="1" x14ac:dyDescent="0.2">
      <c r="A38" s="369"/>
      <c r="B38" s="38" t="s">
        <v>1274</v>
      </c>
      <c r="C38" s="363"/>
      <c r="D38" s="366"/>
      <c r="E38" s="281"/>
      <c r="F38" s="281"/>
      <c r="G38" s="281"/>
      <c r="H38" s="363"/>
      <c r="I38" s="366"/>
      <c r="J38" s="281"/>
      <c r="K38" s="281"/>
      <c r="L38" s="281"/>
      <c r="M38" s="363"/>
      <c r="N38" s="392"/>
      <c r="O38" s="203"/>
      <c r="P38" s="281"/>
      <c r="Q38" s="281"/>
      <c r="R38" s="363"/>
      <c r="S38" s="366"/>
      <c r="T38" s="281"/>
      <c r="U38" s="281"/>
      <c r="V38" s="281"/>
      <c r="W38" s="366"/>
      <c r="X38" s="366"/>
      <c r="Y38" s="281"/>
      <c r="Z38" s="281"/>
      <c r="AA38" s="281"/>
      <c r="AB38" s="363"/>
    </row>
    <row r="39" spans="1:28" ht="20.25" customHeight="1" x14ac:dyDescent="0.2">
      <c r="A39" s="369"/>
      <c r="B39" s="38" t="s">
        <v>1336</v>
      </c>
      <c r="C39" s="363"/>
      <c r="D39" s="366"/>
      <c r="E39" s="285"/>
      <c r="F39" s="285"/>
      <c r="G39" s="285"/>
      <c r="H39" s="363"/>
      <c r="I39" s="366"/>
      <c r="J39" s="285"/>
      <c r="K39" s="285"/>
      <c r="L39" s="285"/>
      <c r="M39" s="363"/>
      <c r="N39" s="392"/>
      <c r="O39" s="204"/>
      <c r="P39" s="285"/>
      <c r="Q39" s="285"/>
      <c r="R39" s="363"/>
      <c r="S39" s="366"/>
      <c r="T39" s="285"/>
      <c r="U39" s="285"/>
      <c r="V39" s="285"/>
      <c r="W39" s="366"/>
      <c r="X39" s="366"/>
      <c r="Y39" s="285"/>
      <c r="Z39" s="285"/>
      <c r="AA39" s="285"/>
      <c r="AB39" s="363"/>
    </row>
    <row r="40" spans="1:28" ht="18.75" customHeight="1" x14ac:dyDescent="0.2">
      <c r="A40" s="369"/>
      <c r="B40" s="38" t="s">
        <v>1337</v>
      </c>
      <c r="C40" s="363"/>
      <c r="D40" s="366"/>
      <c r="E40" s="281"/>
      <c r="F40" s="281"/>
      <c r="G40" s="281"/>
      <c r="H40" s="363"/>
      <c r="I40" s="366"/>
      <c r="J40" s="281"/>
      <c r="K40" s="281"/>
      <c r="L40" s="281"/>
      <c r="M40" s="363"/>
      <c r="N40" s="392"/>
      <c r="O40" s="203"/>
      <c r="P40" s="281"/>
      <c r="Q40" s="281"/>
      <c r="R40" s="363"/>
      <c r="S40" s="366"/>
      <c r="T40" s="281"/>
      <c r="U40" s="281"/>
      <c r="V40" s="281"/>
      <c r="W40" s="366"/>
      <c r="X40" s="366"/>
      <c r="Y40" s="281"/>
      <c r="Z40" s="281"/>
      <c r="AA40" s="281"/>
      <c r="AB40" s="363"/>
    </row>
    <row r="41" spans="1:28" ht="18" customHeight="1" x14ac:dyDescent="0.2">
      <c r="A41" s="369"/>
      <c r="B41" s="72" t="s">
        <v>776</v>
      </c>
      <c r="C41" s="363"/>
      <c r="D41" s="366"/>
      <c r="E41" s="285"/>
      <c r="F41" s="285"/>
      <c r="G41" s="285"/>
      <c r="H41" s="363"/>
      <c r="I41" s="366"/>
      <c r="J41" s="285"/>
      <c r="K41" s="285"/>
      <c r="L41" s="285"/>
      <c r="M41" s="363"/>
      <c r="N41" s="392"/>
      <c r="O41" s="204"/>
      <c r="P41" s="285"/>
      <c r="Q41" s="285"/>
      <c r="R41" s="363"/>
      <c r="S41" s="366"/>
      <c r="T41" s="285"/>
      <c r="U41" s="285"/>
      <c r="V41" s="285"/>
      <c r="W41" s="366"/>
      <c r="X41" s="366"/>
      <c r="Y41" s="285"/>
      <c r="Z41" s="285"/>
      <c r="AA41" s="285"/>
      <c r="AB41" s="363"/>
    </row>
    <row r="42" spans="1:28" ht="18" customHeight="1" x14ac:dyDescent="0.2">
      <c r="A42" s="369"/>
      <c r="B42" s="38" t="s">
        <v>1472</v>
      </c>
      <c r="C42" s="363"/>
      <c r="D42" s="366"/>
      <c r="E42" s="285"/>
      <c r="F42" s="285"/>
      <c r="G42" s="285"/>
      <c r="H42" s="363"/>
      <c r="I42" s="366"/>
      <c r="J42" s="285"/>
      <c r="K42" s="285"/>
      <c r="L42" s="285"/>
      <c r="M42" s="363"/>
      <c r="N42" s="392"/>
      <c r="O42" s="204"/>
      <c r="P42" s="285"/>
      <c r="Q42" s="285"/>
      <c r="R42" s="363"/>
      <c r="S42" s="366"/>
      <c r="T42" s="285"/>
      <c r="U42" s="285"/>
      <c r="V42" s="285"/>
      <c r="W42" s="366"/>
      <c r="X42" s="366"/>
      <c r="Y42" s="285"/>
      <c r="Z42" s="285"/>
      <c r="AA42" s="285"/>
      <c r="AB42" s="363"/>
    </row>
    <row r="43" spans="1:28" ht="18" customHeight="1" x14ac:dyDescent="0.2">
      <c r="A43" s="369"/>
      <c r="B43" s="38" t="s">
        <v>1473</v>
      </c>
      <c r="C43" s="363"/>
      <c r="D43" s="366"/>
      <c r="E43" s="285"/>
      <c r="F43" s="285"/>
      <c r="G43" s="285"/>
      <c r="H43" s="363"/>
      <c r="I43" s="366"/>
      <c r="J43" s="285"/>
      <c r="K43" s="285"/>
      <c r="L43" s="285"/>
      <c r="M43" s="363"/>
      <c r="N43" s="392"/>
      <c r="O43" s="204"/>
      <c r="P43" s="285"/>
      <c r="Q43" s="285"/>
      <c r="R43" s="363"/>
      <c r="S43" s="366"/>
      <c r="T43" s="285"/>
      <c r="U43" s="285"/>
      <c r="V43" s="285"/>
      <c r="W43" s="366"/>
      <c r="X43" s="366"/>
      <c r="Y43" s="285"/>
      <c r="Z43" s="285"/>
      <c r="AA43" s="285"/>
      <c r="AB43" s="363"/>
    </row>
    <row r="44" spans="1:28" ht="18" customHeight="1" x14ac:dyDescent="0.2">
      <c r="A44" s="369"/>
      <c r="B44" s="38" t="s">
        <v>1474</v>
      </c>
      <c r="C44" s="363"/>
      <c r="D44" s="366"/>
      <c r="E44" s="285"/>
      <c r="F44" s="285"/>
      <c r="G44" s="285"/>
      <c r="H44" s="363"/>
      <c r="I44" s="366"/>
      <c r="J44" s="285"/>
      <c r="K44" s="285"/>
      <c r="L44" s="285"/>
      <c r="M44" s="363"/>
      <c r="N44" s="392"/>
      <c r="O44" s="204"/>
      <c r="P44" s="285"/>
      <c r="Q44" s="285"/>
      <c r="R44" s="363"/>
      <c r="S44" s="366"/>
      <c r="T44" s="285"/>
      <c r="U44" s="285"/>
      <c r="V44" s="285"/>
      <c r="W44" s="366"/>
      <c r="X44" s="366"/>
      <c r="Y44" s="285"/>
      <c r="Z44" s="285"/>
      <c r="AA44" s="285"/>
      <c r="AB44" s="363"/>
    </row>
    <row r="45" spans="1:28" ht="18" customHeight="1" x14ac:dyDescent="0.2">
      <c r="A45" s="369"/>
      <c r="B45" s="38" t="s">
        <v>1475</v>
      </c>
      <c r="C45" s="363"/>
      <c r="D45" s="366"/>
      <c r="E45" s="285"/>
      <c r="F45" s="285"/>
      <c r="G45" s="285"/>
      <c r="H45" s="363"/>
      <c r="I45" s="366"/>
      <c r="J45" s="285"/>
      <c r="K45" s="285"/>
      <c r="L45" s="285"/>
      <c r="M45" s="363"/>
      <c r="N45" s="392"/>
      <c r="O45" s="204"/>
      <c r="P45" s="285"/>
      <c r="Q45" s="285"/>
      <c r="R45" s="363"/>
      <c r="S45" s="366"/>
      <c r="T45" s="285"/>
      <c r="U45" s="285"/>
      <c r="V45" s="285"/>
      <c r="W45" s="366"/>
      <c r="X45" s="366"/>
      <c r="Y45" s="285"/>
      <c r="Z45" s="285"/>
      <c r="AA45" s="285"/>
      <c r="AB45" s="363"/>
    </row>
    <row r="46" spans="1:28" ht="18" customHeight="1" x14ac:dyDescent="0.2">
      <c r="A46" s="369"/>
      <c r="B46" s="38" t="s">
        <v>1476</v>
      </c>
      <c r="C46" s="363"/>
      <c r="D46" s="366"/>
      <c r="E46" s="285"/>
      <c r="F46" s="285"/>
      <c r="G46" s="285"/>
      <c r="H46" s="363"/>
      <c r="I46" s="366"/>
      <c r="J46" s="285"/>
      <c r="K46" s="285"/>
      <c r="L46" s="285"/>
      <c r="M46" s="363"/>
      <c r="N46" s="392"/>
      <c r="O46" s="204"/>
      <c r="P46" s="285"/>
      <c r="Q46" s="285"/>
      <c r="R46" s="363"/>
      <c r="S46" s="366"/>
      <c r="T46" s="285"/>
      <c r="U46" s="285"/>
      <c r="V46" s="285"/>
      <c r="W46" s="366"/>
      <c r="X46" s="366"/>
      <c r="Y46" s="285"/>
      <c r="Z46" s="285"/>
      <c r="AA46" s="285"/>
      <c r="AB46" s="363"/>
    </row>
    <row r="47" spans="1:28" ht="18" customHeight="1" x14ac:dyDescent="0.2">
      <c r="A47" s="369"/>
      <c r="B47" s="38" t="s">
        <v>1477</v>
      </c>
      <c r="C47" s="363"/>
      <c r="D47" s="366"/>
      <c r="E47" s="285"/>
      <c r="F47" s="285"/>
      <c r="G47" s="285"/>
      <c r="H47" s="363"/>
      <c r="I47" s="366"/>
      <c r="J47" s="285"/>
      <c r="K47" s="285"/>
      <c r="L47" s="285"/>
      <c r="M47" s="363"/>
      <c r="N47" s="392"/>
      <c r="O47" s="204"/>
      <c r="P47" s="285"/>
      <c r="Q47" s="285"/>
      <c r="R47" s="363"/>
      <c r="S47" s="366"/>
      <c r="T47" s="285"/>
      <c r="U47" s="285"/>
      <c r="V47" s="285"/>
      <c r="W47" s="366"/>
      <c r="X47" s="366"/>
      <c r="Y47" s="285"/>
      <c r="Z47" s="285"/>
      <c r="AA47" s="285"/>
      <c r="AB47" s="363"/>
    </row>
    <row r="48" spans="1:28" ht="18" customHeight="1" x14ac:dyDescent="0.2">
      <c r="A48" s="369"/>
      <c r="B48" s="38" t="s">
        <v>1478</v>
      </c>
      <c r="C48" s="363"/>
      <c r="D48" s="366"/>
      <c r="E48" s="285"/>
      <c r="F48" s="285"/>
      <c r="G48" s="285"/>
      <c r="H48" s="363"/>
      <c r="I48" s="366"/>
      <c r="J48" s="285"/>
      <c r="K48" s="285"/>
      <c r="L48" s="285"/>
      <c r="M48" s="363"/>
      <c r="N48" s="392"/>
      <c r="O48" s="204"/>
      <c r="P48" s="285"/>
      <c r="Q48" s="285"/>
      <c r="R48" s="363"/>
      <c r="S48" s="366"/>
      <c r="T48" s="285"/>
      <c r="U48" s="285"/>
      <c r="V48" s="285"/>
      <c r="W48" s="366"/>
      <c r="X48" s="366"/>
      <c r="Y48" s="285"/>
      <c r="Z48" s="285"/>
      <c r="AA48" s="285"/>
      <c r="AB48" s="363"/>
    </row>
    <row r="49" spans="1:28" ht="18" customHeight="1" x14ac:dyDescent="0.2">
      <c r="A49" s="369"/>
      <c r="B49" s="38" t="s">
        <v>1479</v>
      </c>
      <c r="C49" s="363"/>
      <c r="D49" s="366"/>
      <c r="E49" s="285"/>
      <c r="F49" s="285"/>
      <c r="G49" s="285"/>
      <c r="H49" s="363"/>
      <c r="I49" s="366"/>
      <c r="J49" s="285"/>
      <c r="K49" s="285"/>
      <c r="L49" s="285"/>
      <c r="M49" s="363"/>
      <c r="N49" s="392"/>
      <c r="O49" s="204"/>
      <c r="P49" s="285"/>
      <c r="Q49" s="285"/>
      <c r="R49" s="363"/>
      <c r="S49" s="366"/>
      <c r="T49" s="285"/>
      <c r="U49" s="285"/>
      <c r="V49" s="285"/>
      <c r="W49" s="366"/>
      <c r="X49" s="366"/>
      <c r="Y49" s="285"/>
      <c r="Z49" s="285"/>
      <c r="AA49" s="285"/>
      <c r="AB49" s="363"/>
    </row>
    <row r="50" spans="1:28" ht="18" customHeight="1" x14ac:dyDescent="0.2">
      <c r="A50" s="369"/>
      <c r="B50" s="38" t="s">
        <v>1480</v>
      </c>
      <c r="C50" s="363"/>
      <c r="D50" s="366"/>
      <c r="E50" s="285"/>
      <c r="F50" s="285"/>
      <c r="G50" s="285"/>
      <c r="H50" s="363"/>
      <c r="I50" s="366"/>
      <c r="J50" s="285"/>
      <c r="K50" s="285"/>
      <c r="L50" s="285"/>
      <c r="M50" s="363"/>
      <c r="N50" s="392"/>
      <c r="O50" s="204"/>
      <c r="P50" s="285"/>
      <c r="Q50" s="285"/>
      <c r="R50" s="363"/>
      <c r="S50" s="366"/>
      <c r="T50" s="285"/>
      <c r="U50" s="285"/>
      <c r="V50" s="285"/>
      <c r="W50" s="366"/>
      <c r="X50" s="366"/>
      <c r="Y50" s="285"/>
      <c r="Z50" s="285"/>
      <c r="AA50" s="285"/>
      <c r="AB50" s="363"/>
    </row>
    <row r="51" spans="1:28" ht="18" customHeight="1" x14ac:dyDescent="0.2">
      <c r="A51" s="369"/>
      <c r="B51" s="38" t="s">
        <v>1481</v>
      </c>
      <c r="C51" s="363"/>
      <c r="D51" s="366"/>
      <c r="E51" s="285"/>
      <c r="F51" s="285"/>
      <c r="G51" s="285"/>
      <c r="H51" s="363"/>
      <c r="I51" s="366"/>
      <c r="J51" s="285"/>
      <c r="K51" s="285"/>
      <c r="L51" s="285"/>
      <c r="M51" s="363"/>
      <c r="N51" s="392"/>
      <c r="O51" s="204"/>
      <c r="P51" s="285"/>
      <c r="Q51" s="285"/>
      <c r="R51" s="363"/>
      <c r="S51" s="366"/>
      <c r="T51" s="285"/>
      <c r="U51" s="285"/>
      <c r="V51" s="285"/>
      <c r="W51" s="366"/>
      <c r="X51" s="366"/>
      <c r="Y51" s="285"/>
      <c r="Z51" s="285"/>
      <c r="AA51" s="285"/>
      <c r="AB51" s="363"/>
    </row>
    <row r="52" spans="1:28" ht="18" customHeight="1" x14ac:dyDescent="0.2">
      <c r="A52" s="369"/>
      <c r="B52" s="38" t="s">
        <v>1482</v>
      </c>
      <c r="C52" s="363"/>
      <c r="D52" s="366"/>
      <c r="E52" s="285"/>
      <c r="F52" s="285"/>
      <c r="G52" s="285"/>
      <c r="H52" s="363"/>
      <c r="I52" s="366"/>
      <c r="J52" s="285"/>
      <c r="K52" s="285"/>
      <c r="L52" s="285"/>
      <c r="M52" s="363"/>
      <c r="N52" s="392"/>
      <c r="O52" s="204"/>
      <c r="P52" s="285"/>
      <c r="Q52" s="285"/>
      <c r="R52" s="363"/>
      <c r="S52" s="366"/>
      <c r="T52" s="285"/>
      <c r="U52" s="285"/>
      <c r="V52" s="285"/>
      <c r="W52" s="366"/>
      <c r="X52" s="366"/>
      <c r="Y52" s="285"/>
      <c r="Z52" s="285"/>
      <c r="AA52" s="285"/>
      <c r="AB52" s="363"/>
    </row>
    <row r="53" spans="1:28" ht="18" customHeight="1" x14ac:dyDescent="0.2">
      <c r="A53" s="369"/>
      <c r="B53" s="72" t="s">
        <v>1261</v>
      </c>
      <c r="C53" s="363"/>
      <c r="D53" s="366"/>
      <c r="E53" s="285"/>
      <c r="F53" s="285"/>
      <c r="G53" s="285"/>
      <c r="H53" s="363"/>
      <c r="I53" s="366"/>
      <c r="J53" s="285"/>
      <c r="K53" s="285"/>
      <c r="L53" s="285"/>
      <c r="M53" s="363"/>
      <c r="N53" s="392"/>
      <c r="O53" s="204"/>
      <c r="P53" s="285"/>
      <c r="Q53" s="285"/>
      <c r="R53" s="363"/>
      <c r="S53" s="366"/>
      <c r="T53" s="285"/>
      <c r="U53" s="285"/>
      <c r="V53" s="285"/>
      <c r="W53" s="366"/>
      <c r="X53" s="366"/>
      <c r="Y53" s="285"/>
      <c r="Z53" s="285"/>
      <c r="AA53" s="285"/>
      <c r="AB53" s="363"/>
    </row>
    <row r="54" spans="1:28" ht="18" customHeight="1" x14ac:dyDescent="0.2">
      <c r="A54" s="369"/>
      <c r="B54" s="38" t="s">
        <v>1483</v>
      </c>
      <c r="C54" s="363"/>
      <c r="D54" s="366"/>
      <c r="E54" s="285"/>
      <c r="F54" s="285"/>
      <c r="G54" s="285"/>
      <c r="H54" s="363"/>
      <c r="I54" s="366"/>
      <c r="J54" s="285"/>
      <c r="K54" s="285"/>
      <c r="L54" s="285"/>
      <c r="M54" s="363"/>
      <c r="N54" s="392"/>
      <c r="O54" s="204"/>
      <c r="P54" s="285"/>
      <c r="Q54" s="285"/>
      <c r="R54" s="363"/>
      <c r="S54" s="366"/>
      <c r="T54" s="285"/>
      <c r="U54" s="285"/>
      <c r="V54" s="285"/>
      <c r="W54" s="366"/>
      <c r="X54" s="366"/>
      <c r="Y54" s="285"/>
      <c r="Z54" s="285"/>
      <c r="AA54" s="285"/>
      <c r="AB54" s="363"/>
    </row>
    <row r="55" spans="1:28" ht="18" customHeight="1" x14ac:dyDescent="0.2">
      <c r="A55" s="369"/>
      <c r="B55" s="38" t="s">
        <v>1484</v>
      </c>
      <c r="C55" s="363"/>
      <c r="D55" s="366"/>
      <c r="E55" s="285"/>
      <c r="F55" s="285"/>
      <c r="G55" s="285"/>
      <c r="H55" s="363"/>
      <c r="I55" s="366"/>
      <c r="J55" s="285"/>
      <c r="K55" s="285"/>
      <c r="L55" s="285"/>
      <c r="M55" s="363"/>
      <c r="N55" s="392"/>
      <c r="O55" s="204"/>
      <c r="P55" s="285"/>
      <c r="Q55" s="285"/>
      <c r="R55" s="363"/>
      <c r="S55" s="366"/>
      <c r="T55" s="285"/>
      <c r="U55" s="285"/>
      <c r="V55" s="285"/>
      <c r="W55" s="366"/>
      <c r="X55" s="366"/>
      <c r="Y55" s="285"/>
      <c r="Z55" s="285"/>
      <c r="AA55" s="285"/>
      <c r="AB55" s="363"/>
    </row>
    <row r="56" spans="1:28" ht="18" customHeight="1" x14ac:dyDescent="0.2">
      <c r="A56" s="369"/>
      <c r="B56" s="38" t="s">
        <v>1485</v>
      </c>
      <c r="C56" s="363"/>
      <c r="D56" s="366"/>
      <c r="E56" s="285"/>
      <c r="F56" s="285"/>
      <c r="G56" s="285"/>
      <c r="H56" s="363"/>
      <c r="I56" s="366"/>
      <c r="J56" s="285"/>
      <c r="K56" s="285"/>
      <c r="L56" s="285"/>
      <c r="M56" s="363"/>
      <c r="N56" s="392"/>
      <c r="O56" s="204"/>
      <c r="P56" s="285"/>
      <c r="Q56" s="285"/>
      <c r="R56" s="363"/>
      <c r="S56" s="366"/>
      <c r="T56" s="285"/>
      <c r="U56" s="285"/>
      <c r="V56" s="285"/>
      <c r="W56" s="366"/>
      <c r="X56" s="366"/>
      <c r="Y56" s="285"/>
      <c r="Z56" s="285"/>
      <c r="AA56" s="285"/>
      <c r="AB56" s="363"/>
    </row>
    <row r="57" spans="1:28" ht="18" customHeight="1" x14ac:dyDescent="0.2">
      <c r="A57" s="369"/>
      <c r="B57" s="38" t="s">
        <v>1486</v>
      </c>
      <c r="C57" s="363"/>
      <c r="D57" s="366"/>
      <c r="E57" s="285"/>
      <c r="F57" s="285"/>
      <c r="G57" s="285"/>
      <c r="H57" s="363"/>
      <c r="I57" s="366"/>
      <c r="J57" s="285"/>
      <c r="K57" s="285"/>
      <c r="L57" s="285"/>
      <c r="M57" s="363"/>
      <c r="N57" s="392"/>
      <c r="O57" s="204"/>
      <c r="P57" s="285"/>
      <c r="Q57" s="285"/>
      <c r="R57" s="363"/>
      <c r="S57" s="366"/>
      <c r="T57" s="285"/>
      <c r="U57" s="285"/>
      <c r="V57" s="285"/>
      <c r="W57" s="366"/>
      <c r="X57" s="366"/>
      <c r="Y57" s="285"/>
      <c r="Z57" s="285"/>
      <c r="AA57" s="285"/>
      <c r="AB57" s="363"/>
    </row>
    <row r="58" spans="1:28" ht="18" customHeight="1" x14ac:dyDescent="0.2">
      <c r="A58" s="369"/>
      <c r="B58" s="38" t="s">
        <v>1487</v>
      </c>
      <c r="C58" s="363"/>
      <c r="D58" s="366"/>
      <c r="E58" s="285"/>
      <c r="F58" s="285"/>
      <c r="G58" s="285"/>
      <c r="H58" s="363"/>
      <c r="I58" s="366"/>
      <c r="J58" s="285"/>
      <c r="K58" s="285"/>
      <c r="L58" s="285"/>
      <c r="M58" s="363"/>
      <c r="N58" s="392"/>
      <c r="O58" s="204"/>
      <c r="P58" s="285"/>
      <c r="Q58" s="285"/>
      <c r="R58" s="363"/>
      <c r="S58" s="366"/>
      <c r="T58" s="285"/>
      <c r="U58" s="285"/>
      <c r="V58" s="285"/>
      <c r="W58" s="366"/>
      <c r="X58" s="366"/>
      <c r="Y58" s="285"/>
      <c r="Z58" s="285"/>
      <c r="AA58" s="285"/>
      <c r="AB58" s="363"/>
    </row>
    <row r="59" spans="1:28" ht="18" customHeight="1" x14ac:dyDescent="0.2">
      <c r="A59" s="369"/>
      <c r="B59" s="38" t="s">
        <v>1488</v>
      </c>
      <c r="C59" s="363"/>
      <c r="D59" s="366"/>
      <c r="E59" s="285"/>
      <c r="F59" s="285"/>
      <c r="G59" s="285"/>
      <c r="H59" s="363"/>
      <c r="I59" s="366"/>
      <c r="J59" s="285"/>
      <c r="K59" s="285"/>
      <c r="L59" s="285"/>
      <c r="M59" s="363"/>
      <c r="N59" s="392"/>
      <c r="O59" s="204"/>
      <c r="P59" s="285"/>
      <c r="Q59" s="285"/>
      <c r="R59" s="363"/>
      <c r="S59" s="366"/>
      <c r="T59" s="285"/>
      <c r="U59" s="285"/>
      <c r="V59" s="285"/>
      <c r="W59" s="366"/>
      <c r="X59" s="366"/>
      <c r="Y59" s="285"/>
      <c r="Z59" s="285"/>
      <c r="AA59" s="285"/>
      <c r="AB59" s="363"/>
    </row>
    <row r="60" spans="1:28" ht="18" customHeight="1" x14ac:dyDescent="0.2">
      <c r="A60" s="369"/>
      <c r="B60" s="38" t="s">
        <v>1489</v>
      </c>
      <c r="C60" s="363"/>
      <c r="D60" s="366"/>
      <c r="E60" s="285"/>
      <c r="F60" s="285"/>
      <c r="G60" s="285"/>
      <c r="H60" s="363"/>
      <c r="I60" s="366"/>
      <c r="J60" s="285"/>
      <c r="K60" s="285"/>
      <c r="L60" s="285"/>
      <c r="M60" s="363"/>
      <c r="N60" s="392"/>
      <c r="O60" s="204"/>
      <c r="P60" s="285"/>
      <c r="Q60" s="285"/>
      <c r="R60" s="363"/>
      <c r="S60" s="366"/>
      <c r="T60" s="285"/>
      <c r="U60" s="285"/>
      <c r="V60" s="285"/>
      <c r="W60" s="366"/>
      <c r="X60" s="366"/>
      <c r="Y60" s="285"/>
      <c r="Z60" s="285"/>
      <c r="AA60" s="285"/>
      <c r="AB60" s="363"/>
    </row>
    <row r="61" spans="1:28" ht="18" customHeight="1" x14ac:dyDescent="0.2">
      <c r="A61" s="369"/>
      <c r="B61" s="38" t="s">
        <v>1490</v>
      </c>
      <c r="C61" s="363"/>
      <c r="D61" s="366"/>
      <c r="E61" s="285"/>
      <c r="F61" s="285"/>
      <c r="G61" s="285"/>
      <c r="H61" s="363"/>
      <c r="I61" s="366"/>
      <c r="J61" s="285"/>
      <c r="K61" s="285"/>
      <c r="L61" s="285"/>
      <c r="M61" s="363"/>
      <c r="N61" s="392"/>
      <c r="O61" s="204"/>
      <c r="P61" s="285"/>
      <c r="Q61" s="285"/>
      <c r="R61" s="363"/>
      <c r="S61" s="366"/>
      <c r="T61" s="285"/>
      <c r="U61" s="285"/>
      <c r="V61" s="285"/>
      <c r="W61" s="366"/>
      <c r="X61" s="366"/>
      <c r="Y61" s="285"/>
      <c r="Z61" s="285"/>
      <c r="AA61" s="285"/>
      <c r="AB61" s="363"/>
    </row>
    <row r="62" spans="1:28" ht="18" customHeight="1" x14ac:dyDescent="0.2">
      <c r="A62" s="369"/>
      <c r="B62" s="38" t="s">
        <v>1491</v>
      </c>
      <c r="C62" s="363"/>
      <c r="D62" s="366"/>
      <c r="E62" s="285"/>
      <c r="F62" s="285"/>
      <c r="G62" s="285"/>
      <c r="H62" s="363"/>
      <c r="I62" s="366"/>
      <c r="J62" s="285"/>
      <c r="K62" s="285"/>
      <c r="L62" s="285"/>
      <c r="M62" s="363"/>
      <c r="N62" s="392"/>
      <c r="O62" s="204"/>
      <c r="P62" s="285"/>
      <c r="Q62" s="285"/>
      <c r="R62" s="363"/>
      <c r="S62" s="366"/>
      <c r="T62" s="285"/>
      <c r="U62" s="285"/>
      <c r="V62" s="285"/>
      <c r="W62" s="366"/>
      <c r="X62" s="366"/>
      <c r="Y62" s="285"/>
      <c r="Z62" s="285"/>
      <c r="AA62" s="285"/>
      <c r="AB62" s="363"/>
    </row>
    <row r="63" spans="1:28" ht="18" customHeight="1" x14ac:dyDescent="0.2">
      <c r="A63" s="369"/>
      <c r="B63" s="38" t="s">
        <v>1492</v>
      </c>
      <c r="C63" s="363"/>
      <c r="D63" s="366"/>
      <c r="E63" s="285"/>
      <c r="F63" s="285"/>
      <c r="G63" s="285"/>
      <c r="H63" s="363"/>
      <c r="I63" s="366"/>
      <c r="J63" s="285"/>
      <c r="K63" s="285"/>
      <c r="L63" s="285"/>
      <c r="M63" s="363"/>
      <c r="N63" s="392"/>
      <c r="O63" s="204"/>
      <c r="P63" s="285"/>
      <c r="Q63" s="285"/>
      <c r="R63" s="363"/>
      <c r="S63" s="366"/>
      <c r="T63" s="285"/>
      <c r="U63" s="285"/>
      <c r="V63" s="285"/>
      <c r="W63" s="366"/>
      <c r="X63" s="366"/>
      <c r="Y63" s="285"/>
      <c r="Z63" s="285"/>
      <c r="AA63" s="285"/>
      <c r="AB63" s="363"/>
    </row>
    <row r="64" spans="1:28" ht="18" customHeight="1" x14ac:dyDescent="0.2">
      <c r="A64" s="369"/>
      <c r="B64" s="38" t="s">
        <v>1493</v>
      </c>
      <c r="C64" s="363"/>
      <c r="D64" s="366"/>
      <c r="E64" s="285"/>
      <c r="F64" s="285"/>
      <c r="G64" s="285"/>
      <c r="H64" s="363"/>
      <c r="I64" s="366"/>
      <c r="J64" s="285"/>
      <c r="K64" s="285"/>
      <c r="L64" s="285"/>
      <c r="M64" s="363"/>
      <c r="N64" s="392"/>
      <c r="O64" s="204"/>
      <c r="P64" s="285"/>
      <c r="Q64" s="285"/>
      <c r="R64" s="363"/>
      <c r="S64" s="366"/>
      <c r="T64" s="285"/>
      <c r="U64" s="285"/>
      <c r="V64" s="285"/>
      <c r="W64" s="366"/>
      <c r="X64" s="366"/>
      <c r="Y64" s="285"/>
      <c r="Z64" s="285"/>
      <c r="AA64" s="285"/>
      <c r="AB64" s="363"/>
    </row>
    <row r="65" spans="1:28" ht="18" customHeight="1" x14ac:dyDescent="0.2">
      <c r="A65" s="369"/>
      <c r="B65" s="72" t="s">
        <v>1387</v>
      </c>
      <c r="C65" s="363"/>
      <c r="D65" s="366"/>
      <c r="E65" s="285"/>
      <c r="F65" s="285"/>
      <c r="G65" s="285"/>
      <c r="H65" s="363"/>
      <c r="I65" s="366"/>
      <c r="J65" s="285"/>
      <c r="K65" s="285"/>
      <c r="L65" s="285"/>
      <c r="M65" s="363"/>
      <c r="N65" s="392"/>
      <c r="O65" s="204"/>
      <c r="P65" s="285"/>
      <c r="Q65" s="285"/>
      <c r="R65" s="363"/>
      <c r="S65" s="366"/>
      <c r="T65" s="285"/>
      <c r="U65" s="285"/>
      <c r="V65" s="285"/>
      <c r="W65" s="366"/>
      <c r="X65" s="366"/>
      <c r="Y65" s="285"/>
      <c r="Z65" s="285"/>
      <c r="AA65" s="285"/>
      <c r="AB65" s="363"/>
    </row>
    <row r="66" spans="1:28" ht="18" customHeight="1" x14ac:dyDescent="0.2">
      <c r="A66" s="369"/>
      <c r="B66" s="38" t="s">
        <v>1494</v>
      </c>
      <c r="C66" s="363"/>
      <c r="D66" s="366"/>
      <c r="E66" s="285"/>
      <c r="F66" s="285"/>
      <c r="G66" s="285"/>
      <c r="H66" s="363"/>
      <c r="I66" s="366"/>
      <c r="J66" s="285"/>
      <c r="K66" s="285"/>
      <c r="L66" s="285"/>
      <c r="M66" s="363"/>
      <c r="N66" s="392"/>
      <c r="O66" s="204"/>
      <c r="P66" s="285"/>
      <c r="Q66" s="285"/>
      <c r="R66" s="363"/>
      <c r="S66" s="366"/>
      <c r="T66" s="285"/>
      <c r="U66" s="285"/>
      <c r="V66" s="285"/>
      <c r="W66" s="366"/>
      <c r="X66" s="366"/>
      <c r="Y66" s="285"/>
      <c r="Z66" s="285"/>
      <c r="AA66" s="285"/>
      <c r="AB66" s="363"/>
    </row>
    <row r="67" spans="1:28" ht="18" customHeight="1" x14ac:dyDescent="0.2">
      <c r="A67" s="369"/>
      <c r="B67" s="38" t="s">
        <v>1495</v>
      </c>
      <c r="C67" s="363"/>
      <c r="D67" s="366"/>
      <c r="E67" s="285"/>
      <c r="F67" s="285"/>
      <c r="G67" s="285"/>
      <c r="H67" s="363"/>
      <c r="I67" s="366"/>
      <c r="J67" s="285"/>
      <c r="K67" s="285"/>
      <c r="L67" s="285"/>
      <c r="M67" s="363"/>
      <c r="N67" s="392"/>
      <c r="O67" s="204"/>
      <c r="P67" s="285"/>
      <c r="Q67" s="285"/>
      <c r="R67" s="363"/>
      <c r="S67" s="366"/>
      <c r="T67" s="285"/>
      <c r="U67" s="285"/>
      <c r="V67" s="285"/>
      <c r="W67" s="366"/>
      <c r="X67" s="366"/>
      <c r="Y67" s="285"/>
      <c r="Z67" s="285"/>
      <c r="AA67" s="285"/>
      <c r="AB67" s="363"/>
    </row>
    <row r="68" spans="1:28" ht="31.5" x14ac:dyDescent="0.2">
      <c r="A68" s="369"/>
      <c r="B68" s="38" t="s">
        <v>1496</v>
      </c>
      <c r="C68" s="363"/>
      <c r="D68" s="366"/>
      <c r="E68" s="285"/>
      <c r="F68" s="285"/>
      <c r="G68" s="285"/>
      <c r="H68" s="363"/>
      <c r="I68" s="366"/>
      <c r="J68" s="285"/>
      <c r="K68" s="285"/>
      <c r="L68" s="285"/>
      <c r="M68" s="363"/>
      <c r="N68" s="392"/>
      <c r="O68" s="204"/>
      <c r="P68" s="285"/>
      <c r="Q68" s="285"/>
      <c r="R68" s="363"/>
      <c r="S68" s="366"/>
      <c r="T68" s="285"/>
      <c r="U68" s="285"/>
      <c r="V68" s="285"/>
      <c r="W68" s="366"/>
      <c r="X68" s="366"/>
      <c r="Y68" s="285"/>
      <c r="Z68" s="285"/>
      <c r="AA68" s="285"/>
      <c r="AB68" s="363"/>
    </row>
    <row r="69" spans="1:28" ht="18" customHeight="1" x14ac:dyDescent="0.2">
      <c r="A69" s="369"/>
      <c r="B69" s="38" t="s">
        <v>1497</v>
      </c>
      <c r="C69" s="363"/>
      <c r="D69" s="366"/>
      <c r="E69" s="285"/>
      <c r="F69" s="285"/>
      <c r="G69" s="285"/>
      <c r="H69" s="363"/>
      <c r="I69" s="366"/>
      <c r="J69" s="285"/>
      <c r="K69" s="285"/>
      <c r="L69" s="285"/>
      <c r="M69" s="363"/>
      <c r="N69" s="392"/>
      <c r="O69" s="204"/>
      <c r="P69" s="285"/>
      <c r="Q69" s="285"/>
      <c r="R69" s="363"/>
      <c r="S69" s="366"/>
      <c r="T69" s="285"/>
      <c r="U69" s="285"/>
      <c r="V69" s="285"/>
      <c r="W69" s="366"/>
      <c r="X69" s="366"/>
      <c r="Y69" s="285"/>
      <c r="Z69" s="285"/>
      <c r="AA69" s="285"/>
      <c r="AB69" s="363"/>
    </row>
    <row r="70" spans="1:28" ht="18" customHeight="1" x14ac:dyDescent="0.2">
      <c r="A70" s="369"/>
      <c r="B70" s="38" t="s">
        <v>1498</v>
      </c>
      <c r="C70" s="363"/>
      <c r="D70" s="366"/>
      <c r="E70" s="285"/>
      <c r="F70" s="285"/>
      <c r="G70" s="285"/>
      <c r="H70" s="363"/>
      <c r="I70" s="366"/>
      <c r="J70" s="285"/>
      <c r="K70" s="285"/>
      <c r="L70" s="285"/>
      <c r="M70" s="363"/>
      <c r="N70" s="392"/>
      <c r="O70" s="204"/>
      <c r="P70" s="285"/>
      <c r="Q70" s="285"/>
      <c r="R70" s="363"/>
      <c r="S70" s="366"/>
      <c r="T70" s="285"/>
      <c r="U70" s="285"/>
      <c r="V70" s="285"/>
      <c r="W70" s="366"/>
      <c r="X70" s="366"/>
      <c r="Y70" s="285"/>
      <c r="Z70" s="285"/>
      <c r="AA70" s="285"/>
      <c r="AB70" s="363"/>
    </row>
    <row r="71" spans="1:28" ht="18" customHeight="1" x14ac:dyDescent="0.2">
      <c r="A71" s="369"/>
      <c r="B71" s="38" t="s">
        <v>1499</v>
      </c>
      <c r="C71" s="363"/>
      <c r="D71" s="366"/>
      <c r="E71" s="285"/>
      <c r="F71" s="285"/>
      <c r="G71" s="285"/>
      <c r="H71" s="363"/>
      <c r="I71" s="366"/>
      <c r="J71" s="285"/>
      <c r="K71" s="285"/>
      <c r="L71" s="285"/>
      <c r="M71" s="363"/>
      <c r="N71" s="392"/>
      <c r="O71" s="204"/>
      <c r="P71" s="285"/>
      <c r="Q71" s="285"/>
      <c r="R71" s="363"/>
      <c r="S71" s="366"/>
      <c r="T71" s="285"/>
      <c r="U71" s="285"/>
      <c r="V71" s="285"/>
      <c r="W71" s="366"/>
      <c r="X71" s="366"/>
      <c r="Y71" s="285"/>
      <c r="Z71" s="285"/>
      <c r="AA71" s="285"/>
      <c r="AB71" s="363"/>
    </row>
    <row r="72" spans="1:28" ht="18" customHeight="1" x14ac:dyDescent="0.2">
      <c r="A72" s="369"/>
      <c r="B72" s="38" t="s">
        <v>1500</v>
      </c>
      <c r="C72" s="363"/>
      <c r="D72" s="366"/>
      <c r="E72" s="285"/>
      <c r="F72" s="285"/>
      <c r="G72" s="285"/>
      <c r="H72" s="363"/>
      <c r="I72" s="366"/>
      <c r="J72" s="285"/>
      <c r="K72" s="285"/>
      <c r="L72" s="285"/>
      <c r="M72" s="363"/>
      <c r="N72" s="392"/>
      <c r="O72" s="204"/>
      <c r="P72" s="285"/>
      <c r="Q72" s="285"/>
      <c r="R72" s="363"/>
      <c r="S72" s="366"/>
      <c r="T72" s="285"/>
      <c r="U72" s="285"/>
      <c r="V72" s="285"/>
      <c r="W72" s="366"/>
      <c r="X72" s="366"/>
      <c r="Y72" s="285"/>
      <c r="Z72" s="285"/>
      <c r="AA72" s="285"/>
      <c r="AB72" s="363"/>
    </row>
    <row r="73" spans="1:28" ht="18" customHeight="1" x14ac:dyDescent="0.2">
      <c r="A73" s="369"/>
      <c r="B73" s="38" t="s">
        <v>1501</v>
      </c>
      <c r="C73" s="363"/>
      <c r="D73" s="366"/>
      <c r="E73" s="285"/>
      <c r="F73" s="285"/>
      <c r="G73" s="285"/>
      <c r="H73" s="363"/>
      <c r="I73" s="366"/>
      <c r="J73" s="285"/>
      <c r="K73" s="285"/>
      <c r="L73" s="285"/>
      <c r="M73" s="363"/>
      <c r="N73" s="392"/>
      <c r="O73" s="204"/>
      <c r="P73" s="285"/>
      <c r="Q73" s="285"/>
      <c r="R73" s="363"/>
      <c r="S73" s="366"/>
      <c r="T73" s="285"/>
      <c r="U73" s="285"/>
      <c r="V73" s="285"/>
      <c r="W73" s="366"/>
      <c r="X73" s="366"/>
      <c r="Y73" s="285"/>
      <c r="Z73" s="285"/>
      <c r="AA73" s="285"/>
      <c r="AB73" s="363"/>
    </row>
    <row r="74" spans="1:28" ht="18" customHeight="1" x14ac:dyDescent="0.2">
      <c r="A74" s="369"/>
      <c r="B74" s="38" t="s">
        <v>1502</v>
      </c>
      <c r="C74" s="363"/>
      <c r="D74" s="366"/>
      <c r="E74" s="285"/>
      <c r="F74" s="285"/>
      <c r="G74" s="285"/>
      <c r="H74" s="363"/>
      <c r="I74" s="366"/>
      <c r="J74" s="285"/>
      <c r="K74" s="285"/>
      <c r="L74" s="285"/>
      <c r="M74" s="363"/>
      <c r="N74" s="392"/>
      <c r="O74" s="204"/>
      <c r="P74" s="285"/>
      <c r="Q74" s="285"/>
      <c r="R74" s="363"/>
      <c r="S74" s="366"/>
      <c r="T74" s="285"/>
      <c r="U74" s="285"/>
      <c r="V74" s="285"/>
      <c r="W74" s="366"/>
      <c r="X74" s="366"/>
      <c r="Y74" s="285"/>
      <c r="Z74" s="285"/>
      <c r="AA74" s="285"/>
      <c r="AB74" s="363"/>
    </row>
    <row r="75" spans="1:28" ht="31.5" x14ac:dyDescent="0.2">
      <c r="A75" s="369"/>
      <c r="B75" s="38" t="s">
        <v>1503</v>
      </c>
      <c r="C75" s="363"/>
      <c r="D75" s="366"/>
      <c r="E75" s="285"/>
      <c r="F75" s="285"/>
      <c r="G75" s="285"/>
      <c r="H75" s="363"/>
      <c r="I75" s="366"/>
      <c r="J75" s="285"/>
      <c r="K75" s="285"/>
      <c r="L75" s="285"/>
      <c r="M75" s="363"/>
      <c r="N75" s="392"/>
      <c r="O75" s="204"/>
      <c r="P75" s="285"/>
      <c r="Q75" s="285"/>
      <c r="R75" s="363"/>
      <c r="S75" s="366"/>
      <c r="T75" s="285"/>
      <c r="U75" s="285"/>
      <c r="V75" s="285"/>
      <c r="W75" s="366"/>
      <c r="X75" s="366"/>
      <c r="Y75" s="285"/>
      <c r="Z75" s="285"/>
      <c r="AA75" s="285"/>
      <c r="AB75" s="363"/>
    </row>
    <row r="76" spans="1:28" ht="18" customHeight="1" x14ac:dyDescent="0.2">
      <c r="A76" s="369"/>
      <c r="B76" s="38" t="s">
        <v>1504</v>
      </c>
      <c r="C76" s="363"/>
      <c r="D76" s="366"/>
      <c r="E76" s="285"/>
      <c r="F76" s="285"/>
      <c r="G76" s="285"/>
      <c r="H76" s="363"/>
      <c r="I76" s="366"/>
      <c r="J76" s="285"/>
      <c r="K76" s="285"/>
      <c r="L76" s="285"/>
      <c r="M76" s="363"/>
      <c r="N76" s="392"/>
      <c r="O76" s="204"/>
      <c r="P76" s="285"/>
      <c r="Q76" s="285"/>
      <c r="R76" s="363"/>
      <c r="S76" s="366"/>
      <c r="T76" s="285"/>
      <c r="U76" s="285"/>
      <c r="V76" s="285"/>
      <c r="W76" s="366"/>
      <c r="X76" s="366"/>
      <c r="Y76" s="285"/>
      <c r="Z76" s="285"/>
      <c r="AA76" s="285"/>
      <c r="AB76" s="363"/>
    </row>
    <row r="77" spans="1:28" ht="21.75" customHeight="1" x14ac:dyDescent="0.2">
      <c r="A77" s="370"/>
      <c r="B77" s="51" t="s">
        <v>1505</v>
      </c>
      <c r="C77" s="364"/>
      <c r="D77" s="367"/>
      <c r="E77" s="285"/>
      <c r="F77" s="285"/>
      <c r="G77" s="285"/>
      <c r="H77" s="364"/>
      <c r="I77" s="367"/>
      <c r="J77" s="285"/>
      <c r="K77" s="285"/>
      <c r="L77" s="285"/>
      <c r="M77" s="364"/>
      <c r="N77" s="393"/>
      <c r="O77" s="204"/>
      <c r="P77" s="285"/>
      <c r="Q77" s="285"/>
      <c r="R77" s="364"/>
      <c r="S77" s="367"/>
      <c r="T77" s="285"/>
      <c r="U77" s="285"/>
      <c r="V77" s="285"/>
      <c r="W77" s="367"/>
      <c r="X77" s="367"/>
      <c r="Y77" s="285"/>
      <c r="Z77" s="285"/>
      <c r="AA77" s="285"/>
      <c r="AB77" s="364"/>
    </row>
    <row r="78" spans="1:28" ht="15" customHeight="1" x14ac:dyDescent="0.2">
      <c r="A78" s="368">
        <v>4</v>
      </c>
      <c r="B78" s="48" t="s">
        <v>1572</v>
      </c>
      <c r="C78" s="362">
        <f>D78+E78+F78+G78</f>
        <v>1020</v>
      </c>
      <c r="D78" s="365">
        <v>1020</v>
      </c>
      <c r="E78" s="285">
        <v>0</v>
      </c>
      <c r="F78" s="285">
        <v>0</v>
      </c>
      <c r="G78" s="285">
        <v>0</v>
      </c>
      <c r="H78" s="362">
        <f>I78</f>
        <v>1569</v>
      </c>
      <c r="I78" s="365">
        <f>1286+283</f>
        <v>1569</v>
      </c>
      <c r="J78" s="285">
        <v>0</v>
      </c>
      <c r="K78" s="285">
        <v>0</v>
      </c>
      <c r="L78" s="285">
        <v>0</v>
      </c>
      <c r="M78" s="365">
        <v>0</v>
      </c>
      <c r="N78" s="365">
        <v>0</v>
      </c>
      <c r="O78" s="285">
        <v>0</v>
      </c>
      <c r="P78" s="285">
        <v>0</v>
      </c>
      <c r="Q78" s="285">
        <v>0</v>
      </c>
      <c r="R78" s="362">
        <v>0</v>
      </c>
      <c r="S78" s="365">
        <v>0</v>
      </c>
      <c r="T78" s="285">
        <v>0</v>
      </c>
      <c r="U78" s="285">
        <v>0</v>
      </c>
      <c r="V78" s="285">
        <v>0</v>
      </c>
      <c r="W78" s="362">
        <v>0</v>
      </c>
      <c r="X78" s="365">
        <v>0</v>
      </c>
      <c r="Y78" s="285">
        <v>0</v>
      </c>
      <c r="Z78" s="285">
        <v>0</v>
      </c>
      <c r="AA78" s="285">
        <v>0</v>
      </c>
      <c r="AB78" s="362">
        <f>C78+H78+M78+R78+W78</f>
        <v>2589</v>
      </c>
    </row>
    <row r="79" spans="1:28" ht="21" customHeight="1" x14ac:dyDescent="0.2">
      <c r="A79" s="369"/>
      <c r="B79" s="79" t="s">
        <v>1560</v>
      </c>
      <c r="C79" s="363"/>
      <c r="D79" s="366"/>
      <c r="E79" s="285"/>
      <c r="F79" s="285"/>
      <c r="G79" s="285"/>
      <c r="H79" s="363"/>
      <c r="I79" s="366"/>
      <c r="J79" s="285"/>
      <c r="K79" s="285"/>
      <c r="L79" s="285"/>
      <c r="M79" s="366"/>
      <c r="N79" s="366"/>
      <c r="O79" s="285"/>
      <c r="P79" s="285"/>
      <c r="Q79" s="285"/>
      <c r="R79" s="363"/>
      <c r="S79" s="366"/>
      <c r="T79" s="285"/>
      <c r="U79" s="285"/>
      <c r="V79" s="285"/>
      <c r="W79" s="363"/>
      <c r="X79" s="366"/>
      <c r="Y79" s="285"/>
      <c r="Z79" s="285"/>
      <c r="AA79" s="285"/>
      <c r="AB79" s="363"/>
    </row>
    <row r="80" spans="1:28" ht="16.5" customHeight="1" x14ac:dyDescent="0.2">
      <c r="A80" s="369"/>
      <c r="B80" s="78" t="s">
        <v>1363</v>
      </c>
      <c r="C80" s="363"/>
      <c r="D80" s="366"/>
      <c r="E80" s="285"/>
      <c r="F80" s="285"/>
      <c r="G80" s="285"/>
      <c r="H80" s="363"/>
      <c r="I80" s="366"/>
      <c r="J80" s="285"/>
      <c r="K80" s="285"/>
      <c r="L80" s="285"/>
      <c r="M80" s="366"/>
      <c r="N80" s="366"/>
      <c r="O80" s="285"/>
      <c r="P80" s="285"/>
      <c r="Q80" s="285"/>
      <c r="R80" s="363"/>
      <c r="S80" s="366"/>
      <c r="T80" s="285"/>
      <c r="U80" s="285"/>
      <c r="V80" s="285"/>
      <c r="W80" s="363"/>
      <c r="X80" s="366"/>
      <c r="Y80" s="285"/>
      <c r="Z80" s="285"/>
      <c r="AA80" s="285"/>
      <c r="AB80" s="363"/>
    </row>
    <row r="81" spans="1:28" ht="16.5" customHeight="1" x14ac:dyDescent="0.2">
      <c r="A81" s="369"/>
      <c r="B81" s="38" t="s">
        <v>939</v>
      </c>
      <c r="C81" s="363"/>
      <c r="D81" s="366"/>
      <c r="E81" s="285"/>
      <c r="F81" s="285"/>
      <c r="G81" s="285"/>
      <c r="H81" s="363"/>
      <c r="I81" s="366"/>
      <c r="J81" s="285"/>
      <c r="K81" s="285"/>
      <c r="L81" s="285"/>
      <c r="M81" s="366"/>
      <c r="N81" s="366"/>
      <c r="O81" s="285"/>
      <c r="P81" s="285"/>
      <c r="Q81" s="285"/>
      <c r="R81" s="363"/>
      <c r="S81" s="366"/>
      <c r="T81" s="285"/>
      <c r="U81" s="285"/>
      <c r="V81" s="285"/>
      <c r="W81" s="363"/>
      <c r="X81" s="366"/>
      <c r="Y81" s="285"/>
      <c r="Z81" s="285"/>
      <c r="AA81" s="285"/>
      <c r="AB81" s="363"/>
    </row>
    <row r="82" spans="1:28" ht="18" customHeight="1" x14ac:dyDescent="0.2">
      <c r="A82" s="369"/>
      <c r="B82" s="78" t="s">
        <v>1264</v>
      </c>
      <c r="C82" s="363"/>
      <c r="D82" s="366"/>
      <c r="E82" s="281"/>
      <c r="F82" s="281"/>
      <c r="G82" s="281"/>
      <c r="H82" s="363"/>
      <c r="I82" s="366"/>
      <c r="J82" s="281"/>
      <c r="K82" s="281"/>
      <c r="L82" s="281"/>
      <c r="M82" s="366"/>
      <c r="N82" s="366"/>
      <c r="O82" s="281"/>
      <c r="P82" s="281"/>
      <c r="Q82" s="281"/>
      <c r="R82" s="363"/>
      <c r="S82" s="366"/>
      <c r="T82" s="281"/>
      <c r="U82" s="281"/>
      <c r="V82" s="281"/>
      <c r="W82" s="363"/>
      <c r="X82" s="366"/>
      <c r="Y82" s="281"/>
      <c r="Z82" s="281"/>
      <c r="AA82" s="281"/>
      <c r="AB82" s="363"/>
    </row>
    <row r="83" spans="1:28" ht="18" customHeight="1" x14ac:dyDescent="0.2">
      <c r="A83" s="369"/>
      <c r="B83" s="79" t="s">
        <v>776</v>
      </c>
      <c r="C83" s="363"/>
      <c r="D83" s="366"/>
      <c r="E83" s="285"/>
      <c r="F83" s="285"/>
      <c r="G83" s="285"/>
      <c r="H83" s="363"/>
      <c r="I83" s="366"/>
      <c r="J83" s="285"/>
      <c r="K83" s="285"/>
      <c r="L83" s="285"/>
      <c r="M83" s="366"/>
      <c r="N83" s="366"/>
      <c r="O83" s="285"/>
      <c r="P83" s="285"/>
      <c r="Q83" s="285"/>
      <c r="R83" s="363"/>
      <c r="S83" s="366"/>
      <c r="T83" s="285"/>
      <c r="U83" s="285"/>
      <c r="V83" s="285"/>
      <c r="W83" s="363"/>
      <c r="X83" s="366"/>
      <c r="Y83" s="285"/>
      <c r="Z83" s="285"/>
      <c r="AA83" s="285"/>
      <c r="AB83" s="363"/>
    </row>
    <row r="84" spans="1:28" ht="18" customHeight="1" x14ac:dyDescent="0.2">
      <c r="A84" s="369"/>
      <c r="B84" s="78" t="s">
        <v>1440</v>
      </c>
      <c r="C84" s="363"/>
      <c r="D84" s="366"/>
      <c r="E84" s="285"/>
      <c r="F84" s="285"/>
      <c r="G84" s="285"/>
      <c r="H84" s="363"/>
      <c r="I84" s="366"/>
      <c r="J84" s="285"/>
      <c r="K84" s="285"/>
      <c r="L84" s="285"/>
      <c r="M84" s="366"/>
      <c r="N84" s="366"/>
      <c r="O84" s="285"/>
      <c r="P84" s="285"/>
      <c r="Q84" s="285"/>
      <c r="R84" s="363"/>
      <c r="S84" s="366"/>
      <c r="T84" s="285"/>
      <c r="U84" s="285"/>
      <c r="V84" s="285"/>
      <c r="W84" s="363"/>
      <c r="X84" s="366"/>
      <c r="Y84" s="285"/>
      <c r="Z84" s="285"/>
      <c r="AA84" s="285"/>
      <c r="AB84" s="363"/>
    </row>
    <row r="85" spans="1:28" ht="18" customHeight="1" x14ac:dyDescent="0.2">
      <c r="A85" s="369"/>
      <c r="B85" s="78" t="s">
        <v>1441</v>
      </c>
      <c r="C85" s="363"/>
      <c r="D85" s="366"/>
      <c r="E85" s="285"/>
      <c r="F85" s="285"/>
      <c r="G85" s="285"/>
      <c r="H85" s="363"/>
      <c r="I85" s="366"/>
      <c r="J85" s="285"/>
      <c r="K85" s="285"/>
      <c r="L85" s="285"/>
      <c r="M85" s="366"/>
      <c r="N85" s="366"/>
      <c r="O85" s="285"/>
      <c r="P85" s="285"/>
      <c r="Q85" s="285"/>
      <c r="R85" s="363"/>
      <c r="S85" s="366"/>
      <c r="T85" s="285"/>
      <c r="U85" s="285"/>
      <c r="V85" s="285"/>
      <c r="W85" s="363"/>
      <c r="X85" s="366"/>
      <c r="Y85" s="285"/>
      <c r="Z85" s="285"/>
      <c r="AA85" s="285"/>
      <c r="AB85" s="363"/>
    </row>
    <row r="86" spans="1:28" ht="18" customHeight="1" x14ac:dyDescent="0.2">
      <c r="A86" s="369"/>
      <c r="B86" s="78" t="s">
        <v>1442</v>
      </c>
      <c r="C86" s="363"/>
      <c r="D86" s="366"/>
      <c r="E86" s="285"/>
      <c r="F86" s="285"/>
      <c r="G86" s="285"/>
      <c r="H86" s="363"/>
      <c r="I86" s="366"/>
      <c r="J86" s="285"/>
      <c r="K86" s="285"/>
      <c r="L86" s="285"/>
      <c r="M86" s="366"/>
      <c r="N86" s="366"/>
      <c r="O86" s="285"/>
      <c r="P86" s="285"/>
      <c r="Q86" s="285"/>
      <c r="R86" s="363"/>
      <c r="S86" s="366"/>
      <c r="T86" s="285"/>
      <c r="U86" s="285"/>
      <c r="V86" s="285"/>
      <c r="W86" s="363"/>
      <c r="X86" s="366"/>
      <c r="Y86" s="285"/>
      <c r="Z86" s="285"/>
      <c r="AA86" s="285"/>
      <c r="AB86" s="363"/>
    </row>
    <row r="87" spans="1:28" ht="18" customHeight="1" x14ac:dyDescent="0.2">
      <c r="A87" s="369"/>
      <c r="B87" s="78" t="s">
        <v>1443</v>
      </c>
      <c r="C87" s="363"/>
      <c r="D87" s="366"/>
      <c r="E87" s="285"/>
      <c r="F87" s="285"/>
      <c r="G87" s="285"/>
      <c r="H87" s="363"/>
      <c r="I87" s="366"/>
      <c r="J87" s="285"/>
      <c r="K87" s="285"/>
      <c r="L87" s="285"/>
      <c r="M87" s="366"/>
      <c r="N87" s="366"/>
      <c r="O87" s="285"/>
      <c r="P87" s="285"/>
      <c r="Q87" s="285"/>
      <c r="R87" s="363"/>
      <c r="S87" s="366"/>
      <c r="T87" s="285"/>
      <c r="U87" s="285"/>
      <c r="V87" s="285"/>
      <c r="W87" s="363"/>
      <c r="X87" s="366"/>
      <c r="Y87" s="285"/>
      <c r="Z87" s="285"/>
      <c r="AA87" s="285"/>
      <c r="AB87" s="363"/>
    </row>
    <row r="88" spans="1:28" ht="18" customHeight="1" x14ac:dyDescent="0.2">
      <c r="A88" s="369"/>
      <c r="B88" s="78" t="s">
        <v>1444</v>
      </c>
      <c r="C88" s="363"/>
      <c r="D88" s="366"/>
      <c r="E88" s="285"/>
      <c r="F88" s="285"/>
      <c r="G88" s="285"/>
      <c r="H88" s="363"/>
      <c r="I88" s="366"/>
      <c r="J88" s="285"/>
      <c r="K88" s="285"/>
      <c r="L88" s="285"/>
      <c r="M88" s="366"/>
      <c r="N88" s="366"/>
      <c r="O88" s="285"/>
      <c r="P88" s="285"/>
      <c r="Q88" s="285"/>
      <c r="R88" s="363"/>
      <c r="S88" s="366"/>
      <c r="T88" s="285"/>
      <c r="U88" s="285"/>
      <c r="V88" s="285"/>
      <c r="W88" s="363"/>
      <c r="X88" s="366"/>
      <c r="Y88" s="285"/>
      <c r="Z88" s="285"/>
      <c r="AA88" s="285"/>
      <c r="AB88" s="363"/>
    </row>
    <row r="89" spans="1:28" ht="18" customHeight="1" x14ac:dyDescent="0.2">
      <c r="A89" s="369"/>
      <c r="B89" s="78" t="s">
        <v>1445</v>
      </c>
      <c r="C89" s="363"/>
      <c r="D89" s="366"/>
      <c r="E89" s="285"/>
      <c r="F89" s="285"/>
      <c r="G89" s="285"/>
      <c r="H89" s="363"/>
      <c r="I89" s="366"/>
      <c r="J89" s="285"/>
      <c r="K89" s="285"/>
      <c r="L89" s="285"/>
      <c r="M89" s="366"/>
      <c r="N89" s="366"/>
      <c r="O89" s="285"/>
      <c r="P89" s="285"/>
      <c r="Q89" s="285"/>
      <c r="R89" s="363"/>
      <c r="S89" s="366"/>
      <c r="T89" s="285"/>
      <c r="U89" s="285"/>
      <c r="V89" s="285"/>
      <c r="W89" s="363"/>
      <c r="X89" s="366"/>
      <c r="Y89" s="285"/>
      <c r="Z89" s="285"/>
      <c r="AA89" s="285"/>
      <c r="AB89" s="363"/>
    </row>
    <row r="90" spans="1:28" ht="18" customHeight="1" x14ac:dyDescent="0.2">
      <c r="A90" s="370"/>
      <c r="B90" s="198" t="s">
        <v>1446</v>
      </c>
      <c r="C90" s="364"/>
      <c r="D90" s="367"/>
      <c r="E90" s="285"/>
      <c r="F90" s="285"/>
      <c r="G90" s="285"/>
      <c r="H90" s="364"/>
      <c r="I90" s="367"/>
      <c r="J90" s="285"/>
      <c r="K90" s="285"/>
      <c r="L90" s="285"/>
      <c r="M90" s="367"/>
      <c r="N90" s="367"/>
      <c r="O90" s="285"/>
      <c r="P90" s="285"/>
      <c r="Q90" s="285"/>
      <c r="R90" s="364"/>
      <c r="S90" s="367"/>
      <c r="T90" s="285"/>
      <c r="U90" s="285"/>
      <c r="V90" s="285"/>
      <c r="W90" s="364"/>
      <c r="X90" s="367"/>
      <c r="Y90" s="285"/>
      <c r="Z90" s="285"/>
      <c r="AA90" s="285"/>
      <c r="AB90" s="364"/>
    </row>
    <row r="91" spans="1:28" ht="15" customHeight="1" x14ac:dyDescent="0.2">
      <c r="A91" s="368">
        <v>5</v>
      </c>
      <c r="B91" s="197" t="s">
        <v>782</v>
      </c>
      <c r="C91" s="362">
        <f>D91+E91+F91+G91</f>
        <v>8411</v>
      </c>
      <c r="D91" s="365">
        <v>8411</v>
      </c>
      <c r="E91" s="285">
        <v>0</v>
      </c>
      <c r="F91" s="285">
        <v>0</v>
      </c>
      <c r="G91" s="285">
        <v>0</v>
      </c>
      <c r="H91" s="362">
        <f>I91+J91+K91+L91</f>
        <v>2091</v>
      </c>
      <c r="I91" s="365">
        <f>7310-5219</f>
        <v>2091</v>
      </c>
      <c r="J91" s="285">
        <v>0</v>
      </c>
      <c r="K91" s="285">
        <v>0</v>
      </c>
      <c r="L91" s="285">
        <v>0</v>
      </c>
      <c r="M91" s="362">
        <f>N91</f>
        <v>8219</v>
      </c>
      <c r="N91" s="365">
        <v>8219</v>
      </c>
      <c r="O91" s="285">
        <v>0</v>
      </c>
      <c r="P91" s="285">
        <v>0</v>
      </c>
      <c r="Q91" s="285">
        <v>0</v>
      </c>
      <c r="R91" s="362">
        <f>S91</f>
        <v>8219</v>
      </c>
      <c r="S91" s="365">
        <v>8219</v>
      </c>
      <c r="T91" s="285">
        <v>0</v>
      </c>
      <c r="U91" s="285">
        <v>0</v>
      </c>
      <c r="V91" s="285">
        <v>0</v>
      </c>
      <c r="W91" s="365">
        <v>0</v>
      </c>
      <c r="X91" s="365">
        <v>0</v>
      </c>
      <c r="Y91" s="285">
        <v>0</v>
      </c>
      <c r="Z91" s="285">
        <v>0</v>
      </c>
      <c r="AA91" s="285">
        <v>0</v>
      </c>
      <c r="AB91" s="362">
        <f>C91+H91+M91+R91+W91</f>
        <v>26940</v>
      </c>
    </row>
    <row r="92" spans="1:28" ht="15" customHeight="1" x14ac:dyDescent="0.2">
      <c r="A92" s="369"/>
      <c r="B92" s="196" t="s">
        <v>775</v>
      </c>
      <c r="C92" s="363"/>
      <c r="D92" s="366"/>
      <c r="E92" s="285"/>
      <c r="F92" s="285"/>
      <c r="G92" s="285"/>
      <c r="H92" s="363"/>
      <c r="I92" s="366"/>
      <c r="J92" s="285"/>
      <c r="K92" s="285"/>
      <c r="L92" s="285"/>
      <c r="M92" s="363"/>
      <c r="N92" s="366"/>
      <c r="O92" s="285"/>
      <c r="P92" s="285"/>
      <c r="Q92" s="285"/>
      <c r="R92" s="363"/>
      <c r="S92" s="366"/>
      <c r="T92" s="285"/>
      <c r="U92" s="285"/>
      <c r="V92" s="285"/>
      <c r="W92" s="366"/>
      <c r="X92" s="366"/>
      <c r="Y92" s="285"/>
      <c r="Z92" s="285"/>
      <c r="AA92" s="285"/>
      <c r="AB92" s="363"/>
    </row>
    <row r="93" spans="1:28" ht="15" customHeight="1" x14ac:dyDescent="0.2">
      <c r="A93" s="369"/>
      <c r="B93" s="197" t="s">
        <v>944</v>
      </c>
      <c r="C93" s="363"/>
      <c r="D93" s="366"/>
      <c r="E93" s="285"/>
      <c r="F93" s="285"/>
      <c r="G93" s="285"/>
      <c r="H93" s="363"/>
      <c r="I93" s="366"/>
      <c r="J93" s="285"/>
      <c r="K93" s="285"/>
      <c r="L93" s="285"/>
      <c r="M93" s="363"/>
      <c r="N93" s="366"/>
      <c r="O93" s="285"/>
      <c r="P93" s="285"/>
      <c r="Q93" s="285"/>
      <c r="R93" s="363"/>
      <c r="S93" s="366"/>
      <c r="T93" s="285"/>
      <c r="U93" s="285"/>
      <c r="V93" s="285"/>
      <c r="W93" s="366"/>
      <c r="X93" s="366"/>
      <c r="Y93" s="285"/>
      <c r="Z93" s="285"/>
      <c r="AA93" s="285"/>
      <c r="AB93" s="363"/>
    </row>
    <row r="94" spans="1:28" ht="15" customHeight="1" x14ac:dyDescent="0.2">
      <c r="A94" s="369"/>
      <c r="B94" s="197" t="s">
        <v>791</v>
      </c>
      <c r="C94" s="363"/>
      <c r="D94" s="366"/>
      <c r="E94" s="285"/>
      <c r="F94" s="285"/>
      <c r="G94" s="285"/>
      <c r="H94" s="363"/>
      <c r="I94" s="366"/>
      <c r="J94" s="285"/>
      <c r="K94" s="285"/>
      <c r="L94" s="285"/>
      <c r="M94" s="363"/>
      <c r="N94" s="366"/>
      <c r="O94" s="285"/>
      <c r="P94" s="285"/>
      <c r="Q94" s="285"/>
      <c r="R94" s="363"/>
      <c r="S94" s="366"/>
      <c r="T94" s="285"/>
      <c r="U94" s="285"/>
      <c r="V94" s="285"/>
      <c r="W94" s="366"/>
      <c r="X94" s="366"/>
      <c r="Y94" s="285"/>
      <c r="Z94" s="285"/>
      <c r="AA94" s="285"/>
      <c r="AB94" s="363"/>
    </row>
    <row r="95" spans="1:28" ht="15" customHeight="1" x14ac:dyDescent="0.2">
      <c r="A95" s="369"/>
      <c r="B95" s="197" t="s">
        <v>1262</v>
      </c>
      <c r="C95" s="363"/>
      <c r="D95" s="366"/>
      <c r="E95" s="285"/>
      <c r="F95" s="285"/>
      <c r="G95" s="285"/>
      <c r="H95" s="363"/>
      <c r="I95" s="366"/>
      <c r="J95" s="285"/>
      <c r="K95" s="285"/>
      <c r="L95" s="285"/>
      <c r="M95" s="363"/>
      <c r="N95" s="366"/>
      <c r="O95" s="285"/>
      <c r="P95" s="285"/>
      <c r="Q95" s="285"/>
      <c r="R95" s="363"/>
      <c r="S95" s="366"/>
      <c r="T95" s="285"/>
      <c r="U95" s="285"/>
      <c r="V95" s="285"/>
      <c r="W95" s="366"/>
      <c r="X95" s="366"/>
      <c r="Y95" s="285"/>
      <c r="Z95" s="285"/>
      <c r="AA95" s="285"/>
      <c r="AB95" s="363"/>
    </row>
    <row r="96" spans="1:28" ht="15" customHeight="1" x14ac:dyDescent="0.2">
      <c r="A96" s="369"/>
      <c r="B96" s="197" t="s">
        <v>1263</v>
      </c>
      <c r="C96" s="363"/>
      <c r="D96" s="366"/>
      <c r="E96" s="285"/>
      <c r="F96" s="285"/>
      <c r="G96" s="285"/>
      <c r="H96" s="363"/>
      <c r="I96" s="366"/>
      <c r="J96" s="285"/>
      <c r="K96" s="285"/>
      <c r="L96" s="285"/>
      <c r="M96" s="363"/>
      <c r="N96" s="366"/>
      <c r="O96" s="285"/>
      <c r="P96" s="285"/>
      <c r="Q96" s="285"/>
      <c r="R96" s="363"/>
      <c r="S96" s="366"/>
      <c r="T96" s="285"/>
      <c r="U96" s="285"/>
      <c r="V96" s="285"/>
      <c r="W96" s="366"/>
      <c r="X96" s="366"/>
      <c r="Y96" s="285"/>
      <c r="Z96" s="285"/>
      <c r="AA96" s="285"/>
      <c r="AB96" s="363"/>
    </row>
    <row r="97" spans="1:28" ht="15" customHeight="1" x14ac:dyDescent="0.2">
      <c r="A97" s="369"/>
      <c r="B97" s="197" t="s">
        <v>793</v>
      </c>
      <c r="C97" s="363"/>
      <c r="D97" s="366"/>
      <c r="E97" s="285"/>
      <c r="F97" s="285"/>
      <c r="G97" s="285"/>
      <c r="H97" s="363"/>
      <c r="I97" s="366"/>
      <c r="J97" s="285"/>
      <c r="K97" s="285"/>
      <c r="L97" s="285"/>
      <c r="M97" s="363"/>
      <c r="N97" s="366"/>
      <c r="O97" s="285"/>
      <c r="P97" s="285"/>
      <c r="Q97" s="285"/>
      <c r="R97" s="363"/>
      <c r="S97" s="366"/>
      <c r="T97" s="285"/>
      <c r="U97" s="285"/>
      <c r="V97" s="285"/>
      <c r="W97" s="366"/>
      <c r="X97" s="366"/>
      <c r="Y97" s="285"/>
      <c r="Z97" s="285"/>
      <c r="AA97" s="285"/>
      <c r="AB97" s="363"/>
    </row>
    <row r="98" spans="1:28" ht="15" customHeight="1" x14ac:dyDescent="0.2">
      <c r="A98" s="369"/>
      <c r="B98" s="197" t="s">
        <v>792</v>
      </c>
      <c r="C98" s="363"/>
      <c r="D98" s="366"/>
      <c r="E98" s="285"/>
      <c r="F98" s="285"/>
      <c r="G98" s="285"/>
      <c r="H98" s="363"/>
      <c r="I98" s="366"/>
      <c r="J98" s="285"/>
      <c r="K98" s="285"/>
      <c r="L98" s="285"/>
      <c r="M98" s="363"/>
      <c r="N98" s="366"/>
      <c r="O98" s="285"/>
      <c r="P98" s="285"/>
      <c r="Q98" s="285"/>
      <c r="R98" s="363"/>
      <c r="S98" s="366"/>
      <c r="T98" s="285"/>
      <c r="U98" s="285"/>
      <c r="V98" s="285"/>
      <c r="W98" s="366"/>
      <c r="X98" s="366"/>
      <c r="Y98" s="285"/>
      <c r="Z98" s="285"/>
      <c r="AA98" s="285"/>
      <c r="AB98" s="363"/>
    </row>
    <row r="99" spans="1:28" ht="15" customHeight="1" x14ac:dyDescent="0.2">
      <c r="A99" s="369"/>
      <c r="B99" s="197" t="s">
        <v>794</v>
      </c>
      <c r="C99" s="363"/>
      <c r="D99" s="366"/>
      <c r="E99" s="285"/>
      <c r="F99" s="285"/>
      <c r="G99" s="285"/>
      <c r="H99" s="363"/>
      <c r="I99" s="366"/>
      <c r="J99" s="285"/>
      <c r="K99" s="285"/>
      <c r="L99" s="285"/>
      <c r="M99" s="363"/>
      <c r="N99" s="366"/>
      <c r="O99" s="285"/>
      <c r="P99" s="285"/>
      <c r="Q99" s="285"/>
      <c r="R99" s="363"/>
      <c r="S99" s="366"/>
      <c r="T99" s="285"/>
      <c r="U99" s="285"/>
      <c r="V99" s="285"/>
      <c r="W99" s="366"/>
      <c r="X99" s="366"/>
      <c r="Y99" s="285"/>
      <c r="Z99" s="285"/>
      <c r="AA99" s="285"/>
      <c r="AB99" s="363"/>
    </row>
    <row r="100" spans="1:28" ht="15" customHeight="1" x14ac:dyDescent="0.2">
      <c r="A100" s="369"/>
      <c r="B100" s="197" t="s">
        <v>783</v>
      </c>
      <c r="C100" s="363"/>
      <c r="D100" s="366"/>
      <c r="E100" s="285"/>
      <c r="F100" s="285"/>
      <c r="G100" s="285"/>
      <c r="H100" s="363"/>
      <c r="I100" s="366"/>
      <c r="J100" s="285"/>
      <c r="K100" s="285"/>
      <c r="L100" s="285"/>
      <c r="M100" s="363"/>
      <c r="N100" s="366"/>
      <c r="O100" s="285"/>
      <c r="P100" s="285"/>
      <c r="Q100" s="285"/>
      <c r="R100" s="363"/>
      <c r="S100" s="366"/>
      <c r="T100" s="285"/>
      <c r="U100" s="285"/>
      <c r="V100" s="285"/>
      <c r="W100" s="366"/>
      <c r="X100" s="366"/>
      <c r="Y100" s="285"/>
      <c r="Z100" s="285"/>
      <c r="AA100" s="285"/>
      <c r="AB100" s="363"/>
    </row>
    <row r="101" spans="1:28" ht="15" customHeight="1" x14ac:dyDescent="0.2">
      <c r="A101" s="369"/>
      <c r="B101" s="197" t="s">
        <v>795</v>
      </c>
      <c r="C101" s="363"/>
      <c r="D101" s="366"/>
      <c r="E101" s="285"/>
      <c r="F101" s="285"/>
      <c r="G101" s="285"/>
      <c r="H101" s="363"/>
      <c r="I101" s="366"/>
      <c r="J101" s="285"/>
      <c r="K101" s="285"/>
      <c r="L101" s="285"/>
      <c r="M101" s="363"/>
      <c r="N101" s="366"/>
      <c r="O101" s="285"/>
      <c r="P101" s="285"/>
      <c r="Q101" s="285"/>
      <c r="R101" s="363"/>
      <c r="S101" s="366"/>
      <c r="T101" s="285"/>
      <c r="U101" s="285"/>
      <c r="V101" s="285"/>
      <c r="W101" s="366"/>
      <c r="X101" s="366"/>
      <c r="Y101" s="285"/>
      <c r="Z101" s="285"/>
      <c r="AA101" s="285"/>
      <c r="AB101" s="363"/>
    </row>
    <row r="102" spans="1:28" ht="15" customHeight="1" x14ac:dyDescent="0.2">
      <c r="A102" s="369"/>
      <c r="B102" s="197" t="s">
        <v>945</v>
      </c>
      <c r="C102" s="363"/>
      <c r="D102" s="366"/>
      <c r="E102" s="285"/>
      <c r="F102" s="285"/>
      <c r="G102" s="285"/>
      <c r="H102" s="363"/>
      <c r="I102" s="366"/>
      <c r="J102" s="285"/>
      <c r="K102" s="285"/>
      <c r="L102" s="285"/>
      <c r="M102" s="363"/>
      <c r="N102" s="366"/>
      <c r="O102" s="285"/>
      <c r="P102" s="285"/>
      <c r="Q102" s="285"/>
      <c r="R102" s="363"/>
      <c r="S102" s="366"/>
      <c r="T102" s="285"/>
      <c r="U102" s="285"/>
      <c r="V102" s="285"/>
      <c r="W102" s="366"/>
      <c r="X102" s="366"/>
      <c r="Y102" s="285"/>
      <c r="Z102" s="285"/>
      <c r="AA102" s="285"/>
      <c r="AB102" s="363"/>
    </row>
    <row r="103" spans="1:28" ht="15" customHeight="1" x14ac:dyDescent="0.2">
      <c r="A103" s="369"/>
      <c r="B103" s="197" t="s">
        <v>946</v>
      </c>
      <c r="C103" s="363"/>
      <c r="D103" s="366"/>
      <c r="E103" s="285"/>
      <c r="F103" s="285"/>
      <c r="G103" s="285"/>
      <c r="H103" s="363"/>
      <c r="I103" s="366"/>
      <c r="J103" s="285"/>
      <c r="K103" s="285"/>
      <c r="L103" s="285"/>
      <c r="M103" s="363"/>
      <c r="N103" s="366"/>
      <c r="O103" s="285"/>
      <c r="P103" s="285"/>
      <c r="Q103" s="285"/>
      <c r="R103" s="363"/>
      <c r="S103" s="366"/>
      <c r="T103" s="285"/>
      <c r="U103" s="285"/>
      <c r="V103" s="285"/>
      <c r="W103" s="366"/>
      <c r="X103" s="366"/>
      <c r="Y103" s="285"/>
      <c r="Z103" s="285"/>
      <c r="AA103" s="285"/>
      <c r="AB103" s="363"/>
    </row>
    <row r="104" spans="1:28" ht="31.5" x14ac:dyDescent="0.2">
      <c r="A104" s="369"/>
      <c r="B104" s="197" t="s">
        <v>1338</v>
      </c>
      <c r="C104" s="363"/>
      <c r="D104" s="366"/>
      <c r="E104" s="285"/>
      <c r="F104" s="285"/>
      <c r="G104" s="285"/>
      <c r="H104" s="363"/>
      <c r="I104" s="366"/>
      <c r="J104" s="285"/>
      <c r="K104" s="285"/>
      <c r="L104" s="285"/>
      <c r="M104" s="363"/>
      <c r="N104" s="366"/>
      <c r="O104" s="285"/>
      <c r="P104" s="285"/>
      <c r="Q104" s="285"/>
      <c r="R104" s="363"/>
      <c r="S104" s="366"/>
      <c r="T104" s="285"/>
      <c r="U104" s="285"/>
      <c r="V104" s="285"/>
      <c r="W104" s="366"/>
      <c r="X104" s="366"/>
      <c r="Y104" s="285"/>
      <c r="Z104" s="285"/>
      <c r="AA104" s="285"/>
      <c r="AB104" s="363"/>
    </row>
    <row r="105" spans="1:28" ht="15" customHeight="1" x14ac:dyDescent="0.2">
      <c r="A105" s="369"/>
      <c r="B105" s="196" t="s">
        <v>776</v>
      </c>
      <c r="C105" s="363"/>
      <c r="D105" s="366"/>
      <c r="E105" s="285"/>
      <c r="F105" s="285"/>
      <c r="G105" s="285"/>
      <c r="H105" s="363"/>
      <c r="I105" s="366"/>
      <c r="J105" s="285"/>
      <c r="K105" s="285"/>
      <c r="L105" s="285"/>
      <c r="M105" s="363"/>
      <c r="N105" s="366"/>
      <c r="O105" s="285"/>
      <c r="P105" s="285"/>
      <c r="Q105" s="285"/>
      <c r="R105" s="363"/>
      <c r="S105" s="366"/>
      <c r="T105" s="285"/>
      <c r="U105" s="285"/>
      <c r="V105" s="285"/>
      <c r="W105" s="366"/>
      <c r="X105" s="366"/>
      <c r="Y105" s="285"/>
      <c r="Z105" s="285"/>
      <c r="AA105" s="285"/>
      <c r="AB105" s="363"/>
    </row>
    <row r="106" spans="1:28" ht="15" customHeight="1" x14ac:dyDescent="0.2">
      <c r="A106" s="369"/>
      <c r="B106" s="197" t="s">
        <v>1363</v>
      </c>
      <c r="C106" s="363"/>
      <c r="D106" s="366"/>
      <c r="E106" s="285"/>
      <c r="F106" s="285"/>
      <c r="G106" s="285"/>
      <c r="H106" s="363"/>
      <c r="I106" s="366"/>
      <c r="J106" s="285"/>
      <c r="K106" s="285"/>
      <c r="L106" s="285"/>
      <c r="M106" s="363"/>
      <c r="N106" s="366"/>
      <c r="O106" s="285"/>
      <c r="P106" s="285"/>
      <c r="Q106" s="285"/>
      <c r="R106" s="363"/>
      <c r="S106" s="366"/>
      <c r="T106" s="285"/>
      <c r="U106" s="285"/>
      <c r="V106" s="285"/>
      <c r="W106" s="366"/>
      <c r="X106" s="366"/>
      <c r="Y106" s="285"/>
      <c r="Z106" s="285"/>
      <c r="AA106" s="285"/>
      <c r="AB106" s="363"/>
    </row>
    <row r="107" spans="1:28" ht="15" customHeight="1" x14ac:dyDescent="0.2">
      <c r="A107" s="369"/>
      <c r="B107" s="197" t="s">
        <v>1591</v>
      </c>
      <c r="C107" s="363"/>
      <c r="D107" s="366"/>
      <c r="E107" s="285"/>
      <c r="F107" s="285"/>
      <c r="G107" s="285"/>
      <c r="H107" s="363"/>
      <c r="I107" s="366"/>
      <c r="J107" s="285"/>
      <c r="K107" s="285"/>
      <c r="L107" s="285"/>
      <c r="M107" s="363"/>
      <c r="N107" s="366"/>
      <c r="O107" s="285"/>
      <c r="P107" s="285"/>
      <c r="Q107" s="285"/>
      <c r="R107" s="363"/>
      <c r="S107" s="366"/>
      <c r="T107" s="285"/>
      <c r="U107" s="285"/>
      <c r="V107" s="285"/>
      <c r="W107" s="366"/>
      <c r="X107" s="366"/>
      <c r="Y107" s="285"/>
      <c r="Z107" s="285"/>
      <c r="AA107" s="285"/>
      <c r="AB107" s="363"/>
    </row>
    <row r="108" spans="1:28" ht="18" customHeight="1" x14ac:dyDescent="0.2">
      <c r="A108" s="369"/>
      <c r="B108" s="196" t="s">
        <v>1261</v>
      </c>
      <c r="C108" s="363"/>
      <c r="D108" s="366"/>
      <c r="E108" s="285"/>
      <c r="F108" s="285"/>
      <c r="G108" s="285"/>
      <c r="H108" s="363"/>
      <c r="I108" s="366"/>
      <c r="J108" s="285"/>
      <c r="K108" s="285"/>
      <c r="L108" s="285"/>
      <c r="M108" s="363"/>
      <c r="N108" s="366"/>
      <c r="O108" s="285"/>
      <c r="P108" s="285"/>
      <c r="Q108" s="285"/>
      <c r="R108" s="363"/>
      <c r="S108" s="366"/>
      <c r="T108" s="285"/>
      <c r="U108" s="285"/>
      <c r="V108" s="285"/>
      <c r="W108" s="366"/>
      <c r="X108" s="366"/>
      <c r="Y108" s="285"/>
      <c r="Z108" s="285"/>
      <c r="AA108" s="285"/>
      <c r="AB108" s="363"/>
    </row>
    <row r="109" spans="1:28" ht="16.5" customHeight="1" x14ac:dyDescent="0.2">
      <c r="A109" s="369"/>
      <c r="B109" s="38" t="s">
        <v>1579</v>
      </c>
      <c r="C109" s="363"/>
      <c r="D109" s="366"/>
      <c r="E109" s="285"/>
      <c r="F109" s="285"/>
      <c r="G109" s="285"/>
      <c r="H109" s="363"/>
      <c r="I109" s="366"/>
      <c r="J109" s="285"/>
      <c r="K109" s="285"/>
      <c r="L109" s="285"/>
      <c r="M109" s="363"/>
      <c r="N109" s="366"/>
      <c r="O109" s="285"/>
      <c r="P109" s="285"/>
      <c r="Q109" s="285"/>
      <c r="R109" s="363"/>
      <c r="S109" s="366"/>
      <c r="T109" s="285"/>
      <c r="U109" s="285"/>
      <c r="V109" s="285"/>
      <c r="W109" s="366"/>
      <c r="X109" s="366"/>
      <c r="Y109" s="285"/>
      <c r="Z109" s="285"/>
      <c r="AA109" s="285"/>
      <c r="AB109" s="363"/>
    </row>
    <row r="110" spans="1:28" ht="18" customHeight="1" x14ac:dyDescent="0.2">
      <c r="A110" s="369"/>
      <c r="B110" s="197" t="s">
        <v>1302</v>
      </c>
      <c r="C110" s="363"/>
      <c r="D110" s="366"/>
      <c r="E110" s="280"/>
      <c r="F110" s="280"/>
      <c r="G110" s="280"/>
      <c r="H110" s="363"/>
      <c r="I110" s="366"/>
      <c r="J110" s="280"/>
      <c r="K110" s="280"/>
      <c r="L110" s="280"/>
      <c r="M110" s="363"/>
      <c r="N110" s="366"/>
      <c r="O110" s="280"/>
      <c r="P110" s="280"/>
      <c r="Q110" s="280"/>
      <c r="R110" s="363"/>
      <c r="S110" s="366"/>
      <c r="T110" s="280"/>
      <c r="U110" s="280"/>
      <c r="V110" s="280"/>
      <c r="W110" s="366"/>
      <c r="X110" s="366"/>
      <c r="Y110" s="280"/>
      <c r="Z110" s="280"/>
      <c r="AA110" s="280"/>
      <c r="AB110" s="363"/>
    </row>
    <row r="111" spans="1:28" ht="15" customHeight="1" x14ac:dyDescent="0.2">
      <c r="A111" s="369"/>
      <c r="B111" s="197" t="s">
        <v>1303</v>
      </c>
      <c r="C111" s="363"/>
      <c r="D111" s="366"/>
      <c r="E111" s="279"/>
      <c r="F111" s="279"/>
      <c r="G111" s="279"/>
      <c r="H111" s="363"/>
      <c r="I111" s="366"/>
      <c r="J111" s="279"/>
      <c r="K111" s="279"/>
      <c r="L111" s="279"/>
      <c r="M111" s="363"/>
      <c r="N111" s="366"/>
      <c r="O111" s="279"/>
      <c r="P111" s="279"/>
      <c r="Q111" s="279"/>
      <c r="R111" s="363"/>
      <c r="S111" s="366"/>
      <c r="T111" s="279"/>
      <c r="U111" s="279"/>
      <c r="V111" s="279"/>
      <c r="W111" s="366"/>
      <c r="X111" s="366"/>
      <c r="Y111" s="279"/>
      <c r="Z111" s="279"/>
      <c r="AA111" s="279"/>
      <c r="AB111" s="363"/>
    </row>
    <row r="112" spans="1:28" ht="18" customHeight="1" x14ac:dyDescent="0.2">
      <c r="A112" s="369"/>
      <c r="B112" s="197" t="s">
        <v>1308</v>
      </c>
      <c r="C112" s="363"/>
      <c r="D112" s="366"/>
      <c r="E112" s="279"/>
      <c r="F112" s="279"/>
      <c r="G112" s="279"/>
      <c r="H112" s="363"/>
      <c r="I112" s="366"/>
      <c r="J112" s="279"/>
      <c r="K112" s="279"/>
      <c r="L112" s="279"/>
      <c r="M112" s="363"/>
      <c r="N112" s="366"/>
      <c r="O112" s="279"/>
      <c r="P112" s="279"/>
      <c r="Q112" s="279"/>
      <c r="R112" s="363"/>
      <c r="S112" s="366"/>
      <c r="T112" s="279"/>
      <c r="U112" s="279"/>
      <c r="V112" s="279"/>
      <c r="W112" s="366"/>
      <c r="X112" s="366"/>
      <c r="Y112" s="279"/>
      <c r="Z112" s="279"/>
      <c r="AA112" s="279"/>
      <c r="AB112" s="363"/>
    </row>
    <row r="113" spans="1:28" ht="31.5" x14ac:dyDescent="0.2">
      <c r="A113" s="369"/>
      <c r="B113" s="197" t="s">
        <v>1300</v>
      </c>
      <c r="C113" s="363"/>
      <c r="D113" s="366"/>
      <c r="E113" s="279"/>
      <c r="F113" s="279"/>
      <c r="G113" s="279"/>
      <c r="H113" s="363"/>
      <c r="I113" s="366"/>
      <c r="J113" s="279"/>
      <c r="K113" s="279"/>
      <c r="L113" s="279"/>
      <c r="M113" s="363"/>
      <c r="N113" s="366"/>
      <c r="O113" s="279"/>
      <c r="P113" s="279"/>
      <c r="Q113" s="279"/>
      <c r="R113" s="363"/>
      <c r="S113" s="366"/>
      <c r="T113" s="279"/>
      <c r="U113" s="279"/>
      <c r="V113" s="279"/>
      <c r="W113" s="366"/>
      <c r="X113" s="366"/>
      <c r="Y113" s="279"/>
      <c r="Z113" s="279"/>
      <c r="AA113" s="279"/>
      <c r="AB113" s="363"/>
    </row>
    <row r="114" spans="1:28" ht="31.5" x14ac:dyDescent="0.2">
      <c r="A114" s="369"/>
      <c r="B114" s="197" t="s">
        <v>1301</v>
      </c>
      <c r="C114" s="363"/>
      <c r="D114" s="366"/>
      <c r="E114" s="279"/>
      <c r="F114" s="279"/>
      <c r="G114" s="279"/>
      <c r="H114" s="363"/>
      <c r="I114" s="366"/>
      <c r="J114" s="279"/>
      <c r="K114" s="279"/>
      <c r="L114" s="279"/>
      <c r="M114" s="363"/>
      <c r="N114" s="366"/>
      <c r="O114" s="279"/>
      <c r="P114" s="279"/>
      <c r="Q114" s="279"/>
      <c r="R114" s="363"/>
      <c r="S114" s="366"/>
      <c r="T114" s="279"/>
      <c r="U114" s="279"/>
      <c r="V114" s="279"/>
      <c r="W114" s="366"/>
      <c r="X114" s="366"/>
      <c r="Y114" s="279"/>
      <c r="Z114" s="279"/>
      <c r="AA114" s="279"/>
      <c r="AB114" s="363"/>
    </row>
    <row r="115" spans="1:28" ht="18" customHeight="1" x14ac:dyDescent="0.2">
      <c r="A115" s="369"/>
      <c r="B115" s="38" t="s">
        <v>1304</v>
      </c>
      <c r="C115" s="363"/>
      <c r="D115" s="366"/>
      <c r="E115" s="285"/>
      <c r="F115" s="285"/>
      <c r="G115" s="285"/>
      <c r="H115" s="363"/>
      <c r="I115" s="366"/>
      <c r="J115" s="285"/>
      <c r="K115" s="285"/>
      <c r="L115" s="285"/>
      <c r="M115" s="363"/>
      <c r="N115" s="366"/>
      <c r="O115" s="285"/>
      <c r="P115" s="285"/>
      <c r="Q115" s="285"/>
      <c r="R115" s="363"/>
      <c r="S115" s="366"/>
      <c r="T115" s="285"/>
      <c r="U115" s="285"/>
      <c r="V115" s="285"/>
      <c r="W115" s="366"/>
      <c r="X115" s="366"/>
      <c r="Y115" s="285"/>
      <c r="Z115" s="285"/>
      <c r="AA115" s="285"/>
      <c r="AB115" s="363"/>
    </row>
    <row r="116" spans="1:28" ht="18" customHeight="1" x14ac:dyDescent="0.2">
      <c r="A116" s="369"/>
      <c r="B116" s="197" t="s">
        <v>1305</v>
      </c>
      <c r="C116" s="363"/>
      <c r="D116" s="366"/>
      <c r="E116" s="280"/>
      <c r="F116" s="280"/>
      <c r="G116" s="280"/>
      <c r="H116" s="363"/>
      <c r="I116" s="366"/>
      <c r="J116" s="280"/>
      <c r="K116" s="280"/>
      <c r="L116" s="280"/>
      <c r="M116" s="363"/>
      <c r="N116" s="366"/>
      <c r="O116" s="280"/>
      <c r="P116" s="280"/>
      <c r="Q116" s="280"/>
      <c r="R116" s="363"/>
      <c r="S116" s="366"/>
      <c r="T116" s="280"/>
      <c r="U116" s="280"/>
      <c r="V116" s="280"/>
      <c r="W116" s="366"/>
      <c r="X116" s="366"/>
      <c r="Y116" s="280"/>
      <c r="Z116" s="280"/>
      <c r="AA116" s="280"/>
      <c r="AB116" s="363"/>
    </row>
    <row r="117" spans="1:28" ht="18" customHeight="1" x14ac:dyDescent="0.2">
      <c r="A117" s="369"/>
      <c r="B117" s="197" t="s">
        <v>1306</v>
      </c>
      <c r="C117" s="363"/>
      <c r="D117" s="366"/>
      <c r="E117" s="279"/>
      <c r="F117" s="279"/>
      <c r="G117" s="279"/>
      <c r="H117" s="363"/>
      <c r="I117" s="366"/>
      <c r="J117" s="279"/>
      <c r="K117" s="279"/>
      <c r="L117" s="279"/>
      <c r="M117" s="363"/>
      <c r="N117" s="366"/>
      <c r="O117" s="279"/>
      <c r="P117" s="279"/>
      <c r="Q117" s="279"/>
      <c r="R117" s="363"/>
      <c r="S117" s="366"/>
      <c r="T117" s="279"/>
      <c r="U117" s="279"/>
      <c r="V117" s="279"/>
      <c r="W117" s="366"/>
      <c r="X117" s="366"/>
      <c r="Y117" s="279"/>
      <c r="Z117" s="279"/>
      <c r="AA117" s="279"/>
      <c r="AB117" s="363"/>
    </row>
    <row r="118" spans="1:28" ht="18" customHeight="1" x14ac:dyDescent="0.2">
      <c r="A118" s="369"/>
      <c r="B118" s="197" t="s">
        <v>1307</v>
      </c>
      <c r="C118" s="363"/>
      <c r="D118" s="366"/>
      <c r="E118" s="279"/>
      <c r="F118" s="279"/>
      <c r="G118" s="279"/>
      <c r="H118" s="363"/>
      <c r="I118" s="366"/>
      <c r="J118" s="279"/>
      <c r="K118" s="279"/>
      <c r="L118" s="279"/>
      <c r="M118" s="363"/>
      <c r="N118" s="366"/>
      <c r="O118" s="279"/>
      <c r="P118" s="279"/>
      <c r="Q118" s="279"/>
      <c r="R118" s="363"/>
      <c r="S118" s="366"/>
      <c r="T118" s="279"/>
      <c r="U118" s="279"/>
      <c r="V118" s="279"/>
      <c r="W118" s="366"/>
      <c r="X118" s="366"/>
      <c r="Y118" s="279"/>
      <c r="Z118" s="279"/>
      <c r="AA118" s="279"/>
      <c r="AB118" s="363"/>
    </row>
    <row r="119" spans="1:28" ht="18" customHeight="1" x14ac:dyDescent="0.2">
      <c r="A119" s="369"/>
      <c r="B119" s="196" t="s">
        <v>1387</v>
      </c>
      <c r="C119" s="363"/>
      <c r="D119" s="366"/>
      <c r="E119" s="279"/>
      <c r="F119" s="279"/>
      <c r="G119" s="279"/>
      <c r="H119" s="363"/>
      <c r="I119" s="366"/>
      <c r="J119" s="279"/>
      <c r="K119" s="279"/>
      <c r="L119" s="279"/>
      <c r="M119" s="363"/>
      <c r="N119" s="366"/>
      <c r="O119" s="279"/>
      <c r="P119" s="279"/>
      <c r="Q119" s="279"/>
      <c r="R119" s="363"/>
      <c r="S119" s="366"/>
      <c r="T119" s="279"/>
      <c r="U119" s="279"/>
      <c r="V119" s="279"/>
      <c r="W119" s="366"/>
      <c r="X119" s="366"/>
      <c r="Y119" s="279"/>
      <c r="Z119" s="279"/>
      <c r="AA119" s="279"/>
      <c r="AB119" s="363"/>
    </row>
    <row r="120" spans="1:28" ht="18" customHeight="1" x14ac:dyDescent="0.2">
      <c r="A120" s="369"/>
      <c r="B120" s="197" t="s">
        <v>1299</v>
      </c>
      <c r="C120" s="363"/>
      <c r="D120" s="366"/>
      <c r="E120" s="279"/>
      <c r="F120" s="279"/>
      <c r="G120" s="279"/>
      <c r="H120" s="363"/>
      <c r="I120" s="366"/>
      <c r="J120" s="279"/>
      <c r="K120" s="279"/>
      <c r="L120" s="279"/>
      <c r="M120" s="363"/>
      <c r="N120" s="366"/>
      <c r="O120" s="279"/>
      <c r="P120" s="279"/>
      <c r="Q120" s="279"/>
      <c r="R120" s="363"/>
      <c r="S120" s="366"/>
      <c r="T120" s="279"/>
      <c r="U120" s="279"/>
      <c r="V120" s="279"/>
      <c r="W120" s="366"/>
      <c r="X120" s="366"/>
      <c r="Y120" s="279"/>
      <c r="Z120" s="279"/>
      <c r="AA120" s="279"/>
      <c r="AB120" s="363"/>
    </row>
    <row r="121" spans="1:28" ht="18" customHeight="1" x14ac:dyDescent="0.2">
      <c r="A121" s="369"/>
      <c r="B121" s="197" t="s">
        <v>1454</v>
      </c>
      <c r="C121" s="363"/>
      <c r="D121" s="366"/>
      <c r="E121" s="279"/>
      <c r="F121" s="279"/>
      <c r="G121" s="279"/>
      <c r="H121" s="363"/>
      <c r="I121" s="366"/>
      <c r="J121" s="279"/>
      <c r="K121" s="279"/>
      <c r="L121" s="279"/>
      <c r="M121" s="363"/>
      <c r="N121" s="366"/>
      <c r="O121" s="279"/>
      <c r="P121" s="279"/>
      <c r="Q121" s="279"/>
      <c r="R121" s="363"/>
      <c r="S121" s="366"/>
      <c r="T121" s="279"/>
      <c r="U121" s="279"/>
      <c r="V121" s="279"/>
      <c r="W121" s="366"/>
      <c r="X121" s="366"/>
      <c r="Y121" s="279"/>
      <c r="Z121" s="279"/>
      <c r="AA121" s="279"/>
      <c r="AB121" s="363"/>
    </row>
    <row r="122" spans="1:28" ht="18" customHeight="1" x14ac:dyDescent="0.2">
      <c r="A122" s="369"/>
      <c r="B122" s="197" t="s">
        <v>1455</v>
      </c>
      <c r="C122" s="363"/>
      <c r="D122" s="366"/>
      <c r="E122" s="279"/>
      <c r="F122" s="279"/>
      <c r="G122" s="279"/>
      <c r="H122" s="363"/>
      <c r="I122" s="366"/>
      <c r="J122" s="279"/>
      <c r="K122" s="279"/>
      <c r="L122" s="279"/>
      <c r="M122" s="363"/>
      <c r="N122" s="366"/>
      <c r="O122" s="279"/>
      <c r="P122" s="279"/>
      <c r="Q122" s="279"/>
      <c r="R122" s="363"/>
      <c r="S122" s="366"/>
      <c r="T122" s="279"/>
      <c r="U122" s="279"/>
      <c r="V122" s="279"/>
      <c r="W122" s="366"/>
      <c r="X122" s="366"/>
      <c r="Y122" s="279"/>
      <c r="Z122" s="279"/>
      <c r="AA122" s="279"/>
      <c r="AB122" s="363"/>
    </row>
    <row r="123" spans="1:28" ht="18" customHeight="1" x14ac:dyDescent="0.2">
      <c r="A123" s="370"/>
      <c r="B123" s="51" t="s">
        <v>1456</v>
      </c>
      <c r="C123" s="364"/>
      <c r="D123" s="367"/>
      <c r="E123" s="285"/>
      <c r="F123" s="285"/>
      <c r="G123" s="285"/>
      <c r="H123" s="364"/>
      <c r="I123" s="367"/>
      <c r="J123" s="285"/>
      <c r="K123" s="285"/>
      <c r="L123" s="285"/>
      <c r="M123" s="364"/>
      <c r="N123" s="367"/>
      <c r="O123" s="285"/>
      <c r="P123" s="285"/>
      <c r="Q123" s="285"/>
      <c r="R123" s="364"/>
      <c r="S123" s="367"/>
      <c r="T123" s="285"/>
      <c r="U123" s="285"/>
      <c r="V123" s="285"/>
      <c r="W123" s="367"/>
      <c r="X123" s="367"/>
      <c r="Y123" s="285"/>
      <c r="Z123" s="285"/>
      <c r="AA123" s="285"/>
      <c r="AB123" s="364"/>
    </row>
    <row r="124" spans="1:28" ht="18" customHeight="1" x14ac:dyDescent="0.2">
      <c r="A124" s="369"/>
      <c r="B124" s="197" t="s">
        <v>1457</v>
      </c>
      <c r="C124" s="363"/>
      <c r="D124" s="366"/>
      <c r="E124" s="280"/>
      <c r="F124" s="280"/>
      <c r="G124" s="280"/>
      <c r="H124" s="363"/>
      <c r="I124" s="366"/>
      <c r="J124" s="280"/>
      <c r="K124" s="280"/>
      <c r="L124" s="280"/>
      <c r="M124" s="363"/>
      <c r="N124" s="366"/>
      <c r="O124" s="280"/>
      <c r="P124" s="280"/>
      <c r="Q124" s="280"/>
      <c r="R124" s="363"/>
      <c r="S124" s="366"/>
      <c r="T124" s="280"/>
      <c r="U124" s="280"/>
      <c r="V124" s="280"/>
      <c r="W124" s="366"/>
      <c r="X124" s="366"/>
      <c r="Y124" s="280"/>
      <c r="Z124" s="280"/>
      <c r="AA124" s="280"/>
      <c r="AB124" s="363"/>
    </row>
    <row r="125" spans="1:28" ht="18" customHeight="1" x14ac:dyDescent="0.2">
      <c r="A125" s="369"/>
      <c r="B125" s="197" t="s">
        <v>1458</v>
      </c>
      <c r="C125" s="363"/>
      <c r="D125" s="366"/>
      <c r="E125" s="279"/>
      <c r="F125" s="279"/>
      <c r="G125" s="279"/>
      <c r="H125" s="363"/>
      <c r="I125" s="366"/>
      <c r="J125" s="279"/>
      <c r="K125" s="279"/>
      <c r="L125" s="279"/>
      <c r="M125" s="363"/>
      <c r="N125" s="366"/>
      <c r="O125" s="279"/>
      <c r="P125" s="279"/>
      <c r="Q125" s="279"/>
      <c r="R125" s="363"/>
      <c r="S125" s="366"/>
      <c r="T125" s="279"/>
      <c r="U125" s="279"/>
      <c r="V125" s="279"/>
      <c r="W125" s="366"/>
      <c r="X125" s="366"/>
      <c r="Y125" s="279"/>
      <c r="Z125" s="279"/>
      <c r="AA125" s="279"/>
      <c r="AB125" s="363"/>
    </row>
    <row r="126" spans="1:28" ht="18" customHeight="1" x14ac:dyDescent="0.2">
      <c r="A126" s="369"/>
      <c r="B126" s="197" t="s">
        <v>1459</v>
      </c>
      <c r="C126" s="363"/>
      <c r="D126" s="366"/>
      <c r="E126" s="279"/>
      <c r="F126" s="279"/>
      <c r="G126" s="279"/>
      <c r="H126" s="363"/>
      <c r="I126" s="366"/>
      <c r="J126" s="279"/>
      <c r="K126" s="279"/>
      <c r="L126" s="279"/>
      <c r="M126" s="363"/>
      <c r="N126" s="366"/>
      <c r="O126" s="279"/>
      <c r="P126" s="279"/>
      <c r="Q126" s="279"/>
      <c r="R126" s="363"/>
      <c r="S126" s="366"/>
      <c r="T126" s="279"/>
      <c r="U126" s="279"/>
      <c r="V126" s="279"/>
      <c r="W126" s="366"/>
      <c r="X126" s="366"/>
      <c r="Y126" s="279"/>
      <c r="Z126" s="279"/>
      <c r="AA126" s="279"/>
      <c r="AB126" s="363"/>
    </row>
    <row r="127" spans="1:28" ht="18" customHeight="1" x14ac:dyDescent="0.2">
      <c r="A127" s="369"/>
      <c r="B127" s="197" t="s">
        <v>1460</v>
      </c>
      <c r="C127" s="363"/>
      <c r="D127" s="366"/>
      <c r="E127" s="279"/>
      <c r="F127" s="279"/>
      <c r="G127" s="279"/>
      <c r="H127" s="363"/>
      <c r="I127" s="366"/>
      <c r="J127" s="279"/>
      <c r="K127" s="279"/>
      <c r="L127" s="279"/>
      <c r="M127" s="363"/>
      <c r="N127" s="366"/>
      <c r="O127" s="279"/>
      <c r="P127" s="279"/>
      <c r="Q127" s="279"/>
      <c r="R127" s="363"/>
      <c r="S127" s="366"/>
      <c r="T127" s="279"/>
      <c r="U127" s="279"/>
      <c r="V127" s="279"/>
      <c r="W127" s="366"/>
      <c r="X127" s="366"/>
      <c r="Y127" s="279"/>
      <c r="Z127" s="279"/>
      <c r="AA127" s="279"/>
      <c r="AB127" s="363"/>
    </row>
    <row r="128" spans="1:28" ht="18" customHeight="1" x14ac:dyDescent="0.2">
      <c r="A128" s="369"/>
      <c r="B128" s="197" t="s">
        <v>1461</v>
      </c>
      <c r="C128" s="363"/>
      <c r="D128" s="366"/>
      <c r="E128" s="279"/>
      <c r="F128" s="279"/>
      <c r="G128" s="279"/>
      <c r="H128" s="363"/>
      <c r="I128" s="366"/>
      <c r="J128" s="279"/>
      <c r="K128" s="279"/>
      <c r="L128" s="279"/>
      <c r="M128" s="363"/>
      <c r="N128" s="366"/>
      <c r="O128" s="279"/>
      <c r="P128" s="279"/>
      <c r="Q128" s="279"/>
      <c r="R128" s="363"/>
      <c r="S128" s="366"/>
      <c r="T128" s="279"/>
      <c r="U128" s="279"/>
      <c r="V128" s="279"/>
      <c r="W128" s="366"/>
      <c r="X128" s="366"/>
      <c r="Y128" s="279"/>
      <c r="Z128" s="279"/>
      <c r="AA128" s="279"/>
      <c r="AB128" s="363"/>
    </row>
    <row r="129" spans="1:28" ht="32.25" customHeight="1" x14ac:dyDescent="0.2">
      <c r="A129" s="369"/>
      <c r="B129" s="197" t="s">
        <v>1300</v>
      </c>
      <c r="C129" s="363"/>
      <c r="D129" s="366"/>
      <c r="E129" s="279"/>
      <c r="F129" s="279"/>
      <c r="G129" s="279"/>
      <c r="H129" s="363"/>
      <c r="I129" s="366"/>
      <c r="J129" s="279"/>
      <c r="K129" s="279"/>
      <c r="L129" s="279"/>
      <c r="M129" s="363"/>
      <c r="N129" s="366"/>
      <c r="O129" s="279"/>
      <c r="P129" s="279"/>
      <c r="Q129" s="279"/>
      <c r="R129" s="363"/>
      <c r="S129" s="366"/>
      <c r="T129" s="279"/>
      <c r="U129" s="279"/>
      <c r="V129" s="279"/>
      <c r="W129" s="366"/>
      <c r="X129" s="366"/>
      <c r="Y129" s="279"/>
      <c r="Z129" s="279"/>
      <c r="AA129" s="279"/>
      <c r="AB129" s="363"/>
    </row>
    <row r="130" spans="1:28" ht="34.5" customHeight="1" x14ac:dyDescent="0.2">
      <c r="A130" s="369"/>
      <c r="B130" s="197" t="s">
        <v>1301</v>
      </c>
      <c r="C130" s="363"/>
      <c r="D130" s="366"/>
      <c r="E130" s="279"/>
      <c r="F130" s="279"/>
      <c r="G130" s="279"/>
      <c r="H130" s="363"/>
      <c r="I130" s="366"/>
      <c r="J130" s="279"/>
      <c r="K130" s="279"/>
      <c r="L130" s="279"/>
      <c r="M130" s="363"/>
      <c r="N130" s="366"/>
      <c r="O130" s="279"/>
      <c r="P130" s="279"/>
      <c r="Q130" s="279"/>
      <c r="R130" s="363"/>
      <c r="S130" s="366"/>
      <c r="T130" s="279"/>
      <c r="U130" s="279"/>
      <c r="V130" s="279"/>
      <c r="W130" s="366"/>
      <c r="X130" s="366"/>
      <c r="Y130" s="279"/>
      <c r="Z130" s="279"/>
      <c r="AA130" s="279"/>
      <c r="AB130" s="363"/>
    </row>
    <row r="131" spans="1:28" ht="18" customHeight="1" x14ac:dyDescent="0.2">
      <c r="A131" s="369"/>
      <c r="B131" s="197" t="s">
        <v>1462</v>
      </c>
      <c r="C131" s="363"/>
      <c r="D131" s="366"/>
      <c r="E131" s="279"/>
      <c r="F131" s="279"/>
      <c r="G131" s="279"/>
      <c r="H131" s="363"/>
      <c r="I131" s="366"/>
      <c r="J131" s="279"/>
      <c r="K131" s="279"/>
      <c r="L131" s="279"/>
      <c r="M131" s="363"/>
      <c r="N131" s="366"/>
      <c r="O131" s="279"/>
      <c r="P131" s="279"/>
      <c r="Q131" s="279"/>
      <c r="R131" s="363"/>
      <c r="S131" s="366"/>
      <c r="T131" s="279"/>
      <c r="U131" s="279"/>
      <c r="V131" s="279"/>
      <c r="W131" s="366"/>
      <c r="X131" s="366"/>
      <c r="Y131" s="279"/>
      <c r="Z131" s="279"/>
      <c r="AA131" s="279"/>
      <c r="AB131" s="363"/>
    </row>
    <row r="132" spans="1:28" ht="18" customHeight="1" x14ac:dyDescent="0.2">
      <c r="A132" s="369"/>
      <c r="B132" s="197" t="s">
        <v>1463</v>
      </c>
      <c r="C132" s="363"/>
      <c r="D132" s="366"/>
      <c r="E132" s="279"/>
      <c r="F132" s="279"/>
      <c r="G132" s="279"/>
      <c r="H132" s="363"/>
      <c r="I132" s="366"/>
      <c r="J132" s="279"/>
      <c r="K132" s="279"/>
      <c r="L132" s="279"/>
      <c r="M132" s="363"/>
      <c r="N132" s="366"/>
      <c r="O132" s="279"/>
      <c r="P132" s="279"/>
      <c r="Q132" s="279"/>
      <c r="R132" s="363"/>
      <c r="S132" s="366"/>
      <c r="T132" s="279"/>
      <c r="U132" s="279"/>
      <c r="V132" s="279"/>
      <c r="W132" s="366"/>
      <c r="X132" s="366"/>
      <c r="Y132" s="279"/>
      <c r="Z132" s="279"/>
      <c r="AA132" s="279"/>
      <c r="AB132" s="363"/>
    </row>
    <row r="133" spans="1:28" ht="18" customHeight="1" x14ac:dyDescent="0.2">
      <c r="A133" s="369"/>
      <c r="B133" s="197" t="s">
        <v>1464</v>
      </c>
      <c r="C133" s="363"/>
      <c r="D133" s="366"/>
      <c r="E133" s="279"/>
      <c r="F133" s="279"/>
      <c r="G133" s="279"/>
      <c r="H133" s="363"/>
      <c r="I133" s="366"/>
      <c r="J133" s="279"/>
      <c r="K133" s="279"/>
      <c r="L133" s="279"/>
      <c r="M133" s="363"/>
      <c r="N133" s="366"/>
      <c r="O133" s="279"/>
      <c r="P133" s="279"/>
      <c r="Q133" s="279"/>
      <c r="R133" s="363"/>
      <c r="S133" s="366"/>
      <c r="T133" s="279"/>
      <c r="U133" s="279"/>
      <c r="V133" s="279"/>
      <c r="W133" s="366"/>
      <c r="X133" s="366"/>
      <c r="Y133" s="279"/>
      <c r="Z133" s="279"/>
      <c r="AA133" s="279"/>
      <c r="AB133" s="363"/>
    </row>
    <row r="134" spans="1:28" ht="18" customHeight="1" x14ac:dyDescent="0.2">
      <c r="A134" s="369"/>
      <c r="B134" s="197" t="s">
        <v>1465</v>
      </c>
      <c r="C134" s="363"/>
      <c r="D134" s="366"/>
      <c r="E134" s="279"/>
      <c r="F134" s="279"/>
      <c r="G134" s="279"/>
      <c r="H134" s="363"/>
      <c r="I134" s="366"/>
      <c r="J134" s="279"/>
      <c r="K134" s="279"/>
      <c r="L134" s="279"/>
      <c r="M134" s="363"/>
      <c r="N134" s="366"/>
      <c r="O134" s="279"/>
      <c r="P134" s="279"/>
      <c r="Q134" s="279"/>
      <c r="R134" s="363"/>
      <c r="S134" s="366"/>
      <c r="T134" s="279"/>
      <c r="U134" s="279"/>
      <c r="V134" s="279"/>
      <c r="W134" s="366"/>
      <c r="X134" s="366"/>
      <c r="Y134" s="279"/>
      <c r="Z134" s="279"/>
      <c r="AA134" s="279"/>
      <c r="AB134" s="363"/>
    </row>
    <row r="135" spans="1:28" ht="18" customHeight="1" x14ac:dyDescent="0.2">
      <c r="A135" s="369"/>
      <c r="B135" s="197" t="s">
        <v>1466</v>
      </c>
      <c r="C135" s="363"/>
      <c r="D135" s="366"/>
      <c r="E135" s="279"/>
      <c r="F135" s="279"/>
      <c r="G135" s="279"/>
      <c r="H135" s="363"/>
      <c r="I135" s="366"/>
      <c r="J135" s="279"/>
      <c r="K135" s="279"/>
      <c r="L135" s="279"/>
      <c r="M135" s="363"/>
      <c r="N135" s="366"/>
      <c r="O135" s="279"/>
      <c r="P135" s="279"/>
      <c r="Q135" s="279"/>
      <c r="R135" s="363"/>
      <c r="S135" s="366"/>
      <c r="T135" s="279"/>
      <c r="U135" s="279"/>
      <c r="V135" s="279"/>
      <c r="W135" s="366"/>
      <c r="X135" s="366"/>
      <c r="Y135" s="279"/>
      <c r="Z135" s="279"/>
      <c r="AA135" s="279"/>
      <c r="AB135" s="363"/>
    </row>
    <row r="136" spans="1:28" ht="18" customHeight="1" x14ac:dyDescent="0.2">
      <c r="A136" s="369"/>
      <c r="B136" s="197" t="s">
        <v>1467</v>
      </c>
      <c r="C136" s="363"/>
      <c r="D136" s="366"/>
      <c r="E136" s="279"/>
      <c r="F136" s="279"/>
      <c r="G136" s="279"/>
      <c r="H136" s="363"/>
      <c r="I136" s="366"/>
      <c r="J136" s="279"/>
      <c r="K136" s="279"/>
      <c r="L136" s="279"/>
      <c r="M136" s="363"/>
      <c r="N136" s="366"/>
      <c r="O136" s="279"/>
      <c r="P136" s="279"/>
      <c r="Q136" s="279"/>
      <c r="R136" s="363"/>
      <c r="S136" s="366"/>
      <c r="T136" s="279"/>
      <c r="U136" s="279"/>
      <c r="V136" s="279"/>
      <c r="W136" s="366"/>
      <c r="X136" s="366"/>
      <c r="Y136" s="279"/>
      <c r="Z136" s="279"/>
      <c r="AA136" s="279"/>
      <c r="AB136" s="363"/>
    </row>
    <row r="137" spans="1:28" ht="18" customHeight="1" x14ac:dyDescent="0.2">
      <c r="A137" s="369"/>
      <c r="B137" s="197" t="s">
        <v>1468</v>
      </c>
      <c r="C137" s="363"/>
      <c r="D137" s="366"/>
      <c r="E137" s="279"/>
      <c r="F137" s="279"/>
      <c r="G137" s="279"/>
      <c r="H137" s="363"/>
      <c r="I137" s="366"/>
      <c r="J137" s="279"/>
      <c r="K137" s="279"/>
      <c r="L137" s="279"/>
      <c r="M137" s="363"/>
      <c r="N137" s="366"/>
      <c r="O137" s="279"/>
      <c r="P137" s="279"/>
      <c r="Q137" s="279"/>
      <c r="R137" s="363"/>
      <c r="S137" s="366"/>
      <c r="T137" s="279"/>
      <c r="U137" s="279"/>
      <c r="V137" s="279"/>
      <c r="W137" s="366"/>
      <c r="X137" s="366"/>
      <c r="Y137" s="279"/>
      <c r="Z137" s="279"/>
      <c r="AA137" s="279"/>
      <c r="AB137" s="363"/>
    </row>
    <row r="138" spans="1:28" ht="18" customHeight="1" x14ac:dyDescent="0.2">
      <c r="A138" s="369"/>
      <c r="B138" s="197" t="s">
        <v>1469</v>
      </c>
      <c r="C138" s="363"/>
      <c r="D138" s="366"/>
      <c r="E138" s="279"/>
      <c r="F138" s="279"/>
      <c r="G138" s="279"/>
      <c r="H138" s="363"/>
      <c r="I138" s="366"/>
      <c r="J138" s="279"/>
      <c r="K138" s="279"/>
      <c r="L138" s="279"/>
      <c r="M138" s="363"/>
      <c r="N138" s="366"/>
      <c r="O138" s="279"/>
      <c r="P138" s="279"/>
      <c r="Q138" s="279"/>
      <c r="R138" s="363"/>
      <c r="S138" s="366"/>
      <c r="T138" s="279"/>
      <c r="U138" s="279"/>
      <c r="V138" s="279"/>
      <c r="W138" s="366"/>
      <c r="X138" s="366"/>
      <c r="Y138" s="279"/>
      <c r="Z138" s="279"/>
      <c r="AA138" s="279"/>
      <c r="AB138" s="363"/>
    </row>
    <row r="139" spans="1:28" ht="20.25" customHeight="1" x14ac:dyDescent="0.2">
      <c r="A139" s="370"/>
      <c r="B139" s="51" t="s">
        <v>1470</v>
      </c>
      <c r="C139" s="364"/>
      <c r="D139" s="367"/>
      <c r="E139" s="279"/>
      <c r="F139" s="279"/>
      <c r="G139" s="279"/>
      <c r="H139" s="364"/>
      <c r="I139" s="367"/>
      <c r="J139" s="279"/>
      <c r="K139" s="279"/>
      <c r="L139" s="279"/>
      <c r="M139" s="364"/>
      <c r="N139" s="367"/>
      <c r="O139" s="279"/>
      <c r="P139" s="279"/>
      <c r="Q139" s="279"/>
      <c r="R139" s="364"/>
      <c r="S139" s="367"/>
      <c r="T139" s="279"/>
      <c r="U139" s="279"/>
      <c r="V139" s="279"/>
      <c r="W139" s="367"/>
      <c r="X139" s="367"/>
      <c r="Y139" s="279"/>
      <c r="Z139" s="279"/>
      <c r="AA139" s="279"/>
      <c r="AB139" s="364"/>
    </row>
    <row r="140" spans="1:28" ht="20.25" customHeight="1" x14ac:dyDescent="0.2">
      <c r="A140" s="368">
        <v>6</v>
      </c>
      <c r="B140" s="48" t="s">
        <v>1571</v>
      </c>
      <c r="C140" s="362">
        <f>D140</f>
        <v>817</v>
      </c>
      <c r="D140" s="365">
        <v>817</v>
      </c>
      <c r="E140" s="373"/>
      <c r="F140" s="373"/>
      <c r="G140" s="373"/>
      <c r="H140" s="362">
        <f>I140</f>
        <v>2512</v>
      </c>
      <c r="I140" s="365">
        <f>1695+817</f>
        <v>2512</v>
      </c>
      <c r="J140" s="373"/>
      <c r="K140" s="373"/>
      <c r="L140" s="373"/>
      <c r="M140" s="362">
        <f>N140</f>
        <v>1193</v>
      </c>
      <c r="N140" s="365">
        <f>615+578</f>
        <v>1193</v>
      </c>
      <c r="O140" s="373"/>
      <c r="P140" s="373"/>
      <c r="Q140" s="373"/>
      <c r="R140" s="362">
        <f>S140</f>
        <v>0</v>
      </c>
      <c r="S140" s="365">
        <v>0</v>
      </c>
      <c r="T140" s="373"/>
      <c r="U140" s="373"/>
      <c r="V140" s="373"/>
      <c r="W140" s="362">
        <f>X140</f>
        <v>0</v>
      </c>
      <c r="X140" s="365">
        <v>0</v>
      </c>
      <c r="Y140" s="373"/>
      <c r="Z140" s="373"/>
      <c r="AA140" s="373"/>
      <c r="AB140" s="362">
        <f>C140+H140+M140+R140+W140</f>
        <v>4522</v>
      </c>
    </row>
    <row r="141" spans="1:28" ht="15" customHeight="1" x14ac:dyDescent="0.2">
      <c r="A141" s="369"/>
      <c r="B141" s="72" t="s">
        <v>1560</v>
      </c>
      <c r="C141" s="363"/>
      <c r="D141" s="366"/>
      <c r="E141" s="374"/>
      <c r="F141" s="374"/>
      <c r="G141" s="374"/>
      <c r="H141" s="363"/>
      <c r="I141" s="366"/>
      <c r="J141" s="374"/>
      <c r="K141" s="374"/>
      <c r="L141" s="374"/>
      <c r="M141" s="363"/>
      <c r="N141" s="366"/>
      <c r="O141" s="374"/>
      <c r="P141" s="374"/>
      <c r="Q141" s="374"/>
      <c r="R141" s="363"/>
      <c r="S141" s="366"/>
      <c r="T141" s="374"/>
      <c r="U141" s="374"/>
      <c r="V141" s="374"/>
      <c r="W141" s="363"/>
      <c r="X141" s="366"/>
      <c r="Y141" s="374"/>
      <c r="Z141" s="374"/>
      <c r="AA141" s="374"/>
      <c r="AB141" s="363"/>
    </row>
    <row r="142" spans="1:28" ht="15" customHeight="1" x14ac:dyDescent="0.2">
      <c r="A142" s="369"/>
      <c r="B142" s="38" t="s">
        <v>941</v>
      </c>
      <c r="C142" s="363"/>
      <c r="D142" s="366"/>
      <c r="E142" s="375"/>
      <c r="F142" s="375"/>
      <c r="G142" s="375"/>
      <c r="H142" s="363"/>
      <c r="I142" s="366"/>
      <c r="J142" s="375"/>
      <c r="K142" s="375"/>
      <c r="L142" s="375"/>
      <c r="M142" s="363"/>
      <c r="N142" s="366"/>
      <c r="O142" s="375"/>
      <c r="P142" s="375"/>
      <c r="Q142" s="375"/>
      <c r="R142" s="363"/>
      <c r="S142" s="366"/>
      <c r="T142" s="375"/>
      <c r="U142" s="375"/>
      <c r="V142" s="375"/>
      <c r="W142" s="363"/>
      <c r="X142" s="366"/>
      <c r="Y142" s="375"/>
      <c r="Z142" s="375"/>
      <c r="AA142" s="375"/>
      <c r="AB142" s="363"/>
    </row>
    <row r="143" spans="1:28" ht="15" customHeight="1" x14ac:dyDescent="0.2">
      <c r="A143" s="369"/>
      <c r="B143" s="38" t="s">
        <v>1264</v>
      </c>
      <c r="C143" s="363"/>
      <c r="D143" s="366"/>
      <c r="E143" s="286"/>
      <c r="F143" s="286"/>
      <c r="G143" s="286"/>
      <c r="H143" s="363"/>
      <c r="I143" s="366"/>
      <c r="J143" s="286"/>
      <c r="K143" s="286"/>
      <c r="L143" s="286"/>
      <c r="M143" s="363"/>
      <c r="N143" s="366"/>
      <c r="O143" s="286"/>
      <c r="P143" s="286"/>
      <c r="Q143" s="286"/>
      <c r="R143" s="363"/>
      <c r="S143" s="366"/>
      <c r="T143" s="286"/>
      <c r="U143" s="286"/>
      <c r="V143" s="286"/>
      <c r="W143" s="363"/>
      <c r="X143" s="366"/>
      <c r="Y143" s="286"/>
      <c r="Z143" s="286"/>
      <c r="AA143" s="286"/>
      <c r="AB143" s="363"/>
    </row>
    <row r="144" spans="1:28" ht="18.75" customHeight="1" x14ac:dyDescent="0.2">
      <c r="A144" s="369"/>
      <c r="B144" s="72" t="s">
        <v>1261</v>
      </c>
      <c r="C144" s="363"/>
      <c r="D144" s="366"/>
      <c r="E144" s="286"/>
      <c r="F144" s="286"/>
      <c r="G144" s="286"/>
      <c r="H144" s="363"/>
      <c r="I144" s="366"/>
      <c r="J144" s="286"/>
      <c r="K144" s="286"/>
      <c r="L144" s="286"/>
      <c r="M144" s="363"/>
      <c r="N144" s="366"/>
      <c r="O144" s="286"/>
      <c r="P144" s="286"/>
      <c r="Q144" s="286"/>
      <c r="R144" s="363"/>
      <c r="S144" s="366"/>
      <c r="T144" s="286"/>
      <c r="U144" s="286"/>
      <c r="V144" s="286"/>
      <c r="W144" s="363"/>
      <c r="X144" s="366"/>
      <c r="Y144" s="286"/>
      <c r="Z144" s="286"/>
      <c r="AA144" s="286"/>
      <c r="AB144" s="363"/>
    </row>
    <row r="145" spans="1:28" ht="18.75" customHeight="1" x14ac:dyDescent="0.2">
      <c r="A145" s="369"/>
      <c r="B145" s="38" t="s">
        <v>1575</v>
      </c>
      <c r="C145" s="363"/>
      <c r="D145" s="366"/>
      <c r="E145" s="286"/>
      <c r="F145" s="286"/>
      <c r="G145" s="286"/>
      <c r="H145" s="363"/>
      <c r="I145" s="366"/>
      <c r="J145" s="286"/>
      <c r="K145" s="286"/>
      <c r="L145" s="286"/>
      <c r="M145" s="363"/>
      <c r="N145" s="366"/>
      <c r="O145" s="286"/>
      <c r="P145" s="286"/>
      <c r="Q145" s="286"/>
      <c r="R145" s="363"/>
      <c r="S145" s="366"/>
      <c r="T145" s="286"/>
      <c r="U145" s="286"/>
      <c r="V145" s="286"/>
      <c r="W145" s="363"/>
      <c r="X145" s="366"/>
      <c r="Y145" s="286"/>
      <c r="Z145" s="286"/>
      <c r="AA145" s="286"/>
      <c r="AB145" s="363"/>
    </row>
    <row r="146" spans="1:28" ht="18.75" customHeight="1" x14ac:dyDescent="0.2">
      <c r="A146" s="369"/>
      <c r="B146" s="38" t="s">
        <v>1593</v>
      </c>
      <c r="C146" s="363"/>
      <c r="D146" s="366"/>
      <c r="E146" s="286"/>
      <c r="F146" s="286"/>
      <c r="G146" s="286"/>
      <c r="H146" s="363"/>
      <c r="I146" s="366"/>
      <c r="J146" s="286"/>
      <c r="K146" s="286"/>
      <c r="L146" s="286"/>
      <c r="M146" s="363"/>
      <c r="N146" s="366"/>
      <c r="O146" s="286"/>
      <c r="P146" s="286"/>
      <c r="Q146" s="286"/>
      <c r="R146" s="363"/>
      <c r="S146" s="366"/>
      <c r="T146" s="286"/>
      <c r="U146" s="286"/>
      <c r="V146" s="286"/>
      <c r="W146" s="363"/>
      <c r="X146" s="366"/>
      <c r="Y146" s="286"/>
      <c r="Z146" s="286"/>
      <c r="AA146" s="286"/>
      <c r="AB146" s="363"/>
    </row>
    <row r="147" spans="1:28" ht="15.75" x14ac:dyDescent="0.2">
      <c r="A147" s="369"/>
      <c r="B147" s="72" t="s">
        <v>1387</v>
      </c>
      <c r="C147" s="363"/>
      <c r="D147" s="366"/>
      <c r="E147" s="286"/>
      <c r="F147" s="286"/>
      <c r="G147" s="286"/>
      <c r="H147" s="363"/>
      <c r="I147" s="366"/>
      <c r="J147" s="286"/>
      <c r="K147" s="286"/>
      <c r="L147" s="286"/>
      <c r="M147" s="363"/>
      <c r="N147" s="366"/>
      <c r="O147" s="286"/>
      <c r="P147" s="286"/>
      <c r="Q147" s="286"/>
      <c r="R147" s="363"/>
      <c r="S147" s="366"/>
      <c r="T147" s="286"/>
      <c r="U147" s="286"/>
      <c r="V147" s="286"/>
      <c r="W147" s="363"/>
      <c r="X147" s="366"/>
      <c r="Y147" s="286"/>
      <c r="Z147" s="286"/>
      <c r="AA147" s="286"/>
      <c r="AB147" s="363"/>
    </row>
    <row r="148" spans="1:28" ht="15.75" x14ac:dyDescent="0.2">
      <c r="A148" s="369"/>
      <c r="B148" s="38" t="s">
        <v>1293</v>
      </c>
      <c r="C148" s="363"/>
      <c r="D148" s="366"/>
      <c r="E148" s="286"/>
      <c r="F148" s="286"/>
      <c r="G148" s="286"/>
      <c r="H148" s="363"/>
      <c r="I148" s="366"/>
      <c r="J148" s="286"/>
      <c r="K148" s="286"/>
      <c r="L148" s="286"/>
      <c r="M148" s="363"/>
      <c r="N148" s="366"/>
      <c r="O148" s="286"/>
      <c r="P148" s="286"/>
      <c r="Q148" s="286"/>
      <c r="R148" s="363"/>
      <c r="S148" s="366"/>
      <c r="T148" s="286"/>
      <c r="U148" s="286"/>
      <c r="V148" s="286"/>
      <c r="W148" s="363"/>
      <c r="X148" s="366"/>
      <c r="Y148" s="286"/>
      <c r="Z148" s="286"/>
      <c r="AA148" s="286"/>
      <c r="AB148" s="363"/>
    </row>
    <row r="149" spans="1:28" ht="15.75" x14ac:dyDescent="0.2">
      <c r="A149" s="369"/>
      <c r="B149" s="38" t="s">
        <v>1294</v>
      </c>
      <c r="C149" s="363"/>
      <c r="D149" s="366"/>
      <c r="E149" s="286"/>
      <c r="F149" s="286"/>
      <c r="G149" s="286"/>
      <c r="H149" s="363"/>
      <c r="I149" s="366"/>
      <c r="J149" s="286"/>
      <c r="K149" s="286"/>
      <c r="L149" s="286"/>
      <c r="M149" s="363"/>
      <c r="N149" s="366"/>
      <c r="O149" s="286"/>
      <c r="P149" s="286"/>
      <c r="Q149" s="286"/>
      <c r="R149" s="363"/>
      <c r="S149" s="366"/>
      <c r="T149" s="286"/>
      <c r="U149" s="286"/>
      <c r="V149" s="286"/>
      <c r="W149" s="363"/>
      <c r="X149" s="366"/>
      <c r="Y149" s="286"/>
      <c r="Z149" s="286"/>
      <c r="AA149" s="286"/>
      <c r="AB149" s="363"/>
    </row>
    <row r="150" spans="1:28" ht="18" customHeight="1" x14ac:dyDescent="0.2">
      <c r="A150" s="278">
        <v>7</v>
      </c>
      <c r="B150" s="52" t="s">
        <v>1364</v>
      </c>
      <c r="C150" s="284">
        <f>D150</f>
        <v>0</v>
      </c>
      <c r="D150" s="285">
        <v>0</v>
      </c>
      <c r="E150" s="187"/>
      <c r="F150" s="187"/>
      <c r="G150" s="187"/>
      <c r="H150" s="319">
        <f>I150</f>
        <v>0</v>
      </c>
      <c r="I150" s="320">
        <v>0</v>
      </c>
      <c r="J150" s="187"/>
      <c r="K150" s="187"/>
      <c r="L150" s="187"/>
      <c r="M150" s="284">
        <f>N150</f>
        <v>0</v>
      </c>
      <c r="N150" s="285">
        <v>0</v>
      </c>
      <c r="O150" s="187"/>
      <c r="P150" s="187"/>
      <c r="Q150" s="187"/>
      <c r="R150" s="284">
        <f>S150</f>
        <v>0</v>
      </c>
      <c r="S150" s="285">
        <v>0</v>
      </c>
      <c r="T150" s="187"/>
      <c r="U150" s="187"/>
      <c r="V150" s="187"/>
      <c r="W150" s="284">
        <f>X150</f>
        <v>0</v>
      </c>
      <c r="X150" s="285">
        <v>0</v>
      </c>
      <c r="Y150" s="187"/>
      <c r="Z150" s="187"/>
      <c r="AA150" s="187"/>
      <c r="AB150" s="284">
        <f>C150+H150+M150+R150+W150</f>
        <v>0</v>
      </c>
    </row>
    <row r="151" spans="1:28" ht="15" customHeight="1" x14ac:dyDescent="0.2">
      <c r="A151" s="394">
        <v>8</v>
      </c>
      <c r="B151" s="48" t="s">
        <v>975</v>
      </c>
      <c r="C151" s="362">
        <f>D151</f>
        <v>51269</v>
      </c>
      <c r="D151" s="365">
        <v>51269</v>
      </c>
      <c r="E151" s="200"/>
      <c r="F151" s="200"/>
      <c r="G151" s="200"/>
      <c r="H151" s="362">
        <f>I151</f>
        <v>13924</v>
      </c>
      <c r="I151" s="365">
        <f>13924</f>
        <v>13924</v>
      </c>
      <c r="J151" s="200"/>
      <c r="K151" s="200"/>
      <c r="L151" s="200"/>
      <c r="M151" s="362">
        <f>N151</f>
        <v>13924</v>
      </c>
      <c r="N151" s="365">
        <v>13924</v>
      </c>
      <c r="O151" s="200"/>
      <c r="P151" s="200"/>
      <c r="Q151" s="200"/>
      <c r="R151" s="362">
        <f>S151</f>
        <v>13924</v>
      </c>
      <c r="S151" s="365">
        <v>13924</v>
      </c>
      <c r="T151" s="200"/>
      <c r="U151" s="200"/>
      <c r="V151" s="200"/>
      <c r="W151" s="362">
        <f>X151</f>
        <v>29781</v>
      </c>
      <c r="X151" s="365">
        <f>34281-4500</f>
        <v>29781</v>
      </c>
      <c r="Y151" s="200"/>
      <c r="Z151" s="200"/>
      <c r="AA151" s="200"/>
      <c r="AB151" s="362">
        <f>C151+H151+M151+R151+W151</f>
        <v>122822</v>
      </c>
    </row>
    <row r="152" spans="1:28" ht="15" customHeight="1" x14ac:dyDescent="0.2">
      <c r="A152" s="395"/>
      <c r="B152" s="72" t="s">
        <v>785</v>
      </c>
      <c r="C152" s="363"/>
      <c r="D152" s="366"/>
      <c r="E152" s="200"/>
      <c r="F152" s="200"/>
      <c r="G152" s="200"/>
      <c r="H152" s="363"/>
      <c r="I152" s="366"/>
      <c r="J152" s="200"/>
      <c r="K152" s="200"/>
      <c r="L152" s="200"/>
      <c r="M152" s="363"/>
      <c r="N152" s="366"/>
      <c r="O152" s="200"/>
      <c r="P152" s="200"/>
      <c r="Q152" s="200"/>
      <c r="R152" s="363"/>
      <c r="S152" s="366"/>
      <c r="T152" s="200"/>
      <c r="U152" s="200"/>
      <c r="V152" s="200"/>
      <c r="W152" s="363"/>
      <c r="X152" s="366"/>
      <c r="Y152" s="200"/>
      <c r="Z152" s="200"/>
      <c r="AA152" s="200"/>
      <c r="AB152" s="363"/>
    </row>
    <row r="153" spans="1:28" ht="15" customHeight="1" x14ac:dyDescent="0.2">
      <c r="A153" s="395"/>
      <c r="B153" s="38" t="s">
        <v>867</v>
      </c>
      <c r="C153" s="363"/>
      <c r="D153" s="366"/>
      <c r="E153" s="200"/>
      <c r="F153" s="200"/>
      <c r="G153" s="200"/>
      <c r="H153" s="363"/>
      <c r="I153" s="366"/>
      <c r="J153" s="200"/>
      <c r="K153" s="200"/>
      <c r="L153" s="200"/>
      <c r="M153" s="363"/>
      <c r="N153" s="366"/>
      <c r="O153" s="200"/>
      <c r="P153" s="200"/>
      <c r="Q153" s="200"/>
      <c r="R153" s="363"/>
      <c r="S153" s="366"/>
      <c r="T153" s="200"/>
      <c r="U153" s="200"/>
      <c r="V153" s="200"/>
      <c r="W153" s="363"/>
      <c r="X153" s="366"/>
      <c r="Y153" s="200"/>
      <c r="Z153" s="200"/>
      <c r="AA153" s="200"/>
      <c r="AB153" s="363"/>
    </row>
    <row r="154" spans="1:28" ht="18" customHeight="1" x14ac:dyDescent="0.2">
      <c r="A154" s="395"/>
      <c r="B154" s="38" t="s">
        <v>868</v>
      </c>
      <c r="C154" s="363"/>
      <c r="D154" s="366"/>
      <c r="E154" s="200"/>
      <c r="F154" s="200"/>
      <c r="G154" s="200"/>
      <c r="H154" s="363"/>
      <c r="I154" s="366"/>
      <c r="J154" s="200"/>
      <c r="K154" s="200"/>
      <c r="L154" s="200"/>
      <c r="M154" s="363"/>
      <c r="N154" s="366"/>
      <c r="O154" s="200"/>
      <c r="P154" s="200"/>
      <c r="Q154" s="200"/>
      <c r="R154" s="363"/>
      <c r="S154" s="366"/>
      <c r="T154" s="200"/>
      <c r="U154" s="200"/>
      <c r="V154" s="200"/>
      <c r="W154" s="363"/>
      <c r="X154" s="366"/>
      <c r="Y154" s="200"/>
      <c r="Z154" s="200"/>
      <c r="AA154" s="200"/>
      <c r="AB154" s="363"/>
    </row>
    <row r="155" spans="1:28" ht="18" customHeight="1" x14ac:dyDescent="0.2">
      <c r="A155" s="395"/>
      <c r="B155" s="38" t="s">
        <v>869</v>
      </c>
      <c r="C155" s="363"/>
      <c r="D155" s="366"/>
      <c r="E155" s="200"/>
      <c r="F155" s="200"/>
      <c r="G155" s="200"/>
      <c r="H155" s="363"/>
      <c r="I155" s="366"/>
      <c r="J155" s="200"/>
      <c r="K155" s="200"/>
      <c r="L155" s="200"/>
      <c r="M155" s="363"/>
      <c r="N155" s="366"/>
      <c r="O155" s="200"/>
      <c r="P155" s="200"/>
      <c r="Q155" s="200"/>
      <c r="R155" s="363"/>
      <c r="S155" s="366"/>
      <c r="T155" s="200"/>
      <c r="U155" s="200"/>
      <c r="V155" s="200"/>
      <c r="W155" s="363"/>
      <c r="X155" s="366"/>
      <c r="Y155" s="200"/>
      <c r="Z155" s="200"/>
      <c r="AA155" s="200"/>
      <c r="AB155" s="363"/>
    </row>
    <row r="156" spans="1:28" ht="18" customHeight="1" x14ac:dyDescent="0.2">
      <c r="A156" s="395"/>
      <c r="B156" s="38" t="s">
        <v>870</v>
      </c>
      <c r="C156" s="363"/>
      <c r="D156" s="366"/>
      <c r="E156" s="200"/>
      <c r="F156" s="200"/>
      <c r="G156" s="200"/>
      <c r="H156" s="363"/>
      <c r="I156" s="366"/>
      <c r="J156" s="200"/>
      <c r="K156" s="200"/>
      <c r="L156" s="200"/>
      <c r="M156" s="363"/>
      <c r="N156" s="366"/>
      <c r="O156" s="200"/>
      <c r="P156" s="200"/>
      <c r="Q156" s="200"/>
      <c r="R156" s="363"/>
      <c r="S156" s="366"/>
      <c r="T156" s="200"/>
      <c r="U156" s="200"/>
      <c r="V156" s="200"/>
      <c r="W156" s="363"/>
      <c r="X156" s="366"/>
      <c r="Y156" s="200"/>
      <c r="Z156" s="200"/>
      <c r="AA156" s="200"/>
      <c r="AB156" s="363"/>
    </row>
    <row r="157" spans="1:28" ht="18" customHeight="1" x14ac:dyDescent="0.2">
      <c r="A157" s="395"/>
      <c r="B157" s="38" t="s">
        <v>871</v>
      </c>
      <c r="C157" s="363"/>
      <c r="D157" s="366"/>
      <c r="E157" s="200"/>
      <c r="F157" s="200"/>
      <c r="G157" s="200"/>
      <c r="H157" s="363"/>
      <c r="I157" s="366"/>
      <c r="J157" s="200"/>
      <c r="K157" s="200"/>
      <c r="L157" s="200"/>
      <c r="M157" s="363"/>
      <c r="N157" s="366"/>
      <c r="O157" s="200"/>
      <c r="P157" s="200"/>
      <c r="Q157" s="200"/>
      <c r="R157" s="363"/>
      <c r="S157" s="366"/>
      <c r="T157" s="200"/>
      <c r="U157" s="200"/>
      <c r="V157" s="200"/>
      <c r="W157" s="363"/>
      <c r="X157" s="366"/>
      <c r="Y157" s="200"/>
      <c r="Z157" s="200"/>
      <c r="AA157" s="200"/>
      <c r="AB157" s="363"/>
    </row>
    <row r="158" spans="1:28" ht="15" customHeight="1" x14ac:dyDescent="0.2">
      <c r="A158" s="395"/>
      <c r="B158" s="38" t="s">
        <v>872</v>
      </c>
      <c r="C158" s="363"/>
      <c r="D158" s="366"/>
      <c r="E158" s="200"/>
      <c r="F158" s="200"/>
      <c r="G158" s="200"/>
      <c r="H158" s="363"/>
      <c r="I158" s="366"/>
      <c r="J158" s="200"/>
      <c r="K158" s="200"/>
      <c r="L158" s="200"/>
      <c r="M158" s="363"/>
      <c r="N158" s="366"/>
      <c r="O158" s="200"/>
      <c r="P158" s="200"/>
      <c r="Q158" s="200"/>
      <c r="R158" s="363"/>
      <c r="S158" s="366"/>
      <c r="T158" s="200"/>
      <c r="U158" s="200"/>
      <c r="V158" s="200"/>
      <c r="W158" s="363"/>
      <c r="X158" s="366"/>
      <c r="Y158" s="200"/>
      <c r="Z158" s="200"/>
      <c r="AA158" s="200"/>
      <c r="AB158" s="363"/>
    </row>
    <row r="159" spans="1:28" ht="18" customHeight="1" x14ac:dyDescent="0.2">
      <c r="A159" s="395"/>
      <c r="B159" s="38" t="s">
        <v>873</v>
      </c>
      <c r="C159" s="363"/>
      <c r="D159" s="366"/>
      <c r="E159" s="200"/>
      <c r="F159" s="200"/>
      <c r="G159" s="200"/>
      <c r="H159" s="363"/>
      <c r="I159" s="366"/>
      <c r="J159" s="200"/>
      <c r="K159" s="200"/>
      <c r="L159" s="200"/>
      <c r="M159" s="363"/>
      <c r="N159" s="366"/>
      <c r="O159" s="200"/>
      <c r="P159" s="200"/>
      <c r="Q159" s="200"/>
      <c r="R159" s="363"/>
      <c r="S159" s="366"/>
      <c r="T159" s="200"/>
      <c r="U159" s="200"/>
      <c r="V159" s="200"/>
      <c r="W159" s="363"/>
      <c r="X159" s="366"/>
      <c r="Y159" s="200"/>
      <c r="Z159" s="200"/>
      <c r="AA159" s="200"/>
      <c r="AB159" s="363"/>
    </row>
    <row r="160" spans="1:28" ht="18.75" customHeight="1" x14ac:dyDescent="0.2">
      <c r="A160" s="395"/>
      <c r="B160" s="38" t="s">
        <v>874</v>
      </c>
      <c r="C160" s="363"/>
      <c r="D160" s="366"/>
      <c r="E160" s="200"/>
      <c r="F160" s="200"/>
      <c r="G160" s="200"/>
      <c r="H160" s="363"/>
      <c r="I160" s="366"/>
      <c r="J160" s="200"/>
      <c r="K160" s="200"/>
      <c r="L160" s="200"/>
      <c r="M160" s="363"/>
      <c r="N160" s="366"/>
      <c r="O160" s="200"/>
      <c r="P160" s="200"/>
      <c r="Q160" s="200"/>
      <c r="R160" s="363"/>
      <c r="S160" s="366"/>
      <c r="T160" s="200"/>
      <c r="U160" s="200"/>
      <c r="V160" s="200"/>
      <c r="W160" s="363"/>
      <c r="X160" s="366"/>
      <c r="Y160" s="200"/>
      <c r="Z160" s="200"/>
      <c r="AA160" s="200"/>
      <c r="AB160" s="363"/>
    </row>
    <row r="161" spans="1:28" ht="15.75" customHeight="1" x14ac:dyDescent="0.2">
      <c r="A161" s="395"/>
      <c r="B161" s="38" t="s">
        <v>875</v>
      </c>
      <c r="C161" s="363"/>
      <c r="D161" s="366"/>
      <c r="E161" s="200"/>
      <c r="F161" s="200"/>
      <c r="G161" s="200"/>
      <c r="H161" s="363"/>
      <c r="I161" s="366"/>
      <c r="J161" s="200"/>
      <c r="K161" s="200"/>
      <c r="L161" s="200"/>
      <c r="M161" s="363"/>
      <c r="N161" s="366"/>
      <c r="O161" s="200"/>
      <c r="P161" s="200"/>
      <c r="Q161" s="200"/>
      <c r="R161" s="363"/>
      <c r="S161" s="366"/>
      <c r="T161" s="200"/>
      <c r="U161" s="200"/>
      <c r="V161" s="200"/>
      <c r="W161" s="363"/>
      <c r="X161" s="366"/>
      <c r="Y161" s="200"/>
      <c r="Z161" s="200"/>
      <c r="AA161" s="200"/>
      <c r="AB161" s="363"/>
    </row>
    <row r="162" spans="1:28" ht="18" customHeight="1" x14ac:dyDescent="0.2">
      <c r="A162" s="395"/>
      <c r="B162" s="38" t="s">
        <v>876</v>
      </c>
      <c r="C162" s="363"/>
      <c r="D162" s="366"/>
      <c r="E162" s="200"/>
      <c r="F162" s="200"/>
      <c r="G162" s="200"/>
      <c r="H162" s="363"/>
      <c r="I162" s="366"/>
      <c r="J162" s="200"/>
      <c r="K162" s="200"/>
      <c r="L162" s="200"/>
      <c r="M162" s="363"/>
      <c r="N162" s="366"/>
      <c r="O162" s="200"/>
      <c r="P162" s="200"/>
      <c r="Q162" s="200"/>
      <c r="R162" s="363"/>
      <c r="S162" s="366"/>
      <c r="T162" s="200"/>
      <c r="U162" s="200"/>
      <c r="V162" s="200"/>
      <c r="W162" s="363"/>
      <c r="X162" s="366"/>
      <c r="Y162" s="200"/>
      <c r="Z162" s="200"/>
      <c r="AA162" s="200"/>
      <c r="AB162" s="363"/>
    </row>
    <row r="163" spans="1:28" ht="18" customHeight="1" x14ac:dyDescent="0.2">
      <c r="A163" s="395"/>
      <c r="B163" s="38" t="s">
        <v>877</v>
      </c>
      <c r="C163" s="363"/>
      <c r="D163" s="366"/>
      <c r="E163" s="200"/>
      <c r="F163" s="200"/>
      <c r="G163" s="200"/>
      <c r="H163" s="363"/>
      <c r="I163" s="366"/>
      <c r="J163" s="200"/>
      <c r="K163" s="200"/>
      <c r="L163" s="200"/>
      <c r="M163" s="363"/>
      <c r="N163" s="366"/>
      <c r="O163" s="200"/>
      <c r="P163" s="200"/>
      <c r="Q163" s="200"/>
      <c r="R163" s="363"/>
      <c r="S163" s="366"/>
      <c r="T163" s="200"/>
      <c r="U163" s="200"/>
      <c r="V163" s="200"/>
      <c r="W163" s="363"/>
      <c r="X163" s="366"/>
      <c r="Y163" s="200"/>
      <c r="Z163" s="200"/>
      <c r="AA163" s="200"/>
      <c r="AB163" s="363"/>
    </row>
    <row r="164" spans="1:28" ht="18" customHeight="1" x14ac:dyDescent="0.2">
      <c r="A164" s="395"/>
      <c r="B164" s="38" t="s">
        <v>878</v>
      </c>
      <c r="C164" s="363"/>
      <c r="D164" s="366"/>
      <c r="E164" s="200"/>
      <c r="F164" s="200"/>
      <c r="G164" s="200"/>
      <c r="H164" s="363"/>
      <c r="I164" s="366"/>
      <c r="J164" s="200"/>
      <c r="K164" s="200"/>
      <c r="L164" s="200"/>
      <c r="M164" s="363"/>
      <c r="N164" s="366"/>
      <c r="O164" s="200"/>
      <c r="P164" s="200"/>
      <c r="Q164" s="200"/>
      <c r="R164" s="363"/>
      <c r="S164" s="366"/>
      <c r="T164" s="200"/>
      <c r="U164" s="200"/>
      <c r="V164" s="200"/>
      <c r="W164" s="363"/>
      <c r="X164" s="366"/>
      <c r="Y164" s="200"/>
      <c r="Z164" s="200"/>
      <c r="AA164" s="200"/>
      <c r="AB164" s="363"/>
    </row>
    <row r="165" spans="1:28" ht="18" customHeight="1" x14ac:dyDescent="0.2">
      <c r="A165" s="395"/>
      <c r="B165" s="38" t="s">
        <v>879</v>
      </c>
      <c r="C165" s="363"/>
      <c r="D165" s="366"/>
      <c r="E165" s="200"/>
      <c r="F165" s="200"/>
      <c r="G165" s="200"/>
      <c r="H165" s="363"/>
      <c r="I165" s="366"/>
      <c r="J165" s="200"/>
      <c r="K165" s="200"/>
      <c r="L165" s="200"/>
      <c r="M165" s="363"/>
      <c r="N165" s="366"/>
      <c r="O165" s="200"/>
      <c r="P165" s="200"/>
      <c r="Q165" s="200"/>
      <c r="R165" s="363"/>
      <c r="S165" s="366"/>
      <c r="T165" s="200"/>
      <c r="U165" s="200"/>
      <c r="V165" s="200"/>
      <c r="W165" s="363"/>
      <c r="X165" s="366"/>
      <c r="Y165" s="200"/>
      <c r="Z165" s="200"/>
      <c r="AA165" s="200"/>
      <c r="AB165" s="363"/>
    </row>
    <row r="166" spans="1:28" ht="18" customHeight="1" x14ac:dyDescent="0.2">
      <c r="A166" s="395"/>
      <c r="B166" s="38" t="s">
        <v>880</v>
      </c>
      <c r="C166" s="363"/>
      <c r="D166" s="366"/>
      <c r="E166" s="200"/>
      <c r="F166" s="200"/>
      <c r="G166" s="200"/>
      <c r="H166" s="363"/>
      <c r="I166" s="366"/>
      <c r="J166" s="200"/>
      <c r="K166" s="200"/>
      <c r="L166" s="200"/>
      <c r="M166" s="363"/>
      <c r="N166" s="366"/>
      <c r="O166" s="200"/>
      <c r="P166" s="200"/>
      <c r="Q166" s="200"/>
      <c r="R166" s="363"/>
      <c r="S166" s="366"/>
      <c r="T166" s="200"/>
      <c r="U166" s="200"/>
      <c r="V166" s="200"/>
      <c r="W166" s="363"/>
      <c r="X166" s="366"/>
      <c r="Y166" s="200"/>
      <c r="Z166" s="200"/>
      <c r="AA166" s="200"/>
      <c r="AB166" s="363"/>
    </row>
    <row r="167" spans="1:28" ht="18" customHeight="1" x14ac:dyDescent="0.2">
      <c r="A167" s="395"/>
      <c r="B167" s="38" t="s">
        <v>881</v>
      </c>
      <c r="C167" s="363"/>
      <c r="D167" s="366"/>
      <c r="E167" s="200"/>
      <c r="F167" s="200"/>
      <c r="G167" s="200"/>
      <c r="H167" s="363"/>
      <c r="I167" s="366"/>
      <c r="J167" s="200"/>
      <c r="K167" s="200"/>
      <c r="L167" s="200"/>
      <c r="M167" s="363"/>
      <c r="N167" s="366"/>
      <c r="O167" s="200"/>
      <c r="P167" s="200"/>
      <c r="Q167" s="200"/>
      <c r="R167" s="363"/>
      <c r="S167" s="366"/>
      <c r="T167" s="200"/>
      <c r="U167" s="200"/>
      <c r="V167" s="200"/>
      <c r="W167" s="363"/>
      <c r="X167" s="366"/>
      <c r="Y167" s="200"/>
      <c r="Z167" s="200"/>
      <c r="AA167" s="200"/>
      <c r="AB167" s="363"/>
    </row>
    <row r="168" spans="1:28" ht="18" customHeight="1" x14ac:dyDescent="0.2">
      <c r="A168" s="396"/>
      <c r="B168" s="51" t="s">
        <v>882</v>
      </c>
      <c r="C168" s="364"/>
      <c r="D168" s="367"/>
      <c r="E168" s="200"/>
      <c r="F168" s="200"/>
      <c r="G168" s="200"/>
      <c r="H168" s="364"/>
      <c r="I168" s="367"/>
      <c r="J168" s="200"/>
      <c r="K168" s="200"/>
      <c r="L168" s="200"/>
      <c r="M168" s="364"/>
      <c r="N168" s="367"/>
      <c r="O168" s="200"/>
      <c r="P168" s="200"/>
      <c r="Q168" s="200"/>
      <c r="R168" s="364"/>
      <c r="S168" s="367"/>
      <c r="T168" s="200"/>
      <c r="U168" s="200"/>
      <c r="V168" s="200"/>
      <c r="W168" s="364"/>
      <c r="X168" s="367"/>
      <c r="Y168" s="200"/>
      <c r="Z168" s="200"/>
      <c r="AA168" s="200"/>
      <c r="AB168" s="364"/>
    </row>
    <row r="169" spans="1:28" ht="18" customHeight="1" x14ac:dyDescent="0.2">
      <c r="A169" s="368">
        <v>8</v>
      </c>
      <c r="B169" s="38" t="s">
        <v>883</v>
      </c>
      <c r="C169" s="362"/>
      <c r="D169" s="365"/>
      <c r="E169" s="200"/>
      <c r="F169" s="200"/>
      <c r="G169" s="200"/>
      <c r="H169" s="362"/>
      <c r="I169" s="365"/>
      <c r="J169" s="200"/>
      <c r="K169" s="200"/>
      <c r="L169" s="200"/>
      <c r="M169" s="362"/>
      <c r="N169" s="365"/>
      <c r="O169" s="200"/>
      <c r="P169" s="200"/>
      <c r="Q169" s="200"/>
      <c r="R169" s="362"/>
      <c r="S169" s="365"/>
      <c r="T169" s="200"/>
      <c r="U169" s="200"/>
      <c r="V169" s="200"/>
      <c r="W169" s="362"/>
      <c r="X169" s="365"/>
      <c r="Y169" s="200"/>
      <c r="Z169" s="200"/>
      <c r="AA169" s="200"/>
      <c r="AB169" s="362"/>
    </row>
    <row r="170" spans="1:28" ht="18" customHeight="1" x14ac:dyDescent="0.2">
      <c r="A170" s="369"/>
      <c r="B170" s="38" t="s">
        <v>884</v>
      </c>
      <c r="C170" s="363"/>
      <c r="D170" s="366"/>
      <c r="E170" s="200"/>
      <c r="F170" s="200"/>
      <c r="G170" s="200"/>
      <c r="H170" s="363"/>
      <c r="I170" s="366"/>
      <c r="J170" s="200"/>
      <c r="K170" s="200"/>
      <c r="L170" s="200"/>
      <c r="M170" s="363"/>
      <c r="N170" s="366"/>
      <c r="O170" s="200"/>
      <c r="P170" s="200"/>
      <c r="Q170" s="200"/>
      <c r="R170" s="363"/>
      <c r="S170" s="366"/>
      <c r="T170" s="200"/>
      <c r="U170" s="200"/>
      <c r="V170" s="200"/>
      <c r="W170" s="363"/>
      <c r="X170" s="366"/>
      <c r="Y170" s="200"/>
      <c r="Z170" s="200"/>
      <c r="AA170" s="200"/>
      <c r="AB170" s="363"/>
    </row>
    <row r="171" spans="1:28" ht="18" customHeight="1" x14ac:dyDescent="0.2">
      <c r="A171" s="369"/>
      <c r="B171" s="38" t="s">
        <v>885</v>
      </c>
      <c r="C171" s="363"/>
      <c r="D171" s="366"/>
      <c r="E171" s="200"/>
      <c r="F171" s="200"/>
      <c r="G171" s="200"/>
      <c r="H171" s="363"/>
      <c r="I171" s="366"/>
      <c r="J171" s="200"/>
      <c r="K171" s="200"/>
      <c r="L171" s="200"/>
      <c r="M171" s="363"/>
      <c r="N171" s="366"/>
      <c r="O171" s="200"/>
      <c r="P171" s="200"/>
      <c r="Q171" s="200"/>
      <c r="R171" s="363"/>
      <c r="S171" s="366"/>
      <c r="T171" s="200"/>
      <c r="U171" s="200"/>
      <c r="V171" s="200"/>
      <c r="W171" s="363"/>
      <c r="X171" s="366"/>
      <c r="Y171" s="200"/>
      <c r="Z171" s="200"/>
      <c r="AA171" s="200"/>
      <c r="AB171" s="363"/>
    </row>
    <row r="172" spans="1:28" ht="18" customHeight="1" x14ac:dyDescent="0.2">
      <c r="A172" s="369"/>
      <c r="B172" s="38" t="s">
        <v>886</v>
      </c>
      <c r="C172" s="363"/>
      <c r="D172" s="366"/>
      <c r="E172" s="200"/>
      <c r="F172" s="200"/>
      <c r="G172" s="200"/>
      <c r="H172" s="363"/>
      <c r="I172" s="366"/>
      <c r="J172" s="200"/>
      <c r="K172" s="200"/>
      <c r="L172" s="200"/>
      <c r="M172" s="363"/>
      <c r="N172" s="366"/>
      <c r="O172" s="200"/>
      <c r="P172" s="200"/>
      <c r="Q172" s="200"/>
      <c r="R172" s="363"/>
      <c r="S172" s="366"/>
      <c r="T172" s="200"/>
      <c r="U172" s="200"/>
      <c r="V172" s="200"/>
      <c r="W172" s="363"/>
      <c r="X172" s="366"/>
      <c r="Y172" s="200"/>
      <c r="Z172" s="200"/>
      <c r="AA172" s="200"/>
      <c r="AB172" s="363"/>
    </row>
    <row r="173" spans="1:28" ht="18" customHeight="1" x14ac:dyDescent="0.2">
      <c r="A173" s="369"/>
      <c r="B173" s="38" t="s">
        <v>887</v>
      </c>
      <c r="C173" s="363"/>
      <c r="D173" s="366"/>
      <c r="E173" s="200"/>
      <c r="F173" s="200"/>
      <c r="G173" s="200"/>
      <c r="H173" s="363"/>
      <c r="I173" s="366"/>
      <c r="J173" s="200"/>
      <c r="K173" s="200"/>
      <c r="L173" s="200"/>
      <c r="M173" s="363"/>
      <c r="N173" s="366"/>
      <c r="O173" s="200"/>
      <c r="P173" s="200"/>
      <c r="Q173" s="200"/>
      <c r="R173" s="363"/>
      <c r="S173" s="366"/>
      <c r="T173" s="200"/>
      <c r="U173" s="200"/>
      <c r="V173" s="200"/>
      <c r="W173" s="363"/>
      <c r="X173" s="366"/>
      <c r="Y173" s="200"/>
      <c r="Z173" s="200"/>
      <c r="AA173" s="200"/>
      <c r="AB173" s="363"/>
    </row>
    <row r="174" spans="1:28" ht="18" customHeight="1" x14ac:dyDescent="0.2">
      <c r="A174" s="369"/>
      <c r="B174" s="38" t="s">
        <v>888</v>
      </c>
      <c r="C174" s="363"/>
      <c r="D174" s="366"/>
      <c r="E174" s="200"/>
      <c r="F174" s="200"/>
      <c r="G174" s="200"/>
      <c r="H174" s="363"/>
      <c r="I174" s="366"/>
      <c r="J174" s="200"/>
      <c r="K174" s="200"/>
      <c r="L174" s="200"/>
      <c r="M174" s="363"/>
      <c r="N174" s="366"/>
      <c r="O174" s="200"/>
      <c r="P174" s="200"/>
      <c r="Q174" s="200"/>
      <c r="R174" s="363"/>
      <c r="S174" s="366"/>
      <c r="T174" s="200"/>
      <c r="U174" s="200"/>
      <c r="V174" s="200"/>
      <c r="W174" s="363"/>
      <c r="X174" s="366"/>
      <c r="Y174" s="200"/>
      <c r="Z174" s="200"/>
      <c r="AA174" s="200"/>
      <c r="AB174" s="363"/>
    </row>
    <row r="175" spans="1:28" ht="20.25" customHeight="1" x14ac:dyDescent="0.2">
      <c r="A175" s="369"/>
      <c r="B175" s="38" t="s">
        <v>889</v>
      </c>
      <c r="C175" s="363"/>
      <c r="D175" s="366"/>
      <c r="E175" s="200"/>
      <c r="F175" s="200"/>
      <c r="G175" s="200"/>
      <c r="H175" s="363"/>
      <c r="I175" s="366"/>
      <c r="J175" s="200"/>
      <c r="K175" s="200"/>
      <c r="L175" s="200"/>
      <c r="M175" s="363"/>
      <c r="N175" s="366"/>
      <c r="O175" s="200"/>
      <c r="P175" s="200"/>
      <c r="Q175" s="200"/>
      <c r="R175" s="363"/>
      <c r="S175" s="366"/>
      <c r="T175" s="200"/>
      <c r="U175" s="200"/>
      <c r="V175" s="200"/>
      <c r="W175" s="363"/>
      <c r="X175" s="366"/>
      <c r="Y175" s="200"/>
      <c r="Z175" s="200"/>
      <c r="AA175" s="200"/>
      <c r="AB175" s="363"/>
    </row>
    <row r="176" spans="1:28" ht="18" customHeight="1" x14ac:dyDescent="0.2">
      <c r="A176" s="369"/>
      <c r="B176" s="38" t="s">
        <v>890</v>
      </c>
      <c r="C176" s="363"/>
      <c r="D176" s="366"/>
      <c r="E176" s="200"/>
      <c r="F176" s="200"/>
      <c r="G176" s="200"/>
      <c r="H176" s="363"/>
      <c r="I176" s="366"/>
      <c r="J176" s="200"/>
      <c r="K176" s="200"/>
      <c r="L176" s="200"/>
      <c r="M176" s="363"/>
      <c r="N176" s="366"/>
      <c r="O176" s="200"/>
      <c r="P176" s="200"/>
      <c r="Q176" s="200"/>
      <c r="R176" s="363"/>
      <c r="S176" s="366"/>
      <c r="T176" s="200"/>
      <c r="U176" s="200"/>
      <c r="V176" s="200"/>
      <c r="W176" s="363"/>
      <c r="X176" s="366"/>
      <c r="Y176" s="200"/>
      <c r="Z176" s="200"/>
      <c r="AA176" s="200"/>
      <c r="AB176" s="363"/>
    </row>
    <row r="177" spans="1:28" ht="18" customHeight="1" x14ac:dyDescent="0.2">
      <c r="A177" s="369"/>
      <c r="B177" s="38" t="s">
        <v>891</v>
      </c>
      <c r="C177" s="363"/>
      <c r="D177" s="366"/>
      <c r="E177" s="200"/>
      <c r="F177" s="200"/>
      <c r="G177" s="200"/>
      <c r="H177" s="363"/>
      <c r="I177" s="366"/>
      <c r="J177" s="200"/>
      <c r="K177" s="200"/>
      <c r="L177" s="200"/>
      <c r="M177" s="363"/>
      <c r="N177" s="366"/>
      <c r="O177" s="200"/>
      <c r="P177" s="200"/>
      <c r="Q177" s="200"/>
      <c r="R177" s="363"/>
      <c r="S177" s="366"/>
      <c r="T177" s="200"/>
      <c r="U177" s="200"/>
      <c r="V177" s="200"/>
      <c r="W177" s="363"/>
      <c r="X177" s="366"/>
      <c r="Y177" s="200"/>
      <c r="Z177" s="200"/>
      <c r="AA177" s="200"/>
      <c r="AB177" s="363"/>
    </row>
    <row r="178" spans="1:28" ht="18" customHeight="1" x14ac:dyDescent="0.2">
      <c r="A178" s="369"/>
      <c r="B178" s="38" t="s">
        <v>892</v>
      </c>
      <c r="C178" s="363"/>
      <c r="D178" s="366"/>
      <c r="E178" s="200"/>
      <c r="F178" s="200"/>
      <c r="G178" s="200"/>
      <c r="H178" s="363"/>
      <c r="I178" s="366"/>
      <c r="J178" s="200"/>
      <c r="K178" s="200"/>
      <c r="L178" s="200"/>
      <c r="M178" s="363"/>
      <c r="N178" s="366"/>
      <c r="O178" s="200"/>
      <c r="P178" s="200"/>
      <c r="Q178" s="200"/>
      <c r="R178" s="363"/>
      <c r="S178" s="366"/>
      <c r="T178" s="200"/>
      <c r="U178" s="200"/>
      <c r="V178" s="200"/>
      <c r="W178" s="363"/>
      <c r="X178" s="366"/>
      <c r="Y178" s="200"/>
      <c r="Z178" s="200"/>
      <c r="AA178" s="200"/>
      <c r="AB178" s="363"/>
    </row>
    <row r="179" spans="1:28" ht="18" customHeight="1" x14ac:dyDescent="0.2">
      <c r="A179" s="369"/>
      <c r="B179" s="38" t="s">
        <v>893</v>
      </c>
      <c r="C179" s="363"/>
      <c r="D179" s="366"/>
      <c r="E179" s="200"/>
      <c r="F179" s="200"/>
      <c r="G179" s="200"/>
      <c r="H179" s="363"/>
      <c r="I179" s="366"/>
      <c r="J179" s="200"/>
      <c r="K179" s="200"/>
      <c r="L179" s="200"/>
      <c r="M179" s="363"/>
      <c r="N179" s="366"/>
      <c r="O179" s="200"/>
      <c r="P179" s="200"/>
      <c r="Q179" s="200"/>
      <c r="R179" s="363"/>
      <c r="S179" s="366"/>
      <c r="T179" s="200"/>
      <c r="U179" s="200"/>
      <c r="V179" s="200"/>
      <c r="W179" s="363"/>
      <c r="X179" s="366"/>
      <c r="Y179" s="200"/>
      <c r="Z179" s="200"/>
      <c r="AA179" s="200"/>
      <c r="AB179" s="363"/>
    </row>
    <row r="180" spans="1:28" ht="18" customHeight="1" x14ac:dyDescent="0.2">
      <c r="A180" s="369"/>
      <c r="B180" s="38" t="s">
        <v>894</v>
      </c>
      <c r="C180" s="363"/>
      <c r="D180" s="366"/>
      <c r="E180" s="200"/>
      <c r="F180" s="200"/>
      <c r="G180" s="200"/>
      <c r="H180" s="363"/>
      <c r="I180" s="366"/>
      <c r="J180" s="200"/>
      <c r="K180" s="200"/>
      <c r="L180" s="200"/>
      <c r="M180" s="363"/>
      <c r="N180" s="366"/>
      <c r="O180" s="200"/>
      <c r="P180" s="200"/>
      <c r="Q180" s="200"/>
      <c r="R180" s="363"/>
      <c r="S180" s="366"/>
      <c r="T180" s="200"/>
      <c r="U180" s="200"/>
      <c r="V180" s="200"/>
      <c r="W180" s="363"/>
      <c r="X180" s="366"/>
      <c r="Y180" s="200"/>
      <c r="Z180" s="200"/>
      <c r="AA180" s="200"/>
      <c r="AB180" s="363"/>
    </row>
    <row r="181" spans="1:28" ht="18" customHeight="1" x14ac:dyDescent="0.2">
      <c r="A181" s="369"/>
      <c r="B181" s="38" t="s">
        <v>895</v>
      </c>
      <c r="C181" s="363"/>
      <c r="D181" s="366"/>
      <c r="E181" s="200"/>
      <c r="F181" s="200"/>
      <c r="G181" s="200"/>
      <c r="H181" s="363"/>
      <c r="I181" s="366"/>
      <c r="J181" s="200"/>
      <c r="K181" s="200"/>
      <c r="L181" s="200"/>
      <c r="M181" s="363"/>
      <c r="N181" s="366"/>
      <c r="O181" s="200"/>
      <c r="P181" s="200"/>
      <c r="Q181" s="200"/>
      <c r="R181" s="363"/>
      <c r="S181" s="366"/>
      <c r="T181" s="200"/>
      <c r="U181" s="200"/>
      <c r="V181" s="200"/>
      <c r="W181" s="363"/>
      <c r="X181" s="366"/>
      <c r="Y181" s="200"/>
      <c r="Z181" s="200"/>
      <c r="AA181" s="200"/>
      <c r="AB181" s="363"/>
    </row>
    <row r="182" spans="1:28" ht="18" customHeight="1" x14ac:dyDescent="0.2">
      <c r="A182" s="369"/>
      <c r="B182" s="38" t="s">
        <v>896</v>
      </c>
      <c r="C182" s="363"/>
      <c r="D182" s="366"/>
      <c r="E182" s="200"/>
      <c r="F182" s="200"/>
      <c r="G182" s="200"/>
      <c r="H182" s="363"/>
      <c r="I182" s="366"/>
      <c r="J182" s="200"/>
      <c r="K182" s="200"/>
      <c r="L182" s="200"/>
      <c r="M182" s="363"/>
      <c r="N182" s="366"/>
      <c r="O182" s="200"/>
      <c r="P182" s="200"/>
      <c r="Q182" s="200"/>
      <c r="R182" s="363"/>
      <c r="S182" s="366"/>
      <c r="T182" s="200"/>
      <c r="U182" s="200"/>
      <c r="V182" s="200"/>
      <c r="W182" s="363"/>
      <c r="X182" s="366"/>
      <c r="Y182" s="200"/>
      <c r="Z182" s="200"/>
      <c r="AA182" s="200"/>
      <c r="AB182" s="363"/>
    </row>
    <row r="183" spans="1:28" ht="18" customHeight="1" x14ac:dyDescent="0.2">
      <c r="A183" s="369"/>
      <c r="B183" s="38" t="s">
        <v>897</v>
      </c>
      <c r="C183" s="363"/>
      <c r="D183" s="366"/>
      <c r="E183" s="200"/>
      <c r="F183" s="200"/>
      <c r="G183" s="200"/>
      <c r="H183" s="363"/>
      <c r="I183" s="366"/>
      <c r="J183" s="200"/>
      <c r="K183" s="200"/>
      <c r="L183" s="200"/>
      <c r="M183" s="363"/>
      <c r="N183" s="366"/>
      <c r="O183" s="200"/>
      <c r="P183" s="200"/>
      <c r="Q183" s="200"/>
      <c r="R183" s="363"/>
      <c r="S183" s="366"/>
      <c r="T183" s="200"/>
      <c r="U183" s="200"/>
      <c r="V183" s="200"/>
      <c r="W183" s="363"/>
      <c r="X183" s="366"/>
      <c r="Y183" s="200"/>
      <c r="Z183" s="200"/>
      <c r="AA183" s="200"/>
      <c r="AB183" s="363"/>
    </row>
    <row r="184" spans="1:28" ht="18" customHeight="1" x14ac:dyDescent="0.2">
      <c r="A184" s="369"/>
      <c r="B184" s="38" t="s">
        <v>898</v>
      </c>
      <c r="C184" s="363"/>
      <c r="D184" s="366"/>
      <c r="E184" s="200"/>
      <c r="F184" s="200"/>
      <c r="G184" s="200"/>
      <c r="H184" s="363"/>
      <c r="I184" s="366"/>
      <c r="J184" s="200"/>
      <c r="K184" s="200"/>
      <c r="L184" s="200"/>
      <c r="M184" s="363"/>
      <c r="N184" s="366"/>
      <c r="O184" s="200"/>
      <c r="P184" s="200"/>
      <c r="Q184" s="200"/>
      <c r="R184" s="363"/>
      <c r="S184" s="366"/>
      <c r="T184" s="200"/>
      <c r="U184" s="200"/>
      <c r="V184" s="200"/>
      <c r="W184" s="363"/>
      <c r="X184" s="366"/>
      <c r="Y184" s="200"/>
      <c r="Z184" s="200"/>
      <c r="AA184" s="200"/>
      <c r="AB184" s="363"/>
    </row>
    <row r="185" spans="1:28" ht="18" customHeight="1" x14ac:dyDescent="0.2">
      <c r="A185" s="369"/>
      <c r="B185" s="38" t="s">
        <v>899</v>
      </c>
      <c r="C185" s="363"/>
      <c r="D185" s="366"/>
      <c r="E185" s="200"/>
      <c r="F185" s="200"/>
      <c r="G185" s="200"/>
      <c r="H185" s="363"/>
      <c r="I185" s="366"/>
      <c r="J185" s="200"/>
      <c r="K185" s="200"/>
      <c r="L185" s="200"/>
      <c r="M185" s="363"/>
      <c r="N185" s="366"/>
      <c r="O185" s="200"/>
      <c r="P185" s="200"/>
      <c r="Q185" s="200"/>
      <c r="R185" s="363"/>
      <c r="S185" s="366"/>
      <c r="T185" s="200"/>
      <c r="U185" s="200"/>
      <c r="V185" s="200"/>
      <c r="W185" s="363"/>
      <c r="X185" s="366"/>
      <c r="Y185" s="200"/>
      <c r="Z185" s="200"/>
      <c r="AA185" s="200"/>
      <c r="AB185" s="363"/>
    </row>
    <row r="186" spans="1:28" ht="18" customHeight="1" x14ac:dyDescent="0.2">
      <c r="A186" s="369"/>
      <c r="B186" s="38" t="s">
        <v>900</v>
      </c>
      <c r="C186" s="363"/>
      <c r="D186" s="366"/>
      <c r="E186" s="200"/>
      <c r="F186" s="200"/>
      <c r="G186" s="200"/>
      <c r="H186" s="363"/>
      <c r="I186" s="366"/>
      <c r="J186" s="200"/>
      <c r="K186" s="200"/>
      <c r="L186" s="200"/>
      <c r="M186" s="363"/>
      <c r="N186" s="366"/>
      <c r="O186" s="200"/>
      <c r="P186" s="200"/>
      <c r="Q186" s="200"/>
      <c r="R186" s="363"/>
      <c r="S186" s="366"/>
      <c r="T186" s="200"/>
      <c r="U186" s="200"/>
      <c r="V186" s="200"/>
      <c r="W186" s="363"/>
      <c r="X186" s="366"/>
      <c r="Y186" s="200"/>
      <c r="Z186" s="200"/>
      <c r="AA186" s="200"/>
      <c r="AB186" s="363"/>
    </row>
    <row r="187" spans="1:28" ht="18" customHeight="1" x14ac:dyDescent="0.2">
      <c r="A187" s="369"/>
      <c r="B187" s="38" t="s">
        <v>901</v>
      </c>
      <c r="C187" s="363"/>
      <c r="D187" s="366"/>
      <c r="E187" s="200"/>
      <c r="F187" s="200"/>
      <c r="G187" s="200"/>
      <c r="H187" s="363"/>
      <c r="I187" s="366"/>
      <c r="J187" s="200"/>
      <c r="K187" s="200"/>
      <c r="L187" s="200"/>
      <c r="M187" s="363"/>
      <c r="N187" s="366"/>
      <c r="O187" s="200"/>
      <c r="P187" s="200"/>
      <c r="Q187" s="200"/>
      <c r="R187" s="363"/>
      <c r="S187" s="366"/>
      <c r="T187" s="200"/>
      <c r="U187" s="200"/>
      <c r="V187" s="200"/>
      <c r="W187" s="363"/>
      <c r="X187" s="366"/>
      <c r="Y187" s="200"/>
      <c r="Z187" s="200"/>
      <c r="AA187" s="200"/>
      <c r="AB187" s="363"/>
    </row>
    <row r="188" spans="1:28" ht="18" customHeight="1" x14ac:dyDescent="0.2">
      <c r="A188" s="369"/>
      <c r="B188" s="38" t="s">
        <v>902</v>
      </c>
      <c r="C188" s="363"/>
      <c r="D188" s="366"/>
      <c r="E188" s="200"/>
      <c r="F188" s="200"/>
      <c r="G188" s="200"/>
      <c r="H188" s="363"/>
      <c r="I188" s="366"/>
      <c r="J188" s="200"/>
      <c r="K188" s="200"/>
      <c r="L188" s="200"/>
      <c r="M188" s="363"/>
      <c r="N188" s="366"/>
      <c r="O188" s="200"/>
      <c r="P188" s="200"/>
      <c r="Q188" s="200"/>
      <c r="R188" s="363"/>
      <c r="S188" s="366"/>
      <c r="T188" s="200"/>
      <c r="U188" s="200"/>
      <c r="V188" s="200"/>
      <c r="W188" s="363"/>
      <c r="X188" s="366"/>
      <c r="Y188" s="200"/>
      <c r="Z188" s="200"/>
      <c r="AA188" s="200"/>
      <c r="AB188" s="363"/>
    </row>
    <row r="189" spans="1:28" ht="18" customHeight="1" x14ac:dyDescent="0.2">
      <c r="A189" s="369"/>
      <c r="B189" s="38" t="s">
        <v>903</v>
      </c>
      <c r="C189" s="363"/>
      <c r="D189" s="366"/>
      <c r="E189" s="200"/>
      <c r="F189" s="200"/>
      <c r="G189" s="200"/>
      <c r="H189" s="363"/>
      <c r="I189" s="366"/>
      <c r="J189" s="200"/>
      <c r="K189" s="200"/>
      <c r="L189" s="200"/>
      <c r="M189" s="363"/>
      <c r="N189" s="366"/>
      <c r="O189" s="200"/>
      <c r="P189" s="200"/>
      <c r="Q189" s="200"/>
      <c r="R189" s="363"/>
      <c r="S189" s="366"/>
      <c r="T189" s="200"/>
      <c r="U189" s="200"/>
      <c r="V189" s="200"/>
      <c r="W189" s="363"/>
      <c r="X189" s="366"/>
      <c r="Y189" s="200"/>
      <c r="Z189" s="200"/>
      <c r="AA189" s="200"/>
      <c r="AB189" s="363"/>
    </row>
    <row r="190" spans="1:28" ht="18" customHeight="1" x14ac:dyDescent="0.2">
      <c r="A190" s="369"/>
      <c r="B190" s="38" t="s">
        <v>904</v>
      </c>
      <c r="C190" s="363"/>
      <c r="D190" s="366"/>
      <c r="E190" s="200"/>
      <c r="F190" s="200"/>
      <c r="G190" s="200"/>
      <c r="H190" s="363"/>
      <c r="I190" s="366"/>
      <c r="J190" s="200"/>
      <c r="K190" s="200"/>
      <c r="L190" s="200"/>
      <c r="M190" s="363"/>
      <c r="N190" s="366"/>
      <c r="O190" s="200"/>
      <c r="P190" s="200"/>
      <c r="Q190" s="200"/>
      <c r="R190" s="363"/>
      <c r="S190" s="366"/>
      <c r="T190" s="200"/>
      <c r="U190" s="200"/>
      <c r="V190" s="200"/>
      <c r="W190" s="363"/>
      <c r="X190" s="366"/>
      <c r="Y190" s="200"/>
      <c r="Z190" s="200"/>
      <c r="AA190" s="200"/>
      <c r="AB190" s="363"/>
    </row>
    <row r="191" spans="1:28" ht="18" customHeight="1" x14ac:dyDescent="0.2">
      <c r="A191" s="369"/>
      <c r="B191" s="38" t="s">
        <v>905</v>
      </c>
      <c r="C191" s="363"/>
      <c r="D191" s="366"/>
      <c r="E191" s="200"/>
      <c r="F191" s="200"/>
      <c r="G191" s="200"/>
      <c r="H191" s="363"/>
      <c r="I191" s="366"/>
      <c r="J191" s="200"/>
      <c r="K191" s="200"/>
      <c r="L191" s="200"/>
      <c r="M191" s="363"/>
      <c r="N191" s="366"/>
      <c r="O191" s="200"/>
      <c r="P191" s="200"/>
      <c r="Q191" s="200"/>
      <c r="R191" s="363"/>
      <c r="S191" s="366"/>
      <c r="T191" s="200"/>
      <c r="U191" s="200"/>
      <c r="V191" s="200"/>
      <c r="W191" s="363"/>
      <c r="X191" s="366"/>
      <c r="Y191" s="200"/>
      <c r="Z191" s="200"/>
      <c r="AA191" s="200"/>
      <c r="AB191" s="363"/>
    </row>
    <row r="192" spans="1:28" ht="18" customHeight="1" x14ac:dyDescent="0.2">
      <c r="A192" s="369"/>
      <c r="B192" s="38" t="s">
        <v>906</v>
      </c>
      <c r="C192" s="363"/>
      <c r="D192" s="366"/>
      <c r="E192" s="200"/>
      <c r="F192" s="200"/>
      <c r="G192" s="200"/>
      <c r="H192" s="363"/>
      <c r="I192" s="366"/>
      <c r="J192" s="200"/>
      <c r="K192" s="200"/>
      <c r="L192" s="200"/>
      <c r="M192" s="363"/>
      <c r="N192" s="366"/>
      <c r="O192" s="200"/>
      <c r="P192" s="200"/>
      <c r="Q192" s="200"/>
      <c r="R192" s="363"/>
      <c r="S192" s="366"/>
      <c r="T192" s="200"/>
      <c r="U192" s="200"/>
      <c r="V192" s="200"/>
      <c r="W192" s="363"/>
      <c r="X192" s="366"/>
      <c r="Y192" s="200"/>
      <c r="Z192" s="200"/>
      <c r="AA192" s="200"/>
      <c r="AB192" s="363"/>
    </row>
    <row r="193" spans="1:28" ht="18" customHeight="1" x14ac:dyDescent="0.2">
      <c r="A193" s="369"/>
      <c r="B193" s="38" t="s">
        <v>907</v>
      </c>
      <c r="C193" s="363"/>
      <c r="D193" s="366"/>
      <c r="E193" s="200"/>
      <c r="F193" s="200"/>
      <c r="G193" s="200"/>
      <c r="H193" s="363"/>
      <c r="I193" s="366"/>
      <c r="J193" s="200"/>
      <c r="K193" s="200"/>
      <c r="L193" s="200"/>
      <c r="M193" s="363"/>
      <c r="N193" s="366"/>
      <c r="O193" s="200"/>
      <c r="P193" s="200"/>
      <c r="Q193" s="200"/>
      <c r="R193" s="363"/>
      <c r="S193" s="366"/>
      <c r="T193" s="200"/>
      <c r="U193" s="200"/>
      <c r="V193" s="200"/>
      <c r="W193" s="363"/>
      <c r="X193" s="366"/>
      <c r="Y193" s="200"/>
      <c r="Z193" s="200"/>
      <c r="AA193" s="200"/>
      <c r="AB193" s="363"/>
    </row>
    <row r="194" spans="1:28" ht="18" customHeight="1" x14ac:dyDescent="0.2">
      <c r="A194" s="369"/>
      <c r="B194" s="38" t="s">
        <v>908</v>
      </c>
      <c r="C194" s="363"/>
      <c r="D194" s="366"/>
      <c r="E194" s="200"/>
      <c r="F194" s="200"/>
      <c r="G194" s="200"/>
      <c r="H194" s="363"/>
      <c r="I194" s="366"/>
      <c r="J194" s="200"/>
      <c r="K194" s="200"/>
      <c r="L194" s="200"/>
      <c r="M194" s="363"/>
      <c r="N194" s="366"/>
      <c r="O194" s="200"/>
      <c r="P194" s="200"/>
      <c r="Q194" s="200"/>
      <c r="R194" s="363"/>
      <c r="S194" s="366"/>
      <c r="T194" s="200"/>
      <c r="U194" s="200"/>
      <c r="V194" s="200"/>
      <c r="W194" s="363"/>
      <c r="X194" s="366"/>
      <c r="Y194" s="200"/>
      <c r="Z194" s="200"/>
      <c r="AA194" s="200"/>
      <c r="AB194" s="363"/>
    </row>
    <row r="195" spans="1:28" ht="18" customHeight="1" x14ac:dyDescent="0.2">
      <c r="A195" s="369"/>
      <c r="B195" s="38" t="s">
        <v>909</v>
      </c>
      <c r="C195" s="363"/>
      <c r="D195" s="366"/>
      <c r="E195" s="200"/>
      <c r="F195" s="200"/>
      <c r="G195" s="200"/>
      <c r="H195" s="363"/>
      <c r="I195" s="366"/>
      <c r="J195" s="200"/>
      <c r="K195" s="200"/>
      <c r="L195" s="200"/>
      <c r="M195" s="363"/>
      <c r="N195" s="366"/>
      <c r="O195" s="200"/>
      <c r="P195" s="200"/>
      <c r="Q195" s="200"/>
      <c r="R195" s="363"/>
      <c r="S195" s="366"/>
      <c r="T195" s="200"/>
      <c r="U195" s="200"/>
      <c r="V195" s="200"/>
      <c r="W195" s="363"/>
      <c r="X195" s="366"/>
      <c r="Y195" s="200"/>
      <c r="Z195" s="200"/>
      <c r="AA195" s="200"/>
      <c r="AB195" s="363"/>
    </row>
    <row r="196" spans="1:28" ht="18" customHeight="1" x14ac:dyDescent="0.2">
      <c r="A196" s="369"/>
      <c r="B196" s="38" t="s">
        <v>910</v>
      </c>
      <c r="C196" s="363"/>
      <c r="D196" s="366"/>
      <c r="E196" s="200"/>
      <c r="F196" s="200"/>
      <c r="G196" s="200"/>
      <c r="H196" s="363"/>
      <c r="I196" s="366"/>
      <c r="J196" s="200"/>
      <c r="K196" s="200"/>
      <c r="L196" s="200"/>
      <c r="M196" s="363"/>
      <c r="N196" s="366"/>
      <c r="O196" s="200"/>
      <c r="P196" s="200"/>
      <c r="Q196" s="200"/>
      <c r="R196" s="363"/>
      <c r="S196" s="366"/>
      <c r="T196" s="200"/>
      <c r="U196" s="200"/>
      <c r="V196" s="200"/>
      <c r="W196" s="363"/>
      <c r="X196" s="366"/>
      <c r="Y196" s="200"/>
      <c r="Z196" s="200"/>
      <c r="AA196" s="200"/>
      <c r="AB196" s="363"/>
    </row>
    <row r="197" spans="1:28" ht="18" customHeight="1" x14ac:dyDescent="0.2">
      <c r="A197" s="369"/>
      <c r="B197" s="38" t="s">
        <v>911</v>
      </c>
      <c r="C197" s="363"/>
      <c r="D197" s="366"/>
      <c r="E197" s="200"/>
      <c r="F197" s="200"/>
      <c r="G197" s="200"/>
      <c r="H197" s="363"/>
      <c r="I197" s="366"/>
      <c r="J197" s="200"/>
      <c r="K197" s="200"/>
      <c r="L197" s="200"/>
      <c r="M197" s="363"/>
      <c r="N197" s="366"/>
      <c r="O197" s="200"/>
      <c r="P197" s="200"/>
      <c r="Q197" s="200"/>
      <c r="R197" s="363"/>
      <c r="S197" s="366"/>
      <c r="T197" s="200"/>
      <c r="U197" s="200"/>
      <c r="V197" s="200"/>
      <c r="W197" s="363"/>
      <c r="X197" s="366"/>
      <c r="Y197" s="200"/>
      <c r="Z197" s="200"/>
      <c r="AA197" s="200"/>
      <c r="AB197" s="363"/>
    </row>
    <row r="198" spans="1:28" ht="18" customHeight="1" x14ac:dyDescent="0.2">
      <c r="A198" s="369"/>
      <c r="B198" s="38" t="s">
        <v>912</v>
      </c>
      <c r="C198" s="363"/>
      <c r="D198" s="366"/>
      <c r="E198" s="200"/>
      <c r="F198" s="200"/>
      <c r="G198" s="200"/>
      <c r="H198" s="363"/>
      <c r="I198" s="366"/>
      <c r="J198" s="200"/>
      <c r="K198" s="200"/>
      <c r="L198" s="200"/>
      <c r="M198" s="363"/>
      <c r="N198" s="366"/>
      <c r="O198" s="200"/>
      <c r="P198" s="200"/>
      <c r="Q198" s="200"/>
      <c r="R198" s="363"/>
      <c r="S198" s="366"/>
      <c r="T198" s="200"/>
      <c r="U198" s="200"/>
      <c r="V198" s="200"/>
      <c r="W198" s="363"/>
      <c r="X198" s="366"/>
      <c r="Y198" s="200"/>
      <c r="Z198" s="200"/>
      <c r="AA198" s="200"/>
      <c r="AB198" s="363"/>
    </row>
    <row r="199" spans="1:28" ht="18" customHeight="1" x14ac:dyDescent="0.2">
      <c r="A199" s="369"/>
      <c r="B199" s="38" t="s">
        <v>913</v>
      </c>
      <c r="C199" s="363"/>
      <c r="D199" s="366"/>
      <c r="E199" s="200"/>
      <c r="F199" s="200"/>
      <c r="G199" s="200"/>
      <c r="H199" s="363"/>
      <c r="I199" s="366"/>
      <c r="J199" s="200"/>
      <c r="K199" s="200"/>
      <c r="L199" s="200"/>
      <c r="M199" s="363"/>
      <c r="N199" s="366"/>
      <c r="O199" s="200"/>
      <c r="P199" s="200"/>
      <c r="Q199" s="200"/>
      <c r="R199" s="363"/>
      <c r="S199" s="366"/>
      <c r="T199" s="200"/>
      <c r="U199" s="200"/>
      <c r="V199" s="200"/>
      <c r="W199" s="363"/>
      <c r="X199" s="366"/>
      <c r="Y199" s="200"/>
      <c r="Z199" s="200"/>
      <c r="AA199" s="200"/>
      <c r="AB199" s="363"/>
    </row>
    <row r="200" spans="1:28" ht="18" customHeight="1" x14ac:dyDescent="0.2">
      <c r="A200" s="369"/>
      <c r="B200" s="38" t="s">
        <v>914</v>
      </c>
      <c r="C200" s="363"/>
      <c r="D200" s="366"/>
      <c r="E200" s="183"/>
      <c r="F200" s="183"/>
      <c r="G200" s="183"/>
      <c r="H200" s="363"/>
      <c r="I200" s="366"/>
      <c r="J200" s="183"/>
      <c r="K200" s="183"/>
      <c r="L200" s="183"/>
      <c r="M200" s="363"/>
      <c r="N200" s="366"/>
      <c r="O200" s="183"/>
      <c r="P200" s="183"/>
      <c r="Q200" s="183"/>
      <c r="R200" s="363"/>
      <c r="S200" s="366"/>
      <c r="T200" s="183"/>
      <c r="U200" s="183"/>
      <c r="V200" s="183"/>
      <c r="W200" s="363"/>
      <c r="X200" s="366"/>
      <c r="Y200" s="183"/>
      <c r="Z200" s="183"/>
      <c r="AA200" s="183"/>
      <c r="AB200" s="363"/>
    </row>
    <row r="201" spans="1:28" ht="18" customHeight="1" x14ac:dyDescent="0.2">
      <c r="A201" s="369"/>
      <c r="B201" s="38" t="s">
        <v>915</v>
      </c>
      <c r="C201" s="363"/>
      <c r="D201" s="366"/>
      <c r="E201" s="183"/>
      <c r="F201" s="183"/>
      <c r="G201" s="183"/>
      <c r="H201" s="363"/>
      <c r="I201" s="366"/>
      <c r="J201" s="183"/>
      <c r="K201" s="183"/>
      <c r="L201" s="183"/>
      <c r="M201" s="363"/>
      <c r="N201" s="366"/>
      <c r="O201" s="183"/>
      <c r="P201" s="183"/>
      <c r="Q201" s="183"/>
      <c r="R201" s="363"/>
      <c r="S201" s="366"/>
      <c r="T201" s="183"/>
      <c r="U201" s="183"/>
      <c r="V201" s="183"/>
      <c r="W201" s="363"/>
      <c r="X201" s="366"/>
      <c r="Y201" s="183"/>
      <c r="Z201" s="183"/>
      <c r="AA201" s="183"/>
      <c r="AB201" s="363"/>
    </row>
    <row r="202" spans="1:28" ht="18" customHeight="1" x14ac:dyDescent="0.2">
      <c r="A202" s="369"/>
      <c r="B202" s="38" t="s">
        <v>916</v>
      </c>
      <c r="C202" s="363"/>
      <c r="D202" s="366"/>
      <c r="E202" s="183"/>
      <c r="F202" s="183"/>
      <c r="G202" s="183"/>
      <c r="H202" s="363"/>
      <c r="I202" s="366"/>
      <c r="J202" s="183"/>
      <c r="K202" s="183"/>
      <c r="L202" s="183"/>
      <c r="M202" s="363"/>
      <c r="N202" s="366"/>
      <c r="O202" s="183"/>
      <c r="P202" s="183"/>
      <c r="Q202" s="183"/>
      <c r="R202" s="363"/>
      <c r="S202" s="366"/>
      <c r="T202" s="183"/>
      <c r="U202" s="183"/>
      <c r="V202" s="183"/>
      <c r="W202" s="363"/>
      <c r="X202" s="366"/>
      <c r="Y202" s="183"/>
      <c r="Z202" s="183"/>
      <c r="AA202" s="183"/>
      <c r="AB202" s="363"/>
    </row>
    <row r="203" spans="1:28" ht="18" customHeight="1" x14ac:dyDescent="0.2">
      <c r="A203" s="369"/>
      <c r="B203" s="38" t="s">
        <v>917</v>
      </c>
      <c r="C203" s="363"/>
      <c r="D203" s="366"/>
      <c r="E203" s="183"/>
      <c r="F203" s="183"/>
      <c r="G203" s="183"/>
      <c r="H203" s="363"/>
      <c r="I203" s="366"/>
      <c r="J203" s="183"/>
      <c r="K203" s="183"/>
      <c r="L203" s="183"/>
      <c r="M203" s="363"/>
      <c r="N203" s="366"/>
      <c r="O203" s="183"/>
      <c r="P203" s="183"/>
      <c r="Q203" s="183"/>
      <c r="R203" s="363"/>
      <c r="S203" s="366"/>
      <c r="T203" s="183"/>
      <c r="U203" s="183"/>
      <c r="V203" s="183"/>
      <c r="W203" s="363"/>
      <c r="X203" s="366"/>
      <c r="Y203" s="183"/>
      <c r="Z203" s="183"/>
      <c r="AA203" s="183"/>
      <c r="AB203" s="363"/>
    </row>
    <row r="204" spans="1:28" ht="18" customHeight="1" x14ac:dyDescent="0.2">
      <c r="A204" s="369"/>
      <c r="B204" s="38" t="s">
        <v>918</v>
      </c>
      <c r="C204" s="363"/>
      <c r="D204" s="366"/>
      <c r="E204" s="183"/>
      <c r="F204" s="183"/>
      <c r="G204" s="183"/>
      <c r="H204" s="363"/>
      <c r="I204" s="366"/>
      <c r="J204" s="183"/>
      <c r="K204" s="183"/>
      <c r="L204" s="183"/>
      <c r="M204" s="363"/>
      <c r="N204" s="366"/>
      <c r="O204" s="183"/>
      <c r="P204" s="183"/>
      <c r="Q204" s="183"/>
      <c r="R204" s="363"/>
      <c r="S204" s="366"/>
      <c r="T204" s="183"/>
      <c r="U204" s="183"/>
      <c r="V204" s="183"/>
      <c r="W204" s="363"/>
      <c r="X204" s="366"/>
      <c r="Y204" s="183"/>
      <c r="Z204" s="183"/>
      <c r="AA204" s="183"/>
      <c r="AB204" s="363"/>
    </row>
    <row r="205" spans="1:28" ht="18" customHeight="1" x14ac:dyDescent="0.2">
      <c r="A205" s="369"/>
      <c r="B205" s="38" t="s">
        <v>919</v>
      </c>
      <c r="C205" s="363"/>
      <c r="D205" s="366"/>
      <c r="E205" s="183"/>
      <c r="F205" s="183"/>
      <c r="G205" s="183"/>
      <c r="H205" s="363"/>
      <c r="I205" s="366"/>
      <c r="J205" s="183"/>
      <c r="K205" s="183"/>
      <c r="L205" s="183"/>
      <c r="M205" s="363"/>
      <c r="N205" s="366"/>
      <c r="O205" s="183"/>
      <c r="P205" s="183"/>
      <c r="Q205" s="183"/>
      <c r="R205" s="363"/>
      <c r="S205" s="366"/>
      <c r="T205" s="183"/>
      <c r="U205" s="183"/>
      <c r="V205" s="183"/>
      <c r="W205" s="363"/>
      <c r="X205" s="366"/>
      <c r="Y205" s="183"/>
      <c r="Z205" s="183"/>
      <c r="AA205" s="183"/>
      <c r="AB205" s="363"/>
    </row>
    <row r="206" spans="1:28" ht="18" customHeight="1" x14ac:dyDescent="0.2">
      <c r="A206" s="369"/>
      <c r="B206" s="38" t="s">
        <v>1319</v>
      </c>
      <c r="C206" s="363"/>
      <c r="D206" s="366"/>
      <c r="E206" s="183"/>
      <c r="F206" s="183"/>
      <c r="G206" s="183"/>
      <c r="H206" s="363"/>
      <c r="I206" s="366"/>
      <c r="J206" s="183"/>
      <c r="K206" s="183"/>
      <c r="L206" s="183"/>
      <c r="M206" s="363"/>
      <c r="N206" s="366"/>
      <c r="O206" s="183"/>
      <c r="P206" s="183"/>
      <c r="Q206" s="183"/>
      <c r="R206" s="363"/>
      <c r="S206" s="366"/>
      <c r="T206" s="183"/>
      <c r="U206" s="183"/>
      <c r="V206" s="183"/>
      <c r="W206" s="363"/>
      <c r="X206" s="366"/>
      <c r="Y206" s="183"/>
      <c r="Z206" s="183"/>
      <c r="AA206" s="183"/>
      <c r="AB206" s="363"/>
    </row>
    <row r="207" spans="1:28" ht="18" customHeight="1" x14ac:dyDescent="0.2">
      <c r="A207" s="369"/>
      <c r="B207" s="38" t="s">
        <v>885</v>
      </c>
      <c r="C207" s="363"/>
      <c r="D207" s="366"/>
      <c r="E207" s="183"/>
      <c r="F207" s="183"/>
      <c r="G207" s="183"/>
      <c r="H207" s="363"/>
      <c r="I207" s="366"/>
      <c r="J207" s="183"/>
      <c r="K207" s="183"/>
      <c r="L207" s="183"/>
      <c r="M207" s="363"/>
      <c r="N207" s="366"/>
      <c r="O207" s="183"/>
      <c r="P207" s="183"/>
      <c r="Q207" s="183"/>
      <c r="R207" s="363"/>
      <c r="S207" s="366"/>
      <c r="T207" s="183"/>
      <c r="U207" s="183"/>
      <c r="V207" s="183"/>
      <c r="W207" s="363"/>
      <c r="X207" s="366"/>
      <c r="Y207" s="183"/>
      <c r="Z207" s="183"/>
      <c r="AA207" s="183"/>
      <c r="AB207" s="363"/>
    </row>
    <row r="208" spans="1:28" ht="18" customHeight="1" x14ac:dyDescent="0.2">
      <c r="A208" s="369"/>
      <c r="B208" s="38" t="s">
        <v>1320</v>
      </c>
      <c r="C208" s="363"/>
      <c r="D208" s="366"/>
      <c r="E208" s="183"/>
      <c r="F208" s="183"/>
      <c r="G208" s="183"/>
      <c r="H208" s="363"/>
      <c r="I208" s="366"/>
      <c r="J208" s="183"/>
      <c r="K208" s="183"/>
      <c r="L208" s="183"/>
      <c r="M208" s="363"/>
      <c r="N208" s="366"/>
      <c r="O208" s="183"/>
      <c r="P208" s="183"/>
      <c r="Q208" s="183"/>
      <c r="R208" s="363"/>
      <c r="S208" s="366"/>
      <c r="T208" s="183"/>
      <c r="U208" s="183"/>
      <c r="V208" s="183"/>
      <c r="W208" s="363"/>
      <c r="X208" s="366"/>
      <c r="Y208" s="183"/>
      <c r="Z208" s="183"/>
      <c r="AA208" s="183"/>
      <c r="AB208" s="363"/>
    </row>
    <row r="209" spans="1:28" ht="18" customHeight="1" x14ac:dyDescent="0.2">
      <c r="A209" s="369"/>
      <c r="B209" s="38" t="s">
        <v>1321</v>
      </c>
      <c r="C209" s="363"/>
      <c r="D209" s="366"/>
      <c r="E209" s="183"/>
      <c r="F209" s="183"/>
      <c r="G209" s="183"/>
      <c r="H209" s="363"/>
      <c r="I209" s="366"/>
      <c r="J209" s="183"/>
      <c r="K209" s="183"/>
      <c r="L209" s="183"/>
      <c r="M209" s="363"/>
      <c r="N209" s="366"/>
      <c r="O209" s="183"/>
      <c r="P209" s="183"/>
      <c r="Q209" s="183"/>
      <c r="R209" s="363"/>
      <c r="S209" s="366"/>
      <c r="T209" s="183"/>
      <c r="U209" s="183"/>
      <c r="V209" s="183"/>
      <c r="W209" s="363"/>
      <c r="X209" s="366"/>
      <c r="Y209" s="183"/>
      <c r="Z209" s="183"/>
      <c r="AA209" s="183"/>
      <c r="AB209" s="363"/>
    </row>
    <row r="210" spans="1:28" ht="18" customHeight="1" x14ac:dyDescent="0.2">
      <c r="A210" s="369"/>
      <c r="B210" s="38" t="s">
        <v>1322</v>
      </c>
      <c r="C210" s="363"/>
      <c r="D210" s="366"/>
      <c r="E210" s="183"/>
      <c r="F210" s="183"/>
      <c r="G210" s="183"/>
      <c r="H210" s="363"/>
      <c r="I210" s="366"/>
      <c r="J210" s="183"/>
      <c r="K210" s="183"/>
      <c r="L210" s="183"/>
      <c r="M210" s="363"/>
      <c r="N210" s="366"/>
      <c r="O210" s="183"/>
      <c r="P210" s="183"/>
      <c r="Q210" s="183"/>
      <c r="R210" s="363"/>
      <c r="S210" s="366"/>
      <c r="T210" s="183"/>
      <c r="U210" s="183"/>
      <c r="V210" s="183"/>
      <c r="W210" s="363"/>
      <c r="X210" s="366"/>
      <c r="Y210" s="183"/>
      <c r="Z210" s="183"/>
      <c r="AA210" s="183"/>
      <c r="AB210" s="363"/>
    </row>
    <row r="211" spans="1:28" ht="18" customHeight="1" x14ac:dyDescent="0.2">
      <c r="A211" s="369"/>
      <c r="B211" s="38" t="s">
        <v>1323</v>
      </c>
      <c r="C211" s="363"/>
      <c r="D211" s="366"/>
      <c r="E211" s="183"/>
      <c r="F211" s="183"/>
      <c r="G211" s="183"/>
      <c r="H211" s="363"/>
      <c r="I211" s="366"/>
      <c r="J211" s="183"/>
      <c r="K211" s="183"/>
      <c r="L211" s="183"/>
      <c r="M211" s="363"/>
      <c r="N211" s="366"/>
      <c r="O211" s="183"/>
      <c r="P211" s="183"/>
      <c r="Q211" s="183"/>
      <c r="R211" s="363"/>
      <c r="S211" s="366"/>
      <c r="T211" s="183"/>
      <c r="U211" s="183"/>
      <c r="V211" s="183"/>
      <c r="W211" s="363"/>
      <c r="X211" s="366"/>
      <c r="Y211" s="183"/>
      <c r="Z211" s="183"/>
      <c r="AA211" s="183"/>
      <c r="AB211" s="363"/>
    </row>
    <row r="212" spans="1:28" ht="18" customHeight="1" x14ac:dyDescent="0.2">
      <c r="A212" s="369"/>
      <c r="B212" s="38" t="s">
        <v>1590</v>
      </c>
      <c r="C212" s="363"/>
      <c r="D212" s="366"/>
      <c r="E212" s="183"/>
      <c r="F212" s="183"/>
      <c r="G212" s="183"/>
      <c r="H212" s="363"/>
      <c r="I212" s="366"/>
      <c r="J212" s="183"/>
      <c r="K212" s="183"/>
      <c r="L212" s="183"/>
      <c r="M212" s="363"/>
      <c r="N212" s="366"/>
      <c r="O212" s="183"/>
      <c r="P212" s="183"/>
      <c r="Q212" s="183"/>
      <c r="R212" s="363"/>
      <c r="S212" s="366"/>
      <c r="T212" s="183"/>
      <c r="U212" s="183"/>
      <c r="V212" s="183"/>
      <c r="W212" s="363"/>
      <c r="X212" s="366"/>
      <c r="Y212" s="183"/>
      <c r="Z212" s="183"/>
      <c r="AA212" s="183"/>
      <c r="AB212" s="363"/>
    </row>
    <row r="213" spans="1:28" ht="17.25" customHeight="1" x14ac:dyDescent="0.2">
      <c r="A213" s="369"/>
      <c r="B213" s="38" t="s">
        <v>1324</v>
      </c>
      <c r="C213" s="363"/>
      <c r="D213" s="366"/>
      <c r="E213" s="183"/>
      <c r="F213" s="183"/>
      <c r="G213" s="183"/>
      <c r="H213" s="363"/>
      <c r="I213" s="366"/>
      <c r="J213" s="183"/>
      <c r="K213" s="183"/>
      <c r="L213" s="183"/>
      <c r="M213" s="363"/>
      <c r="N213" s="366"/>
      <c r="O213" s="183"/>
      <c r="P213" s="183"/>
      <c r="Q213" s="183"/>
      <c r="R213" s="363"/>
      <c r="S213" s="366"/>
      <c r="T213" s="183"/>
      <c r="U213" s="183"/>
      <c r="V213" s="183"/>
      <c r="W213" s="363"/>
      <c r="X213" s="366"/>
      <c r="Y213" s="183"/>
      <c r="Z213" s="183"/>
      <c r="AA213" s="183"/>
      <c r="AB213" s="363"/>
    </row>
    <row r="214" spans="1:28" ht="18" customHeight="1" x14ac:dyDescent="0.2">
      <c r="A214" s="370"/>
      <c r="B214" s="277" t="s">
        <v>776</v>
      </c>
      <c r="C214" s="364"/>
      <c r="D214" s="367"/>
      <c r="E214" s="183"/>
      <c r="F214" s="183"/>
      <c r="G214" s="183"/>
      <c r="H214" s="364"/>
      <c r="I214" s="367"/>
      <c r="J214" s="183"/>
      <c r="K214" s="183"/>
      <c r="L214" s="183"/>
      <c r="M214" s="364"/>
      <c r="N214" s="367"/>
      <c r="O214" s="183"/>
      <c r="P214" s="183"/>
      <c r="Q214" s="183"/>
      <c r="R214" s="364"/>
      <c r="S214" s="367"/>
      <c r="T214" s="183"/>
      <c r="U214" s="183"/>
      <c r="V214" s="183"/>
      <c r="W214" s="364"/>
      <c r="X214" s="367"/>
      <c r="Y214" s="183"/>
      <c r="Z214" s="183"/>
      <c r="AA214" s="183"/>
      <c r="AB214" s="364"/>
    </row>
    <row r="215" spans="1:28" ht="18" customHeight="1" x14ac:dyDescent="0.2">
      <c r="A215" s="369"/>
      <c r="B215" s="38" t="s">
        <v>1197</v>
      </c>
      <c r="C215" s="362"/>
      <c r="D215" s="365"/>
      <c r="E215" s="183"/>
      <c r="F215" s="183"/>
      <c r="G215" s="183"/>
      <c r="H215" s="362"/>
      <c r="I215" s="365"/>
      <c r="J215" s="183"/>
      <c r="K215" s="183"/>
      <c r="L215" s="183"/>
      <c r="M215" s="362"/>
      <c r="N215" s="365"/>
      <c r="O215" s="183"/>
      <c r="P215" s="183"/>
      <c r="Q215" s="183"/>
      <c r="R215" s="362"/>
      <c r="S215" s="365"/>
      <c r="T215" s="183"/>
      <c r="U215" s="183"/>
      <c r="V215" s="183"/>
      <c r="W215" s="362"/>
      <c r="X215" s="365"/>
      <c r="Y215" s="183"/>
      <c r="Z215" s="183"/>
      <c r="AA215" s="183"/>
      <c r="AB215" s="362"/>
    </row>
    <row r="216" spans="1:28" ht="18" customHeight="1" x14ac:dyDescent="0.2">
      <c r="A216" s="369"/>
      <c r="B216" s="38" t="s">
        <v>1198</v>
      </c>
      <c r="C216" s="363"/>
      <c r="D216" s="366"/>
      <c r="E216" s="183"/>
      <c r="F216" s="183"/>
      <c r="G216" s="183"/>
      <c r="H216" s="363"/>
      <c r="I216" s="366"/>
      <c r="J216" s="183"/>
      <c r="K216" s="183"/>
      <c r="L216" s="183"/>
      <c r="M216" s="363"/>
      <c r="N216" s="366"/>
      <c r="O216" s="183"/>
      <c r="P216" s="183"/>
      <c r="Q216" s="183"/>
      <c r="R216" s="363"/>
      <c r="S216" s="366"/>
      <c r="T216" s="183"/>
      <c r="U216" s="183"/>
      <c r="V216" s="183"/>
      <c r="W216" s="363"/>
      <c r="X216" s="366"/>
      <c r="Y216" s="183"/>
      <c r="Z216" s="183"/>
      <c r="AA216" s="183"/>
      <c r="AB216" s="363"/>
    </row>
    <row r="217" spans="1:28" ht="18" customHeight="1" x14ac:dyDescent="0.2">
      <c r="A217" s="369"/>
      <c r="B217" s="38" t="s">
        <v>1199</v>
      </c>
      <c r="C217" s="363"/>
      <c r="D217" s="366"/>
      <c r="E217" s="183"/>
      <c r="F217" s="183"/>
      <c r="G217" s="183"/>
      <c r="H217" s="363"/>
      <c r="I217" s="366"/>
      <c r="J217" s="183"/>
      <c r="K217" s="183"/>
      <c r="L217" s="183"/>
      <c r="M217" s="363"/>
      <c r="N217" s="366"/>
      <c r="O217" s="183"/>
      <c r="P217" s="183"/>
      <c r="Q217" s="183"/>
      <c r="R217" s="363"/>
      <c r="S217" s="366"/>
      <c r="T217" s="183"/>
      <c r="U217" s="183"/>
      <c r="V217" s="183"/>
      <c r="W217" s="363"/>
      <c r="X217" s="366"/>
      <c r="Y217" s="183"/>
      <c r="Z217" s="183"/>
      <c r="AA217" s="183"/>
      <c r="AB217" s="363"/>
    </row>
    <row r="218" spans="1:28" ht="18" customHeight="1" x14ac:dyDescent="0.2">
      <c r="A218" s="369"/>
      <c r="B218" s="38" t="s">
        <v>1200</v>
      </c>
      <c r="C218" s="363"/>
      <c r="D218" s="366"/>
      <c r="E218" s="183"/>
      <c r="F218" s="183"/>
      <c r="G218" s="183"/>
      <c r="H218" s="363"/>
      <c r="I218" s="366"/>
      <c r="J218" s="183"/>
      <c r="K218" s="183"/>
      <c r="L218" s="183"/>
      <c r="M218" s="363"/>
      <c r="N218" s="366"/>
      <c r="O218" s="183"/>
      <c r="P218" s="183"/>
      <c r="Q218" s="183"/>
      <c r="R218" s="363"/>
      <c r="S218" s="366"/>
      <c r="T218" s="183"/>
      <c r="U218" s="183"/>
      <c r="V218" s="183"/>
      <c r="W218" s="363"/>
      <c r="X218" s="366"/>
      <c r="Y218" s="183"/>
      <c r="Z218" s="183"/>
      <c r="AA218" s="183"/>
      <c r="AB218" s="363"/>
    </row>
    <row r="219" spans="1:28" ht="18" customHeight="1" x14ac:dyDescent="0.2">
      <c r="A219" s="369"/>
      <c r="B219" s="38" t="s">
        <v>1201</v>
      </c>
      <c r="C219" s="363"/>
      <c r="D219" s="366"/>
      <c r="E219" s="183"/>
      <c r="F219" s="183"/>
      <c r="G219" s="183"/>
      <c r="H219" s="363"/>
      <c r="I219" s="366"/>
      <c r="J219" s="183"/>
      <c r="K219" s="183"/>
      <c r="L219" s="183"/>
      <c r="M219" s="363"/>
      <c r="N219" s="366"/>
      <c r="O219" s="183"/>
      <c r="P219" s="183"/>
      <c r="Q219" s="183"/>
      <c r="R219" s="363"/>
      <c r="S219" s="366"/>
      <c r="T219" s="183"/>
      <c r="U219" s="183"/>
      <c r="V219" s="183"/>
      <c r="W219" s="363"/>
      <c r="X219" s="366"/>
      <c r="Y219" s="183"/>
      <c r="Z219" s="183"/>
      <c r="AA219" s="183"/>
      <c r="AB219" s="363"/>
    </row>
    <row r="220" spans="1:28" ht="18" customHeight="1" x14ac:dyDescent="0.2">
      <c r="A220" s="369"/>
      <c r="B220" s="38" t="s">
        <v>1202</v>
      </c>
      <c r="C220" s="363"/>
      <c r="D220" s="366"/>
      <c r="E220" s="183"/>
      <c r="F220" s="183"/>
      <c r="G220" s="183"/>
      <c r="H220" s="363"/>
      <c r="I220" s="366"/>
      <c r="J220" s="183"/>
      <c r="K220" s="183"/>
      <c r="L220" s="183"/>
      <c r="M220" s="363"/>
      <c r="N220" s="366"/>
      <c r="O220" s="183"/>
      <c r="P220" s="183"/>
      <c r="Q220" s="183"/>
      <c r="R220" s="363"/>
      <c r="S220" s="366"/>
      <c r="T220" s="183"/>
      <c r="U220" s="183"/>
      <c r="V220" s="183"/>
      <c r="W220" s="363"/>
      <c r="X220" s="366"/>
      <c r="Y220" s="183"/>
      <c r="Z220" s="183"/>
      <c r="AA220" s="183"/>
      <c r="AB220" s="363"/>
    </row>
    <row r="221" spans="1:28" ht="22.5" customHeight="1" x14ac:dyDescent="0.2">
      <c r="A221" s="369"/>
      <c r="B221" s="38" t="s">
        <v>1203</v>
      </c>
      <c r="C221" s="363"/>
      <c r="D221" s="366"/>
      <c r="E221" s="183"/>
      <c r="F221" s="183"/>
      <c r="G221" s="183"/>
      <c r="H221" s="363"/>
      <c r="I221" s="366"/>
      <c r="J221" s="183"/>
      <c r="K221" s="183"/>
      <c r="L221" s="183"/>
      <c r="M221" s="363"/>
      <c r="N221" s="366"/>
      <c r="O221" s="183"/>
      <c r="P221" s="183"/>
      <c r="Q221" s="183"/>
      <c r="R221" s="363"/>
      <c r="S221" s="366"/>
      <c r="T221" s="183"/>
      <c r="U221" s="183"/>
      <c r="V221" s="183"/>
      <c r="W221" s="363"/>
      <c r="X221" s="366"/>
      <c r="Y221" s="183"/>
      <c r="Z221" s="183"/>
      <c r="AA221" s="183"/>
      <c r="AB221" s="363"/>
    </row>
    <row r="222" spans="1:28" ht="18" customHeight="1" x14ac:dyDescent="0.2">
      <c r="A222" s="369"/>
      <c r="B222" s="38" t="s">
        <v>1204</v>
      </c>
      <c r="C222" s="363"/>
      <c r="D222" s="366"/>
      <c r="E222" s="183"/>
      <c r="F222" s="183"/>
      <c r="G222" s="183"/>
      <c r="H222" s="363"/>
      <c r="I222" s="366"/>
      <c r="J222" s="183"/>
      <c r="K222" s="183"/>
      <c r="L222" s="183"/>
      <c r="M222" s="363"/>
      <c r="N222" s="366"/>
      <c r="O222" s="183"/>
      <c r="P222" s="183"/>
      <c r="Q222" s="183"/>
      <c r="R222" s="363"/>
      <c r="S222" s="366"/>
      <c r="T222" s="183"/>
      <c r="U222" s="183"/>
      <c r="V222" s="183"/>
      <c r="W222" s="363"/>
      <c r="X222" s="366"/>
      <c r="Y222" s="183"/>
      <c r="Z222" s="183"/>
      <c r="AA222" s="183"/>
      <c r="AB222" s="363"/>
    </row>
    <row r="223" spans="1:28" ht="18" customHeight="1" x14ac:dyDescent="0.2">
      <c r="A223" s="369"/>
      <c r="B223" s="38" t="s">
        <v>1205</v>
      </c>
      <c r="C223" s="363"/>
      <c r="D223" s="366"/>
      <c r="E223" s="183"/>
      <c r="F223" s="183"/>
      <c r="G223" s="183"/>
      <c r="H223" s="363"/>
      <c r="I223" s="366"/>
      <c r="J223" s="183"/>
      <c r="K223" s="183"/>
      <c r="L223" s="183"/>
      <c r="M223" s="363"/>
      <c r="N223" s="366"/>
      <c r="O223" s="183"/>
      <c r="P223" s="183"/>
      <c r="Q223" s="183"/>
      <c r="R223" s="363"/>
      <c r="S223" s="366"/>
      <c r="T223" s="183"/>
      <c r="U223" s="183"/>
      <c r="V223" s="183"/>
      <c r="W223" s="363"/>
      <c r="X223" s="366"/>
      <c r="Y223" s="183"/>
      <c r="Z223" s="183"/>
      <c r="AA223" s="183"/>
      <c r="AB223" s="363"/>
    </row>
    <row r="224" spans="1:28" ht="18" customHeight="1" x14ac:dyDescent="0.2">
      <c r="A224" s="369"/>
      <c r="B224" s="38" t="s">
        <v>1206</v>
      </c>
      <c r="C224" s="363"/>
      <c r="D224" s="366"/>
      <c r="E224" s="183"/>
      <c r="F224" s="183"/>
      <c r="G224" s="183"/>
      <c r="H224" s="363"/>
      <c r="I224" s="366"/>
      <c r="J224" s="183"/>
      <c r="K224" s="183"/>
      <c r="L224" s="183"/>
      <c r="M224" s="363"/>
      <c r="N224" s="366"/>
      <c r="O224" s="183"/>
      <c r="P224" s="183"/>
      <c r="Q224" s="183"/>
      <c r="R224" s="363"/>
      <c r="S224" s="366"/>
      <c r="T224" s="183"/>
      <c r="U224" s="183"/>
      <c r="V224" s="183"/>
      <c r="W224" s="363"/>
      <c r="X224" s="366"/>
      <c r="Y224" s="183"/>
      <c r="Z224" s="183"/>
      <c r="AA224" s="183"/>
      <c r="AB224" s="363"/>
    </row>
    <row r="225" spans="1:28" ht="18" customHeight="1" x14ac:dyDescent="0.2">
      <c r="A225" s="369"/>
      <c r="B225" s="38" t="s">
        <v>1207</v>
      </c>
      <c r="C225" s="363"/>
      <c r="D225" s="366"/>
      <c r="E225" s="183"/>
      <c r="F225" s="183"/>
      <c r="G225" s="183"/>
      <c r="H225" s="363"/>
      <c r="I225" s="366"/>
      <c r="J225" s="183"/>
      <c r="K225" s="183"/>
      <c r="L225" s="183"/>
      <c r="M225" s="363"/>
      <c r="N225" s="366"/>
      <c r="O225" s="183"/>
      <c r="P225" s="183"/>
      <c r="Q225" s="183"/>
      <c r="R225" s="363"/>
      <c r="S225" s="366"/>
      <c r="T225" s="183"/>
      <c r="U225" s="183"/>
      <c r="V225" s="183"/>
      <c r="W225" s="363"/>
      <c r="X225" s="366"/>
      <c r="Y225" s="183"/>
      <c r="Z225" s="183"/>
      <c r="AA225" s="183"/>
      <c r="AB225" s="363"/>
    </row>
    <row r="226" spans="1:28" ht="18" customHeight="1" x14ac:dyDescent="0.2">
      <c r="A226" s="369"/>
      <c r="B226" s="38" t="s">
        <v>1208</v>
      </c>
      <c r="C226" s="363"/>
      <c r="D226" s="366"/>
      <c r="E226" s="183"/>
      <c r="F226" s="183"/>
      <c r="G226" s="183"/>
      <c r="H226" s="363"/>
      <c r="I226" s="366"/>
      <c r="J226" s="183"/>
      <c r="K226" s="183"/>
      <c r="L226" s="183"/>
      <c r="M226" s="363"/>
      <c r="N226" s="366"/>
      <c r="O226" s="183"/>
      <c r="P226" s="183"/>
      <c r="Q226" s="183"/>
      <c r="R226" s="363"/>
      <c r="S226" s="366"/>
      <c r="T226" s="183"/>
      <c r="U226" s="183"/>
      <c r="V226" s="183"/>
      <c r="W226" s="363"/>
      <c r="X226" s="366"/>
      <c r="Y226" s="183"/>
      <c r="Z226" s="183"/>
      <c r="AA226" s="183"/>
      <c r="AB226" s="363"/>
    </row>
    <row r="227" spans="1:28" ht="18" customHeight="1" x14ac:dyDescent="0.2">
      <c r="A227" s="369"/>
      <c r="B227" s="38" t="s">
        <v>1209</v>
      </c>
      <c r="C227" s="363"/>
      <c r="D227" s="366"/>
      <c r="E227" s="183"/>
      <c r="F227" s="183"/>
      <c r="G227" s="183"/>
      <c r="H227" s="363"/>
      <c r="I227" s="366"/>
      <c r="J227" s="183"/>
      <c r="K227" s="183"/>
      <c r="L227" s="183"/>
      <c r="M227" s="363"/>
      <c r="N227" s="366"/>
      <c r="O227" s="183"/>
      <c r="P227" s="183"/>
      <c r="Q227" s="183"/>
      <c r="R227" s="363"/>
      <c r="S227" s="366"/>
      <c r="T227" s="183"/>
      <c r="U227" s="183"/>
      <c r="V227" s="183"/>
      <c r="W227" s="363"/>
      <c r="X227" s="366"/>
      <c r="Y227" s="183"/>
      <c r="Z227" s="183"/>
      <c r="AA227" s="183"/>
      <c r="AB227" s="363"/>
    </row>
    <row r="228" spans="1:28" ht="18" customHeight="1" x14ac:dyDescent="0.2">
      <c r="A228" s="369"/>
      <c r="B228" s="38" t="s">
        <v>1210</v>
      </c>
      <c r="C228" s="363"/>
      <c r="D228" s="366"/>
      <c r="E228" s="183"/>
      <c r="F228" s="183"/>
      <c r="G228" s="183"/>
      <c r="H228" s="363"/>
      <c r="I228" s="366"/>
      <c r="J228" s="183"/>
      <c r="K228" s="183"/>
      <c r="L228" s="183"/>
      <c r="M228" s="363"/>
      <c r="N228" s="366"/>
      <c r="O228" s="183"/>
      <c r="P228" s="183"/>
      <c r="Q228" s="183"/>
      <c r="R228" s="363"/>
      <c r="S228" s="366"/>
      <c r="T228" s="183"/>
      <c r="U228" s="183"/>
      <c r="V228" s="183"/>
      <c r="W228" s="363"/>
      <c r="X228" s="366"/>
      <c r="Y228" s="183"/>
      <c r="Z228" s="183"/>
      <c r="AA228" s="183"/>
      <c r="AB228" s="363"/>
    </row>
    <row r="229" spans="1:28" ht="18" customHeight="1" x14ac:dyDescent="0.2">
      <c r="A229" s="369"/>
      <c r="B229" s="38" t="s">
        <v>1211</v>
      </c>
      <c r="C229" s="363"/>
      <c r="D229" s="366"/>
      <c r="E229" s="183"/>
      <c r="F229" s="183"/>
      <c r="G229" s="183"/>
      <c r="H229" s="363"/>
      <c r="I229" s="366"/>
      <c r="J229" s="183"/>
      <c r="K229" s="183"/>
      <c r="L229" s="183"/>
      <c r="M229" s="363"/>
      <c r="N229" s="366"/>
      <c r="O229" s="183"/>
      <c r="P229" s="183"/>
      <c r="Q229" s="183"/>
      <c r="R229" s="363"/>
      <c r="S229" s="366"/>
      <c r="T229" s="183"/>
      <c r="U229" s="183"/>
      <c r="V229" s="183"/>
      <c r="W229" s="363"/>
      <c r="X229" s="366"/>
      <c r="Y229" s="183"/>
      <c r="Z229" s="183"/>
      <c r="AA229" s="183"/>
      <c r="AB229" s="363"/>
    </row>
    <row r="230" spans="1:28" ht="16.149999999999999" customHeight="1" x14ac:dyDescent="0.2">
      <c r="A230" s="369"/>
      <c r="B230" s="38" t="s">
        <v>1212</v>
      </c>
      <c r="C230" s="363"/>
      <c r="D230" s="366"/>
      <c r="E230" s="183"/>
      <c r="F230" s="183"/>
      <c r="G230" s="183"/>
      <c r="H230" s="363"/>
      <c r="I230" s="366"/>
      <c r="J230" s="183"/>
      <c r="K230" s="183"/>
      <c r="L230" s="183"/>
      <c r="M230" s="363"/>
      <c r="N230" s="366"/>
      <c r="O230" s="183"/>
      <c r="P230" s="183"/>
      <c r="Q230" s="183"/>
      <c r="R230" s="363"/>
      <c r="S230" s="366"/>
      <c r="T230" s="183"/>
      <c r="U230" s="183"/>
      <c r="V230" s="183"/>
      <c r="W230" s="363"/>
      <c r="X230" s="366"/>
      <c r="Y230" s="183"/>
      <c r="Z230" s="183"/>
      <c r="AA230" s="183"/>
      <c r="AB230" s="363"/>
    </row>
    <row r="231" spans="1:28" ht="16.149999999999999" customHeight="1" x14ac:dyDescent="0.2">
      <c r="A231" s="369"/>
      <c r="B231" s="38" t="s">
        <v>1213</v>
      </c>
      <c r="C231" s="363"/>
      <c r="D231" s="366"/>
      <c r="E231" s="183"/>
      <c r="F231" s="183"/>
      <c r="G231" s="183"/>
      <c r="H231" s="363"/>
      <c r="I231" s="366"/>
      <c r="J231" s="183"/>
      <c r="K231" s="183"/>
      <c r="L231" s="183"/>
      <c r="M231" s="363"/>
      <c r="N231" s="366"/>
      <c r="O231" s="183"/>
      <c r="P231" s="183"/>
      <c r="Q231" s="183"/>
      <c r="R231" s="363"/>
      <c r="S231" s="366"/>
      <c r="T231" s="183"/>
      <c r="U231" s="183"/>
      <c r="V231" s="183"/>
      <c r="W231" s="363"/>
      <c r="X231" s="366"/>
      <c r="Y231" s="183"/>
      <c r="Z231" s="183"/>
      <c r="AA231" s="183"/>
      <c r="AB231" s="363"/>
    </row>
    <row r="232" spans="1:28" ht="16.149999999999999" customHeight="1" x14ac:dyDescent="0.2">
      <c r="A232" s="369"/>
      <c r="B232" s="38" t="s">
        <v>1214</v>
      </c>
      <c r="C232" s="363"/>
      <c r="D232" s="366"/>
      <c r="E232" s="183"/>
      <c r="F232" s="183"/>
      <c r="G232" s="183"/>
      <c r="H232" s="363"/>
      <c r="I232" s="366"/>
      <c r="J232" s="183"/>
      <c r="K232" s="183"/>
      <c r="L232" s="183"/>
      <c r="M232" s="363"/>
      <c r="N232" s="366"/>
      <c r="O232" s="183"/>
      <c r="P232" s="183"/>
      <c r="Q232" s="183"/>
      <c r="R232" s="363"/>
      <c r="S232" s="366"/>
      <c r="T232" s="183"/>
      <c r="U232" s="183"/>
      <c r="V232" s="183"/>
      <c r="W232" s="363"/>
      <c r="X232" s="366"/>
      <c r="Y232" s="183"/>
      <c r="Z232" s="183"/>
      <c r="AA232" s="183"/>
      <c r="AB232" s="363"/>
    </row>
    <row r="233" spans="1:28" ht="16.149999999999999" customHeight="1" x14ac:dyDescent="0.2">
      <c r="A233" s="369"/>
      <c r="B233" s="38" t="s">
        <v>1215</v>
      </c>
      <c r="C233" s="363"/>
      <c r="D233" s="366"/>
      <c r="E233" s="183"/>
      <c r="F233" s="183"/>
      <c r="G233" s="183"/>
      <c r="H233" s="363"/>
      <c r="I233" s="366"/>
      <c r="J233" s="183"/>
      <c r="K233" s="183"/>
      <c r="L233" s="183"/>
      <c r="M233" s="363"/>
      <c r="N233" s="366"/>
      <c r="O233" s="183"/>
      <c r="P233" s="183"/>
      <c r="Q233" s="183"/>
      <c r="R233" s="363"/>
      <c r="S233" s="366"/>
      <c r="T233" s="183"/>
      <c r="U233" s="183"/>
      <c r="V233" s="183"/>
      <c r="W233" s="363"/>
      <c r="X233" s="366"/>
      <c r="Y233" s="183"/>
      <c r="Z233" s="183"/>
      <c r="AA233" s="183"/>
      <c r="AB233" s="363"/>
    </row>
    <row r="234" spans="1:28" ht="16.149999999999999" customHeight="1" x14ac:dyDescent="0.2">
      <c r="A234" s="369"/>
      <c r="B234" s="38" t="s">
        <v>1216</v>
      </c>
      <c r="C234" s="363"/>
      <c r="D234" s="366"/>
      <c r="E234" s="183"/>
      <c r="F234" s="183"/>
      <c r="G234" s="183"/>
      <c r="H234" s="363"/>
      <c r="I234" s="366"/>
      <c r="J234" s="183"/>
      <c r="K234" s="183"/>
      <c r="L234" s="183"/>
      <c r="M234" s="363"/>
      <c r="N234" s="366"/>
      <c r="O234" s="183"/>
      <c r="P234" s="183"/>
      <c r="Q234" s="183"/>
      <c r="R234" s="363"/>
      <c r="S234" s="366"/>
      <c r="T234" s="183"/>
      <c r="U234" s="183"/>
      <c r="V234" s="183"/>
      <c r="W234" s="363"/>
      <c r="X234" s="366"/>
      <c r="Y234" s="183"/>
      <c r="Z234" s="183"/>
      <c r="AA234" s="183"/>
      <c r="AB234" s="363"/>
    </row>
    <row r="235" spans="1:28" ht="16.149999999999999" customHeight="1" x14ac:dyDescent="0.2">
      <c r="A235" s="369"/>
      <c r="B235" s="38" t="s">
        <v>1217</v>
      </c>
      <c r="C235" s="363"/>
      <c r="D235" s="366"/>
      <c r="E235" s="183"/>
      <c r="F235" s="183"/>
      <c r="G235" s="183"/>
      <c r="H235" s="363"/>
      <c r="I235" s="366"/>
      <c r="J235" s="183"/>
      <c r="K235" s="183"/>
      <c r="L235" s="183"/>
      <c r="M235" s="363"/>
      <c r="N235" s="366"/>
      <c r="O235" s="183"/>
      <c r="P235" s="183"/>
      <c r="Q235" s="183"/>
      <c r="R235" s="363"/>
      <c r="S235" s="366"/>
      <c r="T235" s="183"/>
      <c r="U235" s="183"/>
      <c r="V235" s="183"/>
      <c r="W235" s="363"/>
      <c r="X235" s="366"/>
      <c r="Y235" s="183"/>
      <c r="Z235" s="183"/>
      <c r="AA235" s="183"/>
      <c r="AB235" s="363"/>
    </row>
    <row r="236" spans="1:28" ht="16.149999999999999" customHeight="1" x14ac:dyDescent="0.2">
      <c r="A236" s="369"/>
      <c r="B236" s="38" t="s">
        <v>1218</v>
      </c>
      <c r="C236" s="363"/>
      <c r="D236" s="366"/>
      <c r="E236" s="183"/>
      <c r="F236" s="183"/>
      <c r="G236" s="183"/>
      <c r="H236" s="363"/>
      <c r="I236" s="366"/>
      <c r="J236" s="183"/>
      <c r="K236" s="183"/>
      <c r="L236" s="183"/>
      <c r="M236" s="363"/>
      <c r="N236" s="366"/>
      <c r="O236" s="183"/>
      <c r="P236" s="183"/>
      <c r="Q236" s="183"/>
      <c r="R236" s="363"/>
      <c r="S236" s="366"/>
      <c r="T236" s="183"/>
      <c r="U236" s="183"/>
      <c r="V236" s="183"/>
      <c r="W236" s="363"/>
      <c r="X236" s="366"/>
      <c r="Y236" s="183"/>
      <c r="Z236" s="183"/>
      <c r="AA236" s="183"/>
      <c r="AB236" s="363"/>
    </row>
    <row r="237" spans="1:28" ht="16.149999999999999" customHeight="1" x14ac:dyDescent="0.2">
      <c r="A237" s="369"/>
      <c r="B237" s="38" t="s">
        <v>1219</v>
      </c>
      <c r="C237" s="363"/>
      <c r="D237" s="366"/>
      <c r="E237" s="183"/>
      <c r="F237" s="183"/>
      <c r="G237" s="183"/>
      <c r="H237" s="363"/>
      <c r="I237" s="366"/>
      <c r="J237" s="183"/>
      <c r="K237" s="183"/>
      <c r="L237" s="183"/>
      <c r="M237" s="363"/>
      <c r="N237" s="366"/>
      <c r="O237" s="183"/>
      <c r="P237" s="183"/>
      <c r="Q237" s="183"/>
      <c r="R237" s="363"/>
      <c r="S237" s="366"/>
      <c r="T237" s="183"/>
      <c r="U237" s="183"/>
      <c r="V237" s="183"/>
      <c r="W237" s="363"/>
      <c r="X237" s="366"/>
      <c r="Y237" s="183"/>
      <c r="Z237" s="183"/>
      <c r="AA237" s="183"/>
      <c r="AB237" s="363"/>
    </row>
    <row r="238" spans="1:28" ht="16.149999999999999" customHeight="1" x14ac:dyDescent="0.2">
      <c r="A238" s="369"/>
      <c r="B238" s="38" t="s">
        <v>1220</v>
      </c>
      <c r="C238" s="363"/>
      <c r="D238" s="366"/>
      <c r="E238" s="183"/>
      <c r="F238" s="183"/>
      <c r="G238" s="183"/>
      <c r="H238" s="363"/>
      <c r="I238" s="366"/>
      <c r="J238" s="183"/>
      <c r="K238" s="183"/>
      <c r="L238" s="183"/>
      <c r="M238" s="363"/>
      <c r="N238" s="366"/>
      <c r="O238" s="183"/>
      <c r="P238" s="183"/>
      <c r="Q238" s="183"/>
      <c r="R238" s="363"/>
      <c r="S238" s="366"/>
      <c r="T238" s="183"/>
      <c r="U238" s="183"/>
      <c r="V238" s="183"/>
      <c r="W238" s="363"/>
      <c r="X238" s="366"/>
      <c r="Y238" s="183"/>
      <c r="Z238" s="183"/>
      <c r="AA238" s="183"/>
      <c r="AB238" s="363"/>
    </row>
    <row r="239" spans="1:28" ht="16.149999999999999" customHeight="1" x14ac:dyDescent="0.2">
      <c r="A239" s="369"/>
      <c r="B239" s="38" t="s">
        <v>1221</v>
      </c>
      <c r="C239" s="363"/>
      <c r="D239" s="366"/>
      <c r="E239" s="183"/>
      <c r="F239" s="183"/>
      <c r="G239" s="183"/>
      <c r="H239" s="363"/>
      <c r="I239" s="366"/>
      <c r="J239" s="183"/>
      <c r="K239" s="183"/>
      <c r="L239" s="183"/>
      <c r="M239" s="363"/>
      <c r="N239" s="366"/>
      <c r="O239" s="183"/>
      <c r="P239" s="183"/>
      <c r="Q239" s="183"/>
      <c r="R239" s="363"/>
      <c r="S239" s="366"/>
      <c r="T239" s="183"/>
      <c r="U239" s="183"/>
      <c r="V239" s="183"/>
      <c r="W239" s="363"/>
      <c r="X239" s="366"/>
      <c r="Y239" s="183"/>
      <c r="Z239" s="183"/>
      <c r="AA239" s="183"/>
      <c r="AB239" s="363"/>
    </row>
    <row r="240" spans="1:28" ht="16.149999999999999" customHeight="1" x14ac:dyDescent="0.2">
      <c r="A240" s="369"/>
      <c r="B240" s="38" t="s">
        <v>1222</v>
      </c>
      <c r="C240" s="363"/>
      <c r="D240" s="366"/>
      <c r="E240" s="183"/>
      <c r="F240" s="183"/>
      <c r="G240" s="183"/>
      <c r="H240" s="363"/>
      <c r="I240" s="366"/>
      <c r="J240" s="183"/>
      <c r="K240" s="183"/>
      <c r="L240" s="183"/>
      <c r="M240" s="363"/>
      <c r="N240" s="366"/>
      <c r="O240" s="183"/>
      <c r="P240" s="183"/>
      <c r="Q240" s="183"/>
      <c r="R240" s="363"/>
      <c r="S240" s="366"/>
      <c r="T240" s="183"/>
      <c r="U240" s="183"/>
      <c r="V240" s="183"/>
      <c r="W240" s="363"/>
      <c r="X240" s="366"/>
      <c r="Y240" s="183"/>
      <c r="Z240" s="183"/>
      <c r="AA240" s="183"/>
      <c r="AB240" s="363"/>
    </row>
    <row r="241" spans="1:28" ht="16.149999999999999" customHeight="1" x14ac:dyDescent="0.2">
      <c r="A241" s="369"/>
      <c r="B241" s="38" t="s">
        <v>1223</v>
      </c>
      <c r="C241" s="363"/>
      <c r="D241" s="366"/>
      <c r="E241" s="183"/>
      <c r="F241" s="183"/>
      <c r="G241" s="183"/>
      <c r="H241" s="363"/>
      <c r="I241" s="366"/>
      <c r="J241" s="183"/>
      <c r="K241" s="183"/>
      <c r="L241" s="183"/>
      <c r="M241" s="363"/>
      <c r="N241" s="366"/>
      <c r="O241" s="183"/>
      <c r="P241" s="183"/>
      <c r="Q241" s="183"/>
      <c r="R241" s="363"/>
      <c r="S241" s="366"/>
      <c r="T241" s="183"/>
      <c r="U241" s="183"/>
      <c r="V241" s="183"/>
      <c r="W241" s="363"/>
      <c r="X241" s="366"/>
      <c r="Y241" s="183"/>
      <c r="Z241" s="183"/>
      <c r="AA241" s="183"/>
      <c r="AB241" s="363"/>
    </row>
    <row r="242" spans="1:28" ht="16.149999999999999" customHeight="1" x14ac:dyDescent="0.2">
      <c r="A242" s="369"/>
      <c r="B242" s="38" t="s">
        <v>1224</v>
      </c>
      <c r="C242" s="363"/>
      <c r="D242" s="366"/>
      <c r="E242" s="183"/>
      <c r="F242" s="183"/>
      <c r="G242" s="183"/>
      <c r="H242" s="363"/>
      <c r="I242" s="366"/>
      <c r="J242" s="183"/>
      <c r="K242" s="183"/>
      <c r="L242" s="183"/>
      <c r="M242" s="363"/>
      <c r="N242" s="366"/>
      <c r="O242" s="183"/>
      <c r="P242" s="183"/>
      <c r="Q242" s="183"/>
      <c r="R242" s="363"/>
      <c r="S242" s="366"/>
      <c r="T242" s="183"/>
      <c r="U242" s="183"/>
      <c r="V242" s="183"/>
      <c r="W242" s="363"/>
      <c r="X242" s="366"/>
      <c r="Y242" s="183"/>
      <c r="Z242" s="183"/>
      <c r="AA242" s="183"/>
      <c r="AB242" s="363"/>
    </row>
    <row r="243" spans="1:28" ht="16.149999999999999" customHeight="1" x14ac:dyDescent="0.2">
      <c r="A243" s="369"/>
      <c r="B243" s="38" t="s">
        <v>1225</v>
      </c>
      <c r="C243" s="363"/>
      <c r="D243" s="366"/>
      <c r="E243" s="183"/>
      <c r="F243" s="183"/>
      <c r="G243" s="183"/>
      <c r="H243" s="363"/>
      <c r="I243" s="366"/>
      <c r="J243" s="183"/>
      <c r="K243" s="183"/>
      <c r="L243" s="183"/>
      <c r="M243" s="363"/>
      <c r="N243" s="366"/>
      <c r="O243" s="183"/>
      <c r="P243" s="183"/>
      <c r="Q243" s="183"/>
      <c r="R243" s="363"/>
      <c r="S243" s="366"/>
      <c r="T243" s="183"/>
      <c r="U243" s="183"/>
      <c r="V243" s="183"/>
      <c r="W243" s="363"/>
      <c r="X243" s="366"/>
      <c r="Y243" s="183"/>
      <c r="Z243" s="183"/>
      <c r="AA243" s="183"/>
      <c r="AB243" s="363"/>
    </row>
    <row r="244" spans="1:28" ht="16.149999999999999" customHeight="1" x14ac:dyDescent="0.2">
      <c r="A244" s="369"/>
      <c r="B244" s="38" t="s">
        <v>1226</v>
      </c>
      <c r="C244" s="363"/>
      <c r="D244" s="366"/>
      <c r="E244" s="183"/>
      <c r="F244" s="183"/>
      <c r="G244" s="183"/>
      <c r="H244" s="363"/>
      <c r="I244" s="366"/>
      <c r="J244" s="183"/>
      <c r="K244" s="183"/>
      <c r="L244" s="183"/>
      <c r="M244" s="363"/>
      <c r="N244" s="366"/>
      <c r="O244" s="183"/>
      <c r="P244" s="183"/>
      <c r="Q244" s="183"/>
      <c r="R244" s="363"/>
      <c r="S244" s="366"/>
      <c r="T244" s="183"/>
      <c r="U244" s="183"/>
      <c r="V244" s="183"/>
      <c r="W244" s="363"/>
      <c r="X244" s="366"/>
      <c r="Y244" s="183"/>
      <c r="Z244" s="183"/>
      <c r="AA244" s="183"/>
      <c r="AB244" s="363"/>
    </row>
    <row r="245" spans="1:28" ht="16.149999999999999" customHeight="1" x14ac:dyDescent="0.2">
      <c r="A245" s="369"/>
      <c r="B245" s="38" t="s">
        <v>1227</v>
      </c>
      <c r="C245" s="363"/>
      <c r="D245" s="366"/>
      <c r="E245" s="183"/>
      <c r="F245" s="183"/>
      <c r="G245" s="183"/>
      <c r="H245" s="363"/>
      <c r="I245" s="366"/>
      <c r="J245" s="183"/>
      <c r="K245" s="183"/>
      <c r="L245" s="183"/>
      <c r="M245" s="363"/>
      <c r="N245" s="366"/>
      <c r="O245" s="183"/>
      <c r="P245" s="183"/>
      <c r="Q245" s="183"/>
      <c r="R245" s="363"/>
      <c r="S245" s="366"/>
      <c r="T245" s="183"/>
      <c r="U245" s="183"/>
      <c r="V245" s="183"/>
      <c r="W245" s="363"/>
      <c r="X245" s="366"/>
      <c r="Y245" s="183"/>
      <c r="Z245" s="183"/>
      <c r="AA245" s="183"/>
      <c r="AB245" s="363"/>
    </row>
    <row r="246" spans="1:28" ht="16.149999999999999" customHeight="1" x14ac:dyDescent="0.2">
      <c r="A246" s="369"/>
      <c r="B246" s="38" t="s">
        <v>1228</v>
      </c>
      <c r="C246" s="363"/>
      <c r="D246" s="366"/>
      <c r="E246" s="183"/>
      <c r="F246" s="183"/>
      <c r="G246" s="183"/>
      <c r="H246" s="363"/>
      <c r="I246" s="366"/>
      <c r="J246" s="183"/>
      <c r="K246" s="183"/>
      <c r="L246" s="183"/>
      <c r="M246" s="363"/>
      <c r="N246" s="366"/>
      <c r="O246" s="183"/>
      <c r="P246" s="183"/>
      <c r="Q246" s="183"/>
      <c r="R246" s="363"/>
      <c r="S246" s="366"/>
      <c r="T246" s="183"/>
      <c r="U246" s="183"/>
      <c r="V246" s="183"/>
      <c r="W246" s="363"/>
      <c r="X246" s="366"/>
      <c r="Y246" s="183"/>
      <c r="Z246" s="183"/>
      <c r="AA246" s="183"/>
      <c r="AB246" s="363"/>
    </row>
    <row r="247" spans="1:28" ht="16.149999999999999" customHeight="1" x14ac:dyDescent="0.2">
      <c r="A247" s="369"/>
      <c r="B247" s="38" t="s">
        <v>1229</v>
      </c>
      <c r="C247" s="363"/>
      <c r="D247" s="366"/>
      <c r="E247" s="183"/>
      <c r="F247" s="183"/>
      <c r="G247" s="183"/>
      <c r="H247" s="363"/>
      <c r="I247" s="366"/>
      <c r="J247" s="183"/>
      <c r="K247" s="183"/>
      <c r="L247" s="183"/>
      <c r="M247" s="363"/>
      <c r="N247" s="366"/>
      <c r="O247" s="183"/>
      <c r="P247" s="183"/>
      <c r="Q247" s="183"/>
      <c r="R247" s="363"/>
      <c r="S247" s="366"/>
      <c r="T247" s="183"/>
      <c r="U247" s="183"/>
      <c r="V247" s="183"/>
      <c r="W247" s="363"/>
      <c r="X247" s="366"/>
      <c r="Y247" s="183"/>
      <c r="Z247" s="183"/>
      <c r="AA247" s="183"/>
      <c r="AB247" s="363"/>
    </row>
    <row r="248" spans="1:28" ht="16.149999999999999" customHeight="1" x14ac:dyDescent="0.2">
      <c r="A248" s="369"/>
      <c r="B248" s="38" t="s">
        <v>1230</v>
      </c>
      <c r="C248" s="363"/>
      <c r="D248" s="366"/>
      <c r="E248" s="183"/>
      <c r="F248" s="183"/>
      <c r="G248" s="183"/>
      <c r="H248" s="363"/>
      <c r="I248" s="366"/>
      <c r="J248" s="183"/>
      <c r="K248" s="183"/>
      <c r="L248" s="183"/>
      <c r="M248" s="363"/>
      <c r="N248" s="366"/>
      <c r="O248" s="183"/>
      <c r="P248" s="183"/>
      <c r="Q248" s="183"/>
      <c r="R248" s="363"/>
      <c r="S248" s="366"/>
      <c r="T248" s="183"/>
      <c r="U248" s="183"/>
      <c r="V248" s="183"/>
      <c r="W248" s="363"/>
      <c r="X248" s="366"/>
      <c r="Y248" s="183"/>
      <c r="Z248" s="183"/>
      <c r="AA248" s="183"/>
      <c r="AB248" s="363"/>
    </row>
    <row r="249" spans="1:28" ht="13.5" customHeight="1" x14ac:dyDescent="0.2">
      <c r="A249" s="369"/>
      <c r="B249" s="38" t="s">
        <v>1231</v>
      </c>
      <c r="C249" s="363"/>
      <c r="D249" s="366"/>
      <c r="E249" s="183"/>
      <c r="F249" s="183"/>
      <c r="G249" s="183"/>
      <c r="H249" s="363"/>
      <c r="I249" s="366"/>
      <c r="J249" s="183"/>
      <c r="K249" s="183"/>
      <c r="L249" s="183"/>
      <c r="M249" s="363"/>
      <c r="N249" s="366"/>
      <c r="O249" s="183"/>
      <c r="P249" s="183"/>
      <c r="Q249" s="183"/>
      <c r="R249" s="363"/>
      <c r="S249" s="366"/>
      <c r="T249" s="183"/>
      <c r="U249" s="183"/>
      <c r="V249" s="183"/>
      <c r="W249" s="363"/>
      <c r="X249" s="366"/>
      <c r="Y249" s="183"/>
      <c r="Z249" s="183"/>
      <c r="AA249" s="183"/>
      <c r="AB249" s="363"/>
    </row>
    <row r="250" spans="1:28" ht="16.149999999999999" customHeight="1" x14ac:dyDescent="0.2">
      <c r="A250" s="369"/>
      <c r="B250" s="38" t="s">
        <v>1232</v>
      </c>
      <c r="C250" s="363"/>
      <c r="D250" s="366"/>
      <c r="E250" s="183"/>
      <c r="F250" s="183"/>
      <c r="G250" s="183"/>
      <c r="H250" s="363"/>
      <c r="I250" s="366"/>
      <c r="J250" s="183"/>
      <c r="K250" s="183"/>
      <c r="L250" s="183"/>
      <c r="M250" s="363"/>
      <c r="N250" s="366"/>
      <c r="O250" s="183"/>
      <c r="P250" s="183"/>
      <c r="Q250" s="183"/>
      <c r="R250" s="363"/>
      <c r="S250" s="366"/>
      <c r="T250" s="183"/>
      <c r="U250" s="183"/>
      <c r="V250" s="183"/>
      <c r="W250" s="363"/>
      <c r="X250" s="366"/>
      <c r="Y250" s="183"/>
      <c r="Z250" s="183"/>
      <c r="AA250" s="183"/>
      <c r="AB250" s="363"/>
    </row>
    <row r="251" spans="1:28" ht="16.149999999999999" customHeight="1" x14ac:dyDescent="0.2">
      <c r="A251" s="369"/>
      <c r="B251" s="38" t="s">
        <v>1233</v>
      </c>
      <c r="C251" s="363"/>
      <c r="D251" s="366"/>
      <c r="E251" s="200"/>
      <c r="F251" s="200"/>
      <c r="G251" s="200"/>
      <c r="H251" s="363"/>
      <c r="I251" s="366"/>
      <c r="J251" s="200"/>
      <c r="K251" s="200"/>
      <c r="L251" s="200"/>
      <c r="M251" s="363"/>
      <c r="N251" s="366"/>
      <c r="O251" s="200"/>
      <c r="P251" s="200"/>
      <c r="Q251" s="200"/>
      <c r="R251" s="363"/>
      <c r="S251" s="366"/>
      <c r="T251" s="200"/>
      <c r="U251" s="200"/>
      <c r="V251" s="200"/>
      <c r="W251" s="363"/>
      <c r="X251" s="366"/>
      <c r="Y251" s="200"/>
      <c r="Z251" s="200"/>
      <c r="AA251" s="200"/>
      <c r="AB251" s="363"/>
    </row>
    <row r="252" spans="1:28" ht="16.149999999999999" customHeight="1" x14ac:dyDescent="0.2">
      <c r="A252" s="369"/>
      <c r="B252" s="38" t="s">
        <v>1234</v>
      </c>
      <c r="C252" s="363"/>
      <c r="D252" s="366"/>
      <c r="E252" s="200"/>
      <c r="F252" s="200"/>
      <c r="G252" s="200"/>
      <c r="H252" s="363"/>
      <c r="I252" s="366"/>
      <c r="J252" s="200"/>
      <c r="K252" s="200"/>
      <c r="L252" s="200"/>
      <c r="M252" s="363"/>
      <c r="N252" s="366"/>
      <c r="O252" s="200"/>
      <c r="P252" s="200"/>
      <c r="Q252" s="200"/>
      <c r="R252" s="363"/>
      <c r="S252" s="366"/>
      <c r="T252" s="200"/>
      <c r="U252" s="200"/>
      <c r="V252" s="200"/>
      <c r="W252" s="363"/>
      <c r="X252" s="366"/>
      <c r="Y252" s="200"/>
      <c r="Z252" s="200"/>
      <c r="AA252" s="200"/>
      <c r="AB252" s="363"/>
    </row>
    <row r="253" spans="1:28" ht="16.149999999999999" customHeight="1" x14ac:dyDescent="0.2">
      <c r="A253" s="369"/>
      <c r="B253" s="72" t="s">
        <v>1261</v>
      </c>
      <c r="C253" s="363"/>
      <c r="D253" s="366"/>
      <c r="E253" s="200"/>
      <c r="F253" s="200"/>
      <c r="G253" s="200"/>
      <c r="H253" s="363"/>
      <c r="I253" s="366"/>
      <c r="J253" s="200"/>
      <c r="K253" s="200"/>
      <c r="L253" s="200"/>
      <c r="M253" s="363"/>
      <c r="N253" s="366"/>
      <c r="O253" s="200"/>
      <c r="P253" s="200"/>
      <c r="Q253" s="200"/>
      <c r="R253" s="363"/>
      <c r="S253" s="366"/>
      <c r="T253" s="200"/>
      <c r="U253" s="200"/>
      <c r="V253" s="200"/>
      <c r="W253" s="363"/>
      <c r="X253" s="366"/>
      <c r="Y253" s="200"/>
      <c r="Z253" s="200"/>
      <c r="AA253" s="200"/>
      <c r="AB253" s="363"/>
    </row>
    <row r="254" spans="1:28" ht="16.149999999999999" customHeight="1" x14ac:dyDescent="0.2">
      <c r="A254" s="369"/>
      <c r="B254" s="38" t="s">
        <v>1235</v>
      </c>
      <c r="C254" s="363"/>
      <c r="D254" s="366"/>
      <c r="E254" s="200"/>
      <c r="F254" s="200"/>
      <c r="G254" s="200"/>
      <c r="H254" s="363"/>
      <c r="I254" s="366"/>
      <c r="J254" s="200"/>
      <c r="K254" s="200"/>
      <c r="L254" s="200"/>
      <c r="M254" s="363"/>
      <c r="N254" s="366"/>
      <c r="O254" s="200"/>
      <c r="P254" s="200"/>
      <c r="Q254" s="200"/>
      <c r="R254" s="363"/>
      <c r="S254" s="366"/>
      <c r="T254" s="200"/>
      <c r="U254" s="200"/>
      <c r="V254" s="200"/>
      <c r="W254" s="363"/>
      <c r="X254" s="366"/>
      <c r="Y254" s="200"/>
      <c r="Z254" s="200"/>
      <c r="AA254" s="200"/>
      <c r="AB254" s="363"/>
    </row>
    <row r="255" spans="1:28" ht="16.149999999999999" customHeight="1" x14ac:dyDescent="0.2">
      <c r="A255" s="369"/>
      <c r="B255" s="38" t="s">
        <v>1236</v>
      </c>
      <c r="C255" s="363"/>
      <c r="D255" s="366"/>
      <c r="E255" s="200"/>
      <c r="F255" s="200"/>
      <c r="G255" s="200"/>
      <c r="H255" s="363"/>
      <c r="I255" s="366"/>
      <c r="J255" s="200"/>
      <c r="K255" s="200"/>
      <c r="L255" s="200"/>
      <c r="M255" s="363"/>
      <c r="N255" s="366"/>
      <c r="O255" s="200"/>
      <c r="P255" s="200"/>
      <c r="Q255" s="200"/>
      <c r="R255" s="363"/>
      <c r="S255" s="366"/>
      <c r="T255" s="200"/>
      <c r="U255" s="200"/>
      <c r="V255" s="200"/>
      <c r="W255" s="363"/>
      <c r="X255" s="366"/>
      <c r="Y255" s="200"/>
      <c r="Z255" s="200"/>
      <c r="AA255" s="200"/>
      <c r="AB255" s="363"/>
    </row>
    <row r="256" spans="1:28" ht="16.149999999999999" customHeight="1" x14ac:dyDescent="0.2">
      <c r="A256" s="369"/>
      <c r="B256" s="38" t="s">
        <v>1237</v>
      </c>
      <c r="C256" s="363"/>
      <c r="D256" s="366"/>
      <c r="E256" s="200"/>
      <c r="F256" s="200"/>
      <c r="G256" s="200"/>
      <c r="H256" s="363"/>
      <c r="I256" s="366"/>
      <c r="J256" s="200"/>
      <c r="K256" s="200"/>
      <c r="L256" s="200"/>
      <c r="M256" s="363"/>
      <c r="N256" s="366"/>
      <c r="O256" s="200"/>
      <c r="P256" s="200"/>
      <c r="Q256" s="200"/>
      <c r="R256" s="363"/>
      <c r="S256" s="366"/>
      <c r="T256" s="200"/>
      <c r="U256" s="200"/>
      <c r="V256" s="200"/>
      <c r="W256" s="363"/>
      <c r="X256" s="366"/>
      <c r="Y256" s="200"/>
      <c r="Z256" s="200"/>
      <c r="AA256" s="200"/>
      <c r="AB256" s="363"/>
    </row>
    <row r="257" spans="1:28" ht="16.149999999999999" customHeight="1" x14ac:dyDescent="0.2">
      <c r="A257" s="369"/>
      <c r="B257" s="38" t="s">
        <v>1238</v>
      </c>
      <c r="C257" s="363"/>
      <c r="D257" s="366"/>
      <c r="E257" s="200"/>
      <c r="F257" s="200"/>
      <c r="G257" s="200"/>
      <c r="H257" s="363"/>
      <c r="I257" s="366"/>
      <c r="J257" s="200"/>
      <c r="K257" s="200"/>
      <c r="L257" s="200"/>
      <c r="M257" s="363"/>
      <c r="N257" s="366"/>
      <c r="O257" s="200"/>
      <c r="P257" s="200"/>
      <c r="Q257" s="200"/>
      <c r="R257" s="363"/>
      <c r="S257" s="366"/>
      <c r="T257" s="200"/>
      <c r="U257" s="200"/>
      <c r="V257" s="200"/>
      <c r="W257" s="363"/>
      <c r="X257" s="366"/>
      <c r="Y257" s="200"/>
      <c r="Z257" s="200"/>
      <c r="AA257" s="200"/>
      <c r="AB257" s="363"/>
    </row>
    <row r="258" spans="1:28" ht="16.149999999999999" customHeight="1" x14ac:dyDescent="0.2">
      <c r="A258" s="369"/>
      <c r="B258" s="38" t="s">
        <v>1239</v>
      </c>
      <c r="C258" s="363"/>
      <c r="D258" s="366"/>
      <c r="E258" s="200"/>
      <c r="F258" s="200"/>
      <c r="G258" s="200"/>
      <c r="H258" s="363"/>
      <c r="I258" s="366"/>
      <c r="J258" s="200"/>
      <c r="K258" s="200"/>
      <c r="L258" s="200"/>
      <c r="M258" s="363"/>
      <c r="N258" s="366"/>
      <c r="O258" s="200"/>
      <c r="P258" s="200"/>
      <c r="Q258" s="200"/>
      <c r="R258" s="363"/>
      <c r="S258" s="366"/>
      <c r="T258" s="200"/>
      <c r="U258" s="200"/>
      <c r="V258" s="200"/>
      <c r="W258" s="363"/>
      <c r="X258" s="366"/>
      <c r="Y258" s="200"/>
      <c r="Z258" s="200"/>
      <c r="AA258" s="200"/>
      <c r="AB258" s="363"/>
    </row>
    <row r="259" spans="1:28" ht="16.149999999999999" customHeight="1" x14ac:dyDescent="0.2">
      <c r="A259" s="369"/>
      <c r="B259" s="38" t="s">
        <v>1240</v>
      </c>
      <c r="C259" s="363"/>
      <c r="D259" s="366"/>
      <c r="E259" s="200"/>
      <c r="F259" s="200"/>
      <c r="G259" s="200"/>
      <c r="H259" s="363"/>
      <c r="I259" s="366"/>
      <c r="J259" s="200"/>
      <c r="K259" s="200"/>
      <c r="L259" s="200"/>
      <c r="M259" s="363"/>
      <c r="N259" s="366"/>
      <c r="O259" s="200"/>
      <c r="P259" s="200"/>
      <c r="Q259" s="200"/>
      <c r="R259" s="363"/>
      <c r="S259" s="366"/>
      <c r="T259" s="200"/>
      <c r="U259" s="200"/>
      <c r="V259" s="200"/>
      <c r="W259" s="363"/>
      <c r="X259" s="366"/>
      <c r="Y259" s="200"/>
      <c r="Z259" s="200"/>
      <c r="AA259" s="200"/>
      <c r="AB259" s="363"/>
    </row>
    <row r="260" spans="1:28" ht="16.149999999999999" customHeight="1" x14ac:dyDescent="0.2">
      <c r="A260" s="369"/>
      <c r="B260" s="38" t="s">
        <v>1241</v>
      </c>
      <c r="C260" s="363"/>
      <c r="D260" s="366"/>
      <c r="E260" s="200"/>
      <c r="F260" s="200"/>
      <c r="G260" s="200"/>
      <c r="H260" s="363"/>
      <c r="I260" s="366"/>
      <c r="J260" s="200"/>
      <c r="K260" s="200"/>
      <c r="L260" s="200"/>
      <c r="M260" s="363"/>
      <c r="N260" s="366"/>
      <c r="O260" s="200"/>
      <c r="P260" s="200"/>
      <c r="Q260" s="200"/>
      <c r="R260" s="363"/>
      <c r="S260" s="366"/>
      <c r="T260" s="200"/>
      <c r="U260" s="200"/>
      <c r="V260" s="200"/>
      <c r="W260" s="363"/>
      <c r="X260" s="366"/>
      <c r="Y260" s="200"/>
      <c r="Z260" s="200"/>
      <c r="AA260" s="200"/>
      <c r="AB260" s="363"/>
    </row>
    <row r="261" spans="1:28" ht="16.149999999999999" customHeight="1" x14ac:dyDescent="0.2">
      <c r="A261" s="369"/>
      <c r="B261" s="38" t="s">
        <v>1242</v>
      </c>
      <c r="C261" s="363"/>
      <c r="D261" s="366"/>
      <c r="E261" s="200"/>
      <c r="F261" s="200"/>
      <c r="G261" s="200"/>
      <c r="H261" s="363"/>
      <c r="I261" s="366"/>
      <c r="J261" s="200"/>
      <c r="K261" s="200"/>
      <c r="L261" s="200"/>
      <c r="M261" s="363"/>
      <c r="N261" s="366"/>
      <c r="O261" s="200"/>
      <c r="P261" s="200"/>
      <c r="Q261" s="200"/>
      <c r="R261" s="363"/>
      <c r="S261" s="366"/>
      <c r="T261" s="200"/>
      <c r="U261" s="200"/>
      <c r="V261" s="200"/>
      <c r="W261" s="363"/>
      <c r="X261" s="366"/>
      <c r="Y261" s="200"/>
      <c r="Z261" s="200"/>
      <c r="AA261" s="200"/>
      <c r="AB261" s="363"/>
    </row>
    <row r="262" spans="1:28" ht="16.149999999999999" customHeight="1" x14ac:dyDescent="0.2">
      <c r="A262" s="369"/>
      <c r="B262" s="38" t="s">
        <v>1243</v>
      </c>
      <c r="C262" s="363"/>
      <c r="D262" s="366"/>
      <c r="E262" s="200"/>
      <c r="F262" s="200"/>
      <c r="G262" s="200"/>
      <c r="H262" s="363"/>
      <c r="I262" s="366"/>
      <c r="J262" s="200"/>
      <c r="K262" s="200"/>
      <c r="L262" s="200"/>
      <c r="M262" s="363"/>
      <c r="N262" s="366"/>
      <c r="O262" s="200"/>
      <c r="P262" s="200"/>
      <c r="Q262" s="200"/>
      <c r="R262" s="363"/>
      <c r="S262" s="366"/>
      <c r="T262" s="200"/>
      <c r="U262" s="200"/>
      <c r="V262" s="200"/>
      <c r="W262" s="363"/>
      <c r="X262" s="366"/>
      <c r="Y262" s="200"/>
      <c r="Z262" s="200"/>
      <c r="AA262" s="200"/>
      <c r="AB262" s="363"/>
    </row>
    <row r="263" spans="1:28" ht="16.149999999999999" customHeight="1" x14ac:dyDescent="0.2">
      <c r="A263" s="369"/>
      <c r="B263" s="51" t="s">
        <v>1244</v>
      </c>
      <c r="C263" s="364"/>
      <c r="D263" s="367"/>
      <c r="E263" s="200"/>
      <c r="F263" s="200"/>
      <c r="G263" s="200"/>
      <c r="H263" s="364"/>
      <c r="I263" s="367"/>
      <c r="J263" s="200"/>
      <c r="K263" s="200"/>
      <c r="L263" s="200"/>
      <c r="M263" s="364"/>
      <c r="N263" s="367"/>
      <c r="O263" s="200"/>
      <c r="P263" s="200"/>
      <c r="Q263" s="200"/>
      <c r="R263" s="364"/>
      <c r="S263" s="367"/>
      <c r="T263" s="200"/>
      <c r="U263" s="200"/>
      <c r="V263" s="200"/>
      <c r="W263" s="364"/>
      <c r="X263" s="367"/>
      <c r="Y263" s="200"/>
      <c r="Z263" s="200"/>
      <c r="AA263" s="200"/>
      <c r="AB263" s="364"/>
    </row>
    <row r="264" spans="1:28" ht="16.149999999999999" customHeight="1" x14ac:dyDescent="0.2">
      <c r="A264" s="369"/>
      <c r="B264" s="38" t="s">
        <v>1245</v>
      </c>
      <c r="C264" s="363"/>
      <c r="D264" s="366"/>
      <c r="E264" s="195"/>
      <c r="F264" s="195"/>
      <c r="G264" s="195"/>
      <c r="H264" s="363"/>
      <c r="I264" s="366"/>
      <c r="J264" s="195"/>
      <c r="K264" s="195"/>
      <c r="L264" s="195"/>
      <c r="M264" s="363"/>
      <c r="N264" s="366"/>
      <c r="O264" s="195"/>
      <c r="P264" s="195"/>
      <c r="Q264" s="195"/>
      <c r="R264" s="363"/>
      <c r="S264" s="366"/>
      <c r="T264" s="195"/>
      <c r="U264" s="195"/>
      <c r="V264" s="195"/>
      <c r="W264" s="363"/>
      <c r="X264" s="366"/>
      <c r="Y264" s="195"/>
      <c r="Z264" s="195"/>
      <c r="AA264" s="195"/>
      <c r="AB264" s="363"/>
    </row>
    <row r="265" spans="1:28" ht="16.149999999999999" customHeight="1" x14ac:dyDescent="0.2">
      <c r="A265" s="369"/>
      <c r="B265" s="38" t="s">
        <v>1246</v>
      </c>
      <c r="C265" s="363"/>
      <c r="D265" s="366"/>
      <c r="E265" s="200"/>
      <c r="F265" s="200"/>
      <c r="G265" s="200"/>
      <c r="H265" s="363"/>
      <c r="I265" s="366"/>
      <c r="J265" s="200"/>
      <c r="K265" s="200"/>
      <c r="L265" s="200"/>
      <c r="M265" s="363"/>
      <c r="N265" s="366"/>
      <c r="O265" s="200"/>
      <c r="P265" s="200"/>
      <c r="Q265" s="200"/>
      <c r="R265" s="363"/>
      <c r="S265" s="366"/>
      <c r="T265" s="200"/>
      <c r="U265" s="200"/>
      <c r="V265" s="200"/>
      <c r="W265" s="363"/>
      <c r="X265" s="366"/>
      <c r="Y265" s="200"/>
      <c r="Z265" s="200"/>
      <c r="AA265" s="200"/>
      <c r="AB265" s="363"/>
    </row>
    <row r="266" spans="1:28" ht="16.149999999999999" customHeight="1" x14ac:dyDescent="0.2">
      <c r="A266" s="369"/>
      <c r="B266" s="38" t="s">
        <v>1247</v>
      </c>
      <c r="C266" s="363"/>
      <c r="D266" s="366"/>
      <c r="E266" s="195"/>
      <c r="F266" s="195"/>
      <c r="G266" s="195"/>
      <c r="H266" s="363"/>
      <c r="I266" s="366"/>
      <c r="J266" s="195"/>
      <c r="K266" s="195"/>
      <c r="L266" s="195"/>
      <c r="M266" s="363"/>
      <c r="N266" s="366"/>
      <c r="O266" s="195"/>
      <c r="P266" s="195"/>
      <c r="Q266" s="195"/>
      <c r="R266" s="363"/>
      <c r="S266" s="366"/>
      <c r="T266" s="195"/>
      <c r="U266" s="195"/>
      <c r="V266" s="195"/>
      <c r="W266" s="363"/>
      <c r="X266" s="366"/>
      <c r="Y266" s="195"/>
      <c r="Z266" s="195"/>
      <c r="AA266" s="195"/>
      <c r="AB266" s="363"/>
    </row>
    <row r="267" spans="1:28" ht="16.149999999999999" customHeight="1" x14ac:dyDescent="0.2">
      <c r="A267" s="369"/>
      <c r="B267" s="38" t="s">
        <v>1248</v>
      </c>
      <c r="C267" s="363"/>
      <c r="D267" s="366"/>
      <c r="E267" s="200"/>
      <c r="F267" s="200"/>
      <c r="G267" s="200"/>
      <c r="H267" s="363"/>
      <c r="I267" s="366"/>
      <c r="J267" s="200"/>
      <c r="K267" s="200"/>
      <c r="L267" s="200"/>
      <c r="M267" s="363"/>
      <c r="N267" s="366"/>
      <c r="O267" s="200"/>
      <c r="P267" s="200"/>
      <c r="Q267" s="200"/>
      <c r="R267" s="363"/>
      <c r="S267" s="366"/>
      <c r="T267" s="200"/>
      <c r="U267" s="200"/>
      <c r="V267" s="200"/>
      <c r="W267" s="363"/>
      <c r="X267" s="366"/>
      <c r="Y267" s="200"/>
      <c r="Z267" s="200"/>
      <c r="AA267" s="200"/>
      <c r="AB267" s="363"/>
    </row>
    <row r="268" spans="1:28" ht="33.75" customHeight="1" x14ac:dyDescent="0.2">
      <c r="A268" s="369"/>
      <c r="B268" s="38" t="s">
        <v>1249</v>
      </c>
      <c r="C268" s="363"/>
      <c r="D268" s="366"/>
      <c r="E268" s="200"/>
      <c r="F268" s="200"/>
      <c r="G268" s="200"/>
      <c r="H268" s="363"/>
      <c r="I268" s="366"/>
      <c r="J268" s="200"/>
      <c r="K268" s="200"/>
      <c r="L268" s="200"/>
      <c r="M268" s="363"/>
      <c r="N268" s="366"/>
      <c r="O268" s="200"/>
      <c r="P268" s="200"/>
      <c r="Q268" s="200"/>
      <c r="R268" s="363"/>
      <c r="S268" s="366"/>
      <c r="T268" s="200"/>
      <c r="U268" s="200"/>
      <c r="V268" s="200"/>
      <c r="W268" s="363"/>
      <c r="X268" s="366"/>
      <c r="Y268" s="200"/>
      <c r="Z268" s="200"/>
      <c r="AA268" s="200"/>
      <c r="AB268" s="363"/>
    </row>
    <row r="269" spans="1:28" ht="16.149999999999999" customHeight="1" x14ac:dyDescent="0.2">
      <c r="A269" s="369"/>
      <c r="B269" s="38" t="s">
        <v>1250</v>
      </c>
      <c r="C269" s="363"/>
      <c r="D269" s="366"/>
      <c r="E269" s="200"/>
      <c r="F269" s="200"/>
      <c r="G269" s="200"/>
      <c r="H269" s="363"/>
      <c r="I269" s="366"/>
      <c r="J269" s="200"/>
      <c r="K269" s="200"/>
      <c r="L269" s="200"/>
      <c r="M269" s="363"/>
      <c r="N269" s="366"/>
      <c r="O269" s="200"/>
      <c r="P269" s="200"/>
      <c r="Q269" s="200"/>
      <c r="R269" s="363"/>
      <c r="S269" s="366"/>
      <c r="T269" s="200"/>
      <c r="U269" s="200"/>
      <c r="V269" s="200"/>
      <c r="W269" s="363"/>
      <c r="X269" s="366"/>
      <c r="Y269" s="200"/>
      <c r="Z269" s="200"/>
      <c r="AA269" s="200"/>
      <c r="AB269" s="363"/>
    </row>
    <row r="270" spans="1:28" ht="22.5" customHeight="1" x14ac:dyDescent="0.2">
      <c r="A270" s="369"/>
      <c r="B270" s="38" t="s">
        <v>1251</v>
      </c>
      <c r="C270" s="363"/>
      <c r="D270" s="366"/>
      <c r="E270" s="200"/>
      <c r="F270" s="200"/>
      <c r="G270" s="200"/>
      <c r="H270" s="363"/>
      <c r="I270" s="366"/>
      <c r="J270" s="200"/>
      <c r="K270" s="200"/>
      <c r="L270" s="200"/>
      <c r="M270" s="363"/>
      <c r="N270" s="366"/>
      <c r="O270" s="200"/>
      <c r="P270" s="200"/>
      <c r="Q270" s="200"/>
      <c r="R270" s="363"/>
      <c r="S270" s="366"/>
      <c r="T270" s="200"/>
      <c r="U270" s="200"/>
      <c r="V270" s="200"/>
      <c r="W270" s="363"/>
      <c r="X270" s="366"/>
      <c r="Y270" s="200"/>
      <c r="Z270" s="200"/>
      <c r="AA270" s="200"/>
      <c r="AB270" s="363"/>
    </row>
    <row r="271" spans="1:28" ht="16.149999999999999" customHeight="1" x14ac:dyDescent="0.2">
      <c r="A271" s="369"/>
      <c r="B271" s="38" t="s">
        <v>1252</v>
      </c>
      <c r="C271" s="363"/>
      <c r="D271" s="366"/>
      <c r="E271" s="194"/>
      <c r="F271" s="194"/>
      <c r="G271" s="194"/>
      <c r="H271" s="363"/>
      <c r="I271" s="366"/>
      <c r="J271" s="194"/>
      <c r="K271" s="194"/>
      <c r="L271" s="194"/>
      <c r="M271" s="363"/>
      <c r="N271" s="366"/>
      <c r="O271" s="194"/>
      <c r="P271" s="194"/>
      <c r="Q271" s="194"/>
      <c r="R271" s="363"/>
      <c r="S271" s="366"/>
      <c r="T271" s="194"/>
      <c r="U271" s="194"/>
      <c r="V271" s="194"/>
      <c r="W271" s="363"/>
      <c r="X271" s="366"/>
      <c r="Y271" s="194"/>
      <c r="Z271" s="194"/>
      <c r="AA271" s="194"/>
      <c r="AB271" s="363"/>
    </row>
    <row r="272" spans="1:28" ht="16.149999999999999" customHeight="1" x14ac:dyDescent="0.2">
      <c r="A272" s="369"/>
      <c r="B272" s="38" t="s">
        <v>1253</v>
      </c>
      <c r="C272" s="363"/>
      <c r="D272" s="366"/>
      <c r="E272" s="194"/>
      <c r="F272" s="194"/>
      <c r="G272" s="194"/>
      <c r="H272" s="363"/>
      <c r="I272" s="366"/>
      <c r="J272" s="194"/>
      <c r="K272" s="194"/>
      <c r="L272" s="194"/>
      <c r="M272" s="363"/>
      <c r="N272" s="366"/>
      <c r="O272" s="194"/>
      <c r="P272" s="194"/>
      <c r="Q272" s="194"/>
      <c r="R272" s="363"/>
      <c r="S272" s="366"/>
      <c r="T272" s="194"/>
      <c r="U272" s="194"/>
      <c r="V272" s="194"/>
      <c r="W272" s="363"/>
      <c r="X272" s="366"/>
      <c r="Y272" s="194"/>
      <c r="Z272" s="194"/>
      <c r="AA272" s="194"/>
      <c r="AB272" s="363"/>
    </row>
    <row r="273" spans="1:28" ht="16.149999999999999" customHeight="1" x14ac:dyDescent="0.2">
      <c r="A273" s="369"/>
      <c r="B273" s="38" t="s">
        <v>1254</v>
      </c>
      <c r="C273" s="363"/>
      <c r="D273" s="366"/>
      <c r="E273" s="194"/>
      <c r="F273" s="194"/>
      <c r="G273" s="194"/>
      <c r="H273" s="363"/>
      <c r="I273" s="366"/>
      <c r="J273" s="194"/>
      <c r="K273" s="194"/>
      <c r="L273" s="194"/>
      <c r="M273" s="363"/>
      <c r="N273" s="366"/>
      <c r="O273" s="194"/>
      <c r="P273" s="194"/>
      <c r="Q273" s="194"/>
      <c r="R273" s="363"/>
      <c r="S273" s="366"/>
      <c r="T273" s="194"/>
      <c r="U273" s="194"/>
      <c r="V273" s="194"/>
      <c r="W273" s="363"/>
      <c r="X273" s="366"/>
      <c r="Y273" s="194"/>
      <c r="Z273" s="194"/>
      <c r="AA273" s="194"/>
      <c r="AB273" s="363"/>
    </row>
    <row r="274" spans="1:28" ht="16.149999999999999" customHeight="1" x14ac:dyDescent="0.2">
      <c r="A274" s="369"/>
      <c r="B274" s="38" t="s">
        <v>1255</v>
      </c>
      <c r="C274" s="363"/>
      <c r="D274" s="366"/>
      <c r="E274" s="194"/>
      <c r="F274" s="194"/>
      <c r="G274" s="194"/>
      <c r="H274" s="363"/>
      <c r="I274" s="366"/>
      <c r="J274" s="194"/>
      <c r="K274" s="194"/>
      <c r="L274" s="194"/>
      <c r="M274" s="363"/>
      <c r="N274" s="366"/>
      <c r="O274" s="194"/>
      <c r="P274" s="194"/>
      <c r="Q274" s="194"/>
      <c r="R274" s="363"/>
      <c r="S274" s="366"/>
      <c r="T274" s="194"/>
      <c r="U274" s="194"/>
      <c r="V274" s="194"/>
      <c r="W274" s="363"/>
      <c r="X274" s="366"/>
      <c r="Y274" s="194"/>
      <c r="Z274" s="194"/>
      <c r="AA274" s="194"/>
      <c r="AB274" s="363"/>
    </row>
    <row r="275" spans="1:28" ht="16.149999999999999" customHeight="1" x14ac:dyDescent="0.2">
      <c r="A275" s="369"/>
      <c r="B275" s="38" t="s">
        <v>1256</v>
      </c>
      <c r="C275" s="363"/>
      <c r="D275" s="366"/>
      <c r="E275" s="194"/>
      <c r="F275" s="194"/>
      <c r="G275" s="194"/>
      <c r="H275" s="363"/>
      <c r="I275" s="366"/>
      <c r="J275" s="194"/>
      <c r="K275" s="194"/>
      <c r="L275" s="194"/>
      <c r="M275" s="363"/>
      <c r="N275" s="366"/>
      <c r="O275" s="194"/>
      <c r="P275" s="194"/>
      <c r="Q275" s="194"/>
      <c r="R275" s="363"/>
      <c r="S275" s="366"/>
      <c r="T275" s="194"/>
      <c r="U275" s="194"/>
      <c r="V275" s="194"/>
      <c r="W275" s="363"/>
      <c r="X275" s="366"/>
      <c r="Y275" s="194"/>
      <c r="Z275" s="194"/>
      <c r="AA275" s="194"/>
      <c r="AB275" s="363"/>
    </row>
    <row r="276" spans="1:28" ht="16.149999999999999" customHeight="1" x14ac:dyDescent="0.2">
      <c r="A276" s="369"/>
      <c r="B276" s="38" t="s">
        <v>1257</v>
      </c>
      <c r="C276" s="363"/>
      <c r="D276" s="366"/>
      <c r="E276" s="194"/>
      <c r="F276" s="194"/>
      <c r="G276" s="194"/>
      <c r="H276" s="363"/>
      <c r="I276" s="366"/>
      <c r="J276" s="194"/>
      <c r="K276" s="194"/>
      <c r="L276" s="194"/>
      <c r="M276" s="363"/>
      <c r="N276" s="366"/>
      <c r="O276" s="194"/>
      <c r="P276" s="194"/>
      <c r="Q276" s="194"/>
      <c r="R276" s="363"/>
      <c r="S276" s="366"/>
      <c r="T276" s="194"/>
      <c r="U276" s="194"/>
      <c r="V276" s="194"/>
      <c r="W276" s="363"/>
      <c r="X276" s="366"/>
      <c r="Y276" s="194"/>
      <c r="Z276" s="194"/>
      <c r="AA276" s="194"/>
      <c r="AB276" s="363"/>
    </row>
    <row r="277" spans="1:28" ht="16.149999999999999" customHeight="1" x14ac:dyDescent="0.2">
      <c r="A277" s="369"/>
      <c r="B277" s="38" t="s">
        <v>1258</v>
      </c>
      <c r="C277" s="363"/>
      <c r="D277" s="366"/>
      <c r="E277" s="194"/>
      <c r="F277" s="194"/>
      <c r="G277" s="194"/>
      <c r="H277" s="363"/>
      <c r="I277" s="366"/>
      <c r="J277" s="194"/>
      <c r="K277" s="194"/>
      <c r="L277" s="194"/>
      <c r="M277" s="363"/>
      <c r="N277" s="366"/>
      <c r="O277" s="194"/>
      <c r="P277" s="194"/>
      <c r="Q277" s="194"/>
      <c r="R277" s="363"/>
      <c r="S277" s="366"/>
      <c r="T277" s="194"/>
      <c r="U277" s="194"/>
      <c r="V277" s="194"/>
      <c r="W277" s="363"/>
      <c r="X277" s="366"/>
      <c r="Y277" s="194"/>
      <c r="Z277" s="194"/>
      <c r="AA277" s="194"/>
      <c r="AB277" s="363"/>
    </row>
    <row r="278" spans="1:28" ht="16.149999999999999" customHeight="1" x14ac:dyDescent="0.2">
      <c r="A278" s="369"/>
      <c r="B278" s="38" t="s">
        <v>1259</v>
      </c>
      <c r="C278" s="363"/>
      <c r="D278" s="366"/>
      <c r="E278" s="194"/>
      <c r="F278" s="194"/>
      <c r="G278" s="194"/>
      <c r="H278" s="363"/>
      <c r="I278" s="366"/>
      <c r="J278" s="194"/>
      <c r="K278" s="194"/>
      <c r="L278" s="194"/>
      <c r="M278" s="363"/>
      <c r="N278" s="366"/>
      <c r="O278" s="194"/>
      <c r="P278" s="194"/>
      <c r="Q278" s="194"/>
      <c r="R278" s="363"/>
      <c r="S278" s="366"/>
      <c r="T278" s="194"/>
      <c r="U278" s="194"/>
      <c r="V278" s="194"/>
      <c r="W278" s="363"/>
      <c r="X278" s="366"/>
      <c r="Y278" s="194"/>
      <c r="Z278" s="194"/>
      <c r="AA278" s="194"/>
      <c r="AB278" s="363"/>
    </row>
    <row r="279" spans="1:28" ht="16.149999999999999" customHeight="1" x14ac:dyDescent="0.2">
      <c r="A279" s="370"/>
      <c r="B279" s="51" t="s">
        <v>1260</v>
      </c>
      <c r="C279" s="364"/>
      <c r="D279" s="367"/>
      <c r="E279" s="195"/>
      <c r="F279" s="195"/>
      <c r="G279" s="195"/>
      <c r="H279" s="364"/>
      <c r="I279" s="367"/>
      <c r="J279" s="195"/>
      <c r="K279" s="195"/>
      <c r="L279" s="195"/>
      <c r="M279" s="364"/>
      <c r="N279" s="367"/>
      <c r="O279" s="195"/>
      <c r="P279" s="195"/>
      <c r="Q279" s="195"/>
      <c r="R279" s="364"/>
      <c r="S279" s="367"/>
      <c r="T279" s="195"/>
      <c r="U279" s="195"/>
      <c r="V279" s="195"/>
      <c r="W279" s="364"/>
      <c r="X279" s="367"/>
      <c r="Y279" s="195"/>
      <c r="Z279" s="195"/>
      <c r="AA279" s="195"/>
      <c r="AB279" s="364"/>
    </row>
    <row r="280" spans="1:28" ht="32.25" customHeight="1" x14ac:dyDescent="0.2">
      <c r="A280" s="368">
        <v>9</v>
      </c>
      <c r="B280" s="38" t="s">
        <v>784</v>
      </c>
      <c r="C280" s="371">
        <f>D280+E280+F280+G280</f>
        <v>0</v>
      </c>
      <c r="D280" s="372">
        <v>0</v>
      </c>
      <c r="E280" s="285">
        <v>0</v>
      </c>
      <c r="F280" s="285">
        <v>0</v>
      </c>
      <c r="G280" s="285">
        <v>0</v>
      </c>
      <c r="H280" s="371">
        <f>I280+J280+K280+L280</f>
        <v>0</v>
      </c>
      <c r="I280" s="372">
        <v>0</v>
      </c>
      <c r="J280" s="285">
        <v>0</v>
      </c>
      <c r="K280" s="285">
        <v>0</v>
      </c>
      <c r="L280" s="285">
        <v>0</v>
      </c>
      <c r="M280" s="371">
        <f>N280</f>
        <v>839</v>
      </c>
      <c r="N280" s="372">
        <f>1417-578</f>
        <v>839</v>
      </c>
      <c r="O280" s="285">
        <v>0</v>
      </c>
      <c r="P280" s="285">
        <v>0</v>
      </c>
      <c r="Q280" s="285">
        <v>0</v>
      </c>
      <c r="R280" s="371">
        <f>S280</f>
        <v>1417</v>
      </c>
      <c r="S280" s="372">
        <v>1417</v>
      </c>
      <c r="T280" s="285">
        <v>0</v>
      </c>
      <c r="U280" s="285">
        <v>0</v>
      </c>
      <c r="V280" s="285">
        <v>0</v>
      </c>
      <c r="W280" s="372">
        <v>0</v>
      </c>
      <c r="X280" s="372">
        <v>0</v>
      </c>
      <c r="Y280" s="285">
        <v>0</v>
      </c>
      <c r="Z280" s="285">
        <v>0</v>
      </c>
      <c r="AA280" s="285">
        <v>0</v>
      </c>
      <c r="AB280" s="371">
        <f>C280+H280+M280+R280+W280</f>
        <v>2256</v>
      </c>
    </row>
    <row r="281" spans="1:28" ht="18" customHeight="1" x14ac:dyDescent="0.2">
      <c r="A281" s="369"/>
      <c r="B281" s="72" t="s">
        <v>1261</v>
      </c>
      <c r="C281" s="371"/>
      <c r="D281" s="372"/>
      <c r="E281" s="285"/>
      <c r="F281" s="285"/>
      <c r="G281" s="285"/>
      <c r="H281" s="371"/>
      <c r="I281" s="372"/>
      <c r="J281" s="285"/>
      <c r="K281" s="285"/>
      <c r="L281" s="285"/>
      <c r="M281" s="371"/>
      <c r="N281" s="372"/>
      <c r="O281" s="285"/>
      <c r="P281" s="285"/>
      <c r="Q281" s="285"/>
      <c r="R281" s="371"/>
      <c r="S281" s="372"/>
      <c r="T281" s="285"/>
      <c r="U281" s="285"/>
      <c r="V281" s="285"/>
      <c r="W281" s="372"/>
      <c r="X281" s="372"/>
      <c r="Y281" s="285"/>
      <c r="Z281" s="285"/>
      <c r="AA281" s="285"/>
      <c r="AB281" s="371"/>
    </row>
    <row r="282" spans="1:28" ht="15.75" customHeight="1" x14ac:dyDescent="0.2">
      <c r="A282" s="369"/>
      <c r="B282" s="38" t="s">
        <v>1393</v>
      </c>
      <c r="C282" s="371"/>
      <c r="D282" s="372"/>
      <c r="E282" s="285"/>
      <c r="F282" s="285"/>
      <c r="G282" s="285"/>
      <c r="H282" s="371"/>
      <c r="I282" s="372"/>
      <c r="J282" s="285"/>
      <c r="K282" s="285"/>
      <c r="L282" s="285"/>
      <c r="M282" s="371"/>
      <c r="N282" s="372"/>
      <c r="O282" s="285"/>
      <c r="P282" s="285"/>
      <c r="Q282" s="285"/>
      <c r="R282" s="371"/>
      <c r="S282" s="372"/>
      <c r="T282" s="285"/>
      <c r="U282" s="285"/>
      <c r="V282" s="285"/>
      <c r="W282" s="372"/>
      <c r="X282" s="372"/>
      <c r="Y282" s="285"/>
      <c r="Z282" s="285"/>
      <c r="AA282" s="285"/>
      <c r="AB282" s="371"/>
    </row>
    <row r="283" spans="1:28" ht="15.75" customHeight="1" x14ac:dyDescent="0.2">
      <c r="A283" s="369"/>
      <c r="B283" s="38" t="s">
        <v>796</v>
      </c>
      <c r="C283" s="371"/>
      <c r="D283" s="372"/>
      <c r="E283" s="285"/>
      <c r="F283" s="285"/>
      <c r="G283" s="285"/>
      <c r="H283" s="371"/>
      <c r="I283" s="372"/>
      <c r="J283" s="285"/>
      <c r="K283" s="285"/>
      <c r="L283" s="285"/>
      <c r="M283" s="371"/>
      <c r="N283" s="372"/>
      <c r="O283" s="285"/>
      <c r="P283" s="285"/>
      <c r="Q283" s="285"/>
      <c r="R283" s="371"/>
      <c r="S283" s="372"/>
      <c r="T283" s="285"/>
      <c r="U283" s="285"/>
      <c r="V283" s="285"/>
      <c r="W283" s="372"/>
      <c r="X283" s="372"/>
      <c r="Y283" s="285"/>
      <c r="Z283" s="285"/>
      <c r="AA283" s="285"/>
      <c r="AB283" s="371"/>
    </row>
    <row r="284" spans="1:28" ht="15.75" customHeight="1" x14ac:dyDescent="0.2">
      <c r="A284" s="369"/>
      <c r="B284" s="38" t="s">
        <v>1397</v>
      </c>
      <c r="C284" s="371"/>
      <c r="D284" s="372"/>
      <c r="E284" s="285"/>
      <c r="F284" s="285"/>
      <c r="G284" s="285"/>
      <c r="H284" s="371"/>
      <c r="I284" s="372"/>
      <c r="J284" s="285"/>
      <c r="K284" s="285"/>
      <c r="L284" s="285"/>
      <c r="M284" s="371"/>
      <c r="N284" s="372"/>
      <c r="O284" s="285"/>
      <c r="P284" s="285"/>
      <c r="Q284" s="285"/>
      <c r="R284" s="371"/>
      <c r="S284" s="372"/>
      <c r="T284" s="285"/>
      <c r="U284" s="285"/>
      <c r="V284" s="285"/>
      <c r="W284" s="372"/>
      <c r="X284" s="372"/>
      <c r="Y284" s="285"/>
      <c r="Z284" s="285"/>
      <c r="AA284" s="285"/>
      <c r="AB284" s="371"/>
    </row>
    <row r="285" spans="1:28" ht="18" customHeight="1" x14ac:dyDescent="0.2">
      <c r="A285" s="369"/>
      <c r="B285" s="38" t="s">
        <v>1398</v>
      </c>
      <c r="C285" s="371"/>
      <c r="D285" s="372"/>
      <c r="E285" s="285"/>
      <c r="F285" s="285"/>
      <c r="G285" s="285"/>
      <c r="H285" s="371"/>
      <c r="I285" s="372"/>
      <c r="J285" s="285"/>
      <c r="K285" s="285"/>
      <c r="L285" s="285"/>
      <c r="M285" s="371"/>
      <c r="N285" s="372"/>
      <c r="O285" s="285"/>
      <c r="P285" s="285"/>
      <c r="Q285" s="285"/>
      <c r="R285" s="371"/>
      <c r="S285" s="372"/>
      <c r="T285" s="285"/>
      <c r="U285" s="285"/>
      <c r="V285" s="285"/>
      <c r="W285" s="372"/>
      <c r="X285" s="372"/>
      <c r="Y285" s="285"/>
      <c r="Z285" s="285"/>
      <c r="AA285" s="285"/>
      <c r="AB285" s="371"/>
    </row>
    <row r="286" spans="1:28" ht="17.25" customHeight="1" x14ac:dyDescent="0.2">
      <c r="A286" s="369"/>
      <c r="B286" s="38" t="s">
        <v>1292</v>
      </c>
      <c r="C286" s="371"/>
      <c r="D286" s="372"/>
      <c r="E286" s="285"/>
      <c r="F286" s="285"/>
      <c r="G286" s="285"/>
      <c r="H286" s="371"/>
      <c r="I286" s="372"/>
      <c r="J286" s="285"/>
      <c r="K286" s="285"/>
      <c r="L286" s="285"/>
      <c r="M286" s="371"/>
      <c r="N286" s="372"/>
      <c r="O286" s="285"/>
      <c r="P286" s="285"/>
      <c r="Q286" s="285"/>
      <c r="R286" s="371"/>
      <c r="S286" s="372"/>
      <c r="T286" s="285"/>
      <c r="U286" s="285"/>
      <c r="V286" s="285"/>
      <c r="W286" s="372"/>
      <c r="X286" s="372"/>
      <c r="Y286" s="285"/>
      <c r="Z286" s="285"/>
      <c r="AA286" s="285"/>
      <c r="AB286" s="371"/>
    </row>
    <row r="287" spans="1:28" ht="18" customHeight="1" x14ac:dyDescent="0.2">
      <c r="A287" s="369"/>
      <c r="B287" s="38" t="s">
        <v>1290</v>
      </c>
      <c r="C287" s="371"/>
      <c r="D287" s="372"/>
      <c r="E287" s="285"/>
      <c r="F287" s="285"/>
      <c r="G287" s="285"/>
      <c r="H287" s="371"/>
      <c r="I287" s="372"/>
      <c r="J287" s="285"/>
      <c r="K287" s="285"/>
      <c r="L287" s="285"/>
      <c r="M287" s="371"/>
      <c r="N287" s="372"/>
      <c r="O287" s="285"/>
      <c r="P287" s="285"/>
      <c r="Q287" s="285"/>
      <c r="R287" s="371"/>
      <c r="S287" s="372"/>
      <c r="T287" s="285"/>
      <c r="U287" s="285"/>
      <c r="V287" s="285"/>
      <c r="W287" s="372"/>
      <c r="X287" s="372"/>
      <c r="Y287" s="285"/>
      <c r="Z287" s="285"/>
      <c r="AA287" s="285"/>
      <c r="AB287" s="371"/>
    </row>
    <row r="288" spans="1:28" ht="18" customHeight="1" x14ac:dyDescent="0.2">
      <c r="A288" s="369"/>
      <c r="B288" s="72" t="s">
        <v>1387</v>
      </c>
      <c r="C288" s="371"/>
      <c r="D288" s="372"/>
      <c r="E288" s="285"/>
      <c r="F288" s="285"/>
      <c r="G288" s="285"/>
      <c r="H288" s="371"/>
      <c r="I288" s="372"/>
      <c r="J288" s="285"/>
      <c r="K288" s="285"/>
      <c r="L288" s="285"/>
      <c r="M288" s="371"/>
      <c r="N288" s="372"/>
      <c r="O288" s="285"/>
      <c r="P288" s="285"/>
      <c r="Q288" s="285"/>
      <c r="R288" s="371"/>
      <c r="S288" s="372"/>
      <c r="T288" s="285"/>
      <c r="U288" s="285"/>
      <c r="V288" s="285"/>
      <c r="W288" s="372"/>
      <c r="X288" s="372"/>
      <c r="Y288" s="285"/>
      <c r="Z288" s="285"/>
      <c r="AA288" s="285"/>
      <c r="AB288" s="371"/>
    </row>
    <row r="289" spans="1:16384" ht="18" customHeight="1" x14ac:dyDescent="0.2">
      <c r="A289" s="369"/>
      <c r="B289" s="38" t="s">
        <v>1449</v>
      </c>
      <c r="C289" s="371"/>
      <c r="D289" s="372"/>
      <c r="E289" s="285"/>
      <c r="F289" s="285"/>
      <c r="G289" s="285"/>
      <c r="H289" s="371"/>
      <c r="I289" s="372"/>
      <c r="J289" s="285"/>
      <c r="K289" s="285"/>
      <c r="L289" s="285"/>
      <c r="M289" s="371"/>
      <c r="N289" s="372"/>
      <c r="O289" s="285"/>
      <c r="P289" s="285"/>
      <c r="Q289" s="285"/>
      <c r="R289" s="371"/>
      <c r="S289" s="372"/>
      <c r="T289" s="285"/>
      <c r="U289" s="285"/>
      <c r="V289" s="285"/>
      <c r="W289" s="372"/>
      <c r="X289" s="372"/>
      <c r="Y289" s="285"/>
      <c r="Z289" s="285"/>
      <c r="AA289" s="285"/>
      <c r="AB289" s="371"/>
    </row>
    <row r="290" spans="1:16384" ht="18" customHeight="1" x14ac:dyDescent="0.2">
      <c r="A290" s="369"/>
      <c r="B290" s="38" t="s">
        <v>1594</v>
      </c>
      <c r="C290" s="371"/>
      <c r="D290" s="372"/>
      <c r="E290" s="285"/>
      <c r="F290" s="285"/>
      <c r="G290" s="285"/>
      <c r="H290" s="371"/>
      <c r="I290" s="372"/>
      <c r="J290" s="285"/>
      <c r="K290" s="285"/>
      <c r="L290" s="285"/>
      <c r="M290" s="371"/>
      <c r="N290" s="372"/>
      <c r="O290" s="285"/>
      <c r="P290" s="285"/>
      <c r="Q290" s="285"/>
      <c r="R290" s="371"/>
      <c r="S290" s="372"/>
      <c r="T290" s="285"/>
      <c r="U290" s="285"/>
      <c r="V290" s="285"/>
      <c r="W290" s="372"/>
      <c r="X290" s="372"/>
      <c r="Y290" s="285"/>
      <c r="Z290" s="285"/>
      <c r="AA290" s="285"/>
      <c r="AB290" s="371"/>
    </row>
    <row r="291" spans="1:16384" ht="18" customHeight="1" x14ac:dyDescent="0.2">
      <c r="A291" s="369"/>
      <c r="B291" s="38" t="s">
        <v>1298</v>
      </c>
      <c r="C291" s="371"/>
      <c r="D291" s="372"/>
      <c r="E291" s="285"/>
      <c r="F291" s="285"/>
      <c r="G291" s="285"/>
      <c r="H291" s="371"/>
      <c r="I291" s="372"/>
      <c r="J291" s="285"/>
      <c r="K291" s="285"/>
      <c r="L291" s="285"/>
      <c r="M291" s="371"/>
      <c r="N291" s="372"/>
      <c r="O291" s="285"/>
      <c r="P291" s="285"/>
      <c r="Q291" s="285"/>
      <c r="R291" s="371"/>
      <c r="S291" s="372"/>
      <c r="T291" s="285"/>
      <c r="U291" s="285"/>
      <c r="V291" s="285"/>
      <c r="W291" s="372"/>
      <c r="X291" s="372"/>
      <c r="Y291" s="285"/>
      <c r="Z291" s="285"/>
      <c r="AA291" s="285"/>
      <c r="AB291" s="371"/>
    </row>
    <row r="292" spans="1:16384" ht="18" customHeight="1" x14ac:dyDescent="0.2">
      <c r="A292" s="369"/>
      <c r="B292" s="38" t="s">
        <v>1450</v>
      </c>
      <c r="C292" s="371"/>
      <c r="D292" s="372"/>
      <c r="E292" s="285"/>
      <c r="F292" s="285"/>
      <c r="G292" s="285"/>
      <c r="H292" s="371"/>
      <c r="I292" s="372"/>
      <c r="J292" s="285"/>
      <c r="K292" s="285"/>
      <c r="L292" s="285"/>
      <c r="M292" s="371"/>
      <c r="N292" s="372"/>
      <c r="O292" s="285"/>
      <c r="P292" s="285"/>
      <c r="Q292" s="285"/>
      <c r="R292" s="371"/>
      <c r="S292" s="372"/>
      <c r="T292" s="285"/>
      <c r="U292" s="285"/>
      <c r="V292" s="285"/>
      <c r="W292" s="372"/>
      <c r="X292" s="372"/>
      <c r="Y292" s="285"/>
      <c r="Z292" s="285"/>
      <c r="AA292" s="285"/>
      <c r="AB292" s="371"/>
    </row>
    <row r="293" spans="1:16384" ht="18" customHeight="1" x14ac:dyDescent="0.2">
      <c r="A293" s="369"/>
      <c r="B293" s="38" t="s">
        <v>1451</v>
      </c>
      <c r="C293" s="371"/>
      <c r="D293" s="372"/>
      <c r="E293" s="285"/>
      <c r="F293" s="285"/>
      <c r="G293" s="285"/>
      <c r="H293" s="371"/>
      <c r="I293" s="372"/>
      <c r="J293" s="285"/>
      <c r="K293" s="285"/>
      <c r="L293" s="285"/>
      <c r="M293" s="371"/>
      <c r="N293" s="372"/>
      <c r="O293" s="285"/>
      <c r="P293" s="285"/>
      <c r="Q293" s="285"/>
      <c r="R293" s="371"/>
      <c r="S293" s="372"/>
      <c r="T293" s="285"/>
      <c r="U293" s="285"/>
      <c r="V293" s="285"/>
      <c r="W293" s="372"/>
      <c r="X293" s="372"/>
      <c r="Y293" s="285"/>
      <c r="Z293" s="285"/>
      <c r="AA293" s="285"/>
      <c r="AB293" s="371"/>
    </row>
    <row r="294" spans="1:16384" ht="18" customHeight="1" x14ac:dyDescent="0.2">
      <c r="A294" s="369"/>
      <c r="B294" s="38" t="s">
        <v>1452</v>
      </c>
      <c r="C294" s="371"/>
      <c r="D294" s="372"/>
      <c r="E294" s="285"/>
      <c r="F294" s="285"/>
      <c r="G294" s="285"/>
      <c r="H294" s="371"/>
      <c r="I294" s="372"/>
      <c r="J294" s="285"/>
      <c r="K294" s="285"/>
      <c r="L294" s="285"/>
      <c r="M294" s="371"/>
      <c r="N294" s="372"/>
      <c r="O294" s="285"/>
      <c r="P294" s="285"/>
      <c r="Q294" s="285"/>
      <c r="R294" s="371"/>
      <c r="S294" s="372"/>
      <c r="T294" s="285"/>
      <c r="U294" s="285"/>
      <c r="V294" s="285"/>
      <c r="W294" s="372"/>
      <c r="X294" s="372"/>
      <c r="Y294" s="285"/>
      <c r="Z294" s="285"/>
      <c r="AA294" s="285"/>
      <c r="AB294" s="371"/>
    </row>
    <row r="295" spans="1:16384" ht="18" customHeight="1" x14ac:dyDescent="0.2">
      <c r="A295" s="369"/>
      <c r="B295" s="38" t="s">
        <v>1453</v>
      </c>
      <c r="C295" s="371"/>
      <c r="D295" s="372"/>
      <c r="E295" s="285"/>
      <c r="F295" s="285"/>
      <c r="G295" s="285"/>
      <c r="H295" s="371"/>
      <c r="I295" s="372"/>
      <c r="J295" s="285"/>
      <c r="K295" s="285"/>
      <c r="L295" s="285"/>
      <c r="M295" s="371"/>
      <c r="N295" s="372"/>
      <c r="O295" s="285"/>
      <c r="P295" s="285"/>
      <c r="Q295" s="285"/>
      <c r="R295" s="371"/>
      <c r="S295" s="372"/>
      <c r="T295" s="285"/>
      <c r="U295" s="285"/>
      <c r="V295" s="285"/>
      <c r="W295" s="372"/>
      <c r="X295" s="372"/>
      <c r="Y295" s="285"/>
      <c r="Z295" s="285"/>
      <c r="AA295" s="285"/>
      <c r="AB295" s="371"/>
    </row>
    <row r="296" spans="1:16384" ht="18" customHeight="1" x14ac:dyDescent="0.2">
      <c r="A296" s="369"/>
      <c r="B296" s="72" t="s">
        <v>1595</v>
      </c>
      <c r="C296" s="371"/>
      <c r="D296" s="372"/>
      <c r="E296" s="285"/>
      <c r="F296" s="285"/>
      <c r="G296" s="285"/>
      <c r="H296" s="371"/>
      <c r="I296" s="372"/>
      <c r="J296" s="285"/>
      <c r="K296" s="285"/>
      <c r="L296" s="285"/>
      <c r="M296" s="371"/>
      <c r="N296" s="372"/>
      <c r="O296" s="285"/>
      <c r="P296" s="285"/>
      <c r="Q296" s="285"/>
      <c r="R296" s="371"/>
      <c r="S296" s="372"/>
      <c r="T296" s="285"/>
      <c r="U296" s="285"/>
      <c r="V296" s="285"/>
      <c r="W296" s="372"/>
      <c r="X296" s="372"/>
      <c r="Y296" s="285"/>
      <c r="Z296" s="285"/>
      <c r="AA296" s="285"/>
      <c r="AB296" s="371"/>
    </row>
    <row r="297" spans="1:16384" ht="18" customHeight="1" x14ac:dyDescent="0.2">
      <c r="A297" s="369"/>
      <c r="B297" s="38" t="s">
        <v>1291</v>
      </c>
      <c r="C297" s="371"/>
      <c r="D297" s="372"/>
      <c r="E297" s="52" t="s">
        <v>1291</v>
      </c>
      <c r="F297" s="52" t="s">
        <v>1291</v>
      </c>
      <c r="G297" s="52" t="s">
        <v>1291</v>
      </c>
      <c r="H297" s="371"/>
      <c r="I297" s="372"/>
      <c r="J297" s="52" t="s">
        <v>1291</v>
      </c>
      <c r="K297" s="52" t="s">
        <v>1291</v>
      </c>
      <c r="L297" s="52" t="s">
        <v>1291</v>
      </c>
      <c r="M297" s="371"/>
      <c r="N297" s="372"/>
      <c r="O297" s="52" t="s">
        <v>1291</v>
      </c>
      <c r="P297" s="52" t="s">
        <v>1291</v>
      </c>
      <c r="Q297" s="52" t="s">
        <v>1291</v>
      </c>
      <c r="R297" s="371"/>
      <c r="S297" s="372"/>
      <c r="T297" s="52" t="s">
        <v>1291</v>
      </c>
      <c r="U297" s="52" t="s">
        <v>1291</v>
      </c>
      <c r="V297" s="52" t="s">
        <v>1291</v>
      </c>
      <c r="W297" s="372"/>
      <c r="X297" s="372"/>
      <c r="Y297" s="52" t="s">
        <v>1291</v>
      </c>
      <c r="Z297" s="52" t="s">
        <v>1291</v>
      </c>
      <c r="AA297" s="52" t="s">
        <v>1291</v>
      </c>
      <c r="AB297" s="371"/>
      <c r="AC297" s="38" t="s">
        <v>1291</v>
      </c>
      <c r="AD297" s="38" t="s">
        <v>1291</v>
      </c>
      <c r="AE297" s="38" t="s">
        <v>1291</v>
      </c>
      <c r="AF297" s="38" t="s">
        <v>1291</v>
      </c>
      <c r="AG297" s="38" t="s">
        <v>1291</v>
      </c>
      <c r="AH297" s="38" t="s">
        <v>1291</v>
      </c>
      <c r="AI297" s="38" t="s">
        <v>1291</v>
      </c>
      <c r="AJ297" s="38" t="s">
        <v>1291</v>
      </c>
      <c r="AK297" s="38" t="s">
        <v>1291</v>
      </c>
      <c r="AL297" s="38" t="s">
        <v>1291</v>
      </c>
      <c r="AM297" s="38" t="s">
        <v>1291</v>
      </c>
      <c r="AN297" s="38" t="s">
        <v>1291</v>
      </c>
      <c r="AO297" s="38" t="s">
        <v>1291</v>
      </c>
      <c r="AP297" s="38" t="s">
        <v>1291</v>
      </c>
      <c r="AQ297" s="38" t="s">
        <v>1291</v>
      </c>
      <c r="AR297" s="38" t="s">
        <v>1291</v>
      </c>
      <c r="AS297" s="38" t="s">
        <v>1291</v>
      </c>
      <c r="AT297" s="38" t="s">
        <v>1291</v>
      </c>
      <c r="AU297" s="38" t="s">
        <v>1291</v>
      </c>
      <c r="AV297" s="38" t="s">
        <v>1291</v>
      </c>
      <c r="AW297" s="38" t="s">
        <v>1291</v>
      </c>
      <c r="AX297" s="38" t="s">
        <v>1291</v>
      </c>
      <c r="AY297" s="38" t="s">
        <v>1291</v>
      </c>
      <c r="AZ297" s="38" t="s">
        <v>1291</v>
      </c>
      <c r="BA297" s="38" t="s">
        <v>1291</v>
      </c>
      <c r="BB297" s="38" t="s">
        <v>1291</v>
      </c>
      <c r="BC297" s="38" t="s">
        <v>1291</v>
      </c>
      <c r="BD297" s="38" t="s">
        <v>1291</v>
      </c>
      <c r="BE297" s="38" t="s">
        <v>1291</v>
      </c>
      <c r="BF297" s="38" t="s">
        <v>1291</v>
      </c>
      <c r="BG297" s="38" t="s">
        <v>1291</v>
      </c>
      <c r="BH297" s="38" t="s">
        <v>1291</v>
      </c>
      <c r="BI297" s="38" t="s">
        <v>1291</v>
      </c>
      <c r="BJ297" s="38" t="s">
        <v>1291</v>
      </c>
      <c r="BK297" s="38" t="s">
        <v>1291</v>
      </c>
      <c r="BL297" s="38" t="s">
        <v>1291</v>
      </c>
      <c r="BM297" s="38" t="s">
        <v>1291</v>
      </c>
      <c r="BN297" s="38" t="s">
        <v>1291</v>
      </c>
      <c r="BO297" s="38" t="s">
        <v>1291</v>
      </c>
      <c r="BP297" s="38" t="s">
        <v>1291</v>
      </c>
      <c r="BQ297" s="38" t="s">
        <v>1291</v>
      </c>
      <c r="BR297" s="38" t="s">
        <v>1291</v>
      </c>
      <c r="BS297" s="38" t="s">
        <v>1291</v>
      </c>
      <c r="BT297" s="38" t="s">
        <v>1291</v>
      </c>
      <c r="BU297" s="38" t="s">
        <v>1291</v>
      </c>
      <c r="BV297" s="38" t="s">
        <v>1291</v>
      </c>
      <c r="BW297" s="38" t="s">
        <v>1291</v>
      </c>
      <c r="BX297" s="38" t="s">
        <v>1291</v>
      </c>
      <c r="BY297" s="38" t="s">
        <v>1291</v>
      </c>
      <c r="BZ297" s="38" t="s">
        <v>1291</v>
      </c>
      <c r="CA297" s="38" t="s">
        <v>1291</v>
      </c>
      <c r="CB297" s="38" t="s">
        <v>1291</v>
      </c>
      <c r="CC297" s="38" t="s">
        <v>1291</v>
      </c>
      <c r="CD297" s="38" t="s">
        <v>1291</v>
      </c>
      <c r="CE297" s="38" t="s">
        <v>1291</v>
      </c>
      <c r="CF297" s="38" t="s">
        <v>1291</v>
      </c>
      <c r="CG297" s="38" t="s">
        <v>1291</v>
      </c>
      <c r="CH297" s="38" t="s">
        <v>1291</v>
      </c>
      <c r="CI297" s="38" t="s">
        <v>1291</v>
      </c>
      <c r="CJ297" s="38" t="s">
        <v>1291</v>
      </c>
      <c r="CK297" s="38" t="s">
        <v>1291</v>
      </c>
      <c r="CL297" s="38" t="s">
        <v>1291</v>
      </c>
      <c r="CM297" s="38" t="s">
        <v>1291</v>
      </c>
      <c r="CN297" s="38" t="s">
        <v>1291</v>
      </c>
      <c r="CO297" s="38" t="s">
        <v>1291</v>
      </c>
      <c r="CP297" s="38" t="s">
        <v>1291</v>
      </c>
      <c r="CQ297" s="38" t="s">
        <v>1291</v>
      </c>
      <c r="CR297" s="38" t="s">
        <v>1291</v>
      </c>
      <c r="CS297" s="38" t="s">
        <v>1291</v>
      </c>
      <c r="CT297" s="38" t="s">
        <v>1291</v>
      </c>
      <c r="CU297" s="38" t="s">
        <v>1291</v>
      </c>
      <c r="CV297" s="38" t="s">
        <v>1291</v>
      </c>
      <c r="CW297" s="38" t="s">
        <v>1291</v>
      </c>
      <c r="CX297" s="38" t="s">
        <v>1291</v>
      </c>
      <c r="CY297" s="38" t="s">
        <v>1291</v>
      </c>
      <c r="CZ297" s="38" t="s">
        <v>1291</v>
      </c>
      <c r="DA297" s="38" t="s">
        <v>1291</v>
      </c>
      <c r="DB297" s="38" t="s">
        <v>1291</v>
      </c>
      <c r="DC297" s="38" t="s">
        <v>1291</v>
      </c>
      <c r="DD297" s="38" t="s">
        <v>1291</v>
      </c>
      <c r="DE297" s="38" t="s">
        <v>1291</v>
      </c>
      <c r="DF297" s="38" t="s">
        <v>1291</v>
      </c>
      <c r="DG297" s="38" t="s">
        <v>1291</v>
      </c>
      <c r="DH297" s="38" t="s">
        <v>1291</v>
      </c>
      <c r="DI297" s="38" t="s">
        <v>1291</v>
      </c>
      <c r="DJ297" s="38" t="s">
        <v>1291</v>
      </c>
      <c r="DK297" s="38" t="s">
        <v>1291</v>
      </c>
      <c r="DL297" s="38" t="s">
        <v>1291</v>
      </c>
      <c r="DM297" s="38" t="s">
        <v>1291</v>
      </c>
      <c r="DN297" s="38" t="s">
        <v>1291</v>
      </c>
      <c r="DO297" s="38" t="s">
        <v>1291</v>
      </c>
      <c r="DP297" s="38" t="s">
        <v>1291</v>
      </c>
      <c r="DQ297" s="38" t="s">
        <v>1291</v>
      </c>
      <c r="DR297" s="38" t="s">
        <v>1291</v>
      </c>
      <c r="DS297" s="38" t="s">
        <v>1291</v>
      </c>
      <c r="DT297" s="38" t="s">
        <v>1291</v>
      </c>
      <c r="DU297" s="38" t="s">
        <v>1291</v>
      </c>
      <c r="DV297" s="38" t="s">
        <v>1291</v>
      </c>
      <c r="DW297" s="38" t="s">
        <v>1291</v>
      </c>
      <c r="DX297" s="38" t="s">
        <v>1291</v>
      </c>
      <c r="DY297" s="38" t="s">
        <v>1291</v>
      </c>
      <c r="DZ297" s="38" t="s">
        <v>1291</v>
      </c>
      <c r="EA297" s="38" t="s">
        <v>1291</v>
      </c>
      <c r="EB297" s="38" t="s">
        <v>1291</v>
      </c>
      <c r="EC297" s="38" t="s">
        <v>1291</v>
      </c>
      <c r="ED297" s="38" t="s">
        <v>1291</v>
      </c>
      <c r="EE297" s="38" t="s">
        <v>1291</v>
      </c>
      <c r="EF297" s="38" t="s">
        <v>1291</v>
      </c>
      <c r="EG297" s="38" t="s">
        <v>1291</v>
      </c>
      <c r="EH297" s="38" t="s">
        <v>1291</v>
      </c>
      <c r="EI297" s="38" t="s">
        <v>1291</v>
      </c>
      <c r="EJ297" s="38" t="s">
        <v>1291</v>
      </c>
      <c r="EK297" s="38" t="s">
        <v>1291</v>
      </c>
      <c r="EL297" s="38" t="s">
        <v>1291</v>
      </c>
      <c r="EM297" s="38" t="s">
        <v>1291</v>
      </c>
      <c r="EN297" s="38" t="s">
        <v>1291</v>
      </c>
      <c r="EO297" s="38" t="s">
        <v>1291</v>
      </c>
      <c r="EP297" s="38" t="s">
        <v>1291</v>
      </c>
      <c r="EQ297" s="38" t="s">
        <v>1291</v>
      </c>
      <c r="ER297" s="38" t="s">
        <v>1291</v>
      </c>
      <c r="ES297" s="38" t="s">
        <v>1291</v>
      </c>
      <c r="ET297" s="38" t="s">
        <v>1291</v>
      </c>
      <c r="EU297" s="38" t="s">
        <v>1291</v>
      </c>
      <c r="EV297" s="38" t="s">
        <v>1291</v>
      </c>
      <c r="EW297" s="38" t="s">
        <v>1291</v>
      </c>
      <c r="EX297" s="38" t="s">
        <v>1291</v>
      </c>
      <c r="EY297" s="38" t="s">
        <v>1291</v>
      </c>
      <c r="EZ297" s="38" t="s">
        <v>1291</v>
      </c>
      <c r="FA297" s="38" t="s">
        <v>1291</v>
      </c>
      <c r="FB297" s="38" t="s">
        <v>1291</v>
      </c>
      <c r="FC297" s="38" t="s">
        <v>1291</v>
      </c>
      <c r="FD297" s="38" t="s">
        <v>1291</v>
      </c>
      <c r="FE297" s="38" t="s">
        <v>1291</v>
      </c>
      <c r="FF297" s="38" t="s">
        <v>1291</v>
      </c>
      <c r="FG297" s="38" t="s">
        <v>1291</v>
      </c>
      <c r="FH297" s="38" t="s">
        <v>1291</v>
      </c>
      <c r="FI297" s="38" t="s">
        <v>1291</v>
      </c>
      <c r="FJ297" s="38" t="s">
        <v>1291</v>
      </c>
      <c r="FK297" s="38" t="s">
        <v>1291</v>
      </c>
      <c r="FL297" s="38" t="s">
        <v>1291</v>
      </c>
      <c r="FM297" s="38" t="s">
        <v>1291</v>
      </c>
      <c r="FN297" s="38" t="s">
        <v>1291</v>
      </c>
      <c r="FO297" s="38" t="s">
        <v>1291</v>
      </c>
      <c r="FP297" s="38" t="s">
        <v>1291</v>
      </c>
      <c r="FQ297" s="38" t="s">
        <v>1291</v>
      </c>
      <c r="FR297" s="38" t="s">
        <v>1291</v>
      </c>
      <c r="FS297" s="38" t="s">
        <v>1291</v>
      </c>
      <c r="FT297" s="38" t="s">
        <v>1291</v>
      </c>
      <c r="FU297" s="38" t="s">
        <v>1291</v>
      </c>
      <c r="FV297" s="38" t="s">
        <v>1291</v>
      </c>
      <c r="FW297" s="38" t="s">
        <v>1291</v>
      </c>
      <c r="FX297" s="38" t="s">
        <v>1291</v>
      </c>
      <c r="FY297" s="38" t="s">
        <v>1291</v>
      </c>
      <c r="FZ297" s="38" t="s">
        <v>1291</v>
      </c>
      <c r="GA297" s="38" t="s">
        <v>1291</v>
      </c>
      <c r="GB297" s="38" t="s">
        <v>1291</v>
      </c>
      <c r="GC297" s="38" t="s">
        <v>1291</v>
      </c>
      <c r="GD297" s="38" t="s">
        <v>1291</v>
      </c>
      <c r="GE297" s="38" t="s">
        <v>1291</v>
      </c>
      <c r="GF297" s="38" t="s">
        <v>1291</v>
      </c>
      <c r="GG297" s="38" t="s">
        <v>1291</v>
      </c>
      <c r="GH297" s="38" t="s">
        <v>1291</v>
      </c>
      <c r="GI297" s="38" t="s">
        <v>1291</v>
      </c>
      <c r="GJ297" s="38" t="s">
        <v>1291</v>
      </c>
      <c r="GK297" s="38" t="s">
        <v>1291</v>
      </c>
      <c r="GL297" s="38" t="s">
        <v>1291</v>
      </c>
      <c r="GM297" s="38" t="s">
        <v>1291</v>
      </c>
      <c r="GN297" s="38" t="s">
        <v>1291</v>
      </c>
      <c r="GO297" s="38" t="s">
        <v>1291</v>
      </c>
      <c r="GP297" s="38" t="s">
        <v>1291</v>
      </c>
      <c r="GQ297" s="38" t="s">
        <v>1291</v>
      </c>
      <c r="GR297" s="38" t="s">
        <v>1291</v>
      </c>
      <c r="GS297" s="38" t="s">
        <v>1291</v>
      </c>
      <c r="GT297" s="38" t="s">
        <v>1291</v>
      </c>
      <c r="GU297" s="38" t="s">
        <v>1291</v>
      </c>
      <c r="GV297" s="38" t="s">
        <v>1291</v>
      </c>
      <c r="GW297" s="38" t="s">
        <v>1291</v>
      </c>
      <c r="GX297" s="38" t="s">
        <v>1291</v>
      </c>
      <c r="GY297" s="38" t="s">
        <v>1291</v>
      </c>
      <c r="GZ297" s="38" t="s">
        <v>1291</v>
      </c>
      <c r="HA297" s="38" t="s">
        <v>1291</v>
      </c>
      <c r="HB297" s="38" t="s">
        <v>1291</v>
      </c>
      <c r="HC297" s="38" t="s">
        <v>1291</v>
      </c>
      <c r="HD297" s="38" t="s">
        <v>1291</v>
      </c>
      <c r="HE297" s="38" t="s">
        <v>1291</v>
      </c>
      <c r="HF297" s="38" t="s">
        <v>1291</v>
      </c>
      <c r="HG297" s="38" t="s">
        <v>1291</v>
      </c>
      <c r="HH297" s="38" t="s">
        <v>1291</v>
      </c>
      <c r="HI297" s="38" t="s">
        <v>1291</v>
      </c>
      <c r="HJ297" s="38" t="s">
        <v>1291</v>
      </c>
      <c r="HK297" s="38" t="s">
        <v>1291</v>
      </c>
      <c r="HL297" s="38" t="s">
        <v>1291</v>
      </c>
      <c r="HM297" s="38" t="s">
        <v>1291</v>
      </c>
      <c r="HN297" s="38" t="s">
        <v>1291</v>
      </c>
      <c r="HO297" s="38" t="s">
        <v>1291</v>
      </c>
      <c r="HP297" s="38" t="s">
        <v>1291</v>
      </c>
      <c r="HQ297" s="38" t="s">
        <v>1291</v>
      </c>
      <c r="HR297" s="38" t="s">
        <v>1291</v>
      </c>
      <c r="HS297" s="38" t="s">
        <v>1291</v>
      </c>
      <c r="HT297" s="38" t="s">
        <v>1291</v>
      </c>
      <c r="HU297" s="38" t="s">
        <v>1291</v>
      </c>
      <c r="HV297" s="38" t="s">
        <v>1291</v>
      </c>
      <c r="HW297" s="38" t="s">
        <v>1291</v>
      </c>
      <c r="HX297" s="38" t="s">
        <v>1291</v>
      </c>
      <c r="HY297" s="38" t="s">
        <v>1291</v>
      </c>
      <c r="HZ297" s="38" t="s">
        <v>1291</v>
      </c>
      <c r="IA297" s="38" t="s">
        <v>1291</v>
      </c>
      <c r="IB297" s="38" t="s">
        <v>1291</v>
      </c>
      <c r="IC297" s="38" t="s">
        <v>1291</v>
      </c>
      <c r="ID297" s="38" t="s">
        <v>1291</v>
      </c>
      <c r="IE297" s="38" t="s">
        <v>1291</v>
      </c>
      <c r="IF297" s="38" t="s">
        <v>1291</v>
      </c>
      <c r="IG297" s="38" t="s">
        <v>1291</v>
      </c>
      <c r="IH297" s="38" t="s">
        <v>1291</v>
      </c>
      <c r="II297" s="38" t="s">
        <v>1291</v>
      </c>
      <c r="IJ297" s="38" t="s">
        <v>1291</v>
      </c>
      <c r="IK297" s="38" t="s">
        <v>1291</v>
      </c>
      <c r="IL297" s="38" t="s">
        <v>1291</v>
      </c>
      <c r="IM297" s="38" t="s">
        <v>1291</v>
      </c>
      <c r="IN297" s="38" t="s">
        <v>1291</v>
      </c>
      <c r="IO297" s="38" t="s">
        <v>1291</v>
      </c>
      <c r="IP297" s="38" t="s">
        <v>1291</v>
      </c>
      <c r="IQ297" s="38" t="s">
        <v>1291</v>
      </c>
      <c r="IR297" s="38" t="s">
        <v>1291</v>
      </c>
      <c r="IS297" s="38" t="s">
        <v>1291</v>
      </c>
      <c r="IT297" s="38" t="s">
        <v>1291</v>
      </c>
      <c r="IU297" s="38" t="s">
        <v>1291</v>
      </c>
      <c r="IV297" s="38" t="s">
        <v>1291</v>
      </c>
      <c r="IW297" s="38" t="s">
        <v>1291</v>
      </c>
      <c r="IX297" s="38" t="s">
        <v>1291</v>
      </c>
      <c r="IY297" s="38" t="s">
        <v>1291</v>
      </c>
      <c r="IZ297" s="38" t="s">
        <v>1291</v>
      </c>
      <c r="JA297" s="38" t="s">
        <v>1291</v>
      </c>
      <c r="JB297" s="38" t="s">
        <v>1291</v>
      </c>
      <c r="JC297" s="38" t="s">
        <v>1291</v>
      </c>
      <c r="JD297" s="38" t="s">
        <v>1291</v>
      </c>
      <c r="JE297" s="38" t="s">
        <v>1291</v>
      </c>
      <c r="JF297" s="38" t="s">
        <v>1291</v>
      </c>
      <c r="JG297" s="38" t="s">
        <v>1291</v>
      </c>
      <c r="JH297" s="38" t="s">
        <v>1291</v>
      </c>
      <c r="JI297" s="38" t="s">
        <v>1291</v>
      </c>
      <c r="JJ297" s="38" t="s">
        <v>1291</v>
      </c>
      <c r="JK297" s="38" t="s">
        <v>1291</v>
      </c>
      <c r="JL297" s="38" t="s">
        <v>1291</v>
      </c>
      <c r="JM297" s="38" t="s">
        <v>1291</v>
      </c>
      <c r="JN297" s="38" t="s">
        <v>1291</v>
      </c>
      <c r="JO297" s="38" t="s">
        <v>1291</v>
      </c>
      <c r="JP297" s="38" t="s">
        <v>1291</v>
      </c>
      <c r="JQ297" s="38" t="s">
        <v>1291</v>
      </c>
      <c r="JR297" s="38" t="s">
        <v>1291</v>
      </c>
      <c r="JS297" s="38" t="s">
        <v>1291</v>
      </c>
      <c r="JT297" s="38" t="s">
        <v>1291</v>
      </c>
      <c r="JU297" s="38" t="s">
        <v>1291</v>
      </c>
      <c r="JV297" s="38" t="s">
        <v>1291</v>
      </c>
      <c r="JW297" s="38" t="s">
        <v>1291</v>
      </c>
      <c r="JX297" s="38" t="s">
        <v>1291</v>
      </c>
      <c r="JY297" s="38" t="s">
        <v>1291</v>
      </c>
      <c r="JZ297" s="38" t="s">
        <v>1291</v>
      </c>
      <c r="KA297" s="38" t="s">
        <v>1291</v>
      </c>
      <c r="KB297" s="38" t="s">
        <v>1291</v>
      </c>
      <c r="KC297" s="38" t="s">
        <v>1291</v>
      </c>
      <c r="KD297" s="38" t="s">
        <v>1291</v>
      </c>
      <c r="KE297" s="38" t="s">
        <v>1291</v>
      </c>
      <c r="KF297" s="38" t="s">
        <v>1291</v>
      </c>
      <c r="KG297" s="38" t="s">
        <v>1291</v>
      </c>
      <c r="KH297" s="38" t="s">
        <v>1291</v>
      </c>
      <c r="KI297" s="38" t="s">
        <v>1291</v>
      </c>
      <c r="KJ297" s="38" t="s">
        <v>1291</v>
      </c>
      <c r="KK297" s="38" t="s">
        <v>1291</v>
      </c>
      <c r="KL297" s="38" t="s">
        <v>1291</v>
      </c>
      <c r="KM297" s="38" t="s">
        <v>1291</v>
      </c>
      <c r="KN297" s="38" t="s">
        <v>1291</v>
      </c>
      <c r="KO297" s="38" t="s">
        <v>1291</v>
      </c>
      <c r="KP297" s="38" t="s">
        <v>1291</v>
      </c>
      <c r="KQ297" s="38" t="s">
        <v>1291</v>
      </c>
      <c r="KR297" s="38" t="s">
        <v>1291</v>
      </c>
      <c r="KS297" s="38" t="s">
        <v>1291</v>
      </c>
      <c r="KT297" s="38" t="s">
        <v>1291</v>
      </c>
      <c r="KU297" s="38" t="s">
        <v>1291</v>
      </c>
      <c r="KV297" s="38" t="s">
        <v>1291</v>
      </c>
      <c r="KW297" s="38" t="s">
        <v>1291</v>
      </c>
      <c r="KX297" s="38" t="s">
        <v>1291</v>
      </c>
      <c r="KY297" s="38" t="s">
        <v>1291</v>
      </c>
      <c r="KZ297" s="38" t="s">
        <v>1291</v>
      </c>
      <c r="LA297" s="38" t="s">
        <v>1291</v>
      </c>
      <c r="LB297" s="38" t="s">
        <v>1291</v>
      </c>
      <c r="LC297" s="38" t="s">
        <v>1291</v>
      </c>
      <c r="LD297" s="38" t="s">
        <v>1291</v>
      </c>
      <c r="LE297" s="38" t="s">
        <v>1291</v>
      </c>
      <c r="LF297" s="38" t="s">
        <v>1291</v>
      </c>
      <c r="LG297" s="38" t="s">
        <v>1291</v>
      </c>
      <c r="LH297" s="38" t="s">
        <v>1291</v>
      </c>
      <c r="LI297" s="38" t="s">
        <v>1291</v>
      </c>
      <c r="LJ297" s="38" t="s">
        <v>1291</v>
      </c>
      <c r="LK297" s="38" t="s">
        <v>1291</v>
      </c>
      <c r="LL297" s="38" t="s">
        <v>1291</v>
      </c>
      <c r="LM297" s="38" t="s">
        <v>1291</v>
      </c>
      <c r="LN297" s="38" t="s">
        <v>1291</v>
      </c>
      <c r="LO297" s="38" t="s">
        <v>1291</v>
      </c>
      <c r="LP297" s="38" t="s">
        <v>1291</v>
      </c>
      <c r="LQ297" s="38" t="s">
        <v>1291</v>
      </c>
      <c r="LR297" s="38" t="s">
        <v>1291</v>
      </c>
      <c r="LS297" s="38" t="s">
        <v>1291</v>
      </c>
      <c r="LT297" s="38" t="s">
        <v>1291</v>
      </c>
      <c r="LU297" s="38" t="s">
        <v>1291</v>
      </c>
      <c r="LV297" s="38" t="s">
        <v>1291</v>
      </c>
      <c r="LW297" s="38" t="s">
        <v>1291</v>
      </c>
      <c r="LX297" s="38" t="s">
        <v>1291</v>
      </c>
      <c r="LY297" s="38" t="s">
        <v>1291</v>
      </c>
      <c r="LZ297" s="38" t="s">
        <v>1291</v>
      </c>
      <c r="MA297" s="38" t="s">
        <v>1291</v>
      </c>
      <c r="MB297" s="38" t="s">
        <v>1291</v>
      </c>
      <c r="MC297" s="38" t="s">
        <v>1291</v>
      </c>
      <c r="MD297" s="38" t="s">
        <v>1291</v>
      </c>
      <c r="ME297" s="38" t="s">
        <v>1291</v>
      </c>
      <c r="MF297" s="38" t="s">
        <v>1291</v>
      </c>
      <c r="MG297" s="38" t="s">
        <v>1291</v>
      </c>
      <c r="MH297" s="38" t="s">
        <v>1291</v>
      </c>
      <c r="MI297" s="38" t="s">
        <v>1291</v>
      </c>
      <c r="MJ297" s="38" t="s">
        <v>1291</v>
      </c>
      <c r="MK297" s="38" t="s">
        <v>1291</v>
      </c>
      <c r="ML297" s="38" t="s">
        <v>1291</v>
      </c>
      <c r="MM297" s="38" t="s">
        <v>1291</v>
      </c>
      <c r="MN297" s="38" t="s">
        <v>1291</v>
      </c>
      <c r="MO297" s="38" t="s">
        <v>1291</v>
      </c>
      <c r="MP297" s="38" t="s">
        <v>1291</v>
      </c>
      <c r="MQ297" s="38" t="s">
        <v>1291</v>
      </c>
      <c r="MR297" s="38" t="s">
        <v>1291</v>
      </c>
      <c r="MS297" s="38" t="s">
        <v>1291</v>
      </c>
      <c r="MT297" s="38" t="s">
        <v>1291</v>
      </c>
      <c r="MU297" s="38" t="s">
        <v>1291</v>
      </c>
      <c r="MV297" s="38" t="s">
        <v>1291</v>
      </c>
      <c r="MW297" s="38" t="s">
        <v>1291</v>
      </c>
      <c r="MX297" s="38" t="s">
        <v>1291</v>
      </c>
      <c r="MY297" s="38" t="s">
        <v>1291</v>
      </c>
      <c r="MZ297" s="38" t="s">
        <v>1291</v>
      </c>
      <c r="NA297" s="38" t="s">
        <v>1291</v>
      </c>
      <c r="NB297" s="38" t="s">
        <v>1291</v>
      </c>
      <c r="NC297" s="38" t="s">
        <v>1291</v>
      </c>
      <c r="ND297" s="38" t="s">
        <v>1291</v>
      </c>
      <c r="NE297" s="38" t="s">
        <v>1291</v>
      </c>
      <c r="NF297" s="38" t="s">
        <v>1291</v>
      </c>
      <c r="NG297" s="38" t="s">
        <v>1291</v>
      </c>
      <c r="NH297" s="38" t="s">
        <v>1291</v>
      </c>
      <c r="NI297" s="38" t="s">
        <v>1291</v>
      </c>
      <c r="NJ297" s="38" t="s">
        <v>1291</v>
      </c>
      <c r="NK297" s="38" t="s">
        <v>1291</v>
      </c>
      <c r="NL297" s="38" t="s">
        <v>1291</v>
      </c>
      <c r="NM297" s="38" t="s">
        <v>1291</v>
      </c>
      <c r="NN297" s="38" t="s">
        <v>1291</v>
      </c>
      <c r="NO297" s="38" t="s">
        <v>1291</v>
      </c>
      <c r="NP297" s="38" t="s">
        <v>1291</v>
      </c>
      <c r="NQ297" s="38" t="s">
        <v>1291</v>
      </c>
      <c r="NR297" s="38" t="s">
        <v>1291</v>
      </c>
      <c r="NS297" s="38" t="s">
        <v>1291</v>
      </c>
      <c r="NT297" s="38" t="s">
        <v>1291</v>
      </c>
      <c r="NU297" s="38" t="s">
        <v>1291</v>
      </c>
      <c r="NV297" s="38" t="s">
        <v>1291</v>
      </c>
      <c r="NW297" s="38" t="s">
        <v>1291</v>
      </c>
      <c r="NX297" s="38" t="s">
        <v>1291</v>
      </c>
      <c r="NY297" s="38" t="s">
        <v>1291</v>
      </c>
      <c r="NZ297" s="38" t="s">
        <v>1291</v>
      </c>
      <c r="OA297" s="38" t="s">
        <v>1291</v>
      </c>
      <c r="OB297" s="38" t="s">
        <v>1291</v>
      </c>
      <c r="OC297" s="38" t="s">
        <v>1291</v>
      </c>
      <c r="OD297" s="38" t="s">
        <v>1291</v>
      </c>
      <c r="OE297" s="38" t="s">
        <v>1291</v>
      </c>
      <c r="OF297" s="38" t="s">
        <v>1291</v>
      </c>
      <c r="OG297" s="38" t="s">
        <v>1291</v>
      </c>
      <c r="OH297" s="38" t="s">
        <v>1291</v>
      </c>
      <c r="OI297" s="38" t="s">
        <v>1291</v>
      </c>
      <c r="OJ297" s="38" t="s">
        <v>1291</v>
      </c>
      <c r="OK297" s="38" t="s">
        <v>1291</v>
      </c>
      <c r="OL297" s="38" t="s">
        <v>1291</v>
      </c>
      <c r="OM297" s="38" t="s">
        <v>1291</v>
      </c>
      <c r="ON297" s="38" t="s">
        <v>1291</v>
      </c>
      <c r="OO297" s="38" t="s">
        <v>1291</v>
      </c>
      <c r="OP297" s="38" t="s">
        <v>1291</v>
      </c>
      <c r="OQ297" s="38" t="s">
        <v>1291</v>
      </c>
      <c r="OR297" s="38" t="s">
        <v>1291</v>
      </c>
      <c r="OS297" s="38" t="s">
        <v>1291</v>
      </c>
      <c r="OT297" s="38" t="s">
        <v>1291</v>
      </c>
      <c r="OU297" s="38" t="s">
        <v>1291</v>
      </c>
      <c r="OV297" s="38" t="s">
        <v>1291</v>
      </c>
      <c r="OW297" s="38" t="s">
        <v>1291</v>
      </c>
      <c r="OX297" s="38" t="s">
        <v>1291</v>
      </c>
      <c r="OY297" s="38" t="s">
        <v>1291</v>
      </c>
      <c r="OZ297" s="38" t="s">
        <v>1291</v>
      </c>
      <c r="PA297" s="38" t="s">
        <v>1291</v>
      </c>
      <c r="PB297" s="38" t="s">
        <v>1291</v>
      </c>
      <c r="PC297" s="38" t="s">
        <v>1291</v>
      </c>
      <c r="PD297" s="38" t="s">
        <v>1291</v>
      </c>
      <c r="PE297" s="38" t="s">
        <v>1291</v>
      </c>
      <c r="PF297" s="38" t="s">
        <v>1291</v>
      </c>
      <c r="PG297" s="38" t="s">
        <v>1291</v>
      </c>
      <c r="PH297" s="38" t="s">
        <v>1291</v>
      </c>
      <c r="PI297" s="38" t="s">
        <v>1291</v>
      </c>
      <c r="PJ297" s="38" t="s">
        <v>1291</v>
      </c>
      <c r="PK297" s="38" t="s">
        <v>1291</v>
      </c>
      <c r="PL297" s="38" t="s">
        <v>1291</v>
      </c>
      <c r="PM297" s="38" t="s">
        <v>1291</v>
      </c>
      <c r="PN297" s="38" t="s">
        <v>1291</v>
      </c>
      <c r="PO297" s="38" t="s">
        <v>1291</v>
      </c>
      <c r="PP297" s="38" t="s">
        <v>1291</v>
      </c>
      <c r="PQ297" s="38" t="s">
        <v>1291</v>
      </c>
      <c r="PR297" s="38" t="s">
        <v>1291</v>
      </c>
      <c r="PS297" s="38" t="s">
        <v>1291</v>
      </c>
      <c r="PT297" s="38" t="s">
        <v>1291</v>
      </c>
      <c r="PU297" s="38" t="s">
        <v>1291</v>
      </c>
      <c r="PV297" s="38" t="s">
        <v>1291</v>
      </c>
      <c r="PW297" s="38" t="s">
        <v>1291</v>
      </c>
      <c r="PX297" s="38" t="s">
        <v>1291</v>
      </c>
      <c r="PY297" s="38" t="s">
        <v>1291</v>
      </c>
      <c r="PZ297" s="38" t="s">
        <v>1291</v>
      </c>
      <c r="QA297" s="38" t="s">
        <v>1291</v>
      </c>
      <c r="QB297" s="38" t="s">
        <v>1291</v>
      </c>
      <c r="QC297" s="38" t="s">
        <v>1291</v>
      </c>
      <c r="QD297" s="38" t="s">
        <v>1291</v>
      </c>
      <c r="QE297" s="38" t="s">
        <v>1291</v>
      </c>
      <c r="QF297" s="38" t="s">
        <v>1291</v>
      </c>
      <c r="QG297" s="38" t="s">
        <v>1291</v>
      </c>
      <c r="QH297" s="38" t="s">
        <v>1291</v>
      </c>
      <c r="QI297" s="38" t="s">
        <v>1291</v>
      </c>
      <c r="QJ297" s="38" t="s">
        <v>1291</v>
      </c>
      <c r="QK297" s="38" t="s">
        <v>1291</v>
      </c>
      <c r="QL297" s="38" t="s">
        <v>1291</v>
      </c>
      <c r="QM297" s="38" t="s">
        <v>1291</v>
      </c>
      <c r="QN297" s="38" t="s">
        <v>1291</v>
      </c>
      <c r="QO297" s="38" t="s">
        <v>1291</v>
      </c>
      <c r="QP297" s="38" t="s">
        <v>1291</v>
      </c>
      <c r="QQ297" s="38" t="s">
        <v>1291</v>
      </c>
      <c r="QR297" s="38" t="s">
        <v>1291</v>
      </c>
      <c r="QS297" s="38" t="s">
        <v>1291</v>
      </c>
      <c r="QT297" s="38" t="s">
        <v>1291</v>
      </c>
      <c r="QU297" s="38" t="s">
        <v>1291</v>
      </c>
      <c r="QV297" s="38" t="s">
        <v>1291</v>
      </c>
      <c r="QW297" s="38" t="s">
        <v>1291</v>
      </c>
      <c r="QX297" s="38" t="s">
        <v>1291</v>
      </c>
      <c r="QY297" s="38" t="s">
        <v>1291</v>
      </c>
      <c r="QZ297" s="38" t="s">
        <v>1291</v>
      </c>
      <c r="RA297" s="38" t="s">
        <v>1291</v>
      </c>
      <c r="RB297" s="38" t="s">
        <v>1291</v>
      </c>
      <c r="RC297" s="38" t="s">
        <v>1291</v>
      </c>
      <c r="RD297" s="38" t="s">
        <v>1291</v>
      </c>
      <c r="RE297" s="38" t="s">
        <v>1291</v>
      </c>
      <c r="RF297" s="38" t="s">
        <v>1291</v>
      </c>
      <c r="RG297" s="38" t="s">
        <v>1291</v>
      </c>
      <c r="RH297" s="38" t="s">
        <v>1291</v>
      </c>
      <c r="RI297" s="38" t="s">
        <v>1291</v>
      </c>
      <c r="RJ297" s="38" t="s">
        <v>1291</v>
      </c>
      <c r="RK297" s="38" t="s">
        <v>1291</v>
      </c>
      <c r="RL297" s="38" t="s">
        <v>1291</v>
      </c>
      <c r="RM297" s="38" t="s">
        <v>1291</v>
      </c>
      <c r="RN297" s="38" t="s">
        <v>1291</v>
      </c>
      <c r="RO297" s="38" t="s">
        <v>1291</v>
      </c>
      <c r="RP297" s="38" t="s">
        <v>1291</v>
      </c>
      <c r="RQ297" s="38" t="s">
        <v>1291</v>
      </c>
      <c r="RR297" s="38" t="s">
        <v>1291</v>
      </c>
      <c r="RS297" s="38" t="s">
        <v>1291</v>
      </c>
      <c r="RT297" s="38" t="s">
        <v>1291</v>
      </c>
      <c r="RU297" s="38" t="s">
        <v>1291</v>
      </c>
      <c r="RV297" s="38" t="s">
        <v>1291</v>
      </c>
      <c r="RW297" s="38" t="s">
        <v>1291</v>
      </c>
      <c r="RX297" s="38" t="s">
        <v>1291</v>
      </c>
      <c r="RY297" s="38" t="s">
        <v>1291</v>
      </c>
      <c r="RZ297" s="38" t="s">
        <v>1291</v>
      </c>
      <c r="SA297" s="38" t="s">
        <v>1291</v>
      </c>
      <c r="SB297" s="38" t="s">
        <v>1291</v>
      </c>
      <c r="SC297" s="38" t="s">
        <v>1291</v>
      </c>
      <c r="SD297" s="38" t="s">
        <v>1291</v>
      </c>
      <c r="SE297" s="38" t="s">
        <v>1291</v>
      </c>
      <c r="SF297" s="38" t="s">
        <v>1291</v>
      </c>
      <c r="SG297" s="38" t="s">
        <v>1291</v>
      </c>
      <c r="SH297" s="38" t="s">
        <v>1291</v>
      </c>
      <c r="SI297" s="38" t="s">
        <v>1291</v>
      </c>
      <c r="SJ297" s="38" t="s">
        <v>1291</v>
      </c>
      <c r="SK297" s="38" t="s">
        <v>1291</v>
      </c>
      <c r="SL297" s="38" t="s">
        <v>1291</v>
      </c>
      <c r="SM297" s="38" t="s">
        <v>1291</v>
      </c>
      <c r="SN297" s="38" t="s">
        <v>1291</v>
      </c>
      <c r="SO297" s="38" t="s">
        <v>1291</v>
      </c>
      <c r="SP297" s="38" t="s">
        <v>1291</v>
      </c>
      <c r="SQ297" s="38" t="s">
        <v>1291</v>
      </c>
      <c r="SR297" s="38" t="s">
        <v>1291</v>
      </c>
      <c r="SS297" s="38" t="s">
        <v>1291</v>
      </c>
      <c r="ST297" s="38" t="s">
        <v>1291</v>
      </c>
      <c r="SU297" s="38" t="s">
        <v>1291</v>
      </c>
      <c r="SV297" s="38" t="s">
        <v>1291</v>
      </c>
      <c r="SW297" s="38" t="s">
        <v>1291</v>
      </c>
      <c r="SX297" s="38" t="s">
        <v>1291</v>
      </c>
      <c r="SY297" s="38" t="s">
        <v>1291</v>
      </c>
      <c r="SZ297" s="38" t="s">
        <v>1291</v>
      </c>
      <c r="TA297" s="38" t="s">
        <v>1291</v>
      </c>
      <c r="TB297" s="38" t="s">
        <v>1291</v>
      </c>
      <c r="TC297" s="38" t="s">
        <v>1291</v>
      </c>
      <c r="TD297" s="38" t="s">
        <v>1291</v>
      </c>
      <c r="TE297" s="38" t="s">
        <v>1291</v>
      </c>
      <c r="TF297" s="38" t="s">
        <v>1291</v>
      </c>
      <c r="TG297" s="38" t="s">
        <v>1291</v>
      </c>
      <c r="TH297" s="38" t="s">
        <v>1291</v>
      </c>
      <c r="TI297" s="38" t="s">
        <v>1291</v>
      </c>
      <c r="TJ297" s="38" t="s">
        <v>1291</v>
      </c>
      <c r="TK297" s="38" t="s">
        <v>1291</v>
      </c>
      <c r="TL297" s="38" t="s">
        <v>1291</v>
      </c>
      <c r="TM297" s="38" t="s">
        <v>1291</v>
      </c>
      <c r="TN297" s="38" t="s">
        <v>1291</v>
      </c>
      <c r="TO297" s="38" t="s">
        <v>1291</v>
      </c>
      <c r="TP297" s="38" t="s">
        <v>1291</v>
      </c>
      <c r="TQ297" s="38" t="s">
        <v>1291</v>
      </c>
      <c r="TR297" s="38" t="s">
        <v>1291</v>
      </c>
      <c r="TS297" s="38" t="s">
        <v>1291</v>
      </c>
      <c r="TT297" s="38" t="s">
        <v>1291</v>
      </c>
      <c r="TU297" s="38" t="s">
        <v>1291</v>
      </c>
      <c r="TV297" s="38" t="s">
        <v>1291</v>
      </c>
      <c r="TW297" s="38" t="s">
        <v>1291</v>
      </c>
      <c r="TX297" s="38" t="s">
        <v>1291</v>
      </c>
      <c r="TY297" s="38" t="s">
        <v>1291</v>
      </c>
      <c r="TZ297" s="38" t="s">
        <v>1291</v>
      </c>
      <c r="UA297" s="38" t="s">
        <v>1291</v>
      </c>
      <c r="UB297" s="38" t="s">
        <v>1291</v>
      </c>
      <c r="UC297" s="38" t="s">
        <v>1291</v>
      </c>
      <c r="UD297" s="38" t="s">
        <v>1291</v>
      </c>
      <c r="UE297" s="38" t="s">
        <v>1291</v>
      </c>
      <c r="UF297" s="38" t="s">
        <v>1291</v>
      </c>
      <c r="UG297" s="38" t="s">
        <v>1291</v>
      </c>
      <c r="UH297" s="38" t="s">
        <v>1291</v>
      </c>
      <c r="UI297" s="38" t="s">
        <v>1291</v>
      </c>
      <c r="UJ297" s="38" t="s">
        <v>1291</v>
      </c>
      <c r="UK297" s="38" t="s">
        <v>1291</v>
      </c>
      <c r="UL297" s="38" t="s">
        <v>1291</v>
      </c>
      <c r="UM297" s="38" t="s">
        <v>1291</v>
      </c>
      <c r="UN297" s="38" t="s">
        <v>1291</v>
      </c>
      <c r="UO297" s="38" t="s">
        <v>1291</v>
      </c>
      <c r="UP297" s="38" t="s">
        <v>1291</v>
      </c>
      <c r="UQ297" s="38" t="s">
        <v>1291</v>
      </c>
      <c r="UR297" s="38" t="s">
        <v>1291</v>
      </c>
      <c r="US297" s="38" t="s">
        <v>1291</v>
      </c>
      <c r="UT297" s="38" t="s">
        <v>1291</v>
      </c>
      <c r="UU297" s="38" t="s">
        <v>1291</v>
      </c>
      <c r="UV297" s="38" t="s">
        <v>1291</v>
      </c>
      <c r="UW297" s="38" t="s">
        <v>1291</v>
      </c>
      <c r="UX297" s="38" t="s">
        <v>1291</v>
      </c>
      <c r="UY297" s="38" t="s">
        <v>1291</v>
      </c>
      <c r="UZ297" s="38" t="s">
        <v>1291</v>
      </c>
      <c r="VA297" s="38" t="s">
        <v>1291</v>
      </c>
      <c r="VB297" s="38" t="s">
        <v>1291</v>
      </c>
      <c r="VC297" s="38" t="s">
        <v>1291</v>
      </c>
      <c r="VD297" s="38" t="s">
        <v>1291</v>
      </c>
      <c r="VE297" s="38" t="s">
        <v>1291</v>
      </c>
      <c r="VF297" s="38" t="s">
        <v>1291</v>
      </c>
      <c r="VG297" s="38" t="s">
        <v>1291</v>
      </c>
      <c r="VH297" s="38" t="s">
        <v>1291</v>
      </c>
      <c r="VI297" s="38" t="s">
        <v>1291</v>
      </c>
      <c r="VJ297" s="38" t="s">
        <v>1291</v>
      </c>
      <c r="VK297" s="38" t="s">
        <v>1291</v>
      </c>
      <c r="VL297" s="38" t="s">
        <v>1291</v>
      </c>
      <c r="VM297" s="38" t="s">
        <v>1291</v>
      </c>
      <c r="VN297" s="38" t="s">
        <v>1291</v>
      </c>
      <c r="VO297" s="38" t="s">
        <v>1291</v>
      </c>
      <c r="VP297" s="38" t="s">
        <v>1291</v>
      </c>
      <c r="VQ297" s="38" t="s">
        <v>1291</v>
      </c>
      <c r="VR297" s="38" t="s">
        <v>1291</v>
      </c>
      <c r="VS297" s="38" t="s">
        <v>1291</v>
      </c>
      <c r="VT297" s="38" t="s">
        <v>1291</v>
      </c>
      <c r="VU297" s="38" t="s">
        <v>1291</v>
      </c>
      <c r="VV297" s="38" t="s">
        <v>1291</v>
      </c>
      <c r="VW297" s="38" t="s">
        <v>1291</v>
      </c>
      <c r="VX297" s="38" t="s">
        <v>1291</v>
      </c>
      <c r="VY297" s="38" t="s">
        <v>1291</v>
      </c>
      <c r="VZ297" s="38" t="s">
        <v>1291</v>
      </c>
      <c r="WA297" s="38" t="s">
        <v>1291</v>
      </c>
      <c r="WB297" s="38" t="s">
        <v>1291</v>
      </c>
      <c r="WC297" s="38" t="s">
        <v>1291</v>
      </c>
      <c r="WD297" s="38" t="s">
        <v>1291</v>
      </c>
      <c r="WE297" s="38" t="s">
        <v>1291</v>
      </c>
      <c r="WF297" s="38" t="s">
        <v>1291</v>
      </c>
      <c r="WG297" s="38" t="s">
        <v>1291</v>
      </c>
      <c r="WH297" s="38" t="s">
        <v>1291</v>
      </c>
      <c r="WI297" s="38" t="s">
        <v>1291</v>
      </c>
      <c r="WJ297" s="38" t="s">
        <v>1291</v>
      </c>
      <c r="WK297" s="38" t="s">
        <v>1291</v>
      </c>
      <c r="WL297" s="38" t="s">
        <v>1291</v>
      </c>
      <c r="WM297" s="38" t="s">
        <v>1291</v>
      </c>
      <c r="WN297" s="38" t="s">
        <v>1291</v>
      </c>
      <c r="WO297" s="38" t="s">
        <v>1291</v>
      </c>
      <c r="WP297" s="38" t="s">
        <v>1291</v>
      </c>
      <c r="WQ297" s="38" t="s">
        <v>1291</v>
      </c>
      <c r="WR297" s="38" t="s">
        <v>1291</v>
      </c>
      <c r="WS297" s="38" t="s">
        <v>1291</v>
      </c>
      <c r="WT297" s="38" t="s">
        <v>1291</v>
      </c>
      <c r="WU297" s="38" t="s">
        <v>1291</v>
      </c>
      <c r="WV297" s="38" t="s">
        <v>1291</v>
      </c>
      <c r="WW297" s="38" t="s">
        <v>1291</v>
      </c>
      <c r="WX297" s="38" t="s">
        <v>1291</v>
      </c>
      <c r="WY297" s="38" t="s">
        <v>1291</v>
      </c>
      <c r="WZ297" s="38" t="s">
        <v>1291</v>
      </c>
      <c r="XA297" s="38" t="s">
        <v>1291</v>
      </c>
      <c r="XB297" s="38" t="s">
        <v>1291</v>
      </c>
      <c r="XC297" s="38" t="s">
        <v>1291</v>
      </c>
      <c r="XD297" s="38" t="s">
        <v>1291</v>
      </c>
      <c r="XE297" s="38" t="s">
        <v>1291</v>
      </c>
      <c r="XF297" s="38" t="s">
        <v>1291</v>
      </c>
      <c r="XG297" s="38" t="s">
        <v>1291</v>
      </c>
      <c r="XH297" s="38" t="s">
        <v>1291</v>
      </c>
      <c r="XI297" s="38" t="s">
        <v>1291</v>
      </c>
      <c r="XJ297" s="38" t="s">
        <v>1291</v>
      </c>
      <c r="XK297" s="38" t="s">
        <v>1291</v>
      </c>
      <c r="XL297" s="38" t="s">
        <v>1291</v>
      </c>
      <c r="XM297" s="38" t="s">
        <v>1291</v>
      </c>
      <c r="XN297" s="38" t="s">
        <v>1291</v>
      </c>
      <c r="XO297" s="38" t="s">
        <v>1291</v>
      </c>
      <c r="XP297" s="38" t="s">
        <v>1291</v>
      </c>
      <c r="XQ297" s="38" t="s">
        <v>1291</v>
      </c>
      <c r="XR297" s="38" t="s">
        <v>1291</v>
      </c>
      <c r="XS297" s="38" t="s">
        <v>1291</v>
      </c>
      <c r="XT297" s="38" t="s">
        <v>1291</v>
      </c>
      <c r="XU297" s="38" t="s">
        <v>1291</v>
      </c>
      <c r="XV297" s="38" t="s">
        <v>1291</v>
      </c>
      <c r="XW297" s="38" t="s">
        <v>1291</v>
      </c>
      <c r="XX297" s="38" t="s">
        <v>1291</v>
      </c>
      <c r="XY297" s="38" t="s">
        <v>1291</v>
      </c>
      <c r="XZ297" s="38" t="s">
        <v>1291</v>
      </c>
      <c r="YA297" s="38" t="s">
        <v>1291</v>
      </c>
      <c r="YB297" s="38" t="s">
        <v>1291</v>
      </c>
      <c r="YC297" s="38" t="s">
        <v>1291</v>
      </c>
      <c r="YD297" s="38" t="s">
        <v>1291</v>
      </c>
      <c r="YE297" s="38" t="s">
        <v>1291</v>
      </c>
      <c r="YF297" s="38" t="s">
        <v>1291</v>
      </c>
      <c r="YG297" s="38" t="s">
        <v>1291</v>
      </c>
      <c r="YH297" s="38" t="s">
        <v>1291</v>
      </c>
      <c r="YI297" s="38" t="s">
        <v>1291</v>
      </c>
      <c r="YJ297" s="38" t="s">
        <v>1291</v>
      </c>
      <c r="YK297" s="38" t="s">
        <v>1291</v>
      </c>
      <c r="YL297" s="38" t="s">
        <v>1291</v>
      </c>
      <c r="YM297" s="38" t="s">
        <v>1291</v>
      </c>
      <c r="YN297" s="38" t="s">
        <v>1291</v>
      </c>
      <c r="YO297" s="38" t="s">
        <v>1291</v>
      </c>
      <c r="YP297" s="38" t="s">
        <v>1291</v>
      </c>
      <c r="YQ297" s="38" t="s">
        <v>1291</v>
      </c>
      <c r="YR297" s="38" t="s">
        <v>1291</v>
      </c>
      <c r="YS297" s="38" t="s">
        <v>1291</v>
      </c>
      <c r="YT297" s="38" t="s">
        <v>1291</v>
      </c>
      <c r="YU297" s="38" t="s">
        <v>1291</v>
      </c>
      <c r="YV297" s="38" t="s">
        <v>1291</v>
      </c>
      <c r="YW297" s="38" t="s">
        <v>1291</v>
      </c>
      <c r="YX297" s="38" t="s">
        <v>1291</v>
      </c>
      <c r="YY297" s="38" t="s">
        <v>1291</v>
      </c>
      <c r="YZ297" s="38" t="s">
        <v>1291</v>
      </c>
      <c r="ZA297" s="38" t="s">
        <v>1291</v>
      </c>
      <c r="ZB297" s="38" t="s">
        <v>1291</v>
      </c>
      <c r="ZC297" s="38" t="s">
        <v>1291</v>
      </c>
      <c r="ZD297" s="38" t="s">
        <v>1291</v>
      </c>
      <c r="ZE297" s="38" t="s">
        <v>1291</v>
      </c>
      <c r="ZF297" s="38" t="s">
        <v>1291</v>
      </c>
      <c r="ZG297" s="38" t="s">
        <v>1291</v>
      </c>
      <c r="ZH297" s="38" t="s">
        <v>1291</v>
      </c>
      <c r="ZI297" s="38" t="s">
        <v>1291</v>
      </c>
      <c r="ZJ297" s="38" t="s">
        <v>1291</v>
      </c>
      <c r="ZK297" s="38" t="s">
        <v>1291</v>
      </c>
      <c r="ZL297" s="38" t="s">
        <v>1291</v>
      </c>
      <c r="ZM297" s="38" t="s">
        <v>1291</v>
      </c>
      <c r="ZN297" s="38" t="s">
        <v>1291</v>
      </c>
      <c r="ZO297" s="38" t="s">
        <v>1291</v>
      </c>
      <c r="ZP297" s="38" t="s">
        <v>1291</v>
      </c>
      <c r="ZQ297" s="38" t="s">
        <v>1291</v>
      </c>
      <c r="ZR297" s="38" t="s">
        <v>1291</v>
      </c>
      <c r="ZS297" s="38" t="s">
        <v>1291</v>
      </c>
      <c r="ZT297" s="38" t="s">
        <v>1291</v>
      </c>
      <c r="ZU297" s="38" t="s">
        <v>1291</v>
      </c>
      <c r="ZV297" s="38" t="s">
        <v>1291</v>
      </c>
      <c r="ZW297" s="38" t="s">
        <v>1291</v>
      </c>
      <c r="ZX297" s="38" t="s">
        <v>1291</v>
      </c>
      <c r="ZY297" s="38" t="s">
        <v>1291</v>
      </c>
      <c r="ZZ297" s="38" t="s">
        <v>1291</v>
      </c>
      <c r="AAA297" s="38" t="s">
        <v>1291</v>
      </c>
      <c r="AAB297" s="38" t="s">
        <v>1291</v>
      </c>
      <c r="AAC297" s="38" t="s">
        <v>1291</v>
      </c>
      <c r="AAD297" s="38" t="s">
        <v>1291</v>
      </c>
      <c r="AAE297" s="38" t="s">
        <v>1291</v>
      </c>
      <c r="AAF297" s="38" t="s">
        <v>1291</v>
      </c>
      <c r="AAG297" s="38" t="s">
        <v>1291</v>
      </c>
      <c r="AAH297" s="38" t="s">
        <v>1291</v>
      </c>
      <c r="AAI297" s="38" t="s">
        <v>1291</v>
      </c>
      <c r="AAJ297" s="38" t="s">
        <v>1291</v>
      </c>
      <c r="AAK297" s="38" t="s">
        <v>1291</v>
      </c>
      <c r="AAL297" s="38" t="s">
        <v>1291</v>
      </c>
      <c r="AAM297" s="38" t="s">
        <v>1291</v>
      </c>
      <c r="AAN297" s="38" t="s">
        <v>1291</v>
      </c>
      <c r="AAO297" s="38" t="s">
        <v>1291</v>
      </c>
      <c r="AAP297" s="38" t="s">
        <v>1291</v>
      </c>
      <c r="AAQ297" s="38" t="s">
        <v>1291</v>
      </c>
      <c r="AAR297" s="38" t="s">
        <v>1291</v>
      </c>
      <c r="AAS297" s="38" t="s">
        <v>1291</v>
      </c>
      <c r="AAT297" s="38" t="s">
        <v>1291</v>
      </c>
      <c r="AAU297" s="38" t="s">
        <v>1291</v>
      </c>
      <c r="AAV297" s="38" t="s">
        <v>1291</v>
      </c>
      <c r="AAW297" s="38" t="s">
        <v>1291</v>
      </c>
      <c r="AAX297" s="38" t="s">
        <v>1291</v>
      </c>
      <c r="AAY297" s="38" t="s">
        <v>1291</v>
      </c>
      <c r="AAZ297" s="38" t="s">
        <v>1291</v>
      </c>
      <c r="ABA297" s="38" t="s">
        <v>1291</v>
      </c>
      <c r="ABB297" s="38" t="s">
        <v>1291</v>
      </c>
      <c r="ABC297" s="38" t="s">
        <v>1291</v>
      </c>
      <c r="ABD297" s="38" t="s">
        <v>1291</v>
      </c>
      <c r="ABE297" s="38" t="s">
        <v>1291</v>
      </c>
      <c r="ABF297" s="38" t="s">
        <v>1291</v>
      </c>
      <c r="ABG297" s="38" t="s">
        <v>1291</v>
      </c>
      <c r="ABH297" s="38" t="s">
        <v>1291</v>
      </c>
      <c r="ABI297" s="38" t="s">
        <v>1291</v>
      </c>
      <c r="ABJ297" s="38" t="s">
        <v>1291</v>
      </c>
      <c r="ABK297" s="38" t="s">
        <v>1291</v>
      </c>
      <c r="ABL297" s="38" t="s">
        <v>1291</v>
      </c>
      <c r="ABM297" s="38" t="s">
        <v>1291</v>
      </c>
      <c r="ABN297" s="38" t="s">
        <v>1291</v>
      </c>
      <c r="ABO297" s="38" t="s">
        <v>1291</v>
      </c>
      <c r="ABP297" s="38" t="s">
        <v>1291</v>
      </c>
      <c r="ABQ297" s="38" t="s">
        <v>1291</v>
      </c>
      <c r="ABR297" s="38" t="s">
        <v>1291</v>
      </c>
      <c r="ABS297" s="38" t="s">
        <v>1291</v>
      </c>
      <c r="ABT297" s="38" t="s">
        <v>1291</v>
      </c>
      <c r="ABU297" s="38" t="s">
        <v>1291</v>
      </c>
      <c r="ABV297" s="38" t="s">
        <v>1291</v>
      </c>
      <c r="ABW297" s="38" t="s">
        <v>1291</v>
      </c>
      <c r="ABX297" s="38" t="s">
        <v>1291</v>
      </c>
      <c r="ABY297" s="38" t="s">
        <v>1291</v>
      </c>
      <c r="ABZ297" s="38" t="s">
        <v>1291</v>
      </c>
      <c r="ACA297" s="38" t="s">
        <v>1291</v>
      </c>
      <c r="ACB297" s="38" t="s">
        <v>1291</v>
      </c>
      <c r="ACC297" s="38" t="s">
        <v>1291</v>
      </c>
      <c r="ACD297" s="38" t="s">
        <v>1291</v>
      </c>
      <c r="ACE297" s="38" t="s">
        <v>1291</v>
      </c>
      <c r="ACF297" s="38" t="s">
        <v>1291</v>
      </c>
      <c r="ACG297" s="38" t="s">
        <v>1291</v>
      </c>
      <c r="ACH297" s="38" t="s">
        <v>1291</v>
      </c>
      <c r="ACI297" s="38" t="s">
        <v>1291</v>
      </c>
      <c r="ACJ297" s="38" t="s">
        <v>1291</v>
      </c>
      <c r="ACK297" s="38" t="s">
        <v>1291</v>
      </c>
      <c r="ACL297" s="38" t="s">
        <v>1291</v>
      </c>
      <c r="ACM297" s="38" t="s">
        <v>1291</v>
      </c>
      <c r="ACN297" s="38" t="s">
        <v>1291</v>
      </c>
      <c r="ACO297" s="38" t="s">
        <v>1291</v>
      </c>
      <c r="ACP297" s="38" t="s">
        <v>1291</v>
      </c>
      <c r="ACQ297" s="38" t="s">
        <v>1291</v>
      </c>
      <c r="ACR297" s="38" t="s">
        <v>1291</v>
      </c>
      <c r="ACS297" s="38" t="s">
        <v>1291</v>
      </c>
      <c r="ACT297" s="38" t="s">
        <v>1291</v>
      </c>
      <c r="ACU297" s="38" t="s">
        <v>1291</v>
      </c>
      <c r="ACV297" s="38" t="s">
        <v>1291</v>
      </c>
      <c r="ACW297" s="38" t="s">
        <v>1291</v>
      </c>
      <c r="ACX297" s="38" t="s">
        <v>1291</v>
      </c>
      <c r="ACY297" s="38" t="s">
        <v>1291</v>
      </c>
      <c r="ACZ297" s="38" t="s">
        <v>1291</v>
      </c>
      <c r="ADA297" s="38" t="s">
        <v>1291</v>
      </c>
      <c r="ADB297" s="38" t="s">
        <v>1291</v>
      </c>
      <c r="ADC297" s="38" t="s">
        <v>1291</v>
      </c>
      <c r="ADD297" s="38" t="s">
        <v>1291</v>
      </c>
      <c r="ADE297" s="38" t="s">
        <v>1291</v>
      </c>
      <c r="ADF297" s="38" t="s">
        <v>1291</v>
      </c>
      <c r="ADG297" s="38" t="s">
        <v>1291</v>
      </c>
      <c r="ADH297" s="38" t="s">
        <v>1291</v>
      </c>
      <c r="ADI297" s="38" t="s">
        <v>1291</v>
      </c>
      <c r="ADJ297" s="38" t="s">
        <v>1291</v>
      </c>
      <c r="ADK297" s="38" t="s">
        <v>1291</v>
      </c>
      <c r="ADL297" s="38" t="s">
        <v>1291</v>
      </c>
      <c r="ADM297" s="38" t="s">
        <v>1291</v>
      </c>
      <c r="ADN297" s="38" t="s">
        <v>1291</v>
      </c>
      <c r="ADO297" s="38" t="s">
        <v>1291</v>
      </c>
      <c r="ADP297" s="38" t="s">
        <v>1291</v>
      </c>
      <c r="ADQ297" s="38" t="s">
        <v>1291</v>
      </c>
      <c r="ADR297" s="38" t="s">
        <v>1291</v>
      </c>
      <c r="ADS297" s="38" t="s">
        <v>1291</v>
      </c>
      <c r="ADT297" s="38" t="s">
        <v>1291</v>
      </c>
      <c r="ADU297" s="38" t="s">
        <v>1291</v>
      </c>
      <c r="ADV297" s="38" t="s">
        <v>1291</v>
      </c>
      <c r="ADW297" s="38" t="s">
        <v>1291</v>
      </c>
      <c r="ADX297" s="38" t="s">
        <v>1291</v>
      </c>
      <c r="ADY297" s="38" t="s">
        <v>1291</v>
      </c>
      <c r="ADZ297" s="38" t="s">
        <v>1291</v>
      </c>
      <c r="AEA297" s="38" t="s">
        <v>1291</v>
      </c>
      <c r="AEB297" s="38" t="s">
        <v>1291</v>
      </c>
      <c r="AEC297" s="38" t="s">
        <v>1291</v>
      </c>
      <c r="AED297" s="38" t="s">
        <v>1291</v>
      </c>
      <c r="AEE297" s="38" t="s">
        <v>1291</v>
      </c>
      <c r="AEF297" s="38" t="s">
        <v>1291</v>
      </c>
      <c r="AEG297" s="38" t="s">
        <v>1291</v>
      </c>
      <c r="AEH297" s="38" t="s">
        <v>1291</v>
      </c>
      <c r="AEI297" s="38" t="s">
        <v>1291</v>
      </c>
      <c r="AEJ297" s="38" t="s">
        <v>1291</v>
      </c>
      <c r="AEK297" s="38" t="s">
        <v>1291</v>
      </c>
      <c r="AEL297" s="38" t="s">
        <v>1291</v>
      </c>
      <c r="AEM297" s="38" t="s">
        <v>1291</v>
      </c>
      <c r="AEN297" s="38" t="s">
        <v>1291</v>
      </c>
      <c r="AEO297" s="38" t="s">
        <v>1291</v>
      </c>
      <c r="AEP297" s="38" t="s">
        <v>1291</v>
      </c>
      <c r="AEQ297" s="38" t="s">
        <v>1291</v>
      </c>
      <c r="AER297" s="38" t="s">
        <v>1291</v>
      </c>
      <c r="AES297" s="38" t="s">
        <v>1291</v>
      </c>
      <c r="AET297" s="38" t="s">
        <v>1291</v>
      </c>
      <c r="AEU297" s="38" t="s">
        <v>1291</v>
      </c>
      <c r="AEV297" s="38" t="s">
        <v>1291</v>
      </c>
      <c r="AEW297" s="38" t="s">
        <v>1291</v>
      </c>
      <c r="AEX297" s="38" t="s">
        <v>1291</v>
      </c>
      <c r="AEY297" s="38" t="s">
        <v>1291</v>
      </c>
      <c r="AEZ297" s="38" t="s">
        <v>1291</v>
      </c>
      <c r="AFA297" s="38" t="s">
        <v>1291</v>
      </c>
      <c r="AFB297" s="38" t="s">
        <v>1291</v>
      </c>
      <c r="AFC297" s="38" t="s">
        <v>1291</v>
      </c>
      <c r="AFD297" s="38" t="s">
        <v>1291</v>
      </c>
      <c r="AFE297" s="38" t="s">
        <v>1291</v>
      </c>
      <c r="AFF297" s="38" t="s">
        <v>1291</v>
      </c>
      <c r="AFG297" s="38" t="s">
        <v>1291</v>
      </c>
      <c r="AFH297" s="38" t="s">
        <v>1291</v>
      </c>
      <c r="AFI297" s="38" t="s">
        <v>1291</v>
      </c>
      <c r="AFJ297" s="38" t="s">
        <v>1291</v>
      </c>
      <c r="AFK297" s="38" t="s">
        <v>1291</v>
      </c>
      <c r="AFL297" s="38" t="s">
        <v>1291</v>
      </c>
      <c r="AFM297" s="38" t="s">
        <v>1291</v>
      </c>
      <c r="AFN297" s="38" t="s">
        <v>1291</v>
      </c>
      <c r="AFO297" s="38" t="s">
        <v>1291</v>
      </c>
      <c r="AFP297" s="38" t="s">
        <v>1291</v>
      </c>
      <c r="AFQ297" s="38" t="s">
        <v>1291</v>
      </c>
      <c r="AFR297" s="38" t="s">
        <v>1291</v>
      </c>
      <c r="AFS297" s="38" t="s">
        <v>1291</v>
      </c>
      <c r="AFT297" s="38" t="s">
        <v>1291</v>
      </c>
      <c r="AFU297" s="38" t="s">
        <v>1291</v>
      </c>
      <c r="AFV297" s="38" t="s">
        <v>1291</v>
      </c>
      <c r="AFW297" s="38" t="s">
        <v>1291</v>
      </c>
      <c r="AFX297" s="38" t="s">
        <v>1291</v>
      </c>
      <c r="AFY297" s="38" t="s">
        <v>1291</v>
      </c>
      <c r="AFZ297" s="38" t="s">
        <v>1291</v>
      </c>
      <c r="AGA297" s="38" t="s">
        <v>1291</v>
      </c>
      <c r="AGB297" s="38" t="s">
        <v>1291</v>
      </c>
      <c r="AGC297" s="38" t="s">
        <v>1291</v>
      </c>
      <c r="AGD297" s="38" t="s">
        <v>1291</v>
      </c>
      <c r="AGE297" s="38" t="s">
        <v>1291</v>
      </c>
      <c r="AGF297" s="38" t="s">
        <v>1291</v>
      </c>
      <c r="AGG297" s="38" t="s">
        <v>1291</v>
      </c>
      <c r="AGH297" s="38" t="s">
        <v>1291</v>
      </c>
      <c r="AGI297" s="38" t="s">
        <v>1291</v>
      </c>
      <c r="AGJ297" s="38" t="s">
        <v>1291</v>
      </c>
      <c r="AGK297" s="38" t="s">
        <v>1291</v>
      </c>
      <c r="AGL297" s="38" t="s">
        <v>1291</v>
      </c>
      <c r="AGM297" s="38" t="s">
        <v>1291</v>
      </c>
      <c r="AGN297" s="38" t="s">
        <v>1291</v>
      </c>
      <c r="AGO297" s="38" t="s">
        <v>1291</v>
      </c>
      <c r="AGP297" s="38" t="s">
        <v>1291</v>
      </c>
      <c r="AGQ297" s="38" t="s">
        <v>1291</v>
      </c>
      <c r="AGR297" s="38" t="s">
        <v>1291</v>
      </c>
      <c r="AGS297" s="38" t="s">
        <v>1291</v>
      </c>
      <c r="AGT297" s="38" t="s">
        <v>1291</v>
      </c>
      <c r="AGU297" s="38" t="s">
        <v>1291</v>
      </c>
      <c r="AGV297" s="38" t="s">
        <v>1291</v>
      </c>
      <c r="AGW297" s="38" t="s">
        <v>1291</v>
      </c>
      <c r="AGX297" s="38" t="s">
        <v>1291</v>
      </c>
      <c r="AGY297" s="38" t="s">
        <v>1291</v>
      </c>
      <c r="AGZ297" s="38" t="s">
        <v>1291</v>
      </c>
      <c r="AHA297" s="38" t="s">
        <v>1291</v>
      </c>
      <c r="AHB297" s="38" t="s">
        <v>1291</v>
      </c>
      <c r="AHC297" s="38" t="s">
        <v>1291</v>
      </c>
      <c r="AHD297" s="38" t="s">
        <v>1291</v>
      </c>
      <c r="AHE297" s="38" t="s">
        <v>1291</v>
      </c>
      <c r="AHF297" s="38" t="s">
        <v>1291</v>
      </c>
      <c r="AHG297" s="38" t="s">
        <v>1291</v>
      </c>
      <c r="AHH297" s="38" t="s">
        <v>1291</v>
      </c>
      <c r="AHI297" s="38" t="s">
        <v>1291</v>
      </c>
      <c r="AHJ297" s="38" t="s">
        <v>1291</v>
      </c>
      <c r="AHK297" s="38" t="s">
        <v>1291</v>
      </c>
      <c r="AHL297" s="38" t="s">
        <v>1291</v>
      </c>
      <c r="AHM297" s="38" t="s">
        <v>1291</v>
      </c>
      <c r="AHN297" s="38" t="s">
        <v>1291</v>
      </c>
      <c r="AHO297" s="38" t="s">
        <v>1291</v>
      </c>
      <c r="AHP297" s="38" t="s">
        <v>1291</v>
      </c>
      <c r="AHQ297" s="38" t="s">
        <v>1291</v>
      </c>
      <c r="AHR297" s="38" t="s">
        <v>1291</v>
      </c>
      <c r="AHS297" s="38" t="s">
        <v>1291</v>
      </c>
      <c r="AHT297" s="38" t="s">
        <v>1291</v>
      </c>
      <c r="AHU297" s="38" t="s">
        <v>1291</v>
      </c>
      <c r="AHV297" s="38" t="s">
        <v>1291</v>
      </c>
      <c r="AHW297" s="38" t="s">
        <v>1291</v>
      </c>
      <c r="AHX297" s="38" t="s">
        <v>1291</v>
      </c>
      <c r="AHY297" s="38" t="s">
        <v>1291</v>
      </c>
      <c r="AHZ297" s="38" t="s">
        <v>1291</v>
      </c>
      <c r="AIA297" s="38" t="s">
        <v>1291</v>
      </c>
      <c r="AIB297" s="38" t="s">
        <v>1291</v>
      </c>
      <c r="AIC297" s="38" t="s">
        <v>1291</v>
      </c>
      <c r="AID297" s="38" t="s">
        <v>1291</v>
      </c>
      <c r="AIE297" s="38" t="s">
        <v>1291</v>
      </c>
      <c r="AIF297" s="38" t="s">
        <v>1291</v>
      </c>
      <c r="AIG297" s="38" t="s">
        <v>1291</v>
      </c>
      <c r="AIH297" s="38" t="s">
        <v>1291</v>
      </c>
      <c r="AII297" s="38" t="s">
        <v>1291</v>
      </c>
      <c r="AIJ297" s="38" t="s">
        <v>1291</v>
      </c>
      <c r="AIK297" s="38" t="s">
        <v>1291</v>
      </c>
      <c r="AIL297" s="38" t="s">
        <v>1291</v>
      </c>
      <c r="AIM297" s="38" t="s">
        <v>1291</v>
      </c>
      <c r="AIN297" s="38" t="s">
        <v>1291</v>
      </c>
      <c r="AIO297" s="38" t="s">
        <v>1291</v>
      </c>
      <c r="AIP297" s="38" t="s">
        <v>1291</v>
      </c>
      <c r="AIQ297" s="38" t="s">
        <v>1291</v>
      </c>
      <c r="AIR297" s="38" t="s">
        <v>1291</v>
      </c>
      <c r="AIS297" s="38" t="s">
        <v>1291</v>
      </c>
      <c r="AIT297" s="38" t="s">
        <v>1291</v>
      </c>
      <c r="AIU297" s="38" t="s">
        <v>1291</v>
      </c>
      <c r="AIV297" s="38" t="s">
        <v>1291</v>
      </c>
      <c r="AIW297" s="38" t="s">
        <v>1291</v>
      </c>
      <c r="AIX297" s="38" t="s">
        <v>1291</v>
      </c>
      <c r="AIY297" s="38" t="s">
        <v>1291</v>
      </c>
      <c r="AIZ297" s="38" t="s">
        <v>1291</v>
      </c>
      <c r="AJA297" s="38" t="s">
        <v>1291</v>
      </c>
      <c r="AJB297" s="38" t="s">
        <v>1291</v>
      </c>
      <c r="AJC297" s="38" t="s">
        <v>1291</v>
      </c>
      <c r="AJD297" s="38" t="s">
        <v>1291</v>
      </c>
      <c r="AJE297" s="38" t="s">
        <v>1291</v>
      </c>
      <c r="AJF297" s="38" t="s">
        <v>1291</v>
      </c>
      <c r="AJG297" s="38" t="s">
        <v>1291</v>
      </c>
      <c r="AJH297" s="38" t="s">
        <v>1291</v>
      </c>
      <c r="AJI297" s="38" t="s">
        <v>1291</v>
      </c>
      <c r="AJJ297" s="38" t="s">
        <v>1291</v>
      </c>
      <c r="AJK297" s="38" t="s">
        <v>1291</v>
      </c>
      <c r="AJL297" s="38" t="s">
        <v>1291</v>
      </c>
      <c r="AJM297" s="38" t="s">
        <v>1291</v>
      </c>
      <c r="AJN297" s="38" t="s">
        <v>1291</v>
      </c>
      <c r="AJO297" s="38" t="s">
        <v>1291</v>
      </c>
      <c r="AJP297" s="38" t="s">
        <v>1291</v>
      </c>
      <c r="AJQ297" s="38" t="s">
        <v>1291</v>
      </c>
      <c r="AJR297" s="38" t="s">
        <v>1291</v>
      </c>
      <c r="AJS297" s="38" t="s">
        <v>1291</v>
      </c>
      <c r="AJT297" s="38" t="s">
        <v>1291</v>
      </c>
      <c r="AJU297" s="38" t="s">
        <v>1291</v>
      </c>
      <c r="AJV297" s="38" t="s">
        <v>1291</v>
      </c>
      <c r="AJW297" s="38" t="s">
        <v>1291</v>
      </c>
      <c r="AJX297" s="38" t="s">
        <v>1291</v>
      </c>
      <c r="AJY297" s="38" t="s">
        <v>1291</v>
      </c>
      <c r="AJZ297" s="38" t="s">
        <v>1291</v>
      </c>
      <c r="AKA297" s="38" t="s">
        <v>1291</v>
      </c>
      <c r="AKB297" s="38" t="s">
        <v>1291</v>
      </c>
      <c r="AKC297" s="38" t="s">
        <v>1291</v>
      </c>
      <c r="AKD297" s="38" t="s">
        <v>1291</v>
      </c>
      <c r="AKE297" s="38" t="s">
        <v>1291</v>
      </c>
      <c r="AKF297" s="38" t="s">
        <v>1291</v>
      </c>
      <c r="AKG297" s="38" t="s">
        <v>1291</v>
      </c>
      <c r="AKH297" s="38" t="s">
        <v>1291</v>
      </c>
      <c r="AKI297" s="38" t="s">
        <v>1291</v>
      </c>
      <c r="AKJ297" s="38" t="s">
        <v>1291</v>
      </c>
      <c r="AKK297" s="38" t="s">
        <v>1291</v>
      </c>
      <c r="AKL297" s="38" t="s">
        <v>1291</v>
      </c>
      <c r="AKM297" s="38" t="s">
        <v>1291</v>
      </c>
      <c r="AKN297" s="38" t="s">
        <v>1291</v>
      </c>
      <c r="AKO297" s="38" t="s">
        <v>1291</v>
      </c>
      <c r="AKP297" s="38" t="s">
        <v>1291</v>
      </c>
      <c r="AKQ297" s="38" t="s">
        <v>1291</v>
      </c>
      <c r="AKR297" s="38" t="s">
        <v>1291</v>
      </c>
      <c r="AKS297" s="38" t="s">
        <v>1291</v>
      </c>
      <c r="AKT297" s="38" t="s">
        <v>1291</v>
      </c>
      <c r="AKU297" s="38" t="s">
        <v>1291</v>
      </c>
      <c r="AKV297" s="38" t="s">
        <v>1291</v>
      </c>
      <c r="AKW297" s="38" t="s">
        <v>1291</v>
      </c>
      <c r="AKX297" s="38" t="s">
        <v>1291</v>
      </c>
      <c r="AKY297" s="38" t="s">
        <v>1291</v>
      </c>
      <c r="AKZ297" s="38" t="s">
        <v>1291</v>
      </c>
      <c r="ALA297" s="38" t="s">
        <v>1291</v>
      </c>
      <c r="ALB297" s="38" t="s">
        <v>1291</v>
      </c>
      <c r="ALC297" s="38" t="s">
        <v>1291</v>
      </c>
      <c r="ALD297" s="38" t="s">
        <v>1291</v>
      </c>
      <c r="ALE297" s="38" t="s">
        <v>1291</v>
      </c>
      <c r="ALF297" s="38" t="s">
        <v>1291</v>
      </c>
      <c r="ALG297" s="38" t="s">
        <v>1291</v>
      </c>
      <c r="ALH297" s="38" t="s">
        <v>1291</v>
      </c>
      <c r="ALI297" s="38" t="s">
        <v>1291</v>
      </c>
      <c r="ALJ297" s="38" t="s">
        <v>1291</v>
      </c>
      <c r="ALK297" s="38" t="s">
        <v>1291</v>
      </c>
      <c r="ALL297" s="38" t="s">
        <v>1291</v>
      </c>
      <c r="ALM297" s="38" t="s">
        <v>1291</v>
      </c>
      <c r="ALN297" s="38" t="s">
        <v>1291</v>
      </c>
      <c r="ALO297" s="38" t="s">
        <v>1291</v>
      </c>
      <c r="ALP297" s="38" t="s">
        <v>1291</v>
      </c>
      <c r="ALQ297" s="38" t="s">
        <v>1291</v>
      </c>
      <c r="ALR297" s="38" t="s">
        <v>1291</v>
      </c>
      <c r="ALS297" s="38" t="s">
        <v>1291</v>
      </c>
      <c r="ALT297" s="38" t="s">
        <v>1291</v>
      </c>
      <c r="ALU297" s="38" t="s">
        <v>1291</v>
      </c>
      <c r="ALV297" s="38" t="s">
        <v>1291</v>
      </c>
      <c r="ALW297" s="38" t="s">
        <v>1291</v>
      </c>
      <c r="ALX297" s="38" t="s">
        <v>1291</v>
      </c>
      <c r="ALY297" s="38" t="s">
        <v>1291</v>
      </c>
      <c r="ALZ297" s="38" t="s">
        <v>1291</v>
      </c>
      <c r="AMA297" s="38" t="s">
        <v>1291</v>
      </c>
      <c r="AMB297" s="38" t="s">
        <v>1291</v>
      </c>
      <c r="AMC297" s="38" t="s">
        <v>1291</v>
      </c>
      <c r="AMD297" s="38" t="s">
        <v>1291</v>
      </c>
      <c r="AME297" s="38" t="s">
        <v>1291</v>
      </c>
      <c r="AMF297" s="38" t="s">
        <v>1291</v>
      </c>
      <c r="AMG297" s="38" t="s">
        <v>1291</v>
      </c>
      <c r="AMH297" s="38" t="s">
        <v>1291</v>
      </c>
      <c r="AMI297" s="38" t="s">
        <v>1291</v>
      </c>
      <c r="AMJ297" s="38" t="s">
        <v>1291</v>
      </c>
      <c r="AMK297" s="38" t="s">
        <v>1291</v>
      </c>
      <c r="AML297" s="38" t="s">
        <v>1291</v>
      </c>
      <c r="AMM297" s="38" t="s">
        <v>1291</v>
      </c>
      <c r="AMN297" s="38" t="s">
        <v>1291</v>
      </c>
      <c r="AMO297" s="38" t="s">
        <v>1291</v>
      </c>
      <c r="AMP297" s="38" t="s">
        <v>1291</v>
      </c>
      <c r="AMQ297" s="38" t="s">
        <v>1291</v>
      </c>
      <c r="AMR297" s="38" t="s">
        <v>1291</v>
      </c>
      <c r="AMS297" s="38" t="s">
        <v>1291</v>
      </c>
      <c r="AMT297" s="38" t="s">
        <v>1291</v>
      </c>
      <c r="AMU297" s="38" t="s">
        <v>1291</v>
      </c>
      <c r="AMV297" s="38" t="s">
        <v>1291</v>
      </c>
      <c r="AMW297" s="38" t="s">
        <v>1291</v>
      </c>
      <c r="AMX297" s="38" t="s">
        <v>1291</v>
      </c>
      <c r="AMY297" s="38" t="s">
        <v>1291</v>
      </c>
      <c r="AMZ297" s="38" t="s">
        <v>1291</v>
      </c>
      <c r="ANA297" s="38" t="s">
        <v>1291</v>
      </c>
      <c r="ANB297" s="38" t="s">
        <v>1291</v>
      </c>
      <c r="ANC297" s="38" t="s">
        <v>1291</v>
      </c>
      <c r="AND297" s="38" t="s">
        <v>1291</v>
      </c>
      <c r="ANE297" s="38" t="s">
        <v>1291</v>
      </c>
      <c r="ANF297" s="38" t="s">
        <v>1291</v>
      </c>
      <c r="ANG297" s="38" t="s">
        <v>1291</v>
      </c>
      <c r="ANH297" s="38" t="s">
        <v>1291</v>
      </c>
      <c r="ANI297" s="38" t="s">
        <v>1291</v>
      </c>
      <c r="ANJ297" s="38" t="s">
        <v>1291</v>
      </c>
      <c r="ANK297" s="38" t="s">
        <v>1291</v>
      </c>
      <c r="ANL297" s="38" t="s">
        <v>1291</v>
      </c>
      <c r="ANM297" s="38" t="s">
        <v>1291</v>
      </c>
      <c r="ANN297" s="38" t="s">
        <v>1291</v>
      </c>
      <c r="ANO297" s="38" t="s">
        <v>1291</v>
      </c>
      <c r="ANP297" s="38" t="s">
        <v>1291</v>
      </c>
      <c r="ANQ297" s="38" t="s">
        <v>1291</v>
      </c>
      <c r="ANR297" s="38" t="s">
        <v>1291</v>
      </c>
      <c r="ANS297" s="38" t="s">
        <v>1291</v>
      </c>
      <c r="ANT297" s="38" t="s">
        <v>1291</v>
      </c>
      <c r="ANU297" s="38" t="s">
        <v>1291</v>
      </c>
      <c r="ANV297" s="38" t="s">
        <v>1291</v>
      </c>
      <c r="ANW297" s="38" t="s">
        <v>1291</v>
      </c>
      <c r="ANX297" s="38" t="s">
        <v>1291</v>
      </c>
      <c r="ANY297" s="38" t="s">
        <v>1291</v>
      </c>
      <c r="ANZ297" s="38" t="s">
        <v>1291</v>
      </c>
      <c r="AOA297" s="38" t="s">
        <v>1291</v>
      </c>
      <c r="AOB297" s="38" t="s">
        <v>1291</v>
      </c>
      <c r="AOC297" s="38" t="s">
        <v>1291</v>
      </c>
      <c r="AOD297" s="38" t="s">
        <v>1291</v>
      </c>
      <c r="AOE297" s="38" t="s">
        <v>1291</v>
      </c>
      <c r="AOF297" s="38" t="s">
        <v>1291</v>
      </c>
      <c r="AOG297" s="38" t="s">
        <v>1291</v>
      </c>
      <c r="AOH297" s="38" t="s">
        <v>1291</v>
      </c>
      <c r="AOI297" s="38" t="s">
        <v>1291</v>
      </c>
      <c r="AOJ297" s="38" t="s">
        <v>1291</v>
      </c>
      <c r="AOK297" s="38" t="s">
        <v>1291</v>
      </c>
      <c r="AOL297" s="38" t="s">
        <v>1291</v>
      </c>
      <c r="AOM297" s="38" t="s">
        <v>1291</v>
      </c>
      <c r="AON297" s="38" t="s">
        <v>1291</v>
      </c>
      <c r="AOO297" s="38" t="s">
        <v>1291</v>
      </c>
      <c r="AOP297" s="38" t="s">
        <v>1291</v>
      </c>
      <c r="AOQ297" s="38" t="s">
        <v>1291</v>
      </c>
      <c r="AOR297" s="38" t="s">
        <v>1291</v>
      </c>
      <c r="AOS297" s="38" t="s">
        <v>1291</v>
      </c>
      <c r="AOT297" s="38" t="s">
        <v>1291</v>
      </c>
      <c r="AOU297" s="38" t="s">
        <v>1291</v>
      </c>
      <c r="AOV297" s="38" t="s">
        <v>1291</v>
      </c>
      <c r="AOW297" s="38" t="s">
        <v>1291</v>
      </c>
      <c r="AOX297" s="38" t="s">
        <v>1291</v>
      </c>
      <c r="AOY297" s="38" t="s">
        <v>1291</v>
      </c>
      <c r="AOZ297" s="38" t="s">
        <v>1291</v>
      </c>
      <c r="APA297" s="38" t="s">
        <v>1291</v>
      </c>
      <c r="APB297" s="38" t="s">
        <v>1291</v>
      </c>
      <c r="APC297" s="38" t="s">
        <v>1291</v>
      </c>
      <c r="APD297" s="38" t="s">
        <v>1291</v>
      </c>
      <c r="APE297" s="38" t="s">
        <v>1291</v>
      </c>
      <c r="APF297" s="38" t="s">
        <v>1291</v>
      </c>
      <c r="APG297" s="38" t="s">
        <v>1291</v>
      </c>
      <c r="APH297" s="38" t="s">
        <v>1291</v>
      </c>
      <c r="API297" s="38" t="s">
        <v>1291</v>
      </c>
      <c r="APJ297" s="38" t="s">
        <v>1291</v>
      </c>
      <c r="APK297" s="38" t="s">
        <v>1291</v>
      </c>
      <c r="APL297" s="38" t="s">
        <v>1291</v>
      </c>
      <c r="APM297" s="38" t="s">
        <v>1291</v>
      </c>
      <c r="APN297" s="38" t="s">
        <v>1291</v>
      </c>
      <c r="APO297" s="38" t="s">
        <v>1291</v>
      </c>
      <c r="APP297" s="38" t="s">
        <v>1291</v>
      </c>
      <c r="APQ297" s="38" t="s">
        <v>1291</v>
      </c>
      <c r="APR297" s="38" t="s">
        <v>1291</v>
      </c>
      <c r="APS297" s="38" t="s">
        <v>1291</v>
      </c>
      <c r="APT297" s="38" t="s">
        <v>1291</v>
      </c>
      <c r="APU297" s="38" t="s">
        <v>1291</v>
      </c>
      <c r="APV297" s="38" t="s">
        <v>1291</v>
      </c>
      <c r="APW297" s="38" t="s">
        <v>1291</v>
      </c>
      <c r="APX297" s="38" t="s">
        <v>1291</v>
      </c>
      <c r="APY297" s="38" t="s">
        <v>1291</v>
      </c>
      <c r="APZ297" s="38" t="s">
        <v>1291</v>
      </c>
      <c r="AQA297" s="38" t="s">
        <v>1291</v>
      </c>
      <c r="AQB297" s="38" t="s">
        <v>1291</v>
      </c>
      <c r="AQC297" s="38" t="s">
        <v>1291</v>
      </c>
      <c r="AQD297" s="38" t="s">
        <v>1291</v>
      </c>
      <c r="AQE297" s="38" t="s">
        <v>1291</v>
      </c>
      <c r="AQF297" s="38" t="s">
        <v>1291</v>
      </c>
      <c r="AQG297" s="38" t="s">
        <v>1291</v>
      </c>
      <c r="AQH297" s="38" t="s">
        <v>1291</v>
      </c>
      <c r="AQI297" s="38" t="s">
        <v>1291</v>
      </c>
      <c r="AQJ297" s="38" t="s">
        <v>1291</v>
      </c>
      <c r="AQK297" s="38" t="s">
        <v>1291</v>
      </c>
      <c r="AQL297" s="38" t="s">
        <v>1291</v>
      </c>
      <c r="AQM297" s="38" t="s">
        <v>1291</v>
      </c>
      <c r="AQN297" s="38" t="s">
        <v>1291</v>
      </c>
      <c r="AQO297" s="38" t="s">
        <v>1291</v>
      </c>
      <c r="AQP297" s="38" t="s">
        <v>1291</v>
      </c>
      <c r="AQQ297" s="38" t="s">
        <v>1291</v>
      </c>
      <c r="AQR297" s="38" t="s">
        <v>1291</v>
      </c>
      <c r="AQS297" s="38" t="s">
        <v>1291</v>
      </c>
      <c r="AQT297" s="38" t="s">
        <v>1291</v>
      </c>
      <c r="AQU297" s="38" t="s">
        <v>1291</v>
      </c>
      <c r="AQV297" s="38" t="s">
        <v>1291</v>
      </c>
      <c r="AQW297" s="38" t="s">
        <v>1291</v>
      </c>
      <c r="AQX297" s="38" t="s">
        <v>1291</v>
      </c>
      <c r="AQY297" s="38" t="s">
        <v>1291</v>
      </c>
      <c r="AQZ297" s="38" t="s">
        <v>1291</v>
      </c>
      <c r="ARA297" s="38" t="s">
        <v>1291</v>
      </c>
      <c r="ARB297" s="38" t="s">
        <v>1291</v>
      </c>
      <c r="ARC297" s="38" t="s">
        <v>1291</v>
      </c>
      <c r="ARD297" s="38" t="s">
        <v>1291</v>
      </c>
      <c r="ARE297" s="38" t="s">
        <v>1291</v>
      </c>
      <c r="ARF297" s="38" t="s">
        <v>1291</v>
      </c>
      <c r="ARG297" s="38" t="s">
        <v>1291</v>
      </c>
      <c r="ARH297" s="38" t="s">
        <v>1291</v>
      </c>
      <c r="ARI297" s="38" t="s">
        <v>1291</v>
      </c>
      <c r="ARJ297" s="38" t="s">
        <v>1291</v>
      </c>
      <c r="ARK297" s="38" t="s">
        <v>1291</v>
      </c>
      <c r="ARL297" s="38" t="s">
        <v>1291</v>
      </c>
      <c r="ARM297" s="38" t="s">
        <v>1291</v>
      </c>
      <c r="ARN297" s="38" t="s">
        <v>1291</v>
      </c>
      <c r="ARO297" s="38" t="s">
        <v>1291</v>
      </c>
      <c r="ARP297" s="38" t="s">
        <v>1291</v>
      </c>
      <c r="ARQ297" s="38" t="s">
        <v>1291</v>
      </c>
      <c r="ARR297" s="38" t="s">
        <v>1291</v>
      </c>
      <c r="ARS297" s="38" t="s">
        <v>1291</v>
      </c>
      <c r="ART297" s="38" t="s">
        <v>1291</v>
      </c>
      <c r="ARU297" s="38" t="s">
        <v>1291</v>
      </c>
      <c r="ARV297" s="38" t="s">
        <v>1291</v>
      </c>
      <c r="ARW297" s="38" t="s">
        <v>1291</v>
      </c>
      <c r="ARX297" s="38" t="s">
        <v>1291</v>
      </c>
      <c r="ARY297" s="38" t="s">
        <v>1291</v>
      </c>
      <c r="ARZ297" s="38" t="s">
        <v>1291</v>
      </c>
      <c r="ASA297" s="38" t="s">
        <v>1291</v>
      </c>
      <c r="ASB297" s="38" t="s">
        <v>1291</v>
      </c>
      <c r="ASC297" s="38" t="s">
        <v>1291</v>
      </c>
      <c r="ASD297" s="38" t="s">
        <v>1291</v>
      </c>
      <c r="ASE297" s="38" t="s">
        <v>1291</v>
      </c>
      <c r="ASF297" s="38" t="s">
        <v>1291</v>
      </c>
      <c r="ASG297" s="38" t="s">
        <v>1291</v>
      </c>
      <c r="ASH297" s="38" t="s">
        <v>1291</v>
      </c>
      <c r="ASI297" s="38" t="s">
        <v>1291</v>
      </c>
      <c r="ASJ297" s="38" t="s">
        <v>1291</v>
      </c>
      <c r="ASK297" s="38" t="s">
        <v>1291</v>
      </c>
      <c r="ASL297" s="38" t="s">
        <v>1291</v>
      </c>
      <c r="ASM297" s="38" t="s">
        <v>1291</v>
      </c>
      <c r="ASN297" s="38" t="s">
        <v>1291</v>
      </c>
      <c r="ASO297" s="38" t="s">
        <v>1291</v>
      </c>
      <c r="ASP297" s="38" t="s">
        <v>1291</v>
      </c>
      <c r="ASQ297" s="38" t="s">
        <v>1291</v>
      </c>
      <c r="ASR297" s="38" t="s">
        <v>1291</v>
      </c>
      <c r="ASS297" s="38" t="s">
        <v>1291</v>
      </c>
      <c r="AST297" s="38" t="s">
        <v>1291</v>
      </c>
      <c r="ASU297" s="38" t="s">
        <v>1291</v>
      </c>
      <c r="ASV297" s="38" t="s">
        <v>1291</v>
      </c>
      <c r="ASW297" s="38" t="s">
        <v>1291</v>
      </c>
      <c r="ASX297" s="38" t="s">
        <v>1291</v>
      </c>
      <c r="ASY297" s="38" t="s">
        <v>1291</v>
      </c>
      <c r="ASZ297" s="38" t="s">
        <v>1291</v>
      </c>
      <c r="ATA297" s="38" t="s">
        <v>1291</v>
      </c>
      <c r="ATB297" s="38" t="s">
        <v>1291</v>
      </c>
      <c r="ATC297" s="38" t="s">
        <v>1291</v>
      </c>
      <c r="ATD297" s="38" t="s">
        <v>1291</v>
      </c>
      <c r="ATE297" s="38" t="s">
        <v>1291</v>
      </c>
      <c r="ATF297" s="38" t="s">
        <v>1291</v>
      </c>
      <c r="ATG297" s="38" t="s">
        <v>1291</v>
      </c>
      <c r="ATH297" s="38" t="s">
        <v>1291</v>
      </c>
      <c r="ATI297" s="38" t="s">
        <v>1291</v>
      </c>
      <c r="ATJ297" s="38" t="s">
        <v>1291</v>
      </c>
      <c r="ATK297" s="38" t="s">
        <v>1291</v>
      </c>
      <c r="ATL297" s="38" t="s">
        <v>1291</v>
      </c>
      <c r="ATM297" s="38" t="s">
        <v>1291</v>
      </c>
      <c r="ATN297" s="38" t="s">
        <v>1291</v>
      </c>
      <c r="ATO297" s="38" t="s">
        <v>1291</v>
      </c>
      <c r="ATP297" s="38" t="s">
        <v>1291</v>
      </c>
      <c r="ATQ297" s="38" t="s">
        <v>1291</v>
      </c>
      <c r="ATR297" s="38" t="s">
        <v>1291</v>
      </c>
      <c r="ATS297" s="38" t="s">
        <v>1291</v>
      </c>
      <c r="ATT297" s="38" t="s">
        <v>1291</v>
      </c>
      <c r="ATU297" s="38" t="s">
        <v>1291</v>
      </c>
      <c r="ATV297" s="38" t="s">
        <v>1291</v>
      </c>
      <c r="ATW297" s="38" t="s">
        <v>1291</v>
      </c>
      <c r="ATX297" s="38" t="s">
        <v>1291</v>
      </c>
      <c r="ATY297" s="38" t="s">
        <v>1291</v>
      </c>
      <c r="ATZ297" s="38" t="s">
        <v>1291</v>
      </c>
      <c r="AUA297" s="38" t="s">
        <v>1291</v>
      </c>
      <c r="AUB297" s="38" t="s">
        <v>1291</v>
      </c>
      <c r="AUC297" s="38" t="s">
        <v>1291</v>
      </c>
      <c r="AUD297" s="38" t="s">
        <v>1291</v>
      </c>
      <c r="AUE297" s="38" t="s">
        <v>1291</v>
      </c>
      <c r="AUF297" s="38" t="s">
        <v>1291</v>
      </c>
      <c r="AUG297" s="38" t="s">
        <v>1291</v>
      </c>
      <c r="AUH297" s="38" t="s">
        <v>1291</v>
      </c>
      <c r="AUI297" s="38" t="s">
        <v>1291</v>
      </c>
      <c r="AUJ297" s="38" t="s">
        <v>1291</v>
      </c>
      <c r="AUK297" s="38" t="s">
        <v>1291</v>
      </c>
      <c r="AUL297" s="38" t="s">
        <v>1291</v>
      </c>
      <c r="AUM297" s="38" t="s">
        <v>1291</v>
      </c>
      <c r="AUN297" s="38" t="s">
        <v>1291</v>
      </c>
      <c r="AUO297" s="38" t="s">
        <v>1291</v>
      </c>
      <c r="AUP297" s="38" t="s">
        <v>1291</v>
      </c>
      <c r="AUQ297" s="38" t="s">
        <v>1291</v>
      </c>
      <c r="AUR297" s="38" t="s">
        <v>1291</v>
      </c>
      <c r="AUS297" s="38" t="s">
        <v>1291</v>
      </c>
      <c r="AUT297" s="38" t="s">
        <v>1291</v>
      </c>
      <c r="AUU297" s="38" t="s">
        <v>1291</v>
      </c>
      <c r="AUV297" s="38" t="s">
        <v>1291</v>
      </c>
      <c r="AUW297" s="38" t="s">
        <v>1291</v>
      </c>
      <c r="AUX297" s="38" t="s">
        <v>1291</v>
      </c>
      <c r="AUY297" s="38" t="s">
        <v>1291</v>
      </c>
      <c r="AUZ297" s="38" t="s">
        <v>1291</v>
      </c>
      <c r="AVA297" s="38" t="s">
        <v>1291</v>
      </c>
      <c r="AVB297" s="38" t="s">
        <v>1291</v>
      </c>
      <c r="AVC297" s="38" t="s">
        <v>1291</v>
      </c>
      <c r="AVD297" s="38" t="s">
        <v>1291</v>
      </c>
      <c r="AVE297" s="38" t="s">
        <v>1291</v>
      </c>
      <c r="AVF297" s="38" t="s">
        <v>1291</v>
      </c>
      <c r="AVG297" s="38" t="s">
        <v>1291</v>
      </c>
      <c r="AVH297" s="38" t="s">
        <v>1291</v>
      </c>
      <c r="AVI297" s="38" t="s">
        <v>1291</v>
      </c>
      <c r="AVJ297" s="38" t="s">
        <v>1291</v>
      </c>
      <c r="AVK297" s="38" t="s">
        <v>1291</v>
      </c>
      <c r="AVL297" s="38" t="s">
        <v>1291</v>
      </c>
      <c r="AVM297" s="38" t="s">
        <v>1291</v>
      </c>
      <c r="AVN297" s="38" t="s">
        <v>1291</v>
      </c>
      <c r="AVO297" s="38" t="s">
        <v>1291</v>
      </c>
      <c r="AVP297" s="38" t="s">
        <v>1291</v>
      </c>
      <c r="AVQ297" s="38" t="s">
        <v>1291</v>
      </c>
      <c r="AVR297" s="38" t="s">
        <v>1291</v>
      </c>
      <c r="AVS297" s="38" t="s">
        <v>1291</v>
      </c>
      <c r="AVT297" s="38" t="s">
        <v>1291</v>
      </c>
      <c r="AVU297" s="38" t="s">
        <v>1291</v>
      </c>
      <c r="AVV297" s="38" t="s">
        <v>1291</v>
      </c>
      <c r="AVW297" s="38" t="s">
        <v>1291</v>
      </c>
      <c r="AVX297" s="38" t="s">
        <v>1291</v>
      </c>
      <c r="AVY297" s="38" t="s">
        <v>1291</v>
      </c>
      <c r="AVZ297" s="38" t="s">
        <v>1291</v>
      </c>
      <c r="AWA297" s="38" t="s">
        <v>1291</v>
      </c>
      <c r="AWB297" s="38" t="s">
        <v>1291</v>
      </c>
      <c r="AWC297" s="38" t="s">
        <v>1291</v>
      </c>
      <c r="AWD297" s="38" t="s">
        <v>1291</v>
      </c>
      <c r="AWE297" s="38" t="s">
        <v>1291</v>
      </c>
      <c r="AWF297" s="38" t="s">
        <v>1291</v>
      </c>
      <c r="AWG297" s="38" t="s">
        <v>1291</v>
      </c>
      <c r="AWH297" s="38" t="s">
        <v>1291</v>
      </c>
      <c r="AWI297" s="38" t="s">
        <v>1291</v>
      </c>
      <c r="AWJ297" s="38" t="s">
        <v>1291</v>
      </c>
      <c r="AWK297" s="38" t="s">
        <v>1291</v>
      </c>
      <c r="AWL297" s="38" t="s">
        <v>1291</v>
      </c>
      <c r="AWM297" s="38" t="s">
        <v>1291</v>
      </c>
      <c r="AWN297" s="38" t="s">
        <v>1291</v>
      </c>
      <c r="AWO297" s="38" t="s">
        <v>1291</v>
      </c>
      <c r="AWP297" s="38" t="s">
        <v>1291</v>
      </c>
      <c r="AWQ297" s="38" t="s">
        <v>1291</v>
      </c>
      <c r="AWR297" s="38" t="s">
        <v>1291</v>
      </c>
      <c r="AWS297" s="38" t="s">
        <v>1291</v>
      </c>
      <c r="AWT297" s="38" t="s">
        <v>1291</v>
      </c>
      <c r="AWU297" s="38" t="s">
        <v>1291</v>
      </c>
      <c r="AWV297" s="38" t="s">
        <v>1291</v>
      </c>
      <c r="AWW297" s="38" t="s">
        <v>1291</v>
      </c>
      <c r="AWX297" s="38" t="s">
        <v>1291</v>
      </c>
      <c r="AWY297" s="38" t="s">
        <v>1291</v>
      </c>
      <c r="AWZ297" s="38" t="s">
        <v>1291</v>
      </c>
      <c r="AXA297" s="38" t="s">
        <v>1291</v>
      </c>
      <c r="AXB297" s="38" t="s">
        <v>1291</v>
      </c>
      <c r="AXC297" s="38" t="s">
        <v>1291</v>
      </c>
      <c r="AXD297" s="38" t="s">
        <v>1291</v>
      </c>
      <c r="AXE297" s="38" t="s">
        <v>1291</v>
      </c>
      <c r="AXF297" s="38" t="s">
        <v>1291</v>
      </c>
      <c r="AXG297" s="38" t="s">
        <v>1291</v>
      </c>
      <c r="AXH297" s="38" t="s">
        <v>1291</v>
      </c>
      <c r="AXI297" s="38" t="s">
        <v>1291</v>
      </c>
      <c r="AXJ297" s="38" t="s">
        <v>1291</v>
      </c>
      <c r="AXK297" s="38" t="s">
        <v>1291</v>
      </c>
      <c r="AXL297" s="38" t="s">
        <v>1291</v>
      </c>
      <c r="AXM297" s="38" t="s">
        <v>1291</v>
      </c>
      <c r="AXN297" s="38" t="s">
        <v>1291</v>
      </c>
      <c r="AXO297" s="38" t="s">
        <v>1291</v>
      </c>
      <c r="AXP297" s="38" t="s">
        <v>1291</v>
      </c>
      <c r="AXQ297" s="38" t="s">
        <v>1291</v>
      </c>
      <c r="AXR297" s="38" t="s">
        <v>1291</v>
      </c>
      <c r="AXS297" s="38" t="s">
        <v>1291</v>
      </c>
      <c r="AXT297" s="38" t="s">
        <v>1291</v>
      </c>
      <c r="AXU297" s="38" t="s">
        <v>1291</v>
      </c>
      <c r="AXV297" s="38" t="s">
        <v>1291</v>
      </c>
      <c r="AXW297" s="38" t="s">
        <v>1291</v>
      </c>
      <c r="AXX297" s="38" t="s">
        <v>1291</v>
      </c>
      <c r="AXY297" s="38" t="s">
        <v>1291</v>
      </c>
      <c r="AXZ297" s="38" t="s">
        <v>1291</v>
      </c>
      <c r="AYA297" s="38" t="s">
        <v>1291</v>
      </c>
      <c r="AYB297" s="38" t="s">
        <v>1291</v>
      </c>
      <c r="AYC297" s="38" t="s">
        <v>1291</v>
      </c>
      <c r="AYD297" s="38" t="s">
        <v>1291</v>
      </c>
      <c r="AYE297" s="38" t="s">
        <v>1291</v>
      </c>
      <c r="AYF297" s="38" t="s">
        <v>1291</v>
      </c>
      <c r="AYG297" s="38" t="s">
        <v>1291</v>
      </c>
      <c r="AYH297" s="38" t="s">
        <v>1291</v>
      </c>
      <c r="AYI297" s="38" t="s">
        <v>1291</v>
      </c>
      <c r="AYJ297" s="38" t="s">
        <v>1291</v>
      </c>
      <c r="AYK297" s="38" t="s">
        <v>1291</v>
      </c>
      <c r="AYL297" s="38" t="s">
        <v>1291</v>
      </c>
      <c r="AYM297" s="38" t="s">
        <v>1291</v>
      </c>
      <c r="AYN297" s="38" t="s">
        <v>1291</v>
      </c>
      <c r="AYO297" s="38" t="s">
        <v>1291</v>
      </c>
      <c r="AYP297" s="38" t="s">
        <v>1291</v>
      </c>
      <c r="AYQ297" s="38" t="s">
        <v>1291</v>
      </c>
      <c r="AYR297" s="38" t="s">
        <v>1291</v>
      </c>
      <c r="AYS297" s="38" t="s">
        <v>1291</v>
      </c>
      <c r="AYT297" s="38" t="s">
        <v>1291</v>
      </c>
      <c r="AYU297" s="38" t="s">
        <v>1291</v>
      </c>
      <c r="AYV297" s="38" t="s">
        <v>1291</v>
      </c>
      <c r="AYW297" s="38" t="s">
        <v>1291</v>
      </c>
      <c r="AYX297" s="38" t="s">
        <v>1291</v>
      </c>
      <c r="AYY297" s="38" t="s">
        <v>1291</v>
      </c>
      <c r="AYZ297" s="38" t="s">
        <v>1291</v>
      </c>
      <c r="AZA297" s="38" t="s">
        <v>1291</v>
      </c>
      <c r="AZB297" s="38" t="s">
        <v>1291</v>
      </c>
      <c r="AZC297" s="38" t="s">
        <v>1291</v>
      </c>
      <c r="AZD297" s="38" t="s">
        <v>1291</v>
      </c>
      <c r="AZE297" s="38" t="s">
        <v>1291</v>
      </c>
      <c r="AZF297" s="38" t="s">
        <v>1291</v>
      </c>
      <c r="AZG297" s="38" t="s">
        <v>1291</v>
      </c>
      <c r="AZH297" s="38" t="s">
        <v>1291</v>
      </c>
      <c r="AZI297" s="38" t="s">
        <v>1291</v>
      </c>
      <c r="AZJ297" s="38" t="s">
        <v>1291</v>
      </c>
      <c r="AZK297" s="38" t="s">
        <v>1291</v>
      </c>
      <c r="AZL297" s="38" t="s">
        <v>1291</v>
      </c>
      <c r="AZM297" s="38" t="s">
        <v>1291</v>
      </c>
      <c r="AZN297" s="38" t="s">
        <v>1291</v>
      </c>
      <c r="AZO297" s="38" t="s">
        <v>1291</v>
      </c>
      <c r="AZP297" s="38" t="s">
        <v>1291</v>
      </c>
      <c r="AZQ297" s="38" t="s">
        <v>1291</v>
      </c>
      <c r="AZR297" s="38" t="s">
        <v>1291</v>
      </c>
      <c r="AZS297" s="38" t="s">
        <v>1291</v>
      </c>
      <c r="AZT297" s="38" t="s">
        <v>1291</v>
      </c>
      <c r="AZU297" s="38" t="s">
        <v>1291</v>
      </c>
      <c r="AZV297" s="38" t="s">
        <v>1291</v>
      </c>
      <c r="AZW297" s="38" t="s">
        <v>1291</v>
      </c>
      <c r="AZX297" s="38" t="s">
        <v>1291</v>
      </c>
      <c r="AZY297" s="38" t="s">
        <v>1291</v>
      </c>
      <c r="AZZ297" s="38" t="s">
        <v>1291</v>
      </c>
      <c r="BAA297" s="38" t="s">
        <v>1291</v>
      </c>
      <c r="BAB297" s="38" t="s">
        <v>1291</v>
      </c>
      <c r="BAC297" s="38" t="s">
        <v>1291</v>
      </c>
      <c r="BAD297" s="38" t="s">
        <v>1291</v>
      </c>
      <c r="BAE297" s="38" t="s">
        <v>1291</v>
      </c>
      <c r="BAF297" s="38" t="s">
        <v>1291</v>
      </c>
      <c r="BAG297" s="38" t="s">
        <v>1291</v>
      </c>
      <c r="BAH297" s="38" t="s">
        <v>1291</v>
      </c>
      <c r="BAI297" s="38" t="s">
        <v>1291</v>
      </c>
      <c r="BAJ297" s="38" t="s">
        <v>1291</v>
      </c>
      <c r="BAK297" s="38" t="s">
        <v>1291</v>
      </c>
      <c r="BAL297" s="38" t="s">
        <v>1291</v>
      </c>
      <c r="BAM297" s="38" t="s">
        <v>1291</v>
      </c>
      <c r="BAN297" s="38" t="s">
        <v>1291</v>
      </c>
      <c r="BAO297" s="38" t="s">
        <v>1291</v>
      </c>
      <c r="BAP297" s="38" t="s">
        <v>1291</v>
      </c>
      <c r="BAQ297" s="38" t="s">
        <v>1291</v>
      </c>
      <c r="BAR297" s="38" t="s">
        <v>1291</v>
      </c>
      <c r="BAS297" s="38" t="s">
        <v>1291</v>
      </c>
      <c r="BAT297" s="38" t="s">
        <v>1291</v>
      </c>
      <c r="BAU297" s="38" t="s">
        <v>1291</v>
      </c>
      <c r="BAV297" s="38" t="s">
        <v>1291</v>
      </c>
      <c r="BAW297" s="38" t="s">
        <v>1291</v>
      </c>
      <c r="BAX297" s="38" t="s">
        <v>1291</v>
      </c>
      <c r="BAY297" s="38" t="s">
        <v>1291</v>
      </c>
      <c r="BAZ297" s="38" t="s">
        <v>1291</v>
      </c>
      <c r="BBA297" s="38" t="s">
        <v>1291</v>
      </c>
      <c r="BBB297" s="38" t="s">
        <v>1291</v>
      </c>
      <c r="BBC297" s="38" t="s">
        <v>1291</v>
      </c>
      <c r="BBD297" s="38" t="s">
        <v>1291</v>
      </c>
      <c r="BBE297" s="38" t="s">
        <v>1291</v>
      </c>
      <c r="BBF297" s="38" t="s">
        <v>1291</v>
      </c>
      <c r="BBG297" s="38" t="s">
        <v>1291</v>
      </c>
      <c r="BBH297" s="38" t="s">
        <v>1291</v>
      </c>
      <c r="BBI297" s="38" t="s">
        <v>1291</v>
      </c>
      <c r="BBJ297" s="38" t="s">
        <v>1291</v>
      </c>
      <c r="BBK297" s="38" t="s">
        <v>1291</v>
      </c>
      <c r="BBL297" s="38" t="s">
        <v>1291</v>
      </c>
      <c r="BBM297" s="38" t="s">
        <v>1291</v>
      </c>
      <c r="BBN297" s="38" t="s">
        <v>1291</v>
      </c>
      <c r="BBO297" s="38" t="s">
        <v>1291</v>
      </c>
      <c r="BBP297" s="38" t="s">
        <v>1291</v>
      </c>
      <c r="BBQ297" s="38" t="s">
        <v>1291</v>
      </c>
      <c r="BBR297" s="38" t="s">
        <v>1291</v>
      </c>
      <c r="BBS297" s="38" t="s">
        <v>1291</v>
      </c>
      <c r="BBT297" s="38" t="s">
        <v>1291</v>
      </c>
      <c r="BBU297" s="38" t="s">
        <v>1291</v>
      </c>
      <c r="BBV297" s="38" t="s">
        <v>1291</v>
      </c>
      <c r="BBW297" s="38" t="s">
        <v>1291</v>
      </c>
      <c r="BBX297" s="38" t="s">
        <v>1291</v>
      </c>
      <c r="BBY297" s="38" t="s">
        <v>1291</v>
      </c>
      <c r="BBZ297" s="38" t="s">
        <v>1291</v>
      </c>
      <c r="BCA297" s="38" t="s">
        <v>1291</v>
      </c>
      <c r="BCB297" s="38" t="s">
        <v>1291</v>
      </c>
      <c r="BCC297" s="38" t="s">
        <v>1291</v>
      </c>
      <c r="BCD297" s="38" t="s">
        <v>1291</v>
      </c>
      <c r="BCE297" s="38" t="s">
        <v>1291</v>
      </c>
      <c r="BCF297" s="38" t="s">
        <v>1291</v>
      </c>
      <c r="BCG297" s="38" t="s">
        <v>1291</v>
      </c>
      <c r="BCH297" s="38" t="s">
        <v>1291</v>
      </c>
      <c r="BCI297" s="38" t="s">
        <v>1291</v>
      </c>
      <c r="BCJ297" s="38" t="s">
        <v>1291</v>
      </c>
      <c r="BCK297" s="38" t="s">
        <v>1291</v>
      </c>
      <c r="BCL297" s="38" t="s">
        <v>1291</v>
      </c>
      <c r="BCM297" s="38" t="s">
        <v>1291</v>
      </c>
      <c r="BCN297" s="38" t="s">
        <v>1291</v>
      </c>
      <c r="BCO297" s="38" t="s">
        <v>1291</v>
      </c>
      <c r="BCP297" s="38" t="s">
        <v>1291</v>
      </c>
      <c r="BCQ297" s="38" t="s">
        <v>1291</v>
      </c>
      <c r="BCR297" s="38" t="s">
        <v>1291</v>
      </c>
      <c r="BCS297" s="38" t="s">
        <v>1291</v>
      </c>
      <c r="BCT297" s="38" t="s">
        <v>1291</v>
      </c>
      <c r="BCU297" s="38" t="s">
        <v>1291</v>
      </c>
      <c r="BCV297" s="38" t="s">
        <v>1291</v>
      </c>
      <c r="BCW297" s="38" t="s">
        <v>1291</v>
      </c>
      <c r="BCX297" s="38" t="s">
        <v>1291</v>
      </c>
      <c r="BCY297" s="38" t="s">
        <v>1291</v>
      </c>
      <c r="BCZ297" s="38" t="s">
        <v>1291</v>
      </c>
      <c r="BDA297" s="38" t="s">
        <v>1291</v>
      </c>
      <c r="BDB297" s="38" t="s">
        <v>1291</v>
      </c>
      <c r="BDC297" s="38" t="s">
        <v>1291</v>
      </c>
      <c r="BDD297" s="38" t="s">
        <v>1291</v>
      </c>
      <c r="BDE297" s="38" t="s">
        <v>1291</v>
      </c>
      <c r="BDF297" s="38" t="s">
        <v>1291</v>
      </c>
      <c r="BDG297" s="38" t="s">
        <v>1291</v>
      </c>
      <c r="BDH297" s="38" t="s">
        <v>1291</v>
      </c>
      <c r="BDI297" s="38" t="s">
        <v>1291</v>
      </c>
      <c r="BDJ297" s="38" t="s">
        <v>1291</v>
      </c>
      <c r="BDK297" s="38" t="s">
        <v>1291</v>
      </c>
      <c r="BDL297" s="38" t="s">
        <v>1291</v>
      </c>
      <c r="BDM297" s="38" t="s">
        <v>1291</v>
      </c>
      <c r="BDN297" s="38" t="s">
        <v>1291</v>
      </c>
      <c r="BDO297" s="38" t="s">
        <v>1291</v>
      </c>
      <c r="BDP297" s="38" t="s">
        <v>1291</v>
      </c>
      <c r="BDQ297" s="38" t="s">
        <v>1291</v>
      </c>
      <c r="BDR297" s="38" t="s">
        <v>1291</v>
      </c>
      <c r="BDS297" s="38" t="s">
        <v>1291</v>
      </c>
      <c r="BDT297" s="38" t="s">
        <v>1291</v>
      </c>
      <c r="BDU297" s="38" t="s">
        <v>1291</v>
      </c>
      <c r="BDV297" s="38" t="s">
        <v>1291</v>
      </c>
      <c r="BDW297" s="38" t="s">
        <v>1291</v>
      </c>
      <c r="BDX297" s="38" t="s">
        <v>1291</v>
      </c>
      <c r="BDY297" s="38" t="s">
        <v>1291</v>
      </c>
      <c r="BDZ297" s="38" t="s">
        <v>1291</v>
      </c>
      <c r="BEA297" s="38" t="s">
        <v>1291</v>
      </c>
      <c r="BEB297" s="38" t="s">
        <v>1291</v>
      </c>
      <c r="BEC297" s="38" t="s">
        <v>1291</v>
      </c>
      <c r="BED297" s="38" t="s">
        <v>1291</v>
      </c>
      <c r="BEE297" s="38" t="s">
        <v>1291</v>
      </c>
      <c r="BEF297" s="38" t="s">
        <v>1291</v>
      </c>
      <c r="BEG297" s="38" t="s">
        <v>1291</v>
      </c>
      <c r="BEH297" s="38" t="s">
        <v>1291</v>
      </c>
      <c r="BEI297" s="38" t="s">
        <v>1291</v>
      </c>
      <c r="BEJ297" s="38" t="s">
        <v>1291</v>
      </c>
      <c r="BEK297" s="38" t="s">
        <v>1291</v>
      </c>
      <c r="BEL297" s="38" t="s">
        <v>1291</v>
      </c>
      <c r="BEM297" s="38" t="s">
        <v>1291</v>
      </c>
      <c r="BEN297" s="38" t="s">
        <v>1291</v>
      </c>
      <c r="BEO297" s="38" t="s">
        <v>1291</v>
      </c>
      <c r="BEP297" s="38" t="s">
        <v>1291</v>
      </c>
      <c r="BEQ297" s="38" t="s">
        <v>1291</v>
      </c>
      <c r="BER297" s="38" t="s">
        <v>1291</v>
      </c>
      <c r="BES297" s="38" t="s">
        <v>1291</v>
      </c>
      <c r="BET297" s="38" t="s">
        <v>1291</v>
      </c>
      <c r="BEU297" s="38" t="s">
        <v>1291</v>
      </c>
      <c r="BEV297" s="38" t="s">
        <v>1291</v>
      </c>
      <c r="BEW297" s="38" t="s">
        <v>1291</v>
      </c>
      <c r="BEX297" s="38" t="s">
        <v>1291</v>
      </c>
      <c r="BEY297" s="38" t="s">
        <v>1291</v>
      </c>
      <c r="BEZ297" s="38" t="s">
        <v>1291</v>
      </c>
      <c r="BFA297" s="38" t="s">
        <v>1291</v>
      </c>
      <c r="BFB297" s="38" t="s">
        <v>1291</v>
      </c>
      <c r="BFC297" s="38" t="s">
        <v>1291</v>
      </c>
      <c r="BFD297" s="38" t="s">
        <v>1291</v>
      </c>
      <c r="BFE297" s="38" t="s">
        <v>1291</v>
      </c>
      <c r="BFF297" s="38" t="s">
        <v>1291</v>
      </c>
      <c r="BFG297" s="38" t="s">
        <v>1291</v>
      </c>
      <c r="BFH297" s="38" t="s">
        <v>1291</v>
      </c>
      <c r="BFI297" s="38" t="s">
        <v>1291</v>
      </c>
      <c r="BFJ297" s="38" t="s">
        <v>1291</v>
      </c>
      <c r="BFK297" s="38" t="s">
        <v>1291</v>
      </c>
      <c r="BFL297" s="38" t="s">
        <v>1291</v>
      </c>
      <c r="BFM297" s="38" t="s">
        <v>1291</v>
      </c>
      <c r="BFN297" s="38" t="s">
        <v>1291</v>
      </c>
      <c r="BFO297" s="38" t="s">
        <v>1291</v>
      </c>
      <c r="BFP297" s="38" t="s">
        <v>1291</v>
      </c>
      <c r="BFQ297" s="38" t="s">
        <v>1291</v>
      </c>
      <c r="BFR297" s="38" t="s">
        <v>1291</v>
      </c>
      <c r="BFS297" s="38" t="s">
        <v>1291</v>
      </c>
      <c r="BFT297" s="38" t="s">
        <v>1291</v>
      </c>
      <c r="BFU297" s="38" t="s">
        <v>1291</v>
      </c>
      <c r="BFV297" s="38" t="s">
        <v>1291</v>
      </c>
      <c r="BFW297" s="38" t="s">
        <v>1291</v>
      </c>
      <c r="BFX297" s="38" t="s">
        <v>1291</v>
      </c>
      <c r="BFY297" s="38" t="s">
        <v>1291</v>
      </c>
      <c r="BFZ297" s="38" t="s">
        <v>1291</v>
      </c>
      <c r="BGA297" s="38" t="s">
        <v>1291</v>
      </c>
      <c r="BGB297" s="38" t="s">
        <v>1291</v>
      </c>
      <c r="BGC297" s="38" t="s">
        <v>1291</v>
      </c>
      <c r="BGD297" s="38" t="s">
        <v>1291</v>
      </c>
      <c r="BGE297" s="38" t="s">
        <v>1291</v>
      </c>
      <c r="BGF297" s="38" t="s">
        <v>1291</v>
      </c>
      <c r="BGG297" s="38" t="s">
        <v>1291</v>
      </c>
      <c r="BGH297" s="38" t="s">
        <v>1291</v>
      </c>
      <c r="BGI297" s="38" t="s">
        <v>1291</v>
      </c>
      <c r="BGJ297" s="38" t="s">
        <v>1291</v>
      </c>
      <c r="BGK297" s="38" t="s">
        <v>1291</v>
      </c>
      <c r="BGL297" s="38" t="s">
        <v>1291</v>
      </c>
      <c r="BGM297" s="38" t="s">
        <v>1291</v>
      </c>
      <c r="BGN297" s="38" t="s">
        <v>1291</v>
      </c>
      <c r="BGO297" s="38" t="s">
        <v>1291</v>
      </c>
      <c r="BGP297" s="38" t="s">
        <v>1291</v>
      </c>
      <c r="BGQ297" s="38" t="s">
        <v>1291</v>
      </c>
      <c r="BGR297" s="38" t="s">
        <v>1291</v>
      </c>
      <c r="BGS297" s="38" t="s">
        <v>1291</v>
      </c>
      <c r="BGT297" s="38" t="s">
        <v>1291</v>
      </c>
      <c r="BGU297" s="38" t="s">
        <v>1291</v>
      </c>
      <c r="BGV297" s="38" t="s">
        <v>1291</v>
      </c>
      <c r="BGW297" s="38" t="s">
        <v>1291</v>
      </c>
      <c r="BGX297" s="38" t="s">
        <v>1291</v>
      </c>
      <c r="BGY297" s="38" t="s">
        <v>1291</v>
      </c>
      <c r="BGZ297" s="38" t="s">
        <v>1291</v>
      </c>
      <c r="BHA297" s="38" t="s">
        <v>1291</v>
      </c>
      <c r="BHB297" s="38" t="s">
        <v>1291</v>
      </c>
      <c r="BHC297" s="38" t="s">
        <v>1291</v>
      </c>
      <c r="BHD297" s="38" t="s">
        <v>1291</v>
      </c>
      <c r="BHE297" s="38" t="s">
        <v>1291</v>
      </c>
      <c r="BHF297" s="38" t="s">
        <v>1291</v>
      </c>
      <c r="BHG297" s="38" t="s">
        <v>1291</v>
      </c>
      <c r="BHH297" s="38" t="s">
        <v>1291</v>
      </c>
      <c r="BHI297" s="38" t="s">
        <v>1291</v>
      </c>
      <c r="BHJ297" s="38" t="s">
        <v>1291</v>
      </c>
      <c r="BHK297" s="38" t="s">
        <v>1291</v>
      </c>
      <c r="BHL297" s="38" t="s">
        <v>1291</v>
      </c>
      <c r="BHM297" s="38" t="s">
        <v>1291</v>
      </c>
      <c r="BHN297" s="38" t="s">
        <v>1291</v>
      </c>
      <c r="BHO297" s="38" t="s">
        <v>1291</v>
      </c>
      <c r="BHP297" s="38" t="s">
        <v>1291</v>
      </c>
      <c r="BHQ297" s="38" t="s">
        <v>1291</v>
      </c>
      <c r="BHR297" s="38" t="s">
        <v>1291</v>
      </c>
      <c r="BHS297" s="38" t="s">
        <v>1291</v>
      </c>
      <c r="BHT297" s="38" t="s">
        <v>1291</v>
      </c>
      <c r="BHU297" s="38" t="s">
        <v>1291</v>
      </c>
      <c r="BHV297" s="38" t="s">
        <v>1291</v>
      </c>
      <c r="BHW297" s="38" t="s">
        <v>1291</v>
      </c>
      <c r="BHX297" s="38" t="s">
        <v>1291</v>
      </c>
      <c r="BHY297" s="38" t="s">
        <v>1291</v>
      </c>
      <c r="BHZ297" s="38" t="s">
        <v>1291</v>
      </c>
      <c r="BIA297" s="38" t="s">
        <v>1291</v>
      </c>
      <c r="BIB297" s="38" t="s">
        <v>1291</v>
      </c>
      <c r="BIC297" s="38" t="s">
        <v>1291</v>
      </c>
      <c r="BID297" s="38" t="s">
        <v>1291</v>
      </c>
      <c r="BIE297" s="38" t="s">
        <v>1291</v>
      </c>
      <c r="BIF297" s="38" t="s">
        <v>1291</v>
      </c>
      <c r="BIG297" s="38" t="s">
        <v>1291</v>
      </c>
      <c r="BIH297" s="38" t="s">
        <v>1291</v>
      </c>
      <c r="BII297" s="38" t="s">
        <v>1291</v>
      </c>
      <c r="BIJ297" s="38" t="s">
        <v>1291</v>
      </c>
      <c r="BIK297" s="38" t="s">
        <v>1291</v>
      </c>
      <c r="BIL297" s="38" t="s">
        <v>1291</v>
      </c>
      <c r="BIM297" s="38" t="s">
        <v>1291</v>
      </c>
      <c r="BIN297" s="38" t="s">
        <v>1291</v>
      </c>
      <c r="BIO297" s="38" t="s">
        <v>1291</v>
      </c>
      <c r="BIP297" s="38" t="s">
        <v>1291</v>
      </c>
      <c r="BIQ297" s="38" t="s">
        <v>1291</v>
      </c>
      <c r="BIR297" s="38" t="s">
        <v>1291</v>
      </c>
      <c r="BIS297" s="38" t="s">
        <v>1291</v>
      </c>
      <c r="BIT297" s="38" t="s">
        <v>1291</v>
      </c>
      <c r="BIU297" s="38" t="s">
        <v>1291</v>
      </c>
      <c r="BIV297" s="38" t="s">
        <v>1291</v>
      </c>
      <c r="BIW297" s="38" t="s">
        <v>1291</v>
      </c>
      <c r="BIX297" s="38" t="s">
        <v>1291</v>
      </c>
      <c r="BIY297" s="38" t="s">
        <v>1291</v>
      </c>
      <c r="BIZ297" s="38" t="s">
        <v>1291</v>
      </c>
      <c r="BJA297" s="38" t="s">
        <v>1291</v>
      </c>
      <c r="BJB297" s="38" t="s">
        <v>1291</v>
      </c>
      <c r="BJC297" s="38" t="s">
        <v>1291</v>
      </c>
      <c r="BJD297" s="38" t="s">
        <v>1291</v>
      </c>
      <c r="BJE297" s="38" t="s">
        <v>1291</v>
      </c>
      <c r="BJF297" s="38" t="s">
        <v>1291</v>
      </c>
      <c r="BJG297" s="38" t="s">
        <v>1291</v>
      </c>
      <c r="BJH297" s="38" t="s">
        <v>1291</v>
      </c>
      <c r="BJI297" s="38" t="s">
        <v>1291</v>
      </c>
      <c r="BJJ297" s="38" t="s">
        <v>1291</v>
      </c>
      <c r="BJK297" s="38" t="s">
        <v>1291</v>
      </c>
      <c r="BJL297" s="38" t="s">
        <v>1291</v>
      </c>
      <c r="BJM297" s="38" t="s">
        <v>1291</v>
      </c>
      <c r="BJN297" s="38" t="s">
        <v>1291</v>
      </c>
      <c r="BJO297" s="38" t="s">
        <v>1291</v>
      </c>
      <c r="BJP297" s="38" t="s">
        <v>1291</v>
      </c>
      <c r="BJQ297" s="38" t="s">
        <v>1291</v>
      </c>
      <c r="BJR297" s="38" t="s">
        <v>1291</v>
      </c>
      <c r="BJS297" s="38" t="s">
        <v>1291</v>
      </c>
      <c r="BJT297" s="38" t="s">
        <v>1291</v>
      </c>
      <c r="BJU297" s="38" t="s">
        <v>1291</v>
      </c>
      <c r="BJV297" s="38" t="s">
        <v>1291</v>
      </c>
      <c r="BJW297" s="38" t="s">
        <v>1291</v>
      </c>
      <c r="BJX297" s="38" t="s">
        <v>1291</v>
      </c>
      <c r="BJY297" s="38" t="s">
        <v>1291</v>
      </c>
      <c r="BJZ297" s="38" t="s">
        <v>1291</v>
      </c>
      <c r="BKA297" s="38" t="s">
        <v>1291</v>
      </c>
      <c r="BKB297" s="38" t="s">
        <v>1291</v>
      </c>
      <c r="BKC297" s="38" t="s">
        <v>1291</v>
      </c>
      <c r="BKD297" s="38" t="s">
        <v>1291</v>
      </c>
      <c r="BKE297" s="38" t="s">
        <v>1291</v>
      </c>
      <c r="BKF297" s="38" t="s">
        <v>1291</v>
      </c>
      <c r="BKG297" s="38" t="s">
        <v>1291</v>
      </c>
      <c r="BKH297" s="38" t="s">
        <v>1291</v>
      </c>
      <c r="BKI297" s="38" t="s">
        <v>1291</v>
      </c>
      <c r="BKJ297" s="38" t="s">
        <v>1291</v>
      </c>
      <c r="BKK297" s="38" t="s">
        <v>1291</v>
      </c>
      <c r="BKL297" s="38" t="s">
        <v>1291</v>
      </c>
      <c r="BKM297" s="38" t="s">
        <v>1291</v>
      </c>
      <c r="BKN297" s="38" t="s">
        <v>1291</v>
      </c>
      <c r="BKO297" s="38" t="s">
        <v>1291</v>
      </c>
      <c r="BKP297" s="38" t="s">
        <v>1291</v>
      </c>
      <c r="BKQ297" s="38" t="s">
        <v>1291</v>
      </c>
      <c r="BKR297" s="38" t="s">
        <v>1291</v>
      </c>
      <c r="BKS297" s="38" t="s">
        <v>1291</v>
      </c>
      <c r="BKT297" s="38" t="s">
        <v>1291</v>
      </c>
      <c r="BKU297" s="38" t="s">
        <v>1291</v>
      </c>
      <c r="BKV297" s="38" t="s">
        <v>1291</v>
      </c>
      <c r="BKW297" s="38" t="s">
        <v>1291</v>
      </c>
      <c r="BKX297" s="38" t="s">
        <v>1291</v>
      </c>
      <c r="BKY297" s="38" t="s">
        <v>1291</v>
      </c>
      <c r="BKZ297" s="38" t="s">
        <v>1291</v>
      </c>
      <c r="BLA297" s="38" t="s">
        <v>1291</v>
      </c>
      <c r="BLB297" s="38" t="s">
        <v>1291</v>
      </c>
      <c r="BLC297" s="38" t="s">
        <v>1291</v>
      </c>
      <c r="BLD297" s="38" t="s">
        <v>1291</v>
      </c>
      <c r="BLE297" s="38" t="s">
        <v>1291</v>
      </c>
      <c r="BLF297" s="38" t="s">
        <v>1291</v>
      </c>
      <c r="BLG297" s="38" t="s">
        <v>1291</v>
      </c>
      <c r="BLH297" s="38" t="s">
        <v>1291</v>
      </c>
      <c r="BLI297" s="38" t="s">
        <v>1291</v>
      </c>
      <c r="BLJ297" s="38" t="s">
        <v>1291</v>
      </c>
      <c r="BLK297" s="38" t="s">
        <v>1291</v>
      </c>
      <c r="BLL297" s="38" t="s">
        <v>1291</v>
      </c>
      <c r="BLM297" s="38" t="s">
        <v>1291</v>
      </c>
      <c r="BLN297" s="38" t="s">
        <v>1291</v>
      </c>
      <c r="BLO297" s="38" t="s">
        <v>1291</v>
      </c>
      <c r="BLP297" s="38" t="s">
        <v>1291</v>
      </c>
      <c r="BLQ297" s="38" t="s">
        <v>1291</v>
      </c>
      <c r="BLR297" s="38" t="s">
        <v>1291</v>
      </c>
      <c r="BLS297" s="38" t="s">
        <v>1291</v>
      </c>
      <c r="BLT297" s="38" t="s">
        <v>1291</v>
      </c>
      <c r="BLU297" s="38" t="s">
        <v>1291</v>
      </c>
      <c r="BLV297" s="38" t="s">
        <v>1291</v>
      </c>
      <c r="BLW297" s="38" t="s">
        <v>1291</v>
      </c>
      <c r="BLX297" s="38" t="s">
        <v>1291</v>
      </c>
      <c r="BLY297" s="38" t="s">
        <v>1291</v>
      </c>
      <c r="BLZ297" s="38" t="s">
        <v>1291</v>
      </c>
      <c r="BMA297" s="38" t="s">
        <v>1291</v>
      </c>
      <c r="BMB297" s="38" t="s">
        <v>1291</v>
      </c>
      <c r="BMC297" s="38" t="s">
        <v>1291</v>
      </c>
      <c r="BMD297" s="38" t="s">
        <v>1291</v>
      </c>
      <c r="BME297" s="38" t="s">
        <v>1291</v>
      </c>
      <c r="BMF297" s="38" t="s">
        <v>1291</v>
      </c>
      <c r="BMG297" s="38" t="s">
        <v>1291</v>
      </c>
      <c r="BMH297" s="38" t="s">
        <v>1291</v>
      </c>
      <c r="BMI297" s="38" t="s">
        <v>1291</v>
      </c>
      <c r="BMJ297" s="38" t="s">
        <v>1291</v>
      </c>
      <c r="BMK297" s="38" t="s">
        <v>1291</v>
      </c>
      <c r="BML297" s="38" t="s">
        <v>1291</v>
      </c>
      <c r="BMM297" s="38" t="s">
        <v>1291</v>
      </c>
      <c r="BMN297" s="38" t="s">
        <v>1291</v>
      </c>
      <c r="BMO297" s="38" t="s">
        <v>1291</v>
      </c>
      <c r="BMP297" s="38" t="s">
        <v>1291</v>
      </c>
      <c r="BMQ297" s="38" t="s">
        <v>1291</v>
      </c>
      <c r="BMR297" s="38" t="s">
        <v>1291</v>
      </c>
      <c r="BMS297" s="38" t="s">
        <v>1291</v>
      </c>
      <c r="BMT297" s="38" t="s">
        <v>1291</v>
      </c>
      <c r="BMU297" s="38" t="s">
        <v>1291</v>
      </c>
      <c r="BMV297" s="38" t="s">
        <v>1291</v>
      </c>
      <c r="BMW297" s="38" t="s">
        <v>1291</v>
      </c>
      <c r="BMX297" s="38" t="s">
        <v>1291</v>
      </c>
      <c r="BMY297" s="38" t="s">
        <v>1291</v>
      </c>
      <c r="BMZ297" s="38" t="s">
        <v>1291</v>
      </c>
      <c r="BNA297" s="38" t="s">
        <v>1291</v>
      </c>
      <c r="BNB297" s="38" t="s">
        <v>1291</v>
      </c>
      <c r="BNC297" s="38" t="s">
        <v>1291</v>
      </c>
      <c r="BND297" s="38" t="s">
        <v>1291</v>
      </c>
      <c r="BNE297" s="38" t="s">
        <v>1291</v>
      </c>
      <c r="BNF297" s="38" t="s">
        <v>1291</v>
      </c>
      <c r="BNG297" s="38" t="s">
        <v>1291</v>
      </c>
      <c r="BNH297" s="38" t="s">
        <v>1291</v>
      </c>
      <c r="BNI297" s="38" t="s">
        <v>1291</v>
      </c>
      <c r="BNJ297" s="38" t="s">
        <v>1291</v>
      </c>
      <c r="BNK297" s="38" t="s">
        <v>1291</v>
      </c>
      <c r="BNL297" s="38" t="s">
        <v>1291</v>
      </c>
      <c r="BNM297" s="38" t="s">
        <v>1291</v>
      </c>
      <c r="BNN297" s="38" t="s">
        <v>1291</v>
      </c>
      <c r="BNO297" s="38" t="s">
        <v>1291</v>
      </c>
      <c r="BNP297" s="38" t="s">
        <v>1291</v>
      </c>
      <c r="BNQ297" s="38" t="s">
        <v>1291</v>
      </c>
      <c r="BNR297" s="38" t="s">
        <v>1291</v>
      </c>
      <c r="BNS297" s="38" t="s">
        <v>1291</v>
      </c>
      <c r="BNT297" s="38" t="s">
        <v>1291</v>
      </c>
      <c r="BNU297" s="38" t="s">
        <v>1291</v>
      </c>
      <c r="BNV297" s="38" t="s">
        <v>1291</v>
      </c>
      <c r="BNW297" s="38" t="s">
        <v>1291</v>
      </c>
      <c r="BNX297" s="38" t="s">
        <v>1291</v>
      </c>
      <c r="BNY297" s="38" t="s">
        <v>1291</v>
      </c>
      <c r="BNZ297" s="38" t="s">
        <v>1291</v>
      </c>
      <c r="BOA297" s="38" t="s">
        <v>1291</v>
      </c>
      <c r="BOB297" s="38" t="s">
        <v>1291</v>
      </c>
      <c r="BOC297" s="38" t="s">
        <v>1291</v>
      </c>
      <c r="BOD297" s="38" t="s">
        <v>1291</v>
      </c>
      <c r="BOE297" s="38" t="s">
        <v>1291</v>
      </c>
      <c r="BOF297" s="38" t="s">
        <v>1291</v>
      </c>
      <c r="BOG297" s="38" t="s">
        <v>1291</v>
      </c>
      <c r="BOH297" s="38" t="s">
        <v>1291</v>
      </c>
      <c r="BOI297" s="38" t="s">
        <v>1291</v>
      </c>
      <c r="BOJ297" s="38" t="s">
        <v>1291</v>
      </c>
      <c r="BOK297" s="38" t="s">
        <v>1291</v>
      </c>
      <c r="BOL297" s="38" t="s">
        <v>1291</v>
      </c>
      <c r="BOM297" s="38" t="s">
        <v>1291</v>
      </c>
      <c r="BON297" s="38" t="s">
        <v>1291</v>
      </c>
      <c r="BOO297" s="38" t="s">
        <v>1291</v>
      </c>
      <c r="BOP297" s="38" t="s">
        <v>1291</v>
      </c>
      <c r="BOQ297" s="38" t="s">
        <v>1291</v>
      </c>
      <c r="BOR297" s="38" t="s">
        <v>1291</v>
      </c>
      <c r="BOS297" s="38" t="s">
        <v>1291</v>
      </c>
      <c r="BOT297" s="38" t="s">
        <v>1291</v>
      </c>
      <c r="BOU297" s="38" t="s">
        <v>1291</v>
      </c>
      <c r="BOV297" s="38" t="s">
        <v>1291</v>
      </c>
      <c r="BOW297" s="38" t="s">
        <v>1291</v>
      </c>
      <c r="BOX297" s="38" t="s">
        <v>1291</v>
      </c>
      <c r="BOY297" s="38" t="s">
        <v>1291</v>
      </c>
      <c r="BOZ297" s="38" t="s">
        <v>1291</v>
      </c>
      <c r="BPA297" s="38" t="s">
        <v>1291</v>
      </c>
      <c r="BPB297" s="38" t="s">
        <v>1291</v>
      </c>
      <c r="BPC297" s="38" t="s">
        <v>1291</v>
      </c>
      <c r="BPD297" s="38" t="s">
        <v>1291</v>
      </c>
      <c r="BPE297" s="38" t="s">
        <v>1291</v>
      </c>
      <c r="BPF297" s="38" t="s">
        <v>1291</v>
      </c>
      <c r="BPG297" s="38" t="s">
        <v>1291</v>
      </c>
      <c r="BPH297" s="38" t="s">
        <v>1291</v>
      </c>
      <c r="BPI297" s="38" t="s">
        <v>1291</v>
      </c>
      <c r="BPJ297" s="38" t="s">
        <v>1291</v>
      </c>
      <c r="BPK297" s="38" t="s">
        <v>1291</v>
      </c>
      <c r="BPL297" s="38" t="s">
        <v>1291</v>
      </c>
      <c r="BPM297" s="38" t="s">
        <v>1291</v>
      </c>
      <c r="BPN297" s="38" t="s">
        <v>1291</v>
      </c>
      <c r="BPO297" s="38" t="s">
        <v>1291</v>
      </c>
      <c r="BPP297" s="38" t="s">
        <v>1291</v>
      </c>
      <c r="BPQ297" s="38" t="s">
        <v>1291</v>
      </c>
      <c r="BPR297" s="38" t="s">
        <v>1291</v>
      </c>
      <c r="BPS297" s="38" t="s">
        <v>1291</v>
      </c>
      <c r="BPT297" s="38" t="s">
        <v>1291</v>
      </c>
      <c r="BPU297" s="38" t="s">
        <v>1291</v>
      </c>
      <c r="BPV297" s="38" t="s">
        <v>1291</v>
      </c>
      <c r="BPW297" s="38" t="s">
        <v>1291</v>
      </c>
      <c r="BPX297" s="38" t="s">
        <v>1291</v>
      </c>
      <c r="BPY297" s="38" t="s">
        <v>1291</v>
      </c>
      <c r="BPZ297" s="38" t="s">
        <v>1291</v>
      </c>
      <c r="BQA297" s="38" t="s">
        <v>1291</v>
      </c>
      <c r="BQB297" s="38" t="s">
        <v>1291</v>
      </c>
      <c r="BQC297" s="38" t="s">
        <v>1291</v>
      </c>
      <c r="BQD297" s="38" t="s">
        <v>1291</v>
      </c>
      <c r="BQE297" s="38" t="s">
        <v>1291</v>
      </c>
      <c r="BQF297" s="38" t="s">
        <v>1291</v>
      </c>
      <c r="BQG297" s="38" t="s">
        <v>1291</v>
      </c>
      <c r="BQH297" s="38" t="s">
        <v>1291</v>
      </c>
      <c r="BQI297" s="38" t="s">
        <v>1291</v>
      </c>
      <c r="BQJ297" s="38" t="s">
        <v>1291</v>
      </c>
      <c r="BQK297" s="38" t="s">
        <v>1291</v>
      </c>
      <c r="BQL297" s="38" t="s">
        <v>1291</v>
      </c>
      <c r="BQM297" s="38" t="s">
        <v>1291</v>
      </c>
      <c r="BQN297" s="38" t="s">
        <v>1291</v>
      </c>
      <c r="BQO297" s="38" t="s">
        <v>1291</v>
      </c>
      <c r="BQP297" s="38" t="s">
        <v>1291</v>
      </c>
      <c r="BQQ297" s="38" t="s">
        <v>1291</v>
      </c>
      <c r="BQR297" s="38" t="s">
        <v>1291</v>
      </c>
      <c r="BQS297" s="38" t="s">
        <v>1291</v>
      </c>
      <c r="BQT297" s="38" t="s">
        <v>1291</v>
      </c>
      <c r="BQU297" s="38" t="s">
        <v>1291</v>
      </c>
      <c r="BQV297" s="38" t="s">
        <v>1291</v>
      </c>
      <c r="BQW297" s="38" t="s">
        <v>1291</v>
      </c>
      <c r="BQX297" s="38" t="s">
        <v>1291</v>
      </c>
      <c r="BQY297" s="38" t="s">
        <v>1291</v>
      </c>
      <c r="BQZ297" s="38" t="s">
        <v>1291</v>
      </c>
      <c r="BRA297" s="38" t="s">
        <v>1291</v>
      </c>
      <c r="BRB297" s="38" t="s">
        <v>1291</v>
      </c>
      <c r="BRC297" s="38" t="s">
        <v>1291</v>
      </c>
      <c r="BRD297" s="38" t="s">
        <v>1291</v>
      </c>
      <c r="BRE297" s="38" t="s">
        <v>1291</v>
      </c>
      <c r="BRF297" s="38" t="s">
        <v>1291</v>
      </c>
      <c r="BRG297" s="38" t="s">
        <v>1291</v>
      </c>
      <c r="BRH297" s="38" t="s">
        <v>1291</v>
      </c>
      <c r="BRI297" s="38" t="s">
        <v>1291</v>
      </c>
      <c r="BRJ297" s="38" t="s">
        <v>1291</v>
      </c>
      <c r="BRK297" s="38" t="s">
        <v>1291</v>
      </c>
      <c r="BRL297" s="38" t="s">
        <v>1291</v>
      </c>
      <c r="BRM297" s="38" t="s">
        <v>1291</v>
      </c>
      <c r="BRN297" s="38" t="s">
        <v>1291</v>
      </c>
      <c r="BRO297" s="38" t="s">
        <v>1291</v>
      </c>
      <c r="BRP297" s="38" t="s">
        <v>1291</v>
      </c>
      <c r="BRQ297" s="38" t="s">
        <v>1291</v>
      </c>
      <c r="BRR297" s="38" t="s">
        <v>1291</v>
      </c>
      <c r="BRS297" s="38" t="s">
        <v>1291</v>
      </c>
      <c r="BRT297" s="38" t="s">
        <v>1291</v>
      </c>
      <c r="BRU297" s="38" t="s">
        <v>1291</v>
      </c>
      <c r="BRV297" s="38" t="s">
        <v>1291</v>
      </c>
      <c r="BRW297" s="38" t="s">
        <v>1291</v>
      </c>
      <c r="BRX297" s="38" t="s">
        <v>1291</v>
      </c>
      <c r="BRY297" s="38" t="s">
        <v>1291</v>
      </c>
      <c r="BRZ297" s="38" t="s">
        <v>1291</v>
      </c>
      <c r="BSA297" s="38" t="s">
        <v>1291</v>
      </c>
      <c r="BSB297" s="38" t="s">
        <v>1291</v>
      </c>
      <c r="BSC297" s="38" t="s">
        <v>1291</v>
      </c>
      <c r="BSD297" s="38" t="s">
        <v>1291</v>
      </c>
      <c r="BSE297" s="38" t="s">
        <v>1291</v>
      </c>
      <c r="BSF297" s="38" t="s">
        <v>1291</v>
      </c>
      <c r="BSG297" s="38" t="s">
        <v>1291</v>
      </c>
      <c r="BSH297" s="38" t="s">
        <v>1291</v>
      </c>
      <c r="BSI297" s="38" t="s">
        <v>1291</v>
      </c>
      <c r="BSJ297" s="38" t="s">
        <v>1291</v>
      </c>
      <c r="BSK297" s="38" t="s">
        <v>1291</v>
      </c>
      <c r="BSL297" s="38" t="s">
        <v>1291</v>
      </c>
      <c r="BSM297" s="38" t="s">
        <v>1291</v>
      </c>
      <c r="BSN297" s="38" t="s">
        <v>1291</v>
      </c>
      <c r="BSO297" s="38" t="s">
        <v>1291</v>
      </c>
      <c r="BSP297" s="38" t="s">
        <v>1291</v>
      </c>
      <c r="BSQ297" s="38" t="s">
        <v>1291</v>
      </c>
      <c r="BSR297" s="38" t="s">
        <v>1291</v>
      </c>
      <c r="BSS297" s="38" t="s">
        <v>1291</v>
      </c>
      <c r="BST297" s="38" t="s">
        <v>1291</v>
      </c>
      <c r="BSU297" s="38" t="s">
        <v>1291</v>
      </c>
      <c r="BSV297" s="38" t="s">
        <v>1291</v>
      </c>
      <c r="BSW297" s="38" t="s">
        <v>1291</v>
      </c>
      <c r="BSX297" s="38" t="s">
        <v>1291</v>
      </c>
      <c r="BSY297" s="38" t="s">
        <v>1291</v>
      </c>
      <c r="BSZ297" s="38" t="s">
        <v>1291</v>
      </c>
      <c r="BTA297" s="38" t="s">
        <v>1291</v>
      </c>
      <c r="BTB297" s="38" t="s">
        <v>1291</v>
      </c>
      <c r="BTC297" s="38" t="s">
        <v>1291</v>
      </c>
      <c r="BTD297" s="38" t="s">
        <v>1291</v>
      </c>
      <c r="BTE297" s="38" t="s">
        <v>1291</v>
      </c>
      <c r="BTF297" s="38" t="s">
        <v>1291</v>
      </c>
      <c r="BTG297" s="38" t="s">
        <v>1291</v>
      </c>
      <c r="BTH297" s="38" t="s">
        <v>1291</v>
      </c>
      <c r="BTI297" s="38" t="s">
        <v>1291</v>
      </c>
      <c r="BTJ297" s="38" t="s">
        <v>1291</v>
      </c>
      <c r="BTK297" s="38" t="s">
        <v>1291</v>
      </c>
      <c r="BTL297" s="38" t="s">
        <v>1291</v>
      </c>
      <c r="BTM297" s="38" t="s">
        <v>1291</v>
      </c>
      <c r="BTN297" s="38" t="s">
        <v>1291</v>
      </c>
      <c r="BTO297" s="38" t="s">
        <v>1291</v>
      </c>
      <c r="BTP297" s="38" t="s">
        <v>1291</v>
      </c>
      <c r="BTQ297" s="38" t="s">
        <v>1291</v>
      </c>
      <c r="BTR297" s="38" t="s">
        <v>1291</v>
      </c>
      <c r="BTS297" s="38" t="s">
        <v>1291</v>
      </c>
      <c r="BTT297" s="38" t="s">
        <v>1291</v>
      </c>
      <c r="BTU297" s="38" t="s">
        <v>1291</v>
      </c>
      <c r="BTV297" s="38" t="s">
        <v>1291</v>
      </c>
      <c r="BTW297" s="38" t="s">
        <v>1291</v>
      </c>
      <c r="BTX297" s="38" t="s">
        <v>1291</v>
      </c>
      <c r="BTY297" s="38" t="s">
        <v>1291</v>
      </c>
      <c r="BTZ297" s="38" t="s">
        <v>1291</v>
      </c>
      <c r="BUA297" s="38" t="s">
        <v>1291</v>
      </c>
      <c r="BUB297" s="38" t="s">
        <v>1291</v>
      </c>
      <c r="BUC297" s="38" t="s">
        <v>1291</v>
      </c>
      <c r="BUD297" s="38" t="s">
        <v>1291</v>
      </c>
      <c r="BUE297" s="38" t="s">
        <v>1291</v>
      </c>
      <c r="BUF297" s="38" t="s">
        <v>1291</v>
      </c>
      <c r="BUG297" s="38" t="s">
        <v>1291</v>
      </c>
      <c r="BUH297" s="38" t="s">
        <v>1291</v>
      </c>
      <c r="BUI297" s="38" t="s">
        <v>1291</v>
      </c>
      <c r="BUJ297" s="38" t="s">
        <v>1291</v>
      </c>
      <c r="BUK297" s="38" t="s">
        <v>1291</v>
      </c>
      <c r="BUL297" s="38" t="s">
        <v>1291</v>
      </c>
      <c r="BUM297" s="38" t="s">
        <v>1291</v>
      </c>
      <c r="BUN297" s="38" t="s">
        <v>1291</v>
      </c>
      <c r="BUO297" s="38" t="s">
        <v>1291</v>
      </c>
      <c r="BUP297" s="38" t="s">
        <v>1291</v>
      </c>
      <c r="BUQ297" s="38" t="s">
        <v>1291</v>
      </c>
      <c r="BUR297" s="38" t="s">
        <v>1291</v>
      </c>
      <c r="BUS297" s="38" t="s">
        <v>1291</v>
      </c>
      <c r="BUT297" s="38" t="s">
        <v>1291</v>
      </c>
      <c r="BUU297" s="38" t="s">
        <v>1291</v>
      </c>
      <c r="BUV297" s="38" t="s">
        <v>1291</v>
      </c>
      <c r="BUW297" s="38" t="s">
        <v>1291</v>
      </c>
      <c r="BUX297" s="38" t="s">
        <v>1291</v>
      </c>
      <c r="BUY297" s="38" t="s">
        <v>1291</v>
      </c>
      <c r="BUZ297" s="38" t="s">
        <v>1291</v>
      </c>
      <c r="BVA297" s="38" t="s">
        <v>1291</v>
      </c>
      <c r="BVB297" s="38" t="s">
        <v>1291</v>
      </c>
      <c r="BVC297" s="38" t="s">
        <v>1291</v>
      </c>
      <c r="BVD297" s="38" t="s">
        <v>1291</v>
      </c>
      <c r="BVE297" s="38" t="s">
        <v>1291</v>
      </c>
      <c r="BVF297" s="38" t="s">
        <v>1291</v>
      </c>
      <c r="BVG297" s="38" t="s">
        <v>1291</v>
      </c>
      <c r="BVH297" s="38" t="s">
        <v>1291</v>
      </c>
      <c r="BVI297" s="38" t="s">
        <v>1291</v>
      </c>
      <c r="BVJ297" s="38" t="s">
        <v>1291</v>
      </c>
      <c r="BVK297" s="38" t="s">
        <v>1291</v>
      </c>
      <c r="BVL297" s="38" t="s">
        <v>1291</v>
      </c>
      <c r="BVM297" s="38" t="s">
        <v>1291</v>
      </c>
      <c r="BVN297" s="38" t="s">
        <v>1291</v>
      </c>
      <c r="BVO297" s="38" t="s">
        <v>1291</v>
      </c>
      <c r="BVP297" s="38" t="s">
        <v>1291</v>
      </c>
      <c r="BVQ297" s="38" t="s">
        <v>1291</v>
      </c>
      <c r="BVR297" s="38" t="s">
        <v>1291</v>
      </c>
      <c r="BVS297" s="38" t="s">
        <v>1291</v>
      </c>
      <c r="BVT297" s="38" t="s">
        <v>1291</v>
      </c>
      <c r="BVU297" s="38" t="s">
        <v>1291</v>
      </c>
      <c r="BVV297" s="38" t="s">
        <v>1291</v>
      </c>
      <c r="BVW297" s="38" t="s">
        <v>1291</v>
      </c>
      <c r="BVX297" s="38" t="s">
        <v>1291</v>
      </c>
      <c r="BVY297" s="38" t="s">
        <v>1291</v>
      </c>
      <c r="BVZ297" s="38" t="s">
        <v>1291</v>
      </c>
      <c r="BWA297" s="38" t="s">
        <v>1291</v>
      </c>
      <c r="BWB297" s="38" t="s">
        <v>1291</v>
      </c>
      <c r="BWC297" s="38" t="s">
        <v>1291</v>
      </c>
      <c r="BWD297" s="38" t="s">
        <v>1291</v>
      </c>
      <c r="BWE297" s="38" t="s">
        <v>1291</v>
      </c>
      <c r="BWF297" s="38" t="s">
        <v>1291</v>
      </c>
      <c r="BWG297" s="38" t="s">
        <v>1291</v>
      </c>
      <c r="BWH297" s="38" t="s">
        <v>1291</v>
      </c>
      <c r="BWI297" s="38" t="s">
        <v>1291</v>
      </c>
      <c r="BWJ297" s="38" t="s">
        <v>1291</v>
      </c>
      <c r="BWK297" s="38" t="s">
        <v>1291</v>
      </c>
      <c r="BWL297" s="38" t="s">
        <v>1291</v>
      </c>
      <c r="BWM297" s="38" t="s">
        <v>1291</v>
      </c>
      <c r="BWN297" s="38" t="s">
        <v>1291</v>
      </c>
      <c r="BWO297" s="38" t="s">
        <v>1291</v>
      </c>
      <c r="BWP297" s="38" t="s">
        <v>1291</v>
      </c>
      <c r="BWQ297" s="38" t="s">
        <v>1291</v>
      </c>
      <c r="BWR297" s="38" t="s">
        <v>1291</v>
      </c>
      <c r="BWS297" s="38" t="s">
        <v>1291</v>
      </c>
      <c r="BWT297" s="38" t="s">
        <v>1291</v>
      </c>
      <c r="BWU297" s="38" t="s">
        <v>1291</v>
      </c>
      <c r="BWV297" s="38" t="s">
        <v>1291</v>
      </c>
      <c r="BWW297" s="38" t="s">
        <v>1291</v>
      </c>
      <c r="BWX297" s="38" t="s">
        <v>1291</v>
      </c>
      <c r="BWY297" s="38" t="s">
        <v>1291</v>
      </c>
      <c r="BWZ297" s="38" t="s">
        <v>1291</v>
      </c>
      <c r="BXA297" s="38" t="s">
        <v>1291</v>
      </c>
      <c r="BXB297" s="38" t="s">
        <v>1291</v>
      </c>
      <c r="BXC297" s="38" t="s">
        <v>1291</v>
      </c>
      <c r="BXD297" s="38" t="s">
        <v>1291</v>
      </c>
      <c r="BXE297" s="38" t="s">
        <v>1291</v>
      </c>
      <c r="BXF297" s="38" t="s">
        <v>1291</v>
      </c>
      <c r="BXG297" s="38" t="s">
        <v>1291</v>
      </c>
      <c r="BXH297" s="38" t="s">
        <v>1291</v>
      </c>
      <c r="BXI297" s="38" t="s">
        <v>1291</v>
      </c>
      <c r="BXJ297" s="38" t="s">
        <v>1291</v>
      </c>
      <c r="BXK297" s="38" t="s">
        <v>1291</v>
      </c>
      <c r="BXL297" s="38" t="s">
        <v>1291</v>
      </c>
      <c r="BXM297" s="38" t="s">
        <v>1291</v>
      </c>
      <c r="BXN297" s="38" t="s">
        <v>1291</v>
      </c>
      <c r="BXO297" s="38" t="s">
        <v>1291</v>
      </c>
      <c r="BXP297" s="38" t="s">
        <v>1291</v>
      </c>
      <c r="BXQ297" s="38" t="s">
        <v>1291</v>
      </c>
      <c r="BXR297" s="38" t="s">
        <v>1291</v>
      </c>
      <c r="BXS297" s="38" t="s">
        <v>1291</v>
      </c>
      <c r="BXT297" s="38" t="s">
        <v>1291</v>
      </c>
      <c r="BXU297" s="38" t="s">
        <v>1291</v>
      </c>
      <c r="BXV297" s="38" t="s">
        <v>1291</v>
      </c>
      <c r="BXW297" s="38" t="s">
        <v>1291</v>
      </c>
      <c r="BXX297" s="38" t="s">
        <v>1291</v>
      </c>
      <c r="BXY297" s="38" t="s">
        <v>1291</v>
      </c>
      <c r="BXZ297" s="38" t="s">
        <v>1291</v>
      </c>
      <c r="BYA297" s="38" t="s">
        <v>1291</v>
      </c>
      <c r="BYB297" s="38" t="s">
        <v>1291</v>
      </c>
      <c r="BYC297" s="38" t="s">
        <v>1291</v>
      </c>
      <c r="BYD297" s="38" t="s">
        <v>1291</v>
      </c>
      <c r="BYE297" s="38" t="s">
        <v>1291</v>
      </c>
      <c r="BYF297" s="38" t="s">
        <v>1291</v>
      </c>
      <c r="BYG297" s="38" t="s">
        <v>1291</v>
      </c>
      <c r="BYH297" s="38" t="s">
        <v>1291</v>
      </c>
      <c r="BYI297" s="38" t="s">
        <v>1291</v>
      </c>
      <c r="BYJ297" s="38" t="s">
        <v>1291</v>
      </c>
      <c r="BYK297" s="38" t="s">
        <v>1291</v>
      </c>
      <c r="BYL297" s="38" t="s">
        <v>1291</v>
      </c>
      <c r="BYM297" s="38" t="s">
        <v>1291</v>
      </c>
      <c r="BYN297" s="38" t="s">
        <v>1291</v>
      </c>
      <c r="BYO297" s="38" t="s">
        <v>1291</v>
      </c>
      <c r="BYP297" s="38" t="s">
        <v>1291</v>
      </c>
      <c r="BYQ297" s="38" t="s">
        <v>1291</v>
      </c>
      <c r="BYR297" s="38" t="s">
        <v>1291</v>
      </c>
      <c r="BYS297" s="38" t="s">
        <v>1291</v>
      </c>
      <c r="BYT297" s="38" t="s">
        <v>1291</v>
      </c>
      <c r="BYU297" s="38" t="s">
        <v>1291</v>
      </c>
      <c r="BYV297" s="38" t="s">
        <v>1291</v>
      </c>
      <c r="BYW297" s="38" t="s">
        <v>1291</v>
      </c>
      <c r="BYX297" s="38" t="s">
        <v>1291</v>
      </c>
      <c r="BYY297" s="38" t="s">
        <v>1291</v>
      </c>
      <c r="BYZ297" s="38" t="s">
        <v>1291</v>
      </c>
      <c r="BZA297" s="38" t="s">
        <v>1291</v>
      </c>
      <c r="BZB297" s="38" t="s">
        <v>1291</v>
      </c>
      <c r="BZC297" s="38" t="s">
        <v>1291</v>
      </c>
      <c r="BZD297" s="38" t="s">
        <v>1291</v>
      </c>
      <c r="BZE297" s="38" t="s">
        <v>1291</v>
      </c>
      <c r="BZF297" s="38" t="s">
        <v>1291</v>
      </c>
      <c r="BZG297" s="38" t="s">
        <v>1291</v>
      </c>
      <c r="BZH297" s="38" t="s">
        <v>1291</v>
      </c>
      <c r="BZI297" s="38" t="s">
        <v>1291</v>
      </c>
      <c r="BZJ297" s="38" t="s">
        <v>1291</v>
      </c>
      <c r="BZK297" s="38" t="s">
        <v>1291</v>
      </c>
      <c r="BZL297" s="38" t="s">
        <v>1291</v>
      </c>
      <c r="BZM297" s="38" t="s">
        <v>1291</v>
      </c>
      <c r="BZN297" s="38" t="s">
        <v>1291</v>
      </c>
      <c r="BZO297" s="38" t="s">
        <v>1291</v>
      </c>
      <c r="BZP297" s="38" t="s">
        <v>1291</v>
      </c>
      <c r="BZQ297" s="38" t="s">
        <v>1291</v>
      </c>
      <c r="BZR297" s="38" t="s">
        <v>1291</v>
      </c>
      <c r="BZS297" s="38" t="s">
        <v>1291</v>
      </c>
      <c r="BZT297" s="38" t="s">
        <v>1291</v>
      </c>
      <c r="BZU297" s="38" t="s">
        <v>1291</v>
      </c>
      <c r="BZV297" s="38" t="s">
        <v>1291</v>
      </c>
      <c r="BZW297" s="38" t="s">
        <v>1291</v>
      </c>
      <c r="BZX297" s="38" t="s">
        <v>1291</v>
      </c>
      <c r="BZY297" s="38" t="s">
        <v>1291</v>
      </c>
      <c r="BZZ297" s="38" t="s">
        <v>1291</v>
      </c>
      <c r="CAA297" s="38" t="s">
        <v>1291</v>
      </c>
      <c r="CAB297" s="38" t="s">
        <v>1291</v>
      </c>
      <c r="CAC297" s="38" t="s">
        <v>1291</v>
      </c>
      <c r="CAD297" s="38" t="s">
        <v>1291</v>
      </c>
      <c r="CAE297" s="38" t="s">
        <v>1291</v>
      </c>
      <c r="CAF297" s="38" t="s">
        <v>1291</v>
      </c>
      <c r="CAG297" s="38" t="s">
        <v>1291</v>
      </c>
      <c r="CAH297" s="38" t="s">
        <v>1291</v>
      </c>
      <c r="CAI297" s="38" t="s">
        <v>1291</v>
      </c>
      <c r="CAJ297" s="38" t="s">
        <v>1291</v>
      </c>
      <c r="CAK297" s="38" t="s">
        <v>1291</v>
      </c>
      <c r="CAL297" s="38" t="s">
        <v>1291</v>
      </c>
      <c r="CAM297" s="38" t="s">
        <v>1291</v>
      </c>
      <c r="CAN297" s="38" t="s">
        <v>1291</v>
      </c>
      <c r="CAO297" s="38" t="s">
        <v>1291</v>
      </c>
      <c r="CAP297" s="38" t="s">
        <v>1291</v>
      </c>
      <c r="CAQ297" s="38" t="s">
        <v>1291</v>
      </c>
      <c r="CAR297" s="38" t="s">
        <v>1291</v>
      </c>
      <c r="CAS297" s="38" t="s">
        <v>1291</v>
      </c>
      <c r="CAT297" s="38" t="s">
        <v>1291</v>
      </c>
      <c r="CAU297" s="38" t="s">
        <v>1291</v>
      </c>
      <c r="CAV297" s="38" t="s">
        <v>1291</v>
      </c>
      <c r="CAW297" s="38" t="s">
        <v>1291</v>
      </c>
      <c r="CAX297" s="38" t="s">
        <v>1291</v>
      </c>
      <c r="CAY297" s="38" t="s">
        <v>1291</v>
      </c>
      <c r="CAZ297" s="38" t="s">
        <v>1291</v>
      </c>
      <c r="CBA297" s="38" t="s">
        <v>1291</v>
      </c>
      <c r="CBB297" s="38" t="s">
        <v>1291</v>
      </c>
      <c r="CBC297" s="38" t="s">
        <v>1291</v>
      </c>
      <c r="CBD297" s="38" t="s">
        <v>1291</v>
      </c>
      <c r="CBE297" s="38" t="s">
        <v>1291</v>
      </c>
      <c r="CBF297" s="38" t="s">
        <v>1291</v>
      </c>
      <c r="CBG297" s="38" t="s">
        <v>1291</v>
      </c>
      <c r="CBH297" s="38" t="s">
        <v>1291</v>
      </c>
      <c r="CBI297" s="38" t="s">
        <v>1291</v>
      </c>
      <c r="CBJ297" s="38" t="s">
        <v>1291</v>
      </c>
      <c r="CBK297" s="38" t="s">
        <v>1291</v>
      </c>
      <c r="CBL297" s="38" t="s">
        <v>1291</v>
      </c>
      <c r="CBM297" s="38" t="s">
        <v>1291</v>
      </c>
      <c r="CBN297" s="38" t="s">
        <v>1291</v>
      </c>
      <c r="CBO297" s="38" t="s">
        <v>1291</v>
      </c>
      <c r="CBP297" s="38" t="s">
        <v>1291</v>
      </c>
      <c r="CBQ297" s="38" t="s">
        <v>1291</v>
      </c>
      <c r="CBR297" s="38" t="s">
        <v>1291</v>
      </c>
      <c r="CBS297" s="38" t="s">
        <v>1291</v>
      </c>
      <c r="CBT297" s="38" t="s">
        <v>1291</v>
      </c>
      <c r="CBU297" s="38" t="s">
        <v>1291</v>
      </c>
      <c r="CBV297" s="38" t="s">
        <v>1291</v>
      </c>
      <c r="CBW297" s="38" t="s">
        <v>1291</v>
      </c>
      <c r="CBX297" s="38" t="s">
        <v>1291</v>
      </c>
      <c r="CBY297" s="38" t="s">
        <v>1291</v>
      </c>
      <c r="CBZ297" s="38" t="s">
        <v>1291</v>
      </c>
      <c r="CCA297" s="38" t="s">
        <v>1291</v>
      </c>
      <c r="CCB297" s="38" t="s">
        <v>1291</v>
      </c>
      <c r="CCC297" s="38" t="s">
        <v>1291</v>
      </c>
      <c r="CCD297" s="38" t="s">
        <v>1291</v>
      </c>
      <c r="CCE297" s="38" t="s">
        <v>1291</v>
      </c>
      <c r="CCF297" s="38" t="s">
        <v>1291</v>
      </c>
      <c r="CCG297" s="38" t="s">
        <v>1291</v>
      </c>
      <c r="CCH297" s="38" t="s">
        <v>1291</v>
      </c>
      <c r="CCI297" s="38" t="s">
        <v>1291</v>
      </c>
      <c r="CCJ297" s="38" t="s">
        <v>1291</v>
      </c>
      <c r="CCK297" s="38" t="s">
        <v>1291</v>
      </c>
      <c r="CCL297" s="38" t="s">
        <v>1291</v>
      </c>
      <c r="CCM297" s="38" t="s">
        <v>1291</v>
      </c>
      <c r="CCN297" s="38" t="s">
        <v>1291</v>
      </c>
      <c r="CCO297" s="38" t="s">
        <v>1291</v>
      </c>
      <c r="CCP297" s="38" t="s">
        <v>1291</v>
      </c>
      <c r="CCQ297" s="38" t="s">
        <v>1291</v>
      </c>
      <c r="CCR297" s="38" t="s">
        <v>1291</v>
      </c>
      <c r="CCS297" s="38" t="s">
        <v>1291</v>
      </c>
      <c r="CCT297" s="38" t="s">
        <v>1291</v>
      </c>
      <c r="CCU297" s="38" t="s">
        <v>1291</v>
      </c>
      <c r="CCV297" s="38" t="s">
        <v>1291</v>
      </c>
      <c r="CCW297" s="38" t="s">
        <v>1291</v>
      </c>
      <c r="CCX297" s="38" t="s">
        <v>1291</v>
      </c>
      <c r="CCY297" s="38" t="s">
        <v>1291</v>
      </c>
      <c r="CCZ297" s="38" t="s">
        <v>1291</v>
      </c>
      <c r="CDA297" s="38" t="s">
        <v>1291</v>
      </c>
      <c r="CDB297" s="38" t="s">
        <v>1291</v>
      </c>
      <c r="CDC297" s="38" t="s">
        <v>1291</v>
      </c>
      <c r="CDD297" s="38" t="s">
        <v>1291</v>
      </c>
      <c r="CDE297" s="38" t="s">
        <v>1291</v>
      </c>
      <c r="CDF297" s="38" t="s">
        <v>1291</v>
      </c>
      <c r="CDG297" s="38" t="s">
        <v>1291</v>
      </c>
      <c r="CDH297" s="38" t="s">
        <v>1291</v>
      </c>
      <c r="CDI297" s="38" t="s">
        <v>1291</v>
      </c>
      <c r="CDJ297" s="38" t="s">
        <v>1291</v>
      </c>
      <c r="CDK297" s="38" t="s">
        <v>1291</v>
      </c>
      <c r="CDL297" s="38" t="s">
        <v>1291</v>
      </c>
      <c r="CDM297" s="38" t="s">
        <v>1291</v>
      </c>
      <c r="CDN297" s="38" t="s">
        <v>1291</v>
      </c>
      <c r="CDO297" s="38" t="s">
        <v>1291</v>
      </c>
      <c r="CDP297" s="38" t="s">
        <v>1291</v>
      </c>
      <c r="CDQ297" s="38" t="s">
        <v>1291</v>
      </c>
      <c r="CDR297" s="38" t="s">
        <v>1291</v>
      </c>
      <c r="CDS297" s="38" t="s">
        <v>1291</v>
      </c>
      <c r="CDT297" s="38" t="s">
        <v>1291</v>
      </c>
      <c r="CDU297" s="38" t="s">
        <v>1291</v>
      </c>
      <c r="CDV297" s="38" t="s">
        <v>1291</v>
      </c>
      <c r="CDW297" s="38" t="s">
        <v>1291</v>
      </c>
      <c r="CDX297" s="38" t="s">
        <v>1291</v>
      </c>
      <c r="CDY297" s="38" t="s">
        <v>1291</v>
      </c>
      <c r="CDZ297" s="38" t="s">
        <v>1291</v>
      </c>
      <c r="CEA297" s="38" t="s">
        <v>1291</v>
      </c>
      <c r="CEB297" s="38" t="s">
        <v>1291</v>
      </c>
      <c r="CEC297" s="38" t="s">
        <v>1291</v>
      </c>
      <c r="CED297" s="38" t="s">
        <v>1291</v>
      </c>
      <c r="CEE297" s="38" t="s">
        <v>1291</v>
      </c>
      <c r="CEF297" s="38" t="s">
        <v>1291</v>
      </c>
      <c r="CEG297" s="38" t="s">
        <v>1291</v>
      </c>
      <c r="CEH297" s="38" t="s">
        <v>1291</v>
      </c>
      <c r="CEI297" s="38" t="s">
        <v>1291</v>
      </c>
      <c r="CEJ297" s="38" t="s">
        <v>1291</v>
      </c>
      <c r="CEK297" s="38" t="s">
        <v>1291</v>
      </c>
      <c r="CEL297" s="38" t="s">
        <v>1291</v>
      </c>
      <c r="CEM297" s="38" t="s">
        <v>1291</v>
      </c>
      <c r="CEN297" s="38" t="s">
        <v>1291</v>
      </c>
      <c r="CEO297" s="38" t="s">
        <v>1291</v>
      </c>
      <c r="CEP297" s="38" t="s">
        <v>1291</v>
      </c>
      <c r="CEQ297" s="38" t="s">
        <v>1291</v>
      </c>
      <c r="CER297" s="38" t="s">
        <v>1291</v>
      </c>
      <c r="CES297" s="38" t="s">
        <v>1291</v>
      </c>
      <c r="CET297" s="38" t="s">
        <v>1291</v>
      </c>
      <c r="CEU297" s="38" t="s">
        <v>1291</v>
      </c>
      <c r="CEV297" s="38" t="s">
        <v>1291</v>
      </c>
      <c r="CEW297" s="38" t="s">
        <v>1291</v>
      </c>
      <c r="CEX297" s="38" t="s">
        <v>1291</v>
      </c>
      <c r="CEY297" s="38" t="s">
        <v>1291</v>
      </c>
      <c r="CEZ297" s="38" t="s">
        <v>1291</v>
      </c>
      <c r="CFA297" s="38" t="s">
        <v>1291</v>
      </c>
      <c r="CFB297" s="38" t="s">
        <v>1291</v>
      </c>
      <c r="CFC297" s="38" t="s">
        <v>1291</v>
      </c>
      <c r="CFD297" s="38" t="s">
        <v>1291</v>
      </c>
      <c r="CFE297" s="38" t="s">
        <v>1291</v>
      </c>
      <c r="CFF297" s="38" t="s">
        <v>1291</v>
      </c>
      <c r="CFG297" s="38" t="s">
        <v>1291</v>
      </c>
      <c r="CFH297" s="38" t="s">
        <v>1291</v>
      </c>
      <c r="CFI297" s="38" t="s">
        <v>1291</v>
      </c>
      <c r="CFJ297" s="38" t="s">
        <v>1291</v>
      </c>
      <c r="CFK297" s="38" t="s">
        <v>1291</v>
      </c>
      <c r="CFL297" s="38" t="s">
        <v>1291</v>
      </c>
      <c r="CFM297" s="38" t="s">
        <v>1291</v>
      </c>
      <c r="CFN297" s="38" t="s">
        <v>1291</v>
      </c>
      <c r="CFO297" s="38" t="s">
        <v>1291</v>
      </c>
      <c r="CFP297" s="38" t="s">
        <v>1291</v>
      </c>
      <c r="CFQ297" s="38" t="s">
        <v>1291</v>
      </c>
      <c r="CFR297" s="38" t="s">
        <v>1291</v>
      </c>
      <c r="CFS297" s="38" t="s">
        <v>1291</v>
      </c>
      <c r="CFT297" s="38" t="s">
        <v>1291</v>
      </c>
      <c r="CFU297" s="38" t="s">
        <v>1291</v>
      </c>
      <c r="CFV297" s="38" t="s">
        <v>1291</v>
      </c>
      <c r="CFW297" s="38" t="s">
        <v>1291</v>
      </c>
      <c r="CFX297" s="38" t="s">
        <v>1291</v>
      </c>
      <c r="CFY297" s="38" t="s">
        <v>1291</v>
      </c>
      <c r="CFZ297" s="38" t="s">
        <v>1291</v>
      </c>
      <c r="CGA297" s="38" t="s">
        <v>1291</v>
      </c>
      <c r="CGB297" s="38" t="s">
        <v>1291</v>
      </c>
      <c r="CGC297" s="38" t="s">
        <v>1291</v>
      </c>
      <c r="CGD297" s="38" t="s">
        <v>1291</v>
      </c>
      <c r="CGE297" s="38" t="s">
        <v>1291</v>
      </c>
      <c r="CGF297" s="38" t="s">
        <v>1291</v>
      </c>
      <c r="CGG297" s="38" t="s">
        <v>1291</v>
      </c>
      <c r="CGH297" s="38" t="s">
        <v>1291</v>
      </c>
      <c r="CGI297" s="38" t="s">
        <v>1291</v>
      </c>
      <c r="CGJ297" s="38" t="s">
        <v>1291</v>
      </c>
      <c r="CGK297" s="38" t="s">
        <v>1291</v>
      </c>
      <c r="CGL297" s="38" t="s">
        <v>1291</v>
      </c>
      <c r="CGM297" s="38" t="s">
        <v>1291</v>
      </c>
      <c r="CGN297" s="38" t="s">
        <v>1291</v>
      </c>
      <c r="CGO297" s="38" t="s">
        <v>1291</v>
      </c>
      <c r="CGP297" s="38" t="s">
        <v>1291</v>
      </c>
      <c r="CGQ297" s="38" t="s">
        <v>1291</v>
      </c>
      <c r="CGR297" s="38" t="s">
        <v>1291</v>
      </c>
      <c r="CGS297" s="38" t="s">
        <v>1291</v>
      </c>
      <c r="CGT297" s="38" t="s">
        <v>1291</v>
      </c>
      <c r="CGU297" s="38" t="s">
        <v>1291</v>
      </c>
      <c r="CGV297" s="38" t="s">
        <v>1291</v>
      </c>
      <c r="CGW297" s="38" t="s">
        <v>1291</v>
      </c>
      <c r="CGX297" s="38" t="s">
        <v>1291</v>
      </c>
      <c r="CGY297" s="38" t="s">
        <v>1291</v>
      </c>
      <c r="CGZ297" s="38" t="s">
        <v>1291</v>
      </c>
      <c r="CHA297" s="38" t="s">
        <v>1291</v>
      </c>
      <c r="CHB297" s="38" t="s">
        <v>1291</v>
      </c>
      <c r="CHC297" s="38" t="s">
        <v>1291</v>
      </c>
      <c r="CHD297" s="38" t="s">
        <v>1291</v>
      </c>
      <c r="CHE297" s="38" t="s">
        <v>1291</v>
      </c>
      <c r="CHF297" s="38" t="s">
        <v>1291</v>
      </c>
      <c r="CHG297" s="38" t="s">
        <v>1291</v>
      </c>
      <c r="CHH297" s="38" t="s">
        <v>1291</v>
      </c>
      <c r="CHI297" s="38" t="s">
        <v>1291</v>
      </c>
      <c r="CHJ297" s="38" t="s">
        <v>1291</v>
      </c>
      <c r="CHK297" s="38" t="s">
        <v>1291</v>
      </c>
      <c r="CHL297" s="38" t="s">
        <v>1291</v>
      </c>
      <c r="CHM297" s="38" t="s">
        <v>1291</v>
      </c>
      <c r="CHN297" s="38" t="s">
        <v>1291</v>
      </c>
      <c r="CHO297" s="38" t="s">
        <v>1291</v>
      </c>
      <c r="CHP297" s="38" t="s">
        <v>1291</v>
      </c>
      <c r="CHQ297" s="38" t="s">
        <v>1291</v>
      </c>
      <c r="CHR297" s="38" t="s">
        <v>1291</v>
      </c>
      <c r="CHS297" s="38" t="s">
        <v>1291</v>
      </c>
      <c r="CHT297" s="38" t="s">
        <v>1291</v>
      </c>
      <c r="CHU297" s="38" t="s">
        <v>1291</v>
      </c>
      <c r="CHV297" s="38" t="s">
        <v>1291</v>
      </c>
      <c r="CHW297" s="38" t="s">
        <v>1291</v>
      </c>
      <c r="CHX297" s="38" t="s">
        <v>1291</v>
      </c>
      <c r="CHY297" s="38" t="s">
        <v>1291</v>
      </c>
      <c r="CHZ297" s="38" t="s">
        <v>1291</v>
      </c>
      <c r="CIA297" s="38" t="s">
        <v>1291</v>
      </c>
      <c r="CIB297" s="38" t="s">
        <v>1291</v>
      </c>
      <c r="CIC297" s="38" t="s">
        <v>1291</v>
      </c>
      <c r="CID297" s="38" t="s">
        <v>1291</v>
      </c>
      <c r="CIE297" s="38" t="s">
        <v>1291</v>
      </c>
      <c r="CIF297" s="38" t="s">
        <v>1291</v>
      </c>
      <c r="CIG297" s="38" t="s">
        <v>1291</v>
      </c>
      <c r="CIH297" s="38" t="s">
        <v>1291</v>
      </c>
      <c r="CII297" s="38" t="s">
        <v>1291</v>
      </c>
      <c r="CIJ297" s="38" t="s">
        <v>1291</v>
      </c>
      <c r="CIK297" s="38" t="s">
        <v>1291</v>
      </c>
      <c r="CIL297" s="38" t="s">
        <v>1291</v>
      </c>
      <c r="CIM297" s="38" t="s">
        <v>1291</v>
      </c>
      <c r="CIN297" s="38" t="s">
        <v>1291</v>
      </c>
      <c r="CIO297" s="38" t="s">
        <v>1291</v>
      </c>
      <c r="CIP297" s="38" t="s">
        <v>1291</v>
      </c>
      <c r="CIQ297" s="38" t="s">
        <v>1291</v>
      </c>
      <c r="CIR297" s="38" t="s">
        <v>1291</v>
      </c>
      <c r="CIS297" s="38" t="s">
        <v>1291</v>
      </c>
      <c r="CIT297" s="38" t="s">
        <v>1291</v>
      </c>
      <c r="CIU297" s="38" t="s">
        <v>1291</v>
      </c>
      <c r="CIV297" s="38" t="s">
        <v>1291</v>
      </c>
      <c r="CIW297" s="38" t="s">
        <v>1291</v>
      </c>
      <c r="CIX297" s="38" t="s">
        <v>1291</v>
      </c>
      <c r="CIY297" s="38" t="s">
        <v>1291</v>
      </c>
      <c r="CIZ297" s="38" t="s">
        <v>1291</v>
      </c>
      <c r="CJA297" s="38" t="s">
        <v>1291</v>
      </c>
      <c r="CJB297" s="38" t="s">
        <v>1291</v>
      </c>
      <c r="CJC297" s="38" t="s">
        <v>1291</v>
      </c>
      <c r="CJD297" s="38" t="s">
        <v>1291</v>
      </c>
      <c r="CJE297" s="38" t="s">
        <v>1291</v>
      </c>
      <c r="CJF297" s="38" t="s">
        <v>1291</v>
      </c>
      <c r="CJG297" s="38" t="s">
        <v>1291</v>
      </c>
      <c r="CJH297" s="38" t="s">
        <v>1291</v>
      </c>
      <c r="CJI297" s="38" t="s">
        <v>1291</v>
      </c>
      <c r="CJJ297" s="38" t="s">
        <v>1291</v>
      </c>
      <c r="CJK297" s="38" t="s">
        <v>1291</v>
      </c>
      <c r="CJL297" s="38" t="s">
        <v>1291</v>
      </c>
      <c r="CJM297" s="38" t="s">
        <v>1291</v>
      </c>
      <c r="CJN297" s="38" t="s">
        <v>1291</v>
      </c>
      <c r="CJO297" s="38" t="s">
        <v>1291</v>
      </c>
      <c r="CJP297" s="38" t="s">
        <v>1291</v>
      </c>
      <c r="CJQ297" s="38" t="s">
        <v>1291</v>
      </c>
      <c r="CJR297" s="38" t="s">
        <v>1291</v>
      </c>
      <c r="CJS297" s="38" t="s">
        <v>1291</v>
      </c>
      <c r="CJT297" s="38" t="s">
        <v>1291</v>
      </c>
      <c r="CJU297" s="38" t="s">
        <v>1291</v>
      </c>
      <c r="CJV297" s="38" t="s">
        <v>1291</v>
      </c>
      <c r="CJW297" s="38" t="s">
        <v>1291</v>
      </c>
      <c r="CJX297" s="38" t="s">
        <v>1291</v>
      </c>
      <c r="CJY297" s="38" t="s">
        <v>1291</v>
      </c>
      <c r="CJZ297" s="38" t="s">
        <v>1291</v>
      </c>
      <c r="CKA297" s="38" t="s">
        <v>1291</v>
      </c>
      <c r="CKB297" s="38" t="s">
        <v>1291</v>
      </c>
      <c r="CKC297" s="38" t="s">
        <v>1291</v>
      </c>
      <c r="CKD297" s="38" t="s">
        <v>1291</v>
      </c>
      <c r="CKE297" s="38" t="s">
        <v>1291</v>
      </c>
      <c r="CKF297" s="38" t="s">
        <v>1291</v>
      </c>
      <c r="CKG297" s="38" t="s">
        <v>1291</v>
      </c>
      <c r="CKH297" s="38" t="s">
        <v>1291</v>
      </c>
      <c r="CKI297" s="38" t="s">
        <v>1291</v>
      </c>
      <c r="CKJ297" s="38" t="s">
        <v>1291</v>
      </c>
      <c r="CKK297" s="38" t="s">
        <v>1291</v>
      </c>
      <c r="CKL297" s="38" t="s">
        <v>1291</v>
      </c>
      <c r="CKM297" s="38" t="s">
        <v>1291</v>
      </c>
      <c r="CKN297" s="38" t="s">
        <v>1291</v>
      </c>
      <c r="CKO297" s="38" t="s">
        <v>1291</v>
      </c>
      <c r="CKP297" s="38" t="s">
        <v>1291</v>
      </c>
      <c r="CKQ297" s="38" t="s">
        <v>1291</v>
      </c>
      <c r="CKR297" s="38" t="s">
        <v>1291</v>
      </c>
      <c r="CKS297" s="38" t="s">
        <v>1291</v>
      </c>
      <c r="CKT297" s="38" t="s">
        <v>1291</v>
      </c>
      <c r="CKU297" s="38" t="s">
        <v>1291</v>
      </c>
      <c r="CKV297" s="38" t="s">
        <v>1291</v>
      </c>
      <c r="CKW297" s="38" t="s">
        <v>1291</v>
      </c>
      <c r="CKX297" s="38" t="s">
        <v>1291</v>
      </c>
      <c r="CKY297" s="38" t="s">
        <v>1291</v>
      </c>
      <c r="CKZ297" s="38" t="s">
        <v>1291</v>
      </c>
      <c r="CLA297" s="38" t="s">
        <v>1291</v>
      </c>
      <c r="CLB297" s="38" t="s">
        <v>1291</v>
      </c>
      <c r="CLC297" s="38" t="s">
        <v>1291</v>
      </c>
      <c r="CLD297" s="38" t="s">
        <v>1291</v>
      </c>
      <c r="CLE297" s="38" t="s">
        <v>1291</v>
      </c>
      <c r="CLF297" s="38" t="s">
        <v>1291</v>
      </c>
      <c r="CLG297" s="38" t="s">
        <v>1291</v>
      </c>
      <c r="CLH297" s="38" t="s">
        <v>1291</v>
      </c>
      <c r="CLI297" s="38" t="s">
        <v>1291</v>
      </c>
      <c r="CLJ297" s="38" t="s">
        <v>1291</v>
      </c>
      <c r="CLK297" s="38" t="s">
        <v>1291</v>
      </c>
      <c r="CLL297" s="38" t="s">
        <v>1291</v>
      </c>
      <c r="CLM297" s="38" t="s">
        <v>1291</v>
      </c>
      <c r="CLN297" s="38" t="s">
        <v>1291</v>
      </c>
      <c r="CLO297" s="38" t="s">
        <v>1291</v>
      </c>
      <c r="CLP297" s="38" t="s">
        <v>1291</v>
      </c>
      <c r="CLQ297" s="38" t="s">
        <v>1291</v>
      </c>
      <c r="CLR297" s="38" t="s">
        <v>1291</v>
      </c>
      <c r="CLS297" s="38" t="s">
        <v>1291</v>
      </c>
      <c r="CLT297" s="38" t="s">
        <v>1291</v>
      </c>
      <c r="CLU297" s="38" t="s">
        <v>1291</v>
      </c>
      <c r="CLV297" s="38" t="s">
        <v>1291</v>
      </c>
      <c r="CLW297" s="38" t="s">
        <v>1291</v>
      </c>
      <c r="CLX297" s="38" t="s">
        <v>1291</v>
      </c>
      <c r="CLY297" s="38" t="s">
        <v>1291</v>
      </c>
      <c r="CLZ297" s="38" t="s">
        <v>1291</v>
      </c>
      <c r="CMA297" s="38" t="s">
        <v>1291</v>
      </c>
      <c r="CMB297" s="38" t="s">
        <v>1291</v>
      </c>
      <c r="CMC297" s="38" t="s">
        <v>1291</v>
      </c>
      <c r="CMD297" s="38" t="s">
        <v>1291</v>
      </c>
      <c r="CME297" s="38" t="s">
        <v>1291</v>
      </c>
      <c r="CMF297" s="38" t="s">
        <v>1291</v>
      </c>
      <c r="CMG297" s="38" t="s">
        <v>1291</v>
      </c>
      <c r="CMH297" s="38" t="s">
        <v>1291</v>
      </c>
      <c r="CMI297" s="38" t="s">
        <v>1291</v>
      </c>
      <c r="CMJ297" s="38" t="s">
        <v>1291</v>
      </c>
      <c r="CMK297" s="38" t="s">
        <v>1291</v>
      </c>
      <c r="CML297" s="38" t="s">
        <v>1291</v>
      </c>
      <c r="CMM297" s="38" t="s">
        <v>1291</v>
      </c>
      <c r="CMN297" s="38" t="s">
        <v>1291</v>
      </c>
      <c r="CMO297" s="38" t="s">
        <v>1291</v>
      </c>
      <c r="CMP297" s="38" t="s">
        <v>1291</v>
      </c>
      <c r="CMQ297" s="38" t="s">
        <v>1291</v>
      </c>
      <c r="CMR297" s="38" t="s">
        <v>1291</v>
      </c>
      <c r="CMS297" s="38" t="s">
        <v>1291</v>
      </c>
      <c r="CMT297" s="38" t="s">
        <v>1291</v>
      </c>
      <c r="CMU297" s="38" t="s">
        <v>1291</v>
      </c>
      <c r="CMV297" s="38" t="s">
        <v>1291</v>
      </c>
      <c r="CMW297" s="38" t="s">
        <v>1291</v>
      </c>
      <c r="CMX297" s="38" t="s">
        <v>1291</v>
      </c>
      <c r="CMY297" s="38" t="s">
        <v>1291</v>
      </c>
      <c r="CMZ297" s="38" t="s">
        <v>1291</v>
      </c>
      <c r="CNA297" s="38" t="s">
        <v>1291</v>
      </c>
      <c r="CNB297" s="38" t="s">
        <v>1291</v>
      </c>
      <c r="CNC297" s="38" t="s">
        <v>1291</v>
      </c>
      <c r="CND297" s="38" t="s">
        <v>1291</v>
      </c>
      <c r="CNE297" s="38" t="s">
        <v>1291</v>
      </c>
      <c r="CNF297" s="38" t="s">
        <v>1291</v>
      </c>
      <c r="CNG297" s="38" t="s">
        <v>1291</v>
      </c>
      <c r="CNH297" s="38" t="s">
        <v>1291</v>
      </c>
      <c r="CNI297" s="38" t="s">
        <v>1291</v>
      </c>
      <c r="CNJ297" s="38" t="s">
        <v>1291</v>
      </c>
      <c r="CNK297" s="38" t="s">
        <v>1291</v>
      </c>
      <c r="CNL297" s="38" t="s">
        <v>1291</v>
      </c>
      <c r="CNM297" s="38" t="s">
        <v>1291</v>
      </c>
      <c r="CNN297" s="38" t="s">
        <v>1291</v>
      </c>
      <c r="CNO297" s="38" t="s">
        <v>1291</v>
      </c>
      <c r="CNP297" s="38" t="s">
        <v>1291</v>
      </c>
      <c r="CNQ297" s="38" t="s">
        <v>1291</v>
      </c>
      <c r="CNR297" s="38" t="s">
        <v>1291</v>
      </c>
      <c r="CNS297" s="38" t="s">
        <v>1291</v>
      </c>
      <c r="CNT297" s="38" t="s">
        <v>1291</v>
      </c>
      <c r="CNU297" s="38" t="s">
        <v>1291</v>
      </c>
      <c r="CNV297" s="38" t="s">
        <v>1291</v>
      </c>
      <c r="CNW297" s="38" t="s">
        <v>1291</v>
      </c>
      <c r="CNX297" s="38" t="s">
        <v>1291</v>
      </c>
      <c r="CNY297" s="38" t="s">
        <v>1291</v>
      </c>
      <c r="CNZ297" s="38" t="s">
        <v>1291</v>
      </c>
      <c r="COA297" s="38" t="s">
        <v>1291</v>
      </c>
      <c r="COB297" s="38" t="s">
        <v>1291</v>
      </c>
      <c r="COC297" s="38" t="s">
        <v>1291</v>
      </c>
      <c r="COD297" s="38" t="s">
        <v>1291</v>
      </c>
      <c r="COE297" s="38" t="s">
        <v>1291</v>
      </c>
      <c r="COF297" s="38" t="s">
        <v>1291</v>
      </c>
      <c r="COG297" s="38" t="s">
        <v>1291</v>
      </c>
      <c r="COH297" s="38" t="s">
        <v>1291</v>
      </c>
      <c r="COI297" s="38" t="s">
        <v>1291</v>
      </c>
      <c r="COJ297" s="38" t="s">
        <v>1291</v>
      </c>
      <c r="COK297" s="38" t="s">
        <v>1291</v>
      </c>
      <c r="COL297" s="38" t="s">
        <v>1291</v>
      </c>
      <c r="COM297" s="38" t="s">
        <v>1291</v>
      </c>
      <c r="CON297" s="38" t="s">
        <v>1291</v>
      </c>
      <c r="COO297" s="38" t="s">
        <v>1291</v>
      </c>
      <c r="COP297" s="38" t="s">
        <v>1291</v>
      </c>
      <c r="COQ297" s="38" t="s">
        <v>1291</v>
      </c>
      <c r="COR297" s="38" t="s">
        <v>1291</v>
      </c>
      <c r="COS297" s="38" t="s">
        <v>1291</v>
      </c>
      <c r="COT297" s="38" t="s">
        <v>1291</v>
      </c>
      <c r="COU297" s="38" t="s">
        <v>1291</v>
      </c>
      <c r="COV297" s="38" t="s">
        <v>1291</v>
      </c>
      <c r="COW297" s="38" t="s">
        <v>1291</v>
      </c>
      <c r="COX297" s="38" t="s">
        <v>1291</v>
      </c>
      <c r="COY297" s="38" t="s">
        <v>1291</v>
      </c>
      <c r="COZ297" s="38" t="s">
        <v>1291</v>
      </c>
      <c r="CPA297" s="38" t="s">
        <v>1291</v>
      </c>
      <c r="CPB297" s="38" t="s">
        <v>1291</v>
      </c>
      <c r="CPC297" s="38" t="s">
        <v>1291</v>
      </c>
      <c r="CPD297" s="38" t="s">
        <v>1291</v>
      </c>
      <c r="CPE297" s="38" t="s">
        <v>1291</v>
      </c>
      <c r="CPF297" s="38" t="s">
        <v>1291</v>
      </c>
      <c r="CPG297" s="38" t="s">
        <v>1291</v>
      </c>
      <c r="CPH297" s="38" t="s">
        <v>1291</v>
      </c>
      <c r="CPI297" s="38" t="s">
        <v>1291</v>
      </c>
      <c r="CPJ297" s="38" t="s">
        <v>1291</v>
      </c>
      <c r="CPK297" s="38" t="s">
        <v>1291</v>
      </c>
      <c r="CPL297" s="38" t="s">
        <v>1291</v>
      </c>
      <c r="CPM297" s="38" t="s">
        <v>1291</v>
      </c>
      <c r="CPN297" s="38" t="s">
        <v>1291</v>
      </c>
      <c r="CPO297" s="38" t="s">
        <v>1291</v>
      </c>
      <c r="CPP297" s="38" t="s">
        <v>1291</v>
      </c>
      <c r="CPQ297" s="38" t="s">
        <v>1291</v>
      </c>
      <c r="CPR297" s="38" t="s">
        <v>1291</v>
      </c>
      <c r="CPS297" s="38" t="s">
        <v>1291</v>
      </c>
      <c r="CPT297" s="38" t="s">
        <v>1291</v>
      </c>
      <c r="CPU297" s="38" t="s">
        <v>1291</v>
      </c>
      <c r="CPV297" s="38" t="s">
        <v>1291</v>
      </c>
      <c r="CPW297" s="38" t="s">
        <v>1291</v>
      </c>
      <c r="CPX297" s="38" t="s">
        <v>1291</v>
      </c>
      <c r="CPY297" s="38" t="s">
        <v>1291</v>
      </c>
      <c r="CPZ297" s="38" t="s">
        <v>1291</v>
      </c>
      <c r="CQA297" s="38" t="s">
        <v>1291</v>
      </c>
      <c r="CQB297" s="38" t="s">
        <v>1291</v>
      </c>
      <c r="CQC297" s="38" t="s">
        <v>1291</v>
      </c>
      <c r="CQD297" s="38" t="s">
        <v>1291</v>
      </c>
      <c r="CQE297" s="38" t="s">
        <v>1291</v>
      </c>
      <c r="CQF297" s="38" t="s">
        <v>1291</v>
      </c>
      <c r="CQG297" s="38" t="s">
        <v>1291</v>
      </c>
      <c r="CQH297" s="38" t="s">
        <v>1291</v>
      </c>
      <c r="CQI297" s="38" t="s">
        <v>1291</v>
      </c>
      <c r="CQJ297" s="38" t="s">
        <v>1291</v>
      </c>
      <c r="CQK297" s="38" t="s">
        <v>1291</v>
      </c>
      <c r="CQL297" s="38" t="s">
        <v>1291</v>
      </c>
      <c r="CQM297" s="38" t="s">
        <v>1291</v>
      </c>
      <c r="CQN297" s="38" t="s">
        <v>1291</v>
      </c>
      <c r="CQO297" s="38" t="s">
        <v>1291</v>
      </c>
      <c r="CQP297" s="38" t="s">
        <v>1291</v>
      </c>
      <c r="CQQ297" s="38" t="s">
        <v>1291</v>
      </c>
      <c r="CQR297" s="38" t="s">
        <v>1291</v>
      </c>
      <c r="CQS297" s="38" t="s">
        <v>1291</v>
      </c>
      <c r="CQT297" s="38" t="s">
        <v>1291</v>
      </c>
      <c r="CQU297" s="38" t="s">
        <v>1291</v>
      </c>
      <c r="CQV297" s="38" t="s">
        <v>1291</v>
      </c>
      <c r="CQW297" s="38" t="s">
        <v>1291</v>
      </c>
      <c r="CQX297" s="38" t="s">
        <v>1291</v>
      </c>
      <c r="CQY297" s="38" t="s">
        <v>1291</v>
      </c>
      <c r="CQZ297" s="38" t="s">
        <v>1291</v>
      </c>
      <c r="CRA297" s="38" t="s">
        <v>1291</v>
      </c>
      <c r="CRB297" s="38" t="s">
        <v>1291</v>
      </c>
      <c r="CRC297" s="38" t="s">
        <v>1291</v>
      </c>
      <c r="CRD297" s="38" t="s">
        <v>1291</v>
      </c>
      <c r="CRE297" s="38" t="s">
        <v>1291</v>
      </c>
      <c r="CRF297" s="38" t="s">
        <v>1291</v>
      </c>
      <c r="CRG297" s="38" t="s">
        <v>1291</v>
      </c>
      <c r="CRH297" s="38" t="s">
        <v>1291</v>
      </c>
      <c r="CRI297" s="38" t="s">
        <v>1291</v>
      </c>
      <c r="CRJ297" s="38" t="s">
        <v>1291</v>
      </c>
      <c r="CRK297" s="38" t="s">
        <v>1291</v>
      </c>
      <c r="CRL297" s="38" t="s">
        <v>1291</v>
      </c>
      <c r="CRM297" s="38" t="s">
        <v>1291</v>
      </c>
      <c r="CRN297" s="38" t="s">
        <v>1291</v>
      </c>
      <c r="CRO297" s="38" t="s">
        <v>1291</v>
      </c>
      <c r="CRP297" s="38" t="s">
        <v>1291</v>
      </c>
      <c r="CRQ297" s="38" t="s">
        <v>1291</v>
      </c>
      <c r="CRR297" s="38" t="s">
        <v>1291</v>
      </c>
      <c r="CRS297" s="38" t="s">
        <v>1291</v>
      </c>
      <c r="CRT297" s="38" t="s">
        <v>1291</v>
      </c>
      <c r="CRU297" s="38" t="s">
        <v>1291</v>
      </c>
      <c r="CRV297" s="38" t="s">
        <v>1291</v>
      </c>
      <c r="CRW297" s="38" t="s">
        <v>1291</v>
      </c>
      <c r="CRX297" s="38" t="s">
        <v>1291</v>
      </c>
      <c r="CRY297" s="38" t="s">
        <v>1291</v>
      </c>
      <c r="CRZ297" s="38" t="s">
        <v>1291</v>
      </c>
      <c r="CSA297" s="38" t="s">
        <v>1291</v>
      </c>
      <c r="CSB297" s="38" t="s">
        <v>1291</v>
      </c>
      <c r="CSC297" s="38" t="s">
        <v>1291</v>
      </c>
      <c r="CSD297" s="38" t="s">
        <v>1291</v>
      </c>
      <c r="CSE297" s="38" t="s">
        <v>1291</v>
      </c>
      <c r="CSF297" s="38" t="s">
        <v>1291</v>
      </c>
      <c r="CSG297" s="38" t="s">
        <v>1291</v>
      </c>
      <c r="CSH297" s="38" t="s">
        <v>1291</v>
      </c>
      <c r="CSI297" s="38" t="s">
        <v>1291</v>
      </c>
      <c r="CSJ297" s="38" t="s">
        <v>1291</v>
      </c>
      <c r="CSK297" s="38" t="s">
        <v>1291</v>
      </c>
      <c r="CSL297" s="38" t="s">
        <v>1291</v>
      </c>
      <c r="CSM297" s="38" t="s">
        <v>1291</v>
      </c>
      <c r="CSN297" s="38" t="s">
        <v>1291</v>
      </c>
      <c r="CSO297" s="38" t="s">
        <v>1291</v>
      </c>
      <c r="CSP297" s="38" t="s">
        <v>1291</v>
      </c>
      <c r="CSQ297" s="38" t="s">
        <v>1291</v>
      </c>
      <c r="CSR297" s="38" t="s">
        <v>1291</v>
      </c>
      <c r="CSS297" s="38" t="s">
        <v>1291</v>
      </c>
      <c r="CST297" s="38" t="s">
        <v>1291</v>
      </c>
      <c r="CSU297" s="38" t="s">
        <v>1291</v>
      </c>
      <c r="CSV297" s="38" t="s">
        <v>1291</v>
      </c>
      <c r="CSW297" s="38" t="s">
        <v>1291</v>
      </c>
      <c r="CSX297" s="38" t="s">
        <v>1291</v>
      </c>
      <c r="CSY297" s="38" t="s">
        <v>1291</v>
      </c>
      <c r="CSZ297" s="38" t="s">
        <v>1291</v>
      </c>
      <c r="CTA297" s="38" t="s">
        <v>1291</v>
      </c>
      <c r="CTB297" s="38" t="s">
        <v>1291</v>
      </c>
      <c r="CTC297" s="38" t="s">
        <v>1291</v>
      </c>
      <c r="CTD297" s="38" t="s">
        <v>1291</v>
      </c>
      <c r="CTE297" s="38" t="s">
        <v>1291</v>
      </c>
      <c r="CTF297" s="38" t="s">
        <v>1291</v>
      </c>
      <c r="CTG297" s="38" t="s">
        <v>1291</v>
      </c>
      <c r="CTH297" s="38" t="s">
        <v>1291</v>
      </c>
      <c r="CTI297" s="38" t="s">
        <v>1291</v>
      </c>
      <c r="CTJ297" s="38" t="s">
        <v>1291</v>
      </c>
      <c r="CTK297" s="38" t="s">
        <v>1291</v>
      </c>
      <c r="CTL297" s="38" t="s">
        <v>1291</v>
      </c>
      <c r="CTM297" s="38" t="s">
        <v>1291</v>
      </c>
      <c r="CTN297" s="38" t="s">
        <v>1291</v>
      </c>
      <c r="CTO297" s="38" t="s">
        <v>1291</v>
      </c>
      <c r="CTP297" s="38" t="s">
        <v>1291</v>
      </c>
      <c r="CTQ297" s="38" t="s">
        <v>1291</v>
      </c>
      <c r="CTR297" s="38" t="s">
        <v>1291</v>
      </c>
      <c r="CTS297" s="38" t="s">
        <v>1291</v>
      </c>
      <c r="CTT297" s="38" t="s">
        <v>1291</v>
      </c>
      <c r="CTU297" s="38" t="s">
        <v>1291</v>
      </c>
      <c r="CTV297" s="38" t="s">
        <v>1291</v>
      </c>
      <c r="CTW297" s="38" t="s">
        <v>1291</v>
      </c>
      <c r="CTX297" s="38" t="s">
        <v>1291</v>
      </c>
      <c r="CTY297" s="38" t="s">
        <v>1291</v>
      </c>
      <c r="CTZ297" s="38" t="s">
        <v>1291</v>
      </c>
      <c r="CUA297" s="38" t="s">
        <v>1291</v>
      </c>
      <c r="CUB297" s="38" t="s">
        <v>1291</v>
      </c>
      <c r="CUC297" s="38" t="s">
        <v>1291</v>
      </c>
      <c r="CUD297" s="38" t="s">
        <v>1291</v>
      </c>
      <c r="CUE297" s="38" t="s">
        <v>1291</v>
      </c>
      <c r="CUF297" s="38" t="s">
        <v>1291</v>
      </c>
      <c r="CUG297" s="38" t="s">
        <v>1291</v>
      </c>
      <c r="CUH297" s="38" t="s">
        <v>1291</v>
      </c>
      <c r="CUI297" s="38" t="s">
        <v>1291</v>
      </c>
      <c r="CUJ297" s="38" t="s">
        <v>1291</v>
      </c>
      <c r="CUK297" s="38" t="s">
        <v>1291</v>
      </c>
      <c r="CUL297" s="38" t="s">
        <v>1291</v>
      </c>
      <c r="CUM297" s="38" t="s">
        <v>1291</v>
      </c>
      <c r="CUN297" s="38" t="s">
        <v>1291</v>
      </c>
      <c r="CUO297" s="38" t="s">
        <v>1291</v>
      </c>
      <c r="CUP297" s="38" t="s">
        <v>1291</v>
      </c>
      <c r="CUQ297" s="38" t="s">
        <v>1291</v>
      </c>
      <c r="CUR297" s="38" t="s">
        <v>1291</v>
      </c>
      <c r="CUS297" s="38" t="s">
        <v>1291</v>
      </c>
      <c r="CUT297" s="38" t="s">
        <v>1291</v>
      </c>
      <c r="CUU297" s="38" t="s">
        <v>1291</v>
      </c>
      <c r="CUV297" s="38" t="s">
        <v>1291</v>
      </c>
      <c r="CUW297" s="38" t="s">
        <v>1291</v>
      </c>
      <c r="CUX297" s="38" t="s">
        <v>1291</v>
      </c>
      <c r="CUY297" s="38" t="s">
        <v>1291</v>
      </c>
      <c r="CUZ297" s="38" t="s">
        <v>1291</v>
      </c>
      <c r="CVA297" s="38" t="s">
        <v>1291</v>
      </c>
      <c r="CVB297" s="38" t="s">
        <v>1291</v>
      </c>
      <c r="CVC297" s="38" t="s">
        <v>1291</v>
      </c>
      <c r="CVD297" s="38" t="s">
        <v>1291</v>
      </c>
      <c r="CVE297" s="38" t="s">
        <v>1291</v>
      </c>
      <c r="CVF297" s="38" t="s">
        <v>1291</v>
      </c>
      <c r="CVG297" s="38" t="s">
        <v>1291</v>
      </c>
      <c r="CVH297" s="38" t="s">
        <v>1291</v>
      </c>
      <c r="CVI297" s="38" t="s">
        <v>1291</v>
      </c>
      <c r="CVJ297" s="38" t="s">
        <v>1291</v>
      </c>
      <c r="CVK297" s="38" t="s">
        <v>1291</v>
      </c>
      <c r="CVL297" s="38" t="s">
        <v>1291</v>
      </c>
      <c r="CVM297" s="38" t="s">
        <v>1291</v>
      </c>
      <c r="CVN297" s="38" t="s">
        <v>1291</v>
      </c>
      <c r="CVO297" s="38" t="s">
        <v>1291</v>
      </c>
      <c r="CVP297" s="38" t="s">
        <v>1291</v>
      </c>
      <c r="CVQ297" s="38" t="s">
        <v>1291</v>
      </c>
      <c r="CVR297" s="38" t="s">
        <v>1291</v>
      </c>
      <c r="CVS297" s="38" t="s">
        <v>1291</v>
      </c>
      <c r="CVT297" s="38" t="s">
        <v>1291</v>
      </c>
      <c r="CVU297" s="38" t="s">
        <v>1291</v>
      </c>
      <c r="CVV297" s="38" t="s">
        <v>1291</v>
      </c>
      <c r="CVW297" s="38" t="s">
        <v>1291</v>
      </c>
      <c r="CVX297" s="38" t="s">
        <v>1291</v>
      </c>
      <c r="CVY297" s="38" t="s">
        <v>1291</v>
      </c>
      <c r="CVZ297" s="38" t="s">
        <v>1291</v>
      </c>
      <c r="CWA297" s="38" t="s">
        <v>1291</v>
      </c>
      <c r="CWB297" s="38" t="s">
        <v>1291</v>
      </c>
      <c r="CWC297" s="38" t="s">
        <v>1291</v>
      </c>
      <c r="CWD297" s="38" t="s">
        <v>1291</v>
      </c>
      <c r="CWE297" s="38" t="s">
        <v>1291</v>
      </c>
      <c r="CWF297" s="38" t="s">
        <v>1291</v>
      </c>
      <c r="CWG297" s="38" t="s">
        <v>1291</v>
      </c>
      <c r="CWH297" s="38" t="s">
        <v>1291</v>
      </c>
      <c r="CWI297" s="38" t="s">
        <v>1291</v>
      </c>
      <c r="CWJ297" s="38" t="s">
        <v>1291</v>
      </c>
      <c r="CWK297" s="38" t="s">
        <v>1291</v>
      </c>
      <c r="CWL297" s="38" t="s">
        <v>1291</v>
      </c>
      <c r="CWM297" s="38" t="s">
        <v>1291</v>
      </c>
      <c r="CWN297" s="38" t="s">
        <v>1291</v>
      </c>
      <c r="CWO297" s="38" t="s">
        <v>1291</v>
      </c>
      <c r="CWP297" s="38" t="s">
        <v>1291</v>
      </c>
      <c r="CWQ297" s="38" t="s">
        <v>1291</v>
      </c>
      <c r="CWR297" s="38" t="s">
        <v>1291</v>
      </c>
      <c r="CWS297" s="38" t="s">
        <v>1291</v>
      </c>
      <c r="CWT297" s="38" t="s">
        <v>1291</v>
      </c>
      <c r="CWU297" s="38" t="s">
        <v>1291</v>
      </c>
      <c r="CWV297" s="38" t="s">
        <v>1291</v>
      </c>
      <c r="CWW297" s="38" t="s">
        <v>1291</v>
      </c>
      <c r="CWX297" s="38" t="s">
        <v>1291</v>
      </c>
      <c r="CWY297" s="38" t="s">
        <v>1291</v>
      </c>
      <c r="CWZ297" s="38" t="s">
        <v>1291</v>
      </c>
      <c r="CXA297" s="38" t="s">
        <v>1291</v>
      </c>
      <c r="CXB297" s="38" t="s">
        <v>1291</v>
      </c>
      <c r="CXC297" s="38" t="s">
        <v>1291</v>
      </c>
      <c r="CXD297" s="38" t="s">
        <v>1291</v>
      </c>
      <c r="CXE297" s="38" t="s">
        <v>1291</v>
      </c>
      <c r="CXF297" s="38" t="s">
        <v>1291</v>
      </c>
      <c r="CXG297" s="38" t="s">
        <v>1291</v>
      </c>
      <c r="CXH297" s="38" t="s">
        <v>1291</v>
      </c>
      <c r="CXI297" s="38" t="s">
        <v>1291</v>
      </c>
      <c r="CXJ297" s="38" t="s">
        <v>1291</v>
      </c>
      <c r="CXK297" s="38" t="s">
        <v>1291</v>
      </c>
      <c r="CXL297" s="38" t="s">
        <v>1291</v>
      </c>
      <c r="CXM297" s="38" t="s">
        <v>1291</v>
      </c>
      <c r="CXN297" s="38" t="s">
        <v>1291</v>
      </c>
      <c r="CXO297" s="38" t="s">
        <v>1291</v>
      </c>
      <c r="CXP297" s="38" t="s">
        <v>1291</v>
      </c>
      <c r="CXQ297" s="38" t="s">
        <v>1291</v>
      </c>
      <c r="CXR297" s="38" t="s">
        <v>1291</v>
      </c>
      <c r="CXS297" s="38" t="s">
        <v>1291</v>
      </c>
      <c r="CXT297" s="38" t="s">
        <v>1291</v>
      </c>
      <c r="CXU297" s="38" t="s">
        <v>1291</v>
      </c>
      <c r="CXV297" s="38" t="s">
        <v>1291</v>
      </c>
      <c r="CXW297" s="38" t="s">
        <v>1291</v>
      </c>
      <c r="CXX297" s="38" t="s">
        <v>1291</v>
      </c>
      <c r="CXY297" s="38" t="s">
        <v>1291</v>
      </c>
      <c r="CXZ297" s="38" t="s">
        <v>1291</v>
      </c>
      <c r="CYA297" s="38" t="s">
        <v>1291</v>
      </c>
      <c r="CYB297" s="38" t="s">
        <v>1291</v>
      </c>
      <c r="CYC297" s="38" t="s">
        <v>1291</v>
      </c>
      <c r="CYD297" s="38" t="s">
        <v>1291</v>
      </c>
      <c r="CYE297" s="38" t="s">
        <v>1291</v>
      </c>
      <c r="CYF297" s="38" t="s">
        <v>1291</v>
      </c>
      <c r="CYG297" s="38" t="s">
        <v>1291</v>
      </c>
      <c r="CYH297" s="38" t="s">
        <v>1291</v>
      </c>
      <c r="CYI297" s="38" t="s">
        <v>1291</v>
      </c>
      <c r="CYJ297" s="38" t="s">
        <v>1291</v>
      </c>
      <c r="CYK297" s="38" t="s">
        <v>1291</v>
      </c>
      <c r="CYL297" s="38" t="s">
        <v>1291</v>
      </c>
      <c r="CYM297" s="38" t="s">
        <v>1291</v>
      </c>
      <c r="CYN297" s="38" t="s">
        <v>1291</v>
      </c>
      <c r="CYO297" s="38" t="s">
        <v>1291</v>
      </c>
      <c r="CYP297" s="38" t="s">
        <v>1291</v>
      </c>
      <c r="CYQ297" s="38" t="s">
        <v>1291</v>
      </c>
      <c r="CYR297" s="38" t="s">
        <v>1291</v>
      </c>
      <c r="CYS297" s="38" t="s">
        <v>1291</v>
      </c>
      <c r="CYT297" s="38" t="s">
        <v>1291</v>
      </c>
      <c r="CYU297" s="38" t="s">
        <v>1291</v>
      </c>
      <c r="CYV297" s="38" t="s">
        <v>1291</v>
      </c>
      <c r="CYW297" s="38" t="s">
        <v>1291</v>
      </c>
      <c r="CYX297" s="38" t="s">
        <v>1291</v>
      </c>
      <c r="CYY297" s="38" t="s">
        <v>1291</v>
      </c>
      <c r="CYZ297" s="38" t="s">
        <v>1291</v>
      </c>
      <c r="CZA297" s="38" t="s">
        <v>1291</v>
      </c>
      <c r="CZB297" s="38" t="s">
        <v>1291</v>
      </c>
      <c r="CZC297" s="38" t="s">
        <v>1291</v>
      </c>
      <c r="CZD297" s="38" t="s">
        <v>1291</v>
      </c>
      <c r="CZE297" s="38" t="s">
        <v>1291</v>
      </c>
      <c r="CZF297" s="38" t="s">
        <v>1291</v>
      </c>
      <c r="CZG297" s="38" t="s">
        <v>1291</v>
      </c>
      <c r="CZH297" s="38" t="s">
        <v>1291</v>
      </c>
      <c r="CZI297" s="38" t="s">
        <v>1291</v>
      </c>
      <c r="CZJ297" s="38" t="s">
        <v>1291</v>
      </c>
      <c r="CZK297" s="38" t="s">
        <v>1291</v>
      </c>
      <c r="CZL297" s="38" t="s">
        <v>1291</v>
      </c>
      <c r="CZM297" s="38" t="s">
        <v>1291</v>
      </c>
      <c r="CZN297" s="38" t="s">
        <v>1291</v>
      </c>
      <c r="CZO297" s="38" t="s">
        <v>1291</v>
      </c>
      <c r="CZP297" s="38" t="s">
        <v>1291</v>
      </c>
      <c r="CZQ297" s="38" t="s">
        <v>1291</v>
      </c>
      <c r="CZR297" s="38" t="s">
        <v>1291</v>
      </c>
      <c r="CZS297" s="38" t="s">
        <v>1291</v>
      </c>
      <c r="CZT297" s="38" t="s">
        <v>1291</v>
      </c>
      <c r="CZU297" s="38" t="s">
        <v>1291</v>
      </c>
      <c r="CZV297" s="38" t="s">
        <v>1291</v>
      </c>
      <c r="CZW297" s="38" t="s">
        <v>1291</v>
      </c>
      <c r="CZX297" s="38" t="s">
        <v>1291</v>
      </c>
      <c r="CZY297" s="38" t="s">
        <v>1291</v>
      </c>
      <c r="CZZ297" s="38" t="s">
        <v>1291</v>
      </c>
      <c r="DAA297" s="38" t="s">
        <v>1291</v>
      </c>
      <c r="DAB297" s="38" t="s">
        <v>1291</v>
      </c>
      <c r="DAC297" s="38" t="s">
        <v>1291</v>
      </c>
      <c r="DAD297" s="38" t="s">
        <v>1291</v>
      </c>
      <c r="DAE297" s="38" t="s">
        <v>1291</v>
      </c>
      <c r="DAF297" s="38" t="s">
        <v>1291</v>
      </c>
      <c r="DAG297" s="38" t="s">
        <v>1291</v>
      </c>
      <c r="DAH297" s="38" t="s">
        <v>1291</v>
      </c>
      <c r="DAI297" s="38" t="s">
        <v>1291</v>
      </c>
      <c r="DAJ297" s="38" t="s">
        <v>1291</v>
      </c>
      <c r="DAK297" s="38" t="s">
        <v>1291</v>
      </c>
      <c r="DAL297" s="38" t="s">
        <v>1291</v>
      </c>
      <c r="DAM297" s="38" t="s">
        <v>1291</v>
      </c>
      <c r="DAN297" s="38" t="s">
        <v>1291</v>
      </c>
      <c r="DAO297" s="38" t="s">
        <v>1291</v>
      </c>
      <c r="DAP297" s="38" t="s">
        <v>1291</v>
      </c>
      <c r="DAQ297" s="38" t="s">
        <v>1291</v>
      </c>
      <c r="DAR297" s="38" t="s">
        <v>1291</v>
      </c>
      <c r="DAS297" s="38" t="s">
        <v>1291</v>
      </c>
      <c r="DAT297" s="38" t="s">
        <v>1291</v>
      </c>
      <c r="DAU297" s="38" t="s">
        <v>1291</v>
      </c>
      <c r="DAV297" s="38" t="s">
        <v>1291</v>
      </c>
      <c r="DAW297" s="38" t="s">
        <v>1291</v>
      </c>
      <c r="DAX297" s="38" t="s">
        <v>1291</v>
      </c>
      <c r="DAY297" s="38" t="s">
        <v>1291</v>
      </c>
      <c r="DAZ297" s="38" t="s">
        <v>1291</v>
      </c>
      <c r="DBA297" s="38" t="s">
        <v>1291</v>
      </c>
      <c r="DBB297" s="38" t="s">
        <v>1291</v>
      </c>
      <c r="DBC297" s="38" t="s">
        <v>1291</v>
      </c>
      <c r="DBD297" s="38" t="s">
        <v>1291</v>
      </c>
      <c r="DBE297" s="38" t="s">
        <v>1291</v>
      </c>
      <c r="DBF297" s="38" t="s">
        <v>1291</v>
      </c>
      <c r="DBG297" s="38" t="s">
        <v>1291</v>
      </c>
      <c r="DBH297" s="38" t="s">
        <v>1291</v>
      </c>
      <c r="DBI297" s="38" t="s">
        <v>1291</v>
      </c>
      <c r="DBJ297" s="38" t="s">
        <v>1291</v>
      </c>
      <c r="DBK297" s="38" t="s">
        <v>1291</v>
      </c>
      <c r="DBL297" s="38" t="s">
        <v>1291</v>
      </c>
      <c r="DBM297" s="38" t="s">
        <v>1291</v>
      </c>
      <c r="DBN297" s="38" t="s">
        <v>1291</v>
      </c>
      <c r="DBO297" s="38" t="s">
        <v>1291</v>
      </c>
      <c r="DBP297" s="38" t="s">
        <v>1291</v>
      </c>
      <c r="DBQ297" s="38" t="s">
        <v>1291</v>
      </c>
      <c r="DBR297" s="38" t="s">
        <v>1291</v>
      </c>
      <c r="DBS297" s="38" t="s">
        <v>1291</v>
      </c>
      <c r="DBT297" s="38" t="s">
        <v>1291</v>
      </c>
      <c r="DBU297" s="38" t="s">
        <v>1291</v>
      </c>
      <c r="DBV297" s="38" t="s">
        <v>1291</v>
      </c>
      <c r="DBW297" s="38" t="s">
        <v>1291</v>
      </c>
      <c r="DBX297" s="38" t="s">
        <v>1291</v>
      </c>
      <c r="DBY297" s="38" t="s">
        <v>1291</v>
      </c>
      <c r="DBZ297" s="38" t="s">
        <v>1291</v>
      </c>
      <c r="DCA297" s="38" t="s">
        <v>1291</v>
      </c>
      <c r="DCB297" s="38" t="s">
        <v>1291</v>
      </c>
      <c r="DCC297" s="38" t="s">
        <v>1291</v>
      </c>
      <c r="DCD297" s="38" t="s">
        <v>1291</v>
      </c>
      <c r="DCE297" s="38" t="s">
        <v>1291</v>
      </c>
      <c r="DCF297" s="38" t="s">
        <v>1291</v>
      </c>
      <c r="DCG297" s="38" t="s">
        <v>1291</v>
      </c>
      <c r="DCH297" s="38" t="s">
        <v>1291</v>
      </c>
      <c r="DCI297" s="38" t="s">
        <v>1291</v>
      </c>
      <c r="DCJ297" s="38" t="s">
        <v>1291</v>
      </c>
      <c r="DCK297" s="38" t="s">
        <v>1291</v>
      </c>
      <c r="DCL297" s="38" t="s">
        <v>1291</v>
      </c>
      <c r="DCM297" s="38" t="s">
        <v>1291</v>
      </c>
      <c r="DCN297" s="38" t="s">
        <v>1291</v>
      </c>
      <c r="DCO297" s="38" t="s">
        <v>1291</v>
      </c>
      <c r="DCP297" s="38" t="s">
        <v>1291</v>
      </c>
      <c r="DCQ297" s="38" t="s">
        <v>1291</v>
      </c>
      <c r="DCR297" s="38" t="s">
        <v>1291</v>
      </c>
      <c r="DCS297" s="38" t="s">
        <v>1291</v>
      </c>
      <c r="DCT297" s="38" t="s">
        <v>1291</v>
      </c>
      <c r="DCU297" s="38" t="s">
        <v>1291</v>
      </c>
      <c r="DCV297" s="38" t="s">
        <v>1291</v>
      </c>
      <c r="DCW297" s="38" t="s">
        <v>1291</v>
      </c>
      <c r="DCX297" s="38" t="s">
        <v>1291</v>
      </c>
      <c r="DCY297" s="38" t="s">
        <v>1291</v>
      </c>
      <c r="DCZ297" s="38" t="s">
        <v>1291</v>
      </c>
      <c r="DDA297" s="38" t="s">
        <v>1291</v>
      </c>
      <c r="DDB297" s="38" t="s">
        <v>1291</v>
      </c>
      <c r="DDC297" s="38" t="s">
        <v>1291</v>
      </c>
      <c r="DDD297" s="38" t="s">
        <v>1291</v>
      </c>
      <c r="DDE297" s="38" t="s">
        <v>1291</v>
      </c>
      <c r="DDF297" s="38" t="s">
        <v>1291</v>
      </c>
      <c r="DDG297" s="38" t="s">
        <v>1291</v>
      </c>
      <c r="DDH297" s="38" t="s">
        <v>1291</v>
      </c>
      <c r="DDI297" s="38" t="s">
        <v>1291</v>
      </c>
      <c r="DDJ297" s="38" t="s">
        <v>1291</v>
      </c>
      <c r="DDK297" s="38" t="s">
        <v>1291</v>
      </c>
      <c r="DDL297" s="38" t="s">
        <v>1291</v>
      </c>
      <c r="DDM297" s="38" t="s">
        <v>1291</v>
      </c>
      <c r="DDN297" s="38" t="s">
        <v>1291</v>
      </c>
      <c r="DDO297" s="38" t="s">
        <v>1291</v>
      </c>
      <c r="DDP297" s="38" t="s">
        <v>1291</v>
      </c>
      <c r="DDQ297" s="38" t="s">
        <v>1291</v>
      </c>
      <c r="DDR297" s="38" t="s">
        <v>1291</v>
      </c>
      <c r="DDS297" s="38" t="s">
        <v>1291</v>
      </c>
      <c r="DDT297" s="38" t="s">
        <v>1291</v>
      </c>
      <c r="DDU297" s="38" t="s">
        <v>1291</v>
      </c>
      <c r="DDV297" s="38" t="s">
        <v>1291</v>
      </c>
      <c r="DDW297" s="38" t="s">
        <v>1291</v>
      </c>
      <c r="DDX297" s="38" t="s">
        <v>1291</v>
      </c>
      <c r="DDY297" s="38" t="s">
        <v>1291</v>
      </c>
      <c r="DDZ297" s="38" t="s">
        <v>1291</v>
      </c>
      <c r="DEA297" s="38" t="s">
        <v>1291</v>
      </c>
      <c r="DEB297" s="38" t="s">
        <v>1291</v>
      </c>
      <c r="DEC297" s="38" t="s">
        <v>1291</v>
      </c>
      <c r="DED297" s="38" t="s">
        <v>1291</v>
      </c>
      <c r="DEE297" s="38" t="s">
        <v>1291</v>
      </c>
      <c r="DEF297" s="38" t="s">
        <v>1291</v>
      </c>
      <c r="DEG297" s="38" t="s">
        <v>1291</v>
      </c>
      <c r="DEH297" s="38" t="s">
        <v>1291</v>
      </c>
      <c r="DEI297" s="38" t="s">
        <v>1291</v>
      </c>
      <c r="DEJ297" s="38" t="s">
        <v>1291</v>
      </c>
      <c r="DEK297" s="38" t="s">
        <v>1291</v>
      </c>
      <c r="DEL297" s="38" t="s">
        <v>1291</v>
      </c>
      <c r="DEM297" s="38" t="s">
        <v>1291</v>
      </c>
      <c r="DEN297" s="38" t="s">
        <v>1291</v>
      </c>
      <c r="DEO297" s="38" t="s">
        <v>1291</v>
      </c>
      <c r="DEP297" s="38" t="s">
        <v>1291</v>
      </c>
      <c r="DEQ297" s="38" t="s">
        <v>1291</v>
      </c>
      <c r="DER297" s="38" t="s">
        <v>1291</v>
      </c>
      <c r="DES297" s="38" t="s">
        <v>1291</v>
      </c>
      <c r="DET297" s="38" t="s">
        <v>1291</v>
      </c>
      <c r="DEU297" s="38" t="s">
        <v>1291</v>
      </c>
      <c r="DEV297" s="38" t="s">
        <v>1291</v>
      </c>
      <c r="DEW297" s="38" t="s">
        <v>1291</v>
      </c>
      <c r="DEX297" s="38" t="s">
        <v>1291</v>
      </c>
      <c r="DEY297" s="38" t="s">
        <v>1291</v>
      </c>
      <c r="DEZ297" s="38" t="s">
        <v>1291</v>
      </c>
      <c r="DFA297" s="38" t="s">
        <v>1291</v>
      </c>
      <c r="DFB297" s="38" t="s">
        <v>1291</v>
      </c>
      <c r="DFC297" s="38" t="s">
        <v>1291</v>
      </c>
      <c r="DFD297" s="38" t="s">
        <v>1291</v>
      </c>
      <c r="DFE297" s="38" t="s">
        <v>1291</v>
      </c>
      <c r="DFF297" s="38" t="s">
        <v>1291</v>
      </c>
      <c r="DFG297" s="38" t="s">
        <v>1291</v>
      </c>
      <c r="DFH297" s="38" t="s">
        <v>1291</v>
      </c>
      <c r="DFI297" s="38" t="s">
        <v>1291</v>
      </c>
      <c r="DFJ297" s="38" t="s">
        <v>1291</v>
      </c>
      <c r="DFK297" s="38" t="s">
        <v>1291</v>
      </c>
      <c r="DFL297" s="38" t="s">
        <v>1291</v>
      </c>
      <c r="DFM297" s="38" t="s">
        <v>1291</v>
      </c>
      <c r="DFN297" s="38" t="s">
        <v>1291</v>
      </c>
      <c r="DFO297" s="38" t="s">
        <v>1291</v>
      </c>
      <c r="DFP297" s="38" t="s">
        <v>1291</v>
      </c>
      <c r="DFQ297" s="38" t="s">
        <v>1291</v>
      </c>
      <c r="DFR297" s="38" t="s">
        <v>1291</v>
      </c>
      <c r="DFS297" s="38" t="s">
        <v>1291</v>
      </c>
      <c r="DFT297" s="38" t="s">
        <v>1291</v>
      </c>
      <c r="DFU297" s="38" t="s">
        <v>1291</v>
      </c>
      <c r="DFV297" s="38" t="s">
        <v>1291</v>
      </c>
      <c r="DFW297" s="38" t="s">
        <v>1291</v>
      </c>
      <c r="DFX297" s="38" t="s">
        <v>1291</v>
      </c>
      <c r="DFY297" s="38" t="s">
        <v>1291</v>
      </c>
      <c r="DFZ297" s="38" t="s">
        <v>1291</v>
      </c>
      <c r="DGA297" s="38" t="s">
        <v>1291</v>
      </c>
      <c r="DGB297" s="38" t="s">
        <v>1291</v>
      </c>
      <c r="DGC297" s="38" t="s">
        <v>1291</v>
      </c>
      <c r="DGD297" s="38" t="s">
        <v>1291</v>
      </c>
      <c r="DGE297" s="38" t="s">
        <v>1291</v>
      </c>
      <c r="DGF297" s="38" t="s">
        <v>1291</v>
      </c>
      <c r="DGG297" s="38" t="s">
        <v>1291</v>
      </c>
      <c r="DGH297" s="38" t="s">
        <v>1291</v>
      </c>
      <c r="DGI297" s="38" t="s">
        <v>1291</v>
      </c>
      <c r="DGJ297" s="38" t="s">
        <v>1291</v>
      </c>
      <c r="DGK297" s="38" t="s">
        <v>1291</v>
      </c>
      <c r="DGL297" s="38" t="s">
        <v>1291</v>
      </c>
      <c r="DGM297" s="38" t="s">
        <v>1291</v>
      </c>
      <c r="DGN297" s="38" t="s">
        <v>1291</v>
      </c>
      <c r="DGO297" s="38" t="s">
        <v>1291</v>
      </c>
      <c r="DGP297" s="38" t="s">
        <v>1291</v>
      </c>
      <c r="DGQ297" s="38" t="s">
        <v>1291</v>
      </c>
      <c r="DGR297" s="38" t="s">
        <v>1291</v>
      </c>
      <c r="DGS297" s="38" t="s">
        <v>1291</v>
      </c>
      <c r="DGT297" s="38" t="s">
        <v>1291</v>
      </c>
      <c r="DGU297" s="38" t="s">
        <v>1291</v>
      </c>
      <c r="DGV297" s="38" t="s">
        <v>1291</v>
      </c>
      <c r="DGW297" s="38" t="s">
        <v>1291</v>
      </c>
      <c r="DGX297" s="38" t="s">
        <v>1291</v>
      </c>
      <c r="DGY297" s="38" t="s">
        <v>1291</v>
      </c>
      <c r="DGZ297" s="38" t="s">
        <v>1291</v>
      </c>
      <c r="DHA297" s="38" t="s">
        <v>1291</v>
      </c>
      <c r="DHB297" s="38" t="s">
        <v>1291</v>
      </c>
      <c r="DHC297" s="38" t="s">
        <v>1291</v>
      </c>
      <c r="DHD297" s="38" t="s">
        <v>1291</v>
      </c>
      <c r="DHE297" s="38" t="s">
        <v>1291</v>
      </c>
      <c r="DHF297" s="38" t="s">
        <v>1291</v>
      </c>
      <c r="DHG297" s="38" t="s">
        <v>1291</v>
      </c>
      <c r="DHH297" s="38" t="s">
        <v>1291</v>
      </c>
      <c r="DHI297" s="38" t="s">
        <v>1291</v>
      </c>
      <c r="DHJ297" s="38" t="s">
        <v>1291</v>
      </c>
      <c r="DHK297" s="38" t="s">
        <v>1291</v>
      </c>
      <c r="DHL297" s="38" t="s">
        <v>1291</v>
      </c>
      <c r="DHM297" s="38" t="s">
        <v>1291</v>
      </c>
      <c r="DHN297" s="38" t="s">
        <v>1291</v>
      </c>
      <c r="DHO297" s="38" t="s">
        <v>1291</v>
      </c>
      <c r="DHP297" s="38" t="s">
        <v>1291</v>
      </c>
      <c r="DHQ297" s="38" t="s">
        <v>1291</v>
      </c>
      <c r="DHR297" s="38" t="s">
        <v>1291</v>
      </c>
      <c r="DHS297" s="38" t="s">
        <v>1291</v>
      </c>
      <c r="DHT297" s="38" t="s">
        <v>1291</v>
      </c>
      <c r="DHU297" s="38" t="s">
        <v>1291</v>
      </c>
      <c r="DHV297" s="38" t="s">
        <v>1291</v>
      </c>
      <c r="DHW297" s="38" t="s">
        <v>1291</v>
      </c>
      <c r="DHX297" s="38" t="s">
        <v>1291</v>
      </c>
      <c r="DHY297" s="38" t="s">
        <v>1291</v>
      </c>
      <c r="DHZ297" s="38" t="s">
        <v>1291</v>
      </c>
      <c r="DIA297" s="38" t="s">
        <v>1291</v>
      </c>
      <c r="DIB297" s="38" t="s">
        <v>1291</v>
      </c>
      <c r="DIC297" s="38" t="s">
        <v>1291</v>
      </c>
      <c r="DID297" s="38" t="s">
        <v>1291</v>
      </c>
      <c r="DIE297" s="38" t="s">
        <v>1291</v>
      </c>
      <c r="DIF297" s="38" t="s">
        <v>1291</v>
      </c>
      <c r="DIG297" s="38" t="s">
        <v>1291</v>
      </c>
      <c r="DIH297" s="38" t="s">
        <v>1291</v>
      </c>
      <c r="DII297" s="38" t="s">
        <v>1291</v>
      </c>
      <c r="DIJ297" s="38" t="s">
        <v>1291</v>
      </c>
      <c r="DIK297" s="38" t="s">
        <v>1291</v>
      </c>
      <c r="DIL297" s="38" t="s">
        <v>1291</v>
      </c>
      <c r="DIM297" s="38" t="s">
        <v>1291</v>
      </c>
      <c r="DIN297" s="38" t="s">
        <v>1291</v>
      </c>
      <c r="DIO297" s="38" t="s">
        <v>1291</v>
      </c>
      <c r="DIP297" s="38" t="s">
        <v>1291</v>
      </c>
      <c r="DIQ297" s="38" t="s">
        <v>1291</v>
      </c>
      <c r="DIR297" s="38" t="s">
        <v>1291</v>
      </c>
      <c r="DIS297" s="38" t="s">
        <v>1291</v>
      </c>
      <c r="DIT297" s="38" t="s">
        <v>1291</v>
      </c>
      <c r="DIU297" s="38" t="s">
        <v>1291</v>
      </c>
      <c r="DIV297" s="38" t="s">
        <v>1291</v>
      </c>
      <c r="DIW297" s="38" t="s">
        <v>1291</v>
      </c>
      <c r="DIX297" s="38" t="s">
        <v>1291</v>
      </c>
      <c r="DIY297" s="38" t="s">
        <v>1291</v>
      </c>
      <c r="DIZ297" s="38" t="s">
        <v>1291</v>
      </c>
      <c r="DJA297" s="38" t="s">
        <v>1291</v>
      </c>
      <c r="DJB297" s="38" t="s">
        <v>1291</v>
      </c>
      <c r="DJC297" s="38" t="s">
        <v>1291</v>
      </c>
      <c r="DJD297" s="38" t="s">
        <v>1291</v>
      </c>
      <c r="DJE297" s="38" t="s">
        <v>1291</v>
      </c>
      <c r="DJF297" s="38" t="s">
        <v>1291</v>
      </c>
      <c r="DJG297" s="38" t="s">
        <v>1291</v>
      </c>
      <c r="DJH297" s="38" t="s">
        <v>1291</v>
      </c>
      <c r="DJI297" s="38" t="s">
        <v>1291</v>
      </c>
      <c r="DJJ297" s="38" t="s">
        <v>1291</v>
      </c>
      <c r="DJK297" s="38" t="s">
        <v>1291</v>
      </c>
      <c r="DJL297" s="38" t="s">
        <v>1291</v>
      </c>
      <c r="DJM297" s="38" t="s">
        <v>1291</v>
      </c>
      <c r="DJN297" s="38" t="s">
        <v>1291</v>
      </c>
      <c r="DJO297" s="38" t="s">
        <v>1291</v>
      </c>
      <c r="DJP297" s="38" t="s">
        <v>1291</v>
      </c>
      <c r="DJQ297" s="38" t="s">
        <v>1291</v>
      </c>
      <c r="DJR297" s="38" t="s">
        <v>1291</v>
      </c>
      <c r="DJS297" s="38" t="s">
        <v>1291</v>
      </c>
      <c r="DJT297" s="38" t="s">
        <v>1291</v>
      </c>
      <c r="DJU297" s="38" t="s">
        <v>1291</v>
      </c>
      <c r="DJV297" s="38" t="s">
        <v>1291</v>
      </c>
      <c r="DJW297" s="38" t="s">
        <v>1291</v>
      </c>
      <c r="DJX297" s="38" t="s">
        <v>1291</v>
      </c>
      <c r="DJY297" s="38" t="s">
        <v>1291</v>
      </c>
      <c r="DJZ297" s="38" t="s">
        <v>1291</v>
      </c>
      <c r="DKA297" s="38" t="s">
        <v>1291</v>
      </c>
      <c r="DKB297" s="38" t="s">
        <v>1291</v>
      </c>
      <c r="DKC297" s="38" t="s">
        <v>1291</v>
      </c>
      <c r="DKD297" s="38" t="s">
        <v>1291</v>
      </c>
      <c r="DKE297" s="38" t="s">
        <v>1291</v>
      </c>
      <c r="DKF297" s="38" t="s">
        <v>1291</v>
      </c>
      <c r="DKG297" s="38" t="s">
        <v>1291</v>
      </c>
      <c r="DKH297" s="38" t="s">
        <v>1291</v>
      </c>
      <c r="DKI297" s="38" t="s">
        <v>1291</v>
      </c>
      <c r="DKJ297" s="38" t="s">
        <v>1291</v>
      </c>
      <c r="DKK297" s="38" t="s">
        <v>1291</v>
      </c>
      <c r="DKL297" s="38" t="s">
        <v>1291</v>
      </c>
      <c r="DKM297" s="38" t="s">
        <v>1291</v>
      </c>
      <c r="DKN297" s="38" t="s">
        <v>1291</v>
      </c>
      <c r="DKO297" s="38" t="s">
        <v>1291</v>
      </c>
      <c r="DKP297" s="38" t="s">
        <v>1291</v>
      </c>
      <c r="DKQ297" s="38" t="s">
        <v>1291</v>
      </c>
      <c r="DKR297" s="38" t="s">
        <v>1291</v>
      </c>
      <c r="DKS297" s="38" t="s">
        <v>1291</v>
      </c>
      <c r="DKT297" s="38" t="s">
        <v>1291</v>
      </c>
      <c r="DKU297" s="38" t="s">
        <v>1291</v>
      </c>
      <c r="DKV297" s="38" t="s">
        <v>1291</v>
      </c>
      <c r="DKW297" s="38" t="s">
        <v>1291</v>
      </c>
      <c r="DKX297" s="38" t="s">
        <v>1291</v>
      </c>
      <c r="DKY297" s="38" t="s">
        <v>1291</v>
      </c>
      <c r="DKZ297" s="38" t="s">
        <v>1291</v>
      </c>
      <c r="DLA297" s="38" t="s">
        <v>1291</v>
      </c>
      <c r="DLB297" s="38" t="s">
        <v>1291</v>
      </c>
      <c r="DLC297" s="38" t="s">
        <v>1291</v>
      </c>
      <c r="DLD297" s="38" t="s">
        <v>1291</v>
      </c>
      <c r="DLE297" s="38" t="s">
        <v>1291</v>
      </c>
      <c r="DLF297" s="38" t="s">
        <v>1291</v>
      </c>
      <c r="DLG297" s="38" t="s">
        <v>1291</v>
      </c>
      <c r="DLH297" s="38" t="s">
        <v>1291</v>
      </c>
      <c r="DLI297" s="38" t="s">
        <v>1291</v>
      </c>
      <c r="DLJ297" s="38" t="s">
        <v>1291</v>
      </c>
      <c r="DLK297" s="38" t="s">
        <v>1291</v>
      </c>
      <c r="DLL297" s="38" t="s">
        <v>1291</v>
      </c>
      <c r="DLM297" s="38" t="s">
        <v>1291</v>
      </c>
      <c r="DLN297" s="38" t="s">
        <v>1291</v>
      </c>
      <c r="DLO297" s="38" t="s">
        <v>1291</v>
      </c>
      <c r="DLP297" s="38" t="s">
        <v>1291</v>
      </c>
      <c r="DLQ297" s="38" t="s">
        <v>1291</v>
      </c>
      <c r="DLR297" s="38" t="s">
        <v>1291</v>
      </c>
      <c r="DLS297" s="38" t="s">
        <v>1291</v>
      </c>
      <c r="DLT297" s="38" t="s">
        <v>1291</v>
      </c>
      <c r="DLU297" s="38" t="s">
        <v>1291</v>
      </c>
      <c r="DLV297" s="38" t="s">
        <v>1291</v>
      </c>
      <c r="DLW297" s="38" t="s">
        <v>1291</v>
      </c>
      <c r="DLX297" s="38" t="s">
        <v>1291</v>
      </c>
      <c r="DLY297" s="38" t="s">
        <v>1291</v>
      </c>
      <c r="DLZ297" s="38" t="s">
        <v>1291</v>
      </c>
      <c r="DMA297" s="38" t="s">
        <v>1291</v>
      </c>
      <c r="DMB297" s="38" t="s">
        <v>1291</v>
      </c>
      <c r="DMC297" s="38" t="s">
        <v>1291</v>
      </c>
      <c r="DMD297" s="38" t="s">
        <v>1291</v>
      </c>
      <c r="DME297" s="38" t="s">
        <v>1291</v>
      </c>
      <c r="DMF297" s="38" t="s">
        <v>1291</v>
      </c>
      <c r="DMG297" s="38" t="s">
        <v>1291</v>
      </c>
      <c r="DMH297" s="38" t="s">
        <v>1291</v>
      </c>
      <c r="DMI297" s="38" t="s">
        <v>1291</v>
      </c>
      <c r="DMJ297" s="38" t="s">
        <v>1291</v>
      </c>
      <c r="DMK297" s="38" t="s">
        <v>1291</v>
      </c>
      <c r="DML297" s="38" t="s">
        <v>1291</v>
      </c>
      <c r="DMM297" s="38" t="s">
        <v>1291</v>
      </c>
      <c r="DMN297" s="38" t="s">
        <v>1291</v>
      </c>
      <c r="DMO297" s="38" t="s">
        <v>1291</v>
      </c>
      <c r="DMP297" s="38" t="s">
        <v>1291</v>
      </c>
      <c r="DMQ297" s="38" t="s">
        <v>1291</v>
      </c>
      <c r="DMR297" s="38" t="s">
        <v>1291</v>
      </c>
      <c r="DMS297" s="38" t="s">
        <v>1291</v>
      </c>
      <c r="DMT297" s="38" t="s">
        <v>1291</v>
      </c>
      <c r="DMU297" s="38" t="s">
        <v>1291</v>
      </c>
      <c r="DMV297" s="38" t="s">
        <v>1291</v>
      </c>
      <c r="DMW297" s="38" t="s">
        <v>1291</v>
      </c>
      <c r="DMX297" s="38" t="s">
        <v>1291</v>
      </c>
      <c r="DMY297" s="38" t="s">
        <v>1291</v>
      </c>
      <c r="DMZ297" s="38" t="s">
        <v>1291</v>
      </c>
      <c r="DNA297" s="38" t="s">
        <v>1291</v>
      </c>
      <c r="DNB297" s="38" t="s">
        <v>1291</v>
      </c>
      <c r="DNC297" s="38" t="s">
        <v>1291</v>
      </c>
      <c r="DND297" s="38" t="s">
        <v>1291</v>
      </c>
      <c r="DNE297" s="38" t="s">
        <v>1291</v>
      </c>
      <c r="DNF297" s="38" t="s">
        <v>1291</v>
      </c>
      <c r="DNG297" s="38" t="s">
        <v>1291</v>
      </c>
      <c r="DNH297" s="38" t="s">
        <v>1291</v>
      </c>
      <c r="DNI297" s="38" t="s">
        <v>1291</v>
      </c>
      <c r="DNJ297" s="38" t="s">
        <v>1291</v>
      </c>
      <c r="DNK297" s="38" t="s">
        <v>1291</v>
      </c>
      <c r="DNL297" s="38" t="s">
        <v>1291</v>
      </c>
      <c r="DNM297" s="38" t="s">
        <v>1291</v>
      </c>
      <c r="DNN297" s="38" t="s">
        <v>1291</v>
      </c>
      <c r="DNO297" s="38" t="s">
        <v>1291</v>
      </c>
      <c r="DNP297" s="38" t="s">
        <v>1291</v>
      </c>
      <c r="DNQ297" s="38" t="s">
        <v>1291</v>
      </c>
      <c r="DNR297" s="38" t="s">
        <v>1291</v>
      </c>
      <c r="DNS297" s="38" t="s">
        <v>1291</v>
      </c>
      <c r="DNT297" s="38" t="s">
        <v>1291</v>
      </c>
      <c r="DNU297" s="38" t="s">
        <v>1291</v>
      </c>
      <c r="DNV297" s="38" t="s">
        <v>1291</v>
      </c>
      <c r="DNW297" s="38" t="s">
        <v>1291</v>
      </c>
      <c r="DNX297" s="38" t="s">
        <v>1291</v>
      </c>
      <c r="DNY297" s="38" t="s">
        <v>1291</v>
      </c>
      <c r="DNZ297" s="38" t="s">
        <v>1291</v>
      </c>
      <c r="DOA297" s="38" t="s">
        <v>1291</v>
      </c>
      <c r="DOB297" s="38" t="s">
        <v>1291</v>
      </c>
      <c r="DOC297" s="38" t="s">
        <v>1291</v>
      </c>
      <c r="DOD297" s="38" t="s">
        <v>1291</v>
      </c>
      <c r="DOE297" s="38" t="s">
        <v>1291</v>
      </c>
      <c r="DOF297" s="38" t="s">
        <v>1291</v>
      </c>
      <c r="DOG297" s="38" t="s">
        <v>1291</v>
      </c>
      <c r="DOH297" s="38" t="s">
        <v>1291</v>
      </c>
      <c r="DOI297" s="38" t="s">
        <v>1291</v>
      </c>
      <c r="DOJ297" s="38" t="s">
        <v>1291</v>
      </c>
      <c r="DOK297" s="38" t="s">
        <v>1291</v>
      </c>
      <c r="DOL297" s="38" t="s">
        <v>1291</v>
      </c>
      <c r="DOM297" s="38" t="s">
        <v>1291</v>
      </c>
      <c r="DON297" s="38" t="s">
        <v>1291</v>
      </c>
      <c r="DOO297" s="38" t="s">
        <v>1291</v>
      </c>
      <c r="DOP297" s="38" t="s">
        <v>1291</v>
      </c>
      <c r="DOQ297" s="38" t="s">
        <v>1291</v>
      </c>
      <c r="DOR297" s="38" t="s">
        <v>1291</v>
      </c>
      <c r="DOS297" s="38" t="s">
        <v>1291</v>
      </c>
      <c r="DOT297" s="38" t="s">
        <v>1291</v>
      </c>
      <c r="DOU297" s="38" t="s">
        <v>1291</v>
      </c>
      <c r="DOV297" s="38" t="s">
        <v>1291</v>
      </c>
      <c r="DOW297" s="38" t="s">
        <v>1291</v>
      </c>
      <c r="DOX297" s="38" t="s">
        <v>1291</v>
      </c>
      <c r="DOY297" s="38" t="s">
        <v>1291</v>
      </c>
      <c r="DOZ297" s="38" t="s">
        <v>1291</v>
      </c>
      <c r="DPA297" s="38" t="s">
        <v>1291</v>
      </c>
      <c r="DPB297" s="38" t="s">
        <v>1291</v>
      </c>
      <c r="DPC297" s="38" t="s">
        <v>1291</v>
      </c>
      <c r="DPD297" s="38" t="s">
        <v>1291</v>
      </c>
      <c r="DPE297" s="38" t="s">
        <v>1291</v>
      </c>
      <c r="DPF297" s="38" t="s">
        <v>1291</v>
      </c>
      <c r="DPG297" s="38" t="s">
        <v>1291</v>
      </c>
      <c r="DPH297" s="38" t="s">
        <v>1291</v>
      </c>
      <c r="DPI297" s="38" t="s">
        <v>1291</v>
      </c>
      <c r="DPJ297" s="38" t="s">
        <v>1291</v>
      </c>
      <c r="DPK297" s="38" t="s">
        <v>1291</v>
      </c>
      <c r="DPL297" s="38" t="s">
        <v>1291</v>
      </c>
      <c r="DPM297" s="38" t="s">
        <v>1291</v>
      </c>
      <c r="DPN297" s="38" t="s">
        <v>1291</v>
      </c>
      <c r="DPO297" s="38" t="s">
        <v>1291</v>
      </c>
      <c r="DPP297" s="38" t="s">
        <v>1291</v>
      </c>
      <c r="DPQ297" s="38" t="s">
        <v>1291</v>
      </c>
      <c r="DPR297" s="38" t="s">
        <v>1291</v>
      </c>
      <c r="DPS297" s="38" t="s">
        <v>1291</v>
      </c>
      <c r="DPT297" s="38" t="s">
        <v>1291</v>
      </c>
      <c r="DPU297" s="38" t="s">
        <v>1291</v>
      </c>
      <c r="DPV297" s="38" t="s">
        <v>1291</v>
      </c>
      <c r="DPW297" s="38" t="s">
        <v>1291</v>
      </c>
      <c r="DPX297" s="38" t="s">
        <v>1291</v>
      </c>
      <c r="DPY297" s="38" t="s">
        <v>1291</v>
      </c>
      <c r="DPZ297" s="38" t="s">
        <v>1291</v>
      </c>
      <c r="DQA297" s="38" t="s">
        <v>1291</v>
      </c>
      <c r="DQB297" s="38" t="s">
        <v>1291</v>
      </c>
      <c r="DQC297" s="38" t="s">
        <v>1291</v>
      </c>
      <c r="DQD297" s="38" t="s">
        <v>1291</v>
      </c>
      <c r="DQE297" s="38" t="s">
        <v>1291</v>
      </c>
      <c r="DQF297" s="38" t="s">
        <v>1291</v>
      </c>
      <c r="DQG297" s="38" t="s">
        <v>1291</v>
      </c>
      <c r="DQH297" s="38" t="s">
        <v>1291</v>
      </c>
      <c r="DQI297" s="38" t="s">
        <v>1291</v>
      </c>
      <c r="DQJ297" s="38" t="s">
        <v>1291</v>
      </c>
      <c r="DQK297" s="38" t="s">
        <v>1291</v>
      </c>
      <c r="DQL297" s="38" t="s">
        <v>1291</v>
      </c>
      <c r="DQM297" s="38" t="s">
        <v>1291</v>
      </c>
      <c r="DQN297" s="38" t="s">
        <v>1291</v>
      </c>
      <c r="DQO297" s="38" t="s">
        <v>1291</v>
      </c>
      <c r="DQP297" s="38" t="s">
        <v>1291</v>
      </c>
      <c r="DQQ297" s="38" t="s">
        <v>1291</v>
      </c>
      <c r="DQR297" s="38" t="s">
        <v>1291</v>
      </c>
      <c r="DQS297" s="38" t="s">
        <v>1291</v>
      </c>
      <c r="DQT297" s="38" t="s">
        <v>1291</v>
      </c>
      <c r="DQU297" s="38" t="s">
        <v>1291</v>
      </c>
      <c r="DQV297" s="38" t="s">
        <v>1291</v>
      </c>
      <c r="DQW297" s="38" t="s">
        <v>1291</v>
      </c>
      <c r="DQX297" s="38" t="s">
        <v>1291</v>
      </c>
      <c r="DQY297" s="38" t="s">
        <v>1291</v>
      </c>
      <c r="DQZ297" s="38" t="s">
        <v>1291</v>
      </c>
      <c r="DRA297" s="38" t="s">
        <v>1291</v>
      </c>
      <c r="DRB297" s="38" t="s">
        <v>1291</v>
      </c>
      <c r="DRC297" s="38" t="s">
        <v>1291</v>
      </c>
      <c r="DRD297" s="38" t="s">
        <v>1291</v>
      </c>
      <c r="DRE297" s="38" t="s">
        <v>1291</v>
      </c>
      <c r="DRF297" s="38" t="s">
        <v>1291</v>
      </c>
      <c r="DRG297" s="38" t="s">
        <v>1291</v>
      </c>
      <c r="DRH297" s="38" t="s">
        <v>1291</v>
      </c>
      <c r="DRI297" s="38" t="s">
        <v>1291</v>
      </c>
      <c r="DRJ297" s="38" t="s">
        <v>1291</v>
      </c>
      <c r="DRK297" s="38" t="s">
        <v>1291</v>
      </c>
      <c r="DRL297" s="38" t="s">
        <v>1291</v>
      </c>
      <c r="DRM297" s="38" t="s">
        <v>1291</v>
      </c>
      <c r="DRN297" s="38" t="s">
        <v>1291</v>
      </c>
      <c r="DRO297" s="38" t="s">
        <v>1291</v>
      </c>
      <c r="DRP297" s="38" t="s">
        <v>1291</v>
      </c>
      <c r="DRQ297" s="38" t="s">
        <v>1291</v>
      </c>
      <c r="DRR297" s="38" t="s">
        <v>1291</v>
      </c>
      <c r="DRS297" s="38" t="s">
        <v>1291</v>
      </c>
      <c r="DRT297" s="38" t="s">
        <v>1291</v>
      </c>
      <c r="DRU297" s="38" t="s">
        <v>1291</v>
      </c>
      <c r="DRV297" s="38" t="s">
        <v>1291</v>
      </c>
      <c r="DRW297" s="38" t="s">
        <v>1291</v>
      </c>
      <c r="DRX297" s="38" t="s">
        <v>1291</v>
      </c>
      <c r="DRY297" s="38" t="s">
        <v>1291</v>
      </c>
      <c r="DRZ297" s="38" t="s">
        <v>1291</v>
      </c>
      <c r="DSA297" s="38" t="s">
        <v>1291</v>
      </c>
      <c r="DSB297" s="38" t="s">
        <v>1291</v>
      </c>
      <c r="DSC297" s="38" t="s">
        <v>1291</v>
      </c>
      <c r="DSD297" s="38" t="s">
        <v>1291</v>
      </c>
      <c r="DSE297" s="38" t="s">
        <v>1291</v>
      </c>
      <c r="DSF297" s="38" t="s">
        <v>1291</v>
      </c>
      <c r="DSG297" s="38" t="s">
        <v>1291</v>
      </c>
      <c r="DSH297" s="38" t="s">
        <v>1291</v>
      </c>
      <c r="DSI297" s="38" t="s">
        <v>1291</v>
      </c>
      <c r="DSJ297" s="38" t="s">
        <v>1291</v>
      </c>
      <c r="DSK297" s="38" t="s">
        <v>1291</v>
      </c>
      <c r="DSL297" s="38" t="s">
        <v>1291</v>
      </c>
      <c r="DSM297" s="38" t="s">
        <v>1291</v>
      </c>
      <c r="DSN297" s="38" t="s">
        <v>1291</v>
      </c>
      <c r="DSO297" s="38" t="s">
        <v>1291</v>
      </c>
      <c r="DSP297" s="38" t="s">
        <v>1291</v>
      </c>
      <c r="DSQ297" s="38" t="s">
        <v>1291</v>
      </c>
      <c r="DSR297" s="38" t="s">
        <v>1291</v>
      </c>
      <c r="DSS297" s="38" t="s">
        <v>1291</v>
      </c>
      <c r="DST297" s="38" t="s">
        <v>1291</v>
      </c>
      <c r="DSU297" s="38" t="s">
        <v>1291</v>
      </c>
      <c r="DSV297" s="38" t="s">
        <v>1291</v>
      </c>
      <c r="DSW297" s="38" t="s">
        <v>1291</v>
      </c>
      <c r="DSX297" s="38" t="s">
        <v>1291</v>
      </c>
      <c r="DSY297" s="38" t="s">
        <v>1291</v>
      </c>
      <c r="DSZ297" s="38" t="s">
        <v>1291</v>
      </c>
      <c r="DTA297" s="38" t="s">
        <v>1291</v>
      </c>
      <c r="DTB297" s="38" t="s">
        <v>1291</v>
      </c>
      <c r="DTC297" s="38" t="s">
        <v>1291</v>
      </c>
      <c r="DTD297" s="38" t="s">
        <v>1291</v>
      </c>
      <c r="DTE297" s="38" t="s">
        <v>1291</v>
      </c>
      <c r="DTF297" s="38" t="s">
        <v>1291</v>
      </c>
      <c r="DTG297" s="38" t="s">
        <v>1291</v>
      </c>
      <c r="DTH297" s="38" t="s">
        <v>1291</v>
      </c>
      <c r="DTI297" s="38" t="s">
        <v>1291</v>
      </c>
      <c r="DTJ297" s="38" t="s">
        <v>1291</v>
      </c>
      <c r="DTK297" s="38" t="s">
        <v>1291</v>
      </c>
      <c r="DTL297" s="38" t="s">
        <v>1291</v>
      </c>
      <c r="DTM297" s="38" t="s">
        <v>1291</v>
      </c>
      <c r="DTN297" s="38" t="s">
        <v>1291</v>
      </c>
      <c r="DTO297" s="38" t="s">
        <v>1291</v>
      </c>
      <c r="DTP297" s="38" t="s">
        <v>1291</v>
      </c>
      <c r="DTQ297" s="38" t="s">
        <v>1291</v>
      </c>
      <c r="DTR297" s="38" t="s">
        <v>1291</v>
      </c>
      <c r="DTS297" s="38" t="s">
        <v>1291</v>
      </c>
      <c r="DTT297" s="38" t="s">
        <v>1291</v>
      </c>
      <c r="DTU297" s="38" t="s">
        <v>1291</v>
      </c>
      <c r="DTV297" s="38" t="s">
        <v>1291</v>
      </c>
      <c r="DTW297" s="38" t="s">
        <v>1291</v>
      </c>
      <c r="DTX297" s="38" t="s">
        <v>1291</v>
      </c>
      <c r="DTY297" s="38" t="s">
        <v>1291</v>
      </c>
      <c r="DTZ297" s="38" t="s">
        <v>1291</v>
      </c>
      <c r="DUA297" s="38" t="s">
        <v>1291</v>
      </c>
      <c r="DUB297" s="38" t="s">
        <v>1291</v>
      </c>
      <c r="DUC297" s="38" t="s">
        <v>1291</v>
      </c>
      <c r="DUD297" s="38" t="s">
        <v>1291</v>
      </c>
      <c r="DUE297" s="38" t="s">
        <v>1291</v>
      </c>
      <c r="DUF297" s="38" t="s">
        <v>1291</v>
      </c>
      <c r="DUG297" s="38" t="s">
        <v>1291</v>
      </c>
      <c r="DUH297" s="38" t="s">
        <v>1291</v>
      </c>
      <c r="DUI297" s="38" t="s">
        <v>1291</v>
      </c>
      <c r="DUJ297" s="38" t="s">
        <v>1291</v>
      </c>
      <c r="DUK297" s="38" t="s">
        <v>1291</v>
      </c>
      <c r="DUL297" s="38" t="s">
        <v>1291</v>
      </c>
      <c r="DUM297" s="38" t="s">
        <v>1291</v>
      </c>
      <c r="DUN297" s="38" t="s">
        <v>1291</v>
      </c>
      <c r="DUO297" s="38" t="s">
        <v>1291</v>
      </c>
      <c r="DUP297" s="38" t="s">
        <v>1291</v>
      </c>
      <c r="DUQ297" s="38" t="s">
        <v>1291</v>
      </c>
      <c r="DUR297" s="38" t="s">
        <v>1291</v>
      </c>
      <c r="DUS297" s="38" t="s">
        <v>1291</v>
      </c>
      <c r="DUT297" s="38" t="s">
        <v>1291</v>
      </c>
      <c r="DUU297" s="38" t="s">
        <v>1291</v>
      </c>
      <c r="DUV297" s="38" t="s">
        <v>1291</v>
      </c>
      <c r="DUW297" s="38" t="s">
        <v>1291</v>
      </c>
      <c r="DUX297" s="38" t="s">
        <v>1291</v>
      </c>
      <c r="DUY297" s="38" t="s">
        <v>1291</v>
      </c>
      <c r="DUZ297" s="38" t="s">
        <v>1291</v>
      </c>
      <c r="DVA297" s="38" t="s">
        <v>1291</v>
      </c>
      <c r="DVB297" s="38" t="s">
        <v>1291</v>
      </c>
      <c r="DVC297" s="38" t="s">
        <v>1291</v>
      </c>
      <c r="DVD297" s="38" t="s">
        <v>1291</v>
      </c>
      <c r="DVE297" s="38" t="s">
        <v>1291</v>
      </c>
      <c r="DVF297" s="38" t="s">
        <v>1291</v>
      </c>
      <c r="DVG297" s="38" t="s">
        <v>1291</v>
      </c>
      <c r="DVH297" s="38" t="s">
        <v>1291</v>
      </c>
      <c r="DVI297" s="38" t="s">
        <v>1291</v>
      </c>
      <c r="DVJ297" s="38" t="s">
        <v>1291</v>
      </c>
      <c r="DVK297" s="38" t="s">
        <v>1291</v>
      </c>
      <c r="DVL297" s="38" t="s">
        <v>1291</v>
      </c>
      <c r="DVM297" s="38" t="s">
        <v>1291</v>
      </c>
      <c r="DVN297" s="38" t="s">
        <v>1291</v>
      </c>
      <c r="DVO297" s="38" t="s">
        <v>1291</v>
      </c>
      <c r="DVP297" s="38" t="s">
        <v>1291</v>
      </c>
      <c r="DVQ297" s="38" t="s">
        <v>1291</v>
      </c>
      <c r="DVR297" s="38" t="s">
        <v>1291</v>
      </c>
      <c r="DVS297" s="38" t="s">
        <v>1291</v>
      </c>
      <c r="DVT297" s="38" t="s">
        <v>1291</v>
      </c>
      <c r="DVU297" s="38" t="s">
        <v>1291</v>
      </c>
      <c r="DVV297" s="38" t="s">
        <v>1291</v>
      </c>
      <c r="DVW297" s="38" t="s">
        <v>1291</v>
      </c>
      <c r="DVX297" s="38" t="s">
        <v>1291</v>
      </c>
      <c r="DVY297" s="38" t="s">
        <v>1291</v>
      </c>
      <c r="DVZ297" s="38" t="s">
        <v>1291</v>
      </c>
      <c r="DWA297" s="38" t="s">
        <v>1291</v>
      </c>
      <c r="DWB297" s="38" t="s">
        <v>1291</v>
      </c>
      <c r="DWC297" s="38" t="s">
        <v>1291</v>
      </c>
      <c r="DWD297" s="38" t="s">
        <v>1291</v>
      </c>
      <c r="DWE297" s="38" t="s">
        <v>1291</v>
      </c>
      <c r="DWF297" s="38" t="s">
        <v>1291</v>
      </c>
      <c r="DWG297" s="38" t="s">
        <v>1291</v>
      </c>
      <c r="DWH297" s="38" t="s">
        <v>1291</v>
      </c>
      <c r="DWI297" s="38" t="s">
        <v>1291</v>
      </c>
      <c r="DWJ297" s="38" t="s">
        <v>1291</v>
      </c>
      <c r="DWK297" s="38" t="s">
        <v>1291</v>
      </c>
      <c r="DWL297" s="38" t="s">
        <v>1291</v>
      </c>
      <c r="DWM297" s="38" t="s">
        <v>1291</v>
      </c>
      <c r="DWN297" s="38" t="s">
        <v>1291</v>
      </c>
      <c r="DWO297" s="38" t="s">
        <v>1291</v>
      </c>
      <c r="DWP297" s="38" t="s">
        <v>1291</v>
      </c>
      <c r="DWQ297" s="38" t="s">
        <v>1291</v>
      </c>
      <c r="DWR297" s="38" t="s">
        <v>1291</v>
      </c>
      <c r="DWS297" s="38" t="s">
        <v>1291</v>
      </c>
      <c r="DWT297" s="38" t="s">
        <v>1291</v>
      </c>
      <c r="DWU297" s="38" t="s">
        <v>1291</v>
      </c>
      <c r="DWV297" s="38" t="s">
        <v>1291</v>
      </c>
      <c r="DWW297" s="38" t="s">
        <v>1291</v>
      </c>
      <c r="DWX297" s="38" t="s">
        <v>1291</v>
      </c>
      <c r="DWY297" s="38" t="s">
        <v>1291</v>
      </c>
      <c r="DWZ297" s="38" t="s">
        <v>1291</v>
      </c>
      <c r="DXA297" s="38" t="s">
        <v>1291</v>
      </c>
      <c r="DXB297" s="38" t="s">
        <v>1291</v>
      </c>
      <c r="DXC297" s="38" t="s">
        <v>1291</v>
      </c>
      <c r="DXD297" s="38" t="s">
        <v>1291</v>
      </c>
      <c r="DXE297" s="38" t="s">
        <v>1291</v>
      </c>
      <c r="DXF297" s="38" t="s">
        <v>1291</v>
      </c>
      <c r="DXG297" s="38" t="s">
        <v>1291</v>
      </c>
      <c r="DXH297" s="38" t="s">
        <v>1291</v>
      </c>
      <c r="DXI297" s="38" t="s">
        <v>1291</v>
      </c>
      <c r="DXJ297" s="38" t="s">
        <v>1291</v>
      </c>
      <c r="DXK297" s="38" t="s">
        <v>1291</v>
      </c>
      <c r="DXL297" s="38" t="s">
        <v>1291</v>
      </c>
      <c r="DXM297" s="38" t="s">
        <v>1291</v>
      </c>
      <c r="DXN297" s="38" t="s">
        <v>1291</v>
      </c>
      <c r="DXO297" s="38" t="s">
        <v>1291</v>
      </c>
      <c r="DXP297" s="38" t="s">
        <v>1291</v>
      </c>
      <c r="DXQ297" s="38" t="s">
        <v>1291</v>
      </c>
      <c r="DXR297" s="38" t="s">
        <v>1291</v>
      </c>
      <c r="DXS297" s="38" t="s">
        <v>1291</v>
      </c>
      <c r="DXT297" s="38" t="s">
        <v>1291</v>
      </c>
      <c r="DXU297" s="38" t="s">
        <v>1291</v>
      </c>
      <c r="DXV297" s="38" t="s">
        <v>1291</v>
      </c>
      <c r="DXW297" s="38" t="s">
        <v>1291</v>
      </c>
      <c r="DXX297" s="38" t="s">
        <v>1291</v>
      </c>
      <c r="DXY297" s="38" t="s">
        <v>1291</v>
      </c>
      <c r="DXZ297" s="38" t="s">
        <v>1291</v>
      </c>
      <c r="DYA297" s="38" t="s">
        <v>1291</v>
      </c>
      <c r="DYB297" s="38" t="s">
        <v>1291</v>
      </c>
      <c r="DYC297" s="38" t="s">
        <v>1291</v>
      </c>
      <c r="DYD297" s="38" t="s">
        <v>1291</v>
      </c>
      <c r="DYE297" s="38" t="s">
        <v>1291</v>
      </c>
      <c r="DYF297" s="38" t="s">
        <v>1291</v>
      </c>
      <c r="DYG297" s="38" t="s">
        <v>1291</v>
      </c>
      <c r="DYH297" s="38" t="s">
        <v>1291</v>
      </c>
      <c r="DYI297" s="38" t="s">
        <v>1291</v>
      </c>
      <c r="DYJ297" s="38" t="s">
        <v>1291</v>
      </c>
      <c r="DYK297" s="38" t="s">
        <v>1291</v>
      </c>
      <c r="DYL297" s="38" t="s">
        <v>1291</v>
      </c>
      <c r="DYM297" s="38" t="s">
        <v>1291</v>
      </c>
      <c r="DYN297" s="38" t="s">
        <v>1291</v>
      </c>
      <c r="DYO297" s="38" t="s">
        <v>1291</v>
      </c>
      <c r="DYP297" s="38" t="s">
        <v>1291</v>
      </c>
      <c r="DYQ297" s="38" t="s">
        <v>1291</v>
      </c>
      <c r="DYR297" s="38" t="s">
        <v>1291</v>
      </c>
      <c r="DYS297" s="38" t="s">
        <v>1291</v>
      </c>
      <c r="DYT297" s="38" t="s">
        <v>1291</v>
      </c>
      <c r="DYU297" s="38" t="s">
        <v>1291</v>
      </c>
      <c r="DYV297" s="38" t="s">
        <v>1291</v>
      </c>
      <c r="DYW297" s="38" t="s">
        <v>1291</v>
      </c>
      <c r="DYX297" s="38" t="s">
        <v>1291</v>
      </c>
      <c r="DYY297" s="38" t="s">
        <v>1291</v>
      </c>
      <c r="DYZ297" s="38" t="s">
        <v>1291</v>
      </c>
      <c r="DZA297" s="38" t="s">
        <v>1291</v>
      </c>
      <c r="DZB297" s="38" t="s">
        <v>1291</v>
      </c>
      <c r="DZC297" s="38" t="s">
        <v>1291</v>
      </c>
      <c r="DZD297" s="38" t="s">
        <v>1291</v>
      </c>
      <c r="DZE297" s="38" t="s">
        <v>1291</v>
      </c>
      <c r="DZF297" s="38" t="s">
        <v>1291</v>
      </c>
      <c r="DZG297" s="38" t="s">
        <v>1291</v>
      </c>
      <c r="DZH297" s="38" t="s">
        <v>1291</v>
      </c>
      <c r="DZI297" s="38" t="s">
        <v>1291</v>
      </c>
      <c r="DZJ297" s="38" t="s">
        <v>1291</v>
      </c>
      <c r="DZK297" s="38" t="s">
        <v>1291</v>
      </c>
      <c r="DZL297" s="38" t="s">
        <v>1291</v>
      </c>
      <c r="DZM297" s="38" t="s">
        <v>1291</v>
      </c>
      <c r="DZN297" s="38" t="s">
        <v>1291</v>
      </c>
      <c r="DZO297" s="38" t="s">
        <v>1291</v>
      </c>
      <c r="DZP297" s="38" t="s">
        <v>1291</v>
      </c>
      <c r="DZQ297" s="38" t="s">
        <v>1291</v>
      </c>
      <c r="DZR297" s="38" t="s">
        <v>1291</v>
      </c>
      <c r="DZS297" s="38" t="s">
        <v>1291</v>
      </c>
      <c r="DZT297" s="38" t="s">
        <v>1291</v>
      </c>
      <c r="DZU297" s="38" t="s">
        <v>1291</v>
      </c>
      <c r="DZV297" s="38" t="s">
        <v>1291</v>
      </c>
      <c r="DZW297" s="38" t="s">
        <v>1291</v>
      </c>
      <c r="DZX297" s="38" t="s">
        <v>1291</v>
      </c>
      <c r="DZY297" s="38" t="s">
        <v>1291</v>
      </c>
      <c r="DZZ297" s="38" t="s">
        <v>1291</v>
      </c>
      <c r="EAA297" s="38" t="s">
        <v>1291</v>
      </c>
      <c r="EAB297" s="38" t="s">
        <v>1291</v>
      </c>
      <c r="EAC297" s="38" t="s">
        <v>1291</v>
      </c>
      <c r="EAD297" s="38" t="s">
        <v>1291</v>
      </c>
      <c r="EAE297" s="38" t="s">
        <v>1291</v>
      </c>
      <c r="EAF297" s="38" t="s">
        <v>1291</v>
      </c>
      <c r="EAG297" s="38" t="s">
        <v>1291</v>
      </c>
      <c r="EAH297" s="38" t="s">
        <v>1291</v>
      </c>
      <c r="EAI297" s="38" t="s">
        <v>1291</v>
      </c>
      <c r="EAJ297" s="38" t="s">
        <v>1291</v>
      </c>
      <c r="EAK297" s="38" t="s">
        <v>1291</v>
      </c>
      <c r="EAL297" s="38" t="s">
        <v>1291</v>
      </c>
      <c r="EAM297" s="38" t="s">
        <v>1291</v>
      </c>
      <c r="EAN297" s="38" t="s">
        <v>1291</v>
      </c>
      <c r="EAO297" s="38" t="s">
        <v>1291</v>
      </c>
      <c r="EAP297" s="38" t="s">
        <v>1291</v>
      </c>
      <c r="EAQ297" s="38" t="s">
        <v>1291</v>
      </c>
      <c r="EAR297" s="38" t="s">
        <v>1291</v>
      </c>
      <c r="EAS297" s="38" t="s">
        <v>1291</v>
      </c>
      <c r="EAT297" s="38" t="s">
        <v>1291</v>
      </c>
      <c r="EAU297" s="38" t="s">
        <v>1291</v>
      </c>
      <c r="EAV297" s="38" t="s">
        <v>1291</v>
      </c>
      <c r="EAW297" s="38" t="s">
        <v>1291</v>
      </c>
      <c r="EAX297" s="38" t="s">
        <v>1291</v>
      </c>
      <c r="EAY297" s="38" t="s">
        <v>1291</v>
      </c>
      <c r="EAZ297" s="38" t="s">
        <v>1291</v>
      </c>
      <c r="EBA297" s="38" t="s">
        <v>1291</v>
      </c>
      <c r="EBB297" s="38" t="s">
        <v>1291</v>
      </c>
      <c r="EBC297" s="38" t="s">
        <v>1291</v>
      </c>
      <c r="EBD297" s="38" t="s">
        <v>1291</v>
      </c>
      <c r="EBE297" s="38" t="s">
        <v>1291</v>
      </c>
      <c r="EBF297" s="38" t="s">
        <v>1291</v>
      </c>
      <c r="EBG297" s="38" t="s">
        <v>1291</v>
      </c>
      <c r="EBH297" s="38" t="s">
        <v>1291</v>
      </c>
      <c r="EBI297" s="38" t="s">
        <v>1291</v>
      </c>
      <c r="EBJ297" s="38" t="s">
        <v>1291</v>
      </c>
      <c r="EBK297" s="38" t="s">
        <v>1291</v>
      </c>
      <c r="EBL297" s="38" t="s">
        <v>1291</v>
      </c>
      <c r="EBM297" s="38" t="s">
        <v>1291</v>
      </c>
      <c r="EBN297" s="38" t="s">
        <v>1291</v>
      </c>
      <c r="EBO297" s="38" t="s">
        <v>1291</v>
      </c>
      <c r="EBP297" s="38" t="s">
        <v>1291</v>
      </c>
      <c r="EBQ297" s="38" t="s">
        <v>1291</v>
      </c>
      <c r="EBR297" s="38" t="s">
        <v>1291</v>
      </c>
      <c r="EBS297" s="38" t="s">
        <v>1291</v>
      </c>
      <c r="EBT297" s="38" t="s">
        <v>1291</v>
      </c>
      <c r="EBU297" s="38" t="s">
        <v>1291</v>
      </c>
      <c r="EBV297" s="38" t="s">
        <v>1291</v>
      </c>
      <c r="EBW297" s="38" t="s">
        <v>1291</v>
      </c>
      <c r="EBX297" s="38" t="s">
        <v>1291</v>
      </c>
      <c r="EBY297" s="38" t="s">
        <v>1291</v>
      </c>
      <c r="EBZ297" s="38" t="s">
        <v>1291</v>
      </c>
      <c r="ECA297" s="38" t="s">
        <v>1291</v>
      </c>
      <c r="ECB297" s="38" t="s">
        <v>1291</v>
      </c>
      <c r="ECC297" s="38" t="s">
        <v>1291</v>
      </c>
      <c r="ECD297" s="38" t="s">
        <v>1291</v>
      </c>
      <c r="ECE297" s="38" t="s">
        <v>1291</v>
      </c>
      <c r="ECF297" s="38" t="s">
        <v>1291</v>
      </c>
      <c r="ECG297" s="38" t="s">
        <v>1291</v>
      </c>
      <c r="ECH297" s="38" t="s">
        <v>1291</v>
      </c>
      <c r="ECI297" s="38" t="s">
        <v>1291</v>
      </c>
      <c r="ECJ297" s="38" t="s">
        <v>1291</v>
      </c>
      <c r="ECK297" s="38" t="s">
        <v>1291</v>
      </c>
      <c r="ECL297" s="38" t="s">
        <v>1291</v>
      </c>
      <c r="ECM297" s="38" t="s">
        <v>1291</v>
      </c>
      <c r="ECN297" s="38" t="s">
        <v>1291</v>
      </c>
      <c r="ECO297" s="38" t="s">
        <v>1291</v>
      </c>
      <c r="ECP297" s="38" t="s">
        <v>1291</v>
      </c>
      <c r="ECQ297" s="38" t="s">
        <v>1291</v>
      </c>
      <c r="ECR297" s="38" t="s">
        <v>1291</v>
      </c>
      <c r="ECS297" s="38" t="s">
        <v>1291</v>
      </c>
      <c r="ECT297" s="38" t="s">
        <v>1291</v>
      </c>
      <c r="ECU297" s="38" t="s">
        <v>1291</v>
      </c>
      <c r="ECV297" s="38" t="s">
        <v>1291</v>
      </c>
      <c r="ECW297" s="38" t="s">
        <v>1291</v>
      </c>
      <c r="ECX297" s="38" t="s">
        <v>1291</v>
      </c>
      <c r="ECY297" s="38" t="s">
        <v>1291</v>
      </c>
      <c r="ECZ297" s="38" t="s">
        <v>1291</v>
      </c>
      <c r="EDA297" s="38" t="s">
        <v>1291</v>
      </c>
      <c r="EDB297" s="38" t="s">
        <v>1291</v>
      </c>
      <c r="EDC297" s="38" t="s">
        <v>1291</v>
      </c>
      <c r="EDD297" s="38" t="s">
        <v>1291</v>
      </c>
      <c r="EDE297" s="38" t="s">
        <v>1291</v>
      </c>
      <c r="EDF297" s="38" t="s">
        <v>1291</v>
      </c>
      <c r="EDG297" s="38" t="s">
        <v>1291</v>
      </c>
      <c r="EDH297" s="38" t="s">
        <v>1291</v>
      </c>
      <c r="EDI297" s="38" t="s">
        <v>1291</v>
      </c>
      <c r="EDJ297" s="38" t="s">
        <v>1291</v>
      </c>
      <c r="EDK297" s="38" t="s">
        <v>1291</v>
      </c>
      <c r="EDL297" s="38" t="s">
        <v>1291</v>
      </c>
      <c r="EDM297" s="38" t="s">
        <v>1291</v>
      </c>
      <c r="EDN297" s="38" t="s">
        <v>1291</v>
      </c>
      <c r="EDO297" s="38" t="s">
        <v>1291</v>
      </c>
      <c r="EDP297" s="38" t="s">
        <v>1291</v>
      </c>
      <c r="EDQ297" s="38" t="s">
        <v>1291</v>
      </c>
      <c r="EDR297" s="38" t="s">
        <v>1291</v>
      </c>
      <c r="EDS297" s="38" t="s">
        <v>1291</v>
      </c>
      <c r="EDT297" s="38" t="s">
        <v>1291</v>
      </c>
      <c r="EDU297" s="38" t="s">
        <v>1291</v>
      </c>
      <c r="EDV297" s="38" t="s">
        <v>1291</v>
      </c>
      <c r="EDW297" s="38" t="s">
        <v>1291</v>
      </c>
      <c r="EDX297" s="38" t="s">
        <v>1291</v>
      </c>
      <c r="EDY297" s="38" t="s">
        <v>1291</v>
      </c>
      <c r="EDZ297" s="38" t="s">
        <v>1291</v>
      </c>
      <c r="EEA297" s="38" t="s">
        <v>1291</v>
      </c>
      <c r="EEB297" s="38" t="s">
        <v>1291</v>
      </c>
      <c r="EEC297" s="38" t="s">
        <v>1291</v>
      </c>
      <c r="EED297" s="38" t="s">
        <v>1291</v>
      </c>
      <c r="EEE297" s="38" t="s">
        <v>1291</v>
      </c>
      <c r="EEF297" s="38" t="s">
        <v>1291</v>
      </c>
      <c r="EEG297" s="38" t="s">
        <v>1291</v>
      </c>
      <c r="EEH297" s="38" t="s">
        <v>1291</v>
      </c>
      <c r="EEI297" s="38" t="s">
        <v>1291</v>
      </c>
      <c r="EEJ297" s="38" t="s">
        <v>1291</v>
      </c>
      <c r="EEK297" s="38" t="s">
        <v>1291</v>
      </c>
      <c r="EEL297" s="38" t="s">
        <v>1291</v>
      </c>
      <c r="EEM297" s="38" t="s">
        <v>1291</v>
      </c>
      <c r="EEN297" s="38" t="s">
        <v>1291</v>
      </c>
      <c r="EEO297" s="38" t="s">
        <v>1291</v>
      </c>
      <c r="EEP297" s="38" t="s">
        <v>1291</v>
      </c>
      <c r="EEQ297" s="38" t="s">
        <v>1291</v>
      </c>
      <c r="EER297" s="38" t="s">
        <v>1291</v>
      </c>
      <c r="EES297" s="38" t="s">
        <v>1291</v>
      </c>
      <c r="EET297" s="38" t="s">
        <v>1291</v>
      </c>
      <c r="EEU297" s="38" t="s">
        <v>1291</v>
      </c>
      <c r="EEV297" s="38" t="s">
        <v>1291</v>
      </c>
      <c r="EEW297" s="38" t="s">
        <v>1291</v>
      </c>
      <c r="EEX297" s="38" t="s">
        <v>1291</v>
      </c>
      <c r="EEY297" s="38" t="s">
        <v>1291</v>
      </c>
      <c r="EEZ297" s="38" t="s">
        <v>1291</v>
      </c>
      <c r="EFA297" s="38" t="s">
        <v>1291</v>
      </c>
      <c r="EFB297" s="38" t="s">
        <v>1291</v>
      </c>
      <c r="EFC297" s="38" t="s">
        <v>1291</v>
      </c>
      <c r="EFD297" s="38" t="s">
        <v>1291</v>
      </c>
      <c r="EFE297" s="38" t="s">
        <v>1291</v>
      </c>
      <c r="EFF297" s="38" t="s">
        <v>1291</v>
      </c>
      <c r="EFG297" s="38" t="s">
        <v>1291</v>
      </c>
      <c r="EFH297" s="38" t="s">
        <v>1291</v>
      </c>
      <c r="EFI297" s="38" t="s">
        <v>1291</v>
      </c>
      <c r="EFJ297" s="38" t="s">
        <v>1291</v>
      </c>
      <c r="EFK297" s="38" t="s">
        <v>1291</v>
      </c>
      <c r="EFL297" s="38" t="s">
        <v>1291</v>
      </c>
      <c r="EFM297" s="38" t="s">
        <v>1291</v>
      </c>
      <c r="EFN297" s="38" t="s">
        <v>1291</v>
      </c>
      <c r="EFO297" s="38" t="s">
        <v>1291</v>
      </c>
      <c r="EFP297" s="38" t="s">
        <v>1291</v>
      </c>
      <c r="EFQ297" s="38" t="s">
        <v>1291</v>
      </c>
      <c r="EFR297" s="38" t="s">
        <v>1291</v>
      </c>
      <c r="EFS297" s="38" t="s">
        <v>1291</v>
      </c>
      <c r="EFT297" s="38" t="s">
        <v>1291</v>
      </c>
      <c r="EFU297" s="38" t="s">
        <v>1291</v>
      </c>
      <c r="EFV297" s="38" t="s">
        <v>1291</v>
      </c>
      <c r="EFW297" s="38" t="s">
        <v>1291</v>
      </c>
      <c r="EFX297" s="38" t="s">
        <v>1291</v>
      </c>
      <c r="EFY297" s="38" t="s">
        <v>1291</v>
      </c>
      <c r="EFZ297" s="38" t="s">
        <v>1291</v>
      </c>
      <c r="EGA297" s="38" t="s">
        <v>1291</v>
      </c>
      <c r="EGB297" s="38" t="s">
        <v>1291</v>
      </c>
      <c r="EGC297" s="38" t="s">
        <v>1291</v>
      </c>
      <c r="EGD297" s="38" t="s">
        <v>1291</v>
      </c>
      <c r="EGE297" s="38" t="s">
        <v>1291</v>
      </c>
      <c r="EGF297" s="38" t="s">
        <v>1291</v>
      </c>
      <c r="EGG297" s="38" t="s">
        <v>1291</v>
      </c>
      <c r="EGH297" s="38" t="s">
        <v>1291</v>
      </c>
      <c r="EGI297" s="38" t="s">
        <v>1291</v>
      </c>
      <c r="EGJ297" s="38" t="s">
        <v>1291</v>
      </c>
      <c r="EGK297" s="38" t="s">
        <v>1291</v>
      </c>
      <c r="EGL297" s="38" t="s">
        <v>1291</v>
      </c>
      <c r="EGM297" s="38" t="s">
        <v>1291</v>
      </c>
      <c r="EGN297" s="38" t="s">
        <v>1291</v>
      </c>
      <c r="EGO297" s="38" t="s">
        <v>1291</v>
      </c>
      <c r="EGP297" s="38" t="s">
        <v>1291</v>
      </c>
      <c r="EGQ297" s="38" t="s">
        <v>1291</v>
      </c>
      <c r="EGR297" s="38" t="s">
        <v>1291</v>
      </c>
      <c r="EGS297" s="38" t="s">
        <v>1291</v>
      </c>
      <c r="EGT297" s="38" t="s">
        <v>1291</v>
      </c>
      <c r="EGU297" s="38" t="s">
        <v>1291</v>
      </c>
      <c r="EGV297" s="38" t="s">
        <v>1291</v>
      </c>
      <c r="EGW297" s="38" t="s">
        <v>1291</v>
      </c>
      <c r="EGX297" s="38" t="s">
        <v>1291</v>
      </c>
      <c r="EGY297" s="38" t="s">
        <v>1291</v>
      </c>
      <c r="EGZ297" s="38" t="s">
        <v>1291</v>
      </c>
      <c r="EHA297" s="38" t="s">
        <v>1291</v>
      </c>
      <c r="EHB297" s="38" t="s">
        <v>1291</v>
      </c>
      <c r="EHC297" s="38" t="s">
        <v>1291</v>
      </c>
      <c r="EHD297" s="38" t="s">
        <v>1291</v>
      </c>
      <c r="EHE297" s="38" t="s">
        <v>1291</v>
      </c>
      <c r="EHF297" s="38" t="s">
        <v>1291</v>
      </c>
      <c r="EHG297" s="38" t="s">
        <v>1291</v>
      </c>
      <c r="EHH297" s="38" t="s">
        <v>1291</v>
      </c>
      <c r="EHI297" s="38" t="s">
        <v>1291</v>
      </c>
      <c r="EHJ297" s="38" t="s">
        <v>1291</v>
      </c>
      <c r="EHK297" s="38" t="s">
        <v>1291</v>
      </c>
      <c r="EHL297" s="38" t="s">
        <v>1291</v>
      </c>
      <c r="EHM297" s="38" t="s">
        <v>1291</v>
      </c>
      <c r="EHN297" s="38" t="s">
        <v>1291</v>
      </c>
      <c r="EHO297" s="38" t="s">
        <v>1291</v>
      </c>
      <c r="EHP297" s="38" t="s">
        <v>1291</v>
      </c>
      <c r="EHQ297" s="38" t="s">
        <v>1291</v>
      </c>
      <c r="EHR297" s="38" t="s">
        <v>1291</v>
      </c>
      <c r="EHS297" s="38" t="s">
        <v>1291</v>
      </c>
      <c r="EHT297" s="38" t="s">
        <v>1291</v>
      </c>
      <c r="EHU297" s="38" t="s">
        <v>1291</v>
      </c>
      <c r="EHV297" s="38" t="s">
        <v>1291</v>
      </c>
      <c r="EHW297" s="38" t="s">
        <v>1291</v>
      </c>
      <c r="EHX297" s="38" t="s">
        <v>1291</v>
      </c>
      <c r="EHY297" s="38" t="s">
        <v>1291</v>
      </c>
      <c r="EHZ297" s="38" t="s">
        <v>1291</v>
      </c>
      <c r="EIA297" s="38" t="s">
        <v>1291</v>
      </c>
      <c r="EIB297" s="38" t="s">
        <v>1291</v>
      </c>
      <c r="EIC297" s="38" t="s">
        <v>1291</v>
      </c>
      <c r="EID297" s="38" t="s">
        <v>1291</v>
      </c>
      <c r="EIE297" s="38" t="s">
        <v>1291</v>
      </c>
      <c r="EIF297" s="38" t="s">
        <v>1291</v>
      </c>
      <c r="EIG297" s="38" t="s">
        <v>1291</v>
      </c>
      <c r="EIH297" s="38" t="s">
        <v>1291</v>
      </c>
      <c r="EII297" s="38" t="s">
        <v>1291</v>
      </c>
      <c r="EIJ297" s="38" t="s">
        <v>1291</v>
      </c>
      <c r="EIK297" s="38" t="s">
        <v>1291</v>
      </c>
      <c r="EIL297" s="38" t="s">
        <v>1291</v>
      </c>
      <c r="EIM297" s="38" t="s">
        <v>1291</v>
      </c>
      <c r="EIN297" s="38" t="s">
        <v>1291</v>
      </c>
      <c r="EIO297" s="38" t="s">
        <v>1291</v>
      </c>
      <c r="EIP297" s="38" t="s">
        <v>1291</v>
      </c>
      <c r="EIQ297" s="38" t="s">
        <v>1291</v>
      </c>
      <c r="EIR297" s="38" t="s">
        <v>1291</v>
      </c>
      <c r="EIS297" s="38" t="s">
        <v>1291</v>
      </c>
      <c r="EIT297" s="38" t="s">
        <v>1291</v>
      </c>
      <c r="EIU297" s="38" t="s">
        <v>1291</v>
      </c>
      <c r="EIV297" s="38" t="s">
        <v>1291</v>
      </c>
      <c r="EIW297" s="38" t="s">
        <v>1291</v>
      </c>
      <c r="EIX297" s="38" t="s">
        <v>1291</v>
      </c>
      <c r="EIY297" s="38" t="s">
        <v>1291</v>
      </c>
      <c r="EIZ297" s="38" t="s">
        <v>1291</v>
      </c>
      <c r="EJA297" s="38" t="s">
        <v>1291</v>
      </c>
      <c r="EJB297" s="38" t="s">
        <v>1291</v>
      </c>
      <c r="EJC297" s="38" t="s">
        <v>1291</v>
      </c>
      <c r="EJD297" s="38" t="s">
        <v>1291</v>
      </c>
      <c r="EJE297" s="38" t="s">
        <v>1291</v>
      </c>
      <c r="EJF297" s="38" t="s">
        <v>1291</v>
      </c>
      <c r="EJG297" s="38" t="s">
        <v>1291</v>
      </c>
      <c r="EJH297" s="38" t="s">
        <v>1291</v>
      </c>
      <c r="EJI297" s="38" t="s">
        <v>1291</v>
      </c>
      <c r="EJJ297" s="38" t="s">
        <v>1291</v>
      </c>
      <c r="EJK297" s="38" t="s">
        <v>1291</v>
      </c>
      <c r="EJL297" s="38" t="s">
        <v>1291</v>
      </c>
      <c r="EJM297" s="38" t="s">
        <v>1291</v>
      </c>
      <c r="EJN297" s="38" t="s">
        <v>1291</v>
      </c>
      <c r="EJO297" s="38" t="s">
        <v>1291</v>
      </c>
      <c r="EJP297" s="38" t="s">
        <v>1291</v>
      </c>
      <c r="EJQ297" s="38" t="s">
        <v>1291</v>
      </c>
      <c r="EJR297" s="38" t="s">
        <v>1291</v>
      </c>
      <c r="EJS297" s="38" t="s">
        <v>1291</v>
      </c>
      <c r="EJT297" s="38" t="s">
        <v>1291</v>
      </c>
      <c r="EJU297" s="38" t="s">
        <v>1291</v>
      </c>
      <c r="EJV297" s="38" t="s">
        <v>1291</v>
      </c>
      <c r="EJW297" s="38" t="s">
        <v>1291</v>
      </c>
      <c r="EJX297" s="38" t="s">
        <v>1291</v>
      </c>
      <c r="EJY297" s="38" t="s">
        <v>1291</v>
      </c>
      <c r="EJZ297" s="38" t="s">
        <v>1291</v>
      </c>
      <c r="EKA297" s="38" t="s">
        <v>1291</v>
      </c>
      <c r="EKB297" s="38" t="s">
        <v>1291</v>
      </c>
      <c r="EKC297" s="38" t="s">
        <v>1291</v>
      </c>
      <c r="EKD297" s="38" t="s">
        <v>1291</v>
      </c>
      <c r="EKE297" s="38" t="s">
        <v>1291</v>
      </c>
      <c r="EKF297" s="38" t="s">
        <v>1291</v>
      </c>
      <c r="EKG297" s="38" t="s">
        <v>1291</v>
      </c>
      <c r="EKH297" s="38" t="s">
        <v>1291</v>
      </c>
      <c r="EKI297" s="38" t="s">
        <v>1291</v>
      </c>
      <c r="EKJ297" s="38" t="s">
        <v>1291</v>
      </c>
      <c r="EKK297" s="38" t="s">
        <v>1291</v>
      </c>
      <c r="EKL297" s="38" t="s">
        <v>1291</v>
      </c>
      <c r="EKM297" s="38" t="s">
        <v>1291</v>
      </c>
      <c r="EKN297" s="38" t="s">
        <v>1291</v>
      </c>
      <c r="EKO297" s="38" t="s">
        <v>1291</v>
      </c>
      <c r="EKP297" s="38" t="s">
        <v>1291</v>
      </c>
      <c r="EKQ297" s="38" t="s">
        <v>1291</v>
      </c>
      <c r="EKR297" s="38" t="s">
        <v>1291</v>
      </c>
      <c r="EKS297" s="38" t="s">
        <v>1291</v>
      </c>
      <c r="EKT297" s="38" t="s">
        <v>1291</v>
      </c>
      <c r="EKU297" s="38" t="s">
        <v>1291</v>
      </c>
      <c r="EKV297" s="38" t="s">
        <v>1291</v>
      </c>
      <c r="EKW297" s="38" t="s">
        <v>1291</v>
      </c>
      <c r="EKX297" s="38" t="s">
        <v>1291</v>
      </c>
      <c r="EKY297" s="38" t="s">
        <v>1291</v>
      </c>
      <c r="EKZ297" s="38" t="s">
        <v>1291</v>
      </c>
      <c r="ELA297" s="38" t="s">
        <v>1291</v>
      </c>
      <c r="ELB297" s="38" t="s">
        <v>1291</v>
      </c>
      <c r="ELC297" s="38" t="s">
        <v>1291</v>
      </c>
      <c r="ELD297" s="38" t="s">
        <v>1291</v>
      </c>
      <c r="ELE297" s="38" t="s">
        <v>1291</v>
      </c>
      <c r="ELF297" s="38" t="s">
        <v>1291</v>
      </c>
      <c r="ELG297" s="38" t="s">
        <v>1291</v>
      </c>
      <c r="ELH297" s="38" t="s">
        <v>1291</v>
      </c>
      <c r="ELI297" s="38" t="s">
        <v>1291</v>
      </c>
      <c r="ELJ297" s="38" t="s">
        <v>1291</v>
      </c>
      <c r="ELK297" s="38" t="s">
        <v>1291</v>
      </c>
      <c r="ELL297" s="38" t="s">
        <v>1291</v>
      </c>
      <c r="ELM297" s="38" t="s">
        <v>1291</v>
      </c>
      <c r="ELN297" s="38" t="s">
        <v>1291</v>
      </c>
      <c r="ELO297" s="38" t="s">
        <v>1291</v>
      </c>
      <c r="ELP297" s="38" t="s">
        <v>1291</v>
      </c>
      <c r="ELQ297" s="38" t="s">
        <v>1291</v>
      </c>
      <c r="ELR297" s="38" t="s">
        <v>1291</v>
      </c>
      <c r="ELS297" s="38" t="s">
        <v>1291</v>
      </c>
      <c r="ELT297" s="38" t="s">
        <v>1291</v>
      </c>
      <c r="ELU297" s="38" t="s">
        <v>1291</v>
      </c>
      <c r="ELV297" s="38" t="s">
        <v>1291</v>
      </c>
      <c r="ELW297" s="38" t="s">
        <v>1291</v>
      </c>
      <c r="ELX297" s="38" t="s">
        <v>1291</v>
      </c>
      <c r="ELY297" s="38" t="s">
        <v>1291</v>
      </c>
      <c r="ELZ297" s="38" t="s">
        <v>1291</v>
      </c>
      <c r="EMA297" s="38" t="s">
        <v>1291</v>
      </c>
      <c r="EMB297" s="38" t="s">
        <v>1291</v>
      </c>
      <c r="EMC297" s="38" t="s">
        <v>1291</v>
      </c>
      <c r="EMD297" s="38" t="s">
        <v>1291</v>
      </c>
      <c r="EME297" s="38" t="s">
        <v>1291</v>
      </c>
      <c r="EMF297" s="38" t="s">
        <v>1291</v>
      </c>
      <c r="EMG297" s="38" t="s">
        <v>1291</v>
      </c>
      <c r="EMH297" s="38" t="s">
        <v>1291</v>
      </c>
      <c r="EMI297" s="38" t="s">
        <v>1291</v>
      </c>
      <c r="EMJ297" s="38" t="s">
        <v>1291</v>
      </c>
      <c r="EMK297" s="38" t="s">
        <v>1291</v>
      </c>
      <c r="EML297" s="38" t="s">
        <v>1291</v>
      </c>
      <c r="EMM297" s="38" t="s">
        <v>1291</v>
      </c>
      <c r="EMN297" s="38" t="s">
        <v>1291</v>
      </c>
      <c r="EMO297" s="38" t="s">
        <v>1291</v>
      </c>
      <c r="EMP297" s="38" t="s">
        <v>1291</v>
      </c>
      <c r="EMQ297" s="38" t="s">
        <v>1291</v>
      </c>
      <c r="EMR297" s="38" t="s">
        <v>1291</v>
      </c>
      <c r="EMS297" s="38" t="s">
        <v>1291</v>
      </c>
      <c r="EMT297" s="38" t="s">
        <v>1291</v>
      </c>
      <c r="EMU297" s="38" t="s">
        <v>1291</v>
      </c>
      <c r="EMV297" s="38" t="s">
        <v>1291</v>
      </c>
      <c r="EMW297" s="38" t="s">
        <v>1291</v>
      </c>
      <c r="EMX297" s="38" t="s">
        <v>1291</v>
      </c>
      <c r="EMY297" s="38" t="s">
        <v>1291</v>
      </c>
      <c r="EMZ297" s="38" t="s">
        <v>1291</v>
      </c>
      <c r="ENA297" s="38" t="s">
        <v>1291</v>
      </c>
      <c r="ENB297" s="38" t="s">
        <v>1291</v>
      </c>
      <c r="ENC297" s="38" t="s">
        <v>1291</v>
      </c>
      <c r="END297" s="38" t="s">
        <v>1291</v>
      </c>
      <c r="ENE297" s="38" t="s">
        <v>1291</v>
      </c>
      <c r="ENF297" s="38" t="s">
        <v>1291</v>
      </c>
      <c r="ENG297" s="38" t="s">
        <v>1291</v>
      </c>
      <c r="ENH297" s="38" t="s">
        <v>1291</v>
      </c>
      <c r="ENI297" s="38" t="s">
        <v>1291</v>
      </c>
      <c r="ENJ297" s="38" t="s">
        <v>1291</v>
      </c>
      <c r="ENK297" s="38" t="s">
        <v>1291</v>
      </c>
      <c r="ENL297" s="38" t="s">
        <v>1291</v>
      </c>
      <c r="ENM297" s="38" t="s">
        <v>1291</v>
      </c>
      <c r="ENN297" s="38" t="s">
        <v>1291</v>
      </c>
      <c r="ENO297" s="38" t="s">
        <v>1291</v>
      </c>
      <c r="ENP297" s="38" t="s">
        <v>1291</v>
      </c>
      <c r="ENQ297" s="38" t="s">
        <v>1291</v>
      </c>
      <c r="ENR297" s="38" t="s">
        <v>1291</v>
      </c>
      <c r="ENS297" s="38" t="s">
        <v>1291</v>
      </c>
      <c r="ENT297" s="38" t="s">
        <v>1291</v>
      </c>
      <c r="ENU297" s="38" t="s">
        <v>1291</v>
      </c>
      <c r="ENV297" s="38" t="s">
        <v>1291</v>
      </c>
      <c r="ENW297" s="38" t="s">
        <v>1291</v>
      </c>
      <c r="ENX297" s="38" t="s">
        <v>1291</v>
      </c>
      <c r="ENY297" s="38" t="s">
        <v>1291</v>
      </c>
      <c r="ENZ297" s="38" t="s">
        <v>1291</v>
      </c>
      <c r="EOA297" s="38" t="s">
        <v>1291</v>
      </c>
      <c r="EOB297" s="38" t="s">
        <v>1291</v>
      </c>
      <c r="EOC297" s="38" t="s">
        <v>1291</v>
      </c>
      <c r="EOD297" s="38" t="s">
        <v>1291</v>
      </c>
      <c r="EOE297" s="38" t="s">
        <v>1291</v>
      </c>
      <c r="EOF297" s="38" t="s">
        <v>1291</v>
      </c>
      <c r="EOG297" s="38" t="s">
        <v>1291</v>
      </c>
      <c r="EOH297" s="38" t="s">
        <v>1291</v>
      </c>
      <c r="EOI297" s="38" t="s">
        <v>1291</v>
      </c>
      <c r="EOJ297" s="38" t="s">
        <v>1291</v>
      </c>
      <c r="EOK297" s="38" t="s">
        <v>1291</v>
      </c>
      <c r="EOL297" s="38" t="s">
        <v>1291</v>
      </c>
      <c r="EOM297" s="38" t="s">
        <v>1291</v>
      </c>
      <c r="EON297" s="38" t="s">
        <v>1291</v>
      </c>
      <c r="EOO297" s="38" t="s">
        <v>1291</v>
      </c>
      <c r="EOP297" s="38" t="s">
        <v>1291</v>
      </c>
      <c r="EOQ297" s="38" t="s">
        <v>1291</v>
      </c>
      <c r="EOR297" s="38" t="s">
        <v>1291</v>
      </c>
      <c r="EOS297" s="38" t="s">
        <v>1291</v>
      </c>
      <c r="EOT297" s="38" t="s">
        <v>1291</v>
      </c>
      <c r="EOU297" s="38" t="s">
        <v>1291</v>
      </c>
      <c r="EOV297" s="38" t="s">
        <v>1291</v>
      </c>
      <c r="EOW297" s="38" t="s">
        <v>1291</v>
      </c>
      <c r="EOX297" s="38" t="s">
        <v>1291</v>
      </c>
      <c r="EOY297" s="38" t="s">
        <v>1291</v>
      </c>
      <c r="EOZ297" s="38" t="s">
        <v>1291</v>
      </c>
      <c r="EPA297" s="38" t="s">
        <v>1291</v>
      </c>
      <c r="EPB297" s="38" t="s">
        <v>1291</v>
      </c>
      <c r="EPC297" s="38" t="s">
        <v>1291</v>
      </c>
      <c r="EPD297" s="38" t="s">
        <v>1291</v>
      </c>
      <c r="EPE297" s="38" t="s">
        <v>1291</v>
      </c>
      <c r="EPF297" s="38" t="s">
        <v>1291</v>
      </c>
      <c r="EPG297" s="38" t="s">
        <v>1291</v>
      </c>
      <c r="EPH297" s="38" t="s">
        <v>1291</v>
      </c>
      <c r="EPI297" s="38" t="s">
        <v>1291</v>
      </c>
      <c r="EPJ297" s="38" t="s">
        <v>1291</v>
      </c>
      <c r="EPK297" s="38" t="s">
        <v>1291</v>
      </c>
      <c r="EPL297" s="38" t="s">
        <v>1291</v>
      </c>
      <c r="EPM297" s="38" t="s">
        <v>1291</v>
      </c>
      <c r="EPN297" s="38" t="s">
        <v>1291</v>
      </c>
      <c r="EPO297" s="38" t="s">
        <v>1291</v>
      </c>
      <c r="EPP297" s="38" t="s">
        <v>1291</v>
      </c>
      <c r="EPQ297" s="38" t="s">
        <v>1291</v>
      </c>
      <c r="EPR297" s="38" t="s">
        <v>1291</v>
      </c>
      <c r="EPS297" s="38" t="s">
        <v>1291</v>
      </c>
      <c r="EPT297" s="38" t="s">
        <v>1291</v>
      </c>
      <c r="EPU297" s="38" t="s">
        <v>1291</v>
      </c>
      <c r="EPV297" s="38" t="s">
        <v>1291</v>
      </c>
      <c r="EPW297" s="38" t="s">
        <v>1291</v>
      </c>
      <c r="EPX297" s="38" t="s">
        <v>1291</v>
      </c>
      <c r="EPY297" s="38" t="s">
        <v>1291</v>
      </c>
      <c r="EPZ297" s="38" t="s">
        <v>1291</v>
      </c>
      <c r="EQA297" s="38" t="s">
        <v>1291</v>
      </c>
      <c r="EQB297" s="38" t="s">
        <v>1291</v>
      </c>
      <c r="EQC297" s="38" t="s">
        <v>1291</v>
      </c>
      <c r="EQD297" s="38" t="s">
        <v>1291</v>
      </c>
      <c r="EQE297" s="38" t="s">
        <v>1291</v>
      </c>
      <c r="EQF297" s="38" t="s">
        <v>1291</v>
      </c>
      <c r="EQG297" s="38" t="s">
        <v>1291</v>
      </c>
      <c r="EQH297" s="38" t="s">
        <v>1291</v>
      </c>
      <c r="EQI297" s="38" t="s">
        <v>1291</v>
      </c>
      <c r="EQJ297" s="38" t="s">
        <v>1291</v>
      </c>
      <c r="EQK297" s="38" t="s">
        <v>1291</v>
      </c>
      <c r="EQL297" s="38" t="s">
        <v>1291</v>
      </c>
      <c r="EQM297" s="38" t="s">
        <v>1291</v>
      </c>
      <c r="EQN297" s="38" t="s">
        <v>1291</v>
      </c>
      <c r="EQO297" s="38" t="s">
        <v>1291</v>
      </c>
      <c r="EQP297" s="38" t="s">
        <v>1291</v>
      </c>
      <c r="EQQ297" s="38" t="s">
        <v>1291</v>
      </c>
      <c r="EQR297" s="38" t="s">
        <v>1291</v>
      </c>
      <c r="EQS297" s="38" t="s">
        <v>1291</v>
      </c>
      <c r="EQT297" s="38" t="s">
        <v>1291</v>
      </c>
      <c r="EQU297" s="38" t="s">
        <v>1291</v>
      </c>
      <c r="EQV297" s="38" t="s">
        <v>1291</v>
      </c>
      <c r="EQW297" s="38" t="s">
        <v>1291</v>
      </c>
      <c r="EQX297" s="38" t="s">
        <v>1291</v>
      </c>
      <c r="EQY297" s="38" t="s">
        <v>1291</v>
      </c>
      <c r="EQZ297" s="38" t="s">
        <v>1291</v>
      </c>
      <c r="ERA297" s="38" t="s">
        <v>1291</v>
      </c>
      <c r="ERB297" s="38" t="s">
        <v>1291</v>
      </c>
      <c r="ERC297" s="38" t="s">
        <v>1291</v>
      </c>
      <c r="ERD297" s="38" t="s">
        <v>1291</v>
      </c>
      <c r="ERE297" s="38" t="s">
        <v>1291</v>
      </c>
      <c r="ERF297" s="38" t="s">
        <v>1291</v>
      </c>
      <c r="ERG297" s="38" t="s">
        <v>1291</v>
      </c>
      <c r="ERH297" s="38" t="s">
        <v>1291</v>
      </c>
      <c r="ERI297" s="38" t="s">
        <v>1291</v>
      </c>
      <c r="ERJ297" s="38" t="s">
        <v>1291</v>
      </c>
      <c r="ERK297" s="38" t="s">
        <v>1291</v>
      </c>
      <c r="ERL297" s="38" t="s">
        <v>1291</v>
      </c>
      <c r="ERM297" s="38" t="s">
        <v>1291</v>
      </c>
      <c r="ERN297" s="38" t="s">
        <v>1291</v>
      </c>
      <c r="ERO297" s="38" t="s">
        <v>1291</v>
      </c>
      <c r="ERP297" s="38" t="s">
        <v>1291</v>
      </c>
      <c r="ERQ297" s="38" t="s">
        <v>1291</v>
      </c>
      <c r="ERR297" s="38" t="s">
        <v>1291</v>
      </c>
      <c r="ERS297" s="38" t="s">
        <v>1291</v>
      </c>
      <c r="ERT297" s="38" t="s">
        <v>1291</v>
      </c>
      <c r="ERU297" s="38" t="s">
        <v>1291</v>
      </c>
      <c r="ERV297" s="38" t="s">
        <v>1291</v>
      </c>
      <c r="ERW297" s="38" t="s">
        <v>1291</v>
      </c>
      <c r="ERX297" s="38" t="s">
        <v>1291</v>
      </c>
      <c r="ERY297" s="38" t="s">
        <v>1291</v>
      </c>
      <c r="ERZ297" s="38" t="s">
        <v>1291</v>
      </c>
      <c r="ESA297" s="38" t="s">
        <v>1291</v>
      </c>
      <c r="ESB297" s="38" t="s">
        <v>1291</v>
      </c>
      <c r="ESC297" s="38" t="s">
        <v>1291</v>
      </c>
      <c r="ESD297" s="38" t="s">
        <v>1291</v>
      </c>
      <c r="ESE297" s="38" t="s">
        <v>1291</v>
      </c>
      <c r="ESF297" s="38" t="s">
        <v>1291</v>
      </c>
      <c r="ESG297" s="38" t="s">
        <v>1291</v>
      </c>
      <c r="ESH297" s="38" t="s">
        <v>1291</v>
      </c>
      <c r="ESI297" s="38" t="s">
        <v>1291</v>
      </c>
      <c r="ESJ297" s="38" t="s">
        <v>1291</v>
      </c>
      <c r="ESK297" s="38" t="s">
        <v>1291</v>
      </c>
      <c r="ESL297" s="38" t="s">
        <v>1291</v>
      </c>
      <c r="ESM297" s="38" t="s">
        <v>1291</v>
      </c>
      <c r="ESN297" s="38" t="s">
        <v>1291</v>
      </c>
      <c r="ESO297" s="38" t="s">
        <v>1291</v>
      </c>
      <c r="ESP297" s="38" t="s">
        <v>1291</v>
      </c>
      <c r="ESQ297" s="38" t="s">
        <v>1291</v>
      </c>
      <c r="ESR297" s="38" t="s">
        <v>1291</v>
      </c>
      <c r="ESS297" s="38" t="s">
        <v>1291</v>
      </c>
      <c r="EST297" s="38" t="s">
        <v>1291</v>
      </c>
      <c r="ESU297" s="38" t="s">
        <v>1291</v>
      </c>
      <c r="ESV297" s="38" t="s">
        <v>1291</v>
      </c>
      <c r="ESW297" s="38" t="s">
        <v>1291</v>
      </c>
      <c r="ESX297" s="38" t="s">
        <v>1291</v>
      </c>
      <c r="ESY297" s="38" t="s">
        <v>1291</v>
      </c>
      <c r="ESZ297" s="38" t="s">
        <v>1291</v>
      </c>
      <c r="ETA297" s="38" t="s">
        <v>1291</v>
      </c>
      <c r="ETB297" s="38" t="s">
        <v>1291</v>
      </c>
      <c r="ETC297" s="38" t="s">
        <v>1291</v>
      </c>
      <c r="ETD297" s="38" t="s">
        <v>1291</v>
      </c>
      <c r="ETE297" s="38" t="s">
        <v>1291</v>
      </c>
      <c r="ETF297" s="38" t="s">
        <v>1291</v>
      </c>
      <c r="ETG297" s="38" t="s">
        <v>1291</v>
      </c>
      <c r="ETH297" s="38" t="s">
        <v>1291</v>
      </c>
      <c r="ETI297" s="38" t="s">
        <v>1291</v>
      </c>
      <c r="ETJ297" s="38" t="s">
        <v>1291</v>
      </c>
      <c r="ETK297" s="38" t="s">
        <v>1291</v>
      </c>
      <c r="ETL297" s="38" t="s">
        <v>1291</v>
      </c>
      <c r="ETM297" s="38" t="s">
        <v>1291</v>
      </c>
      <c r="ETN297" s="38" t="s">
        <v>1291</v>
      </c>
      <c r="ETO297" s="38" t="s">
        <v>1291</v>
      </c>
      <c r="ETP297" s="38" t="s">
        <v>1291</v>
      </c>
      <c r="ETQ297" s="38" t="s">
        <v>1291</v>
      </c>
      <c r="ETR297" s="38" t="s">
        <v>1291</v>
      </c>
      <c r="ETS297" s="38" t="s">
        <v>1291</v>
      </c>
      <c r="ETT297" s="38" t="s">
        <v>1291</v>
      </c>
      <c r="ETU297" s="38" t="s">
        <v>1291</v>
      </c>
      <c r="ETV297" s="38" t="s">
        <v>1291</v>
      </c>
      <c r="ETW297" s="38" t="s">
        <v>1291</v>
      </c>
      <c r="ETX297" s="38" t="s">
        <v>1291</v>
      </c>
      <c r="ETY297" s="38" t="s">
        <v>1291</v>
      </c>
      <c r="ETZ297" s="38" t="s">
        <v>1291</v>
      </c>
      <c r="EUA297" s="38" t="s">
        <v>1291</v>
      </c>
      <c r="EUB297" s="38" t="s">
        <v>1291</v>
      </c>
      <c r="EUC297" s="38" t="s">
        <v>1291</v>
      </c>
      <c r="EUD297" s="38" t="s">
        <v>1291</v>
      </c>
      <c r="EUE297" s="38" t="s">
        <v>1291</v>
      </c>
      <c r="EUF297" s="38" t="s">
        <v>1291</v>
      </c>
      <c r="EUG297" s="38" t="s">
        <v>1291</v>
      </c>
      <c r="EUH297" s="38" t="s">
        <v>1291</v>
      </c>
      <c r="EUI297" s="38" t="s">
        <v>1291</v>
      </c>
      <c r="EUJ297" s="38" t="s">
        <v>1291</v>
      </c>
      <c r="EUK297" s="38" t="s">
        <v>1291</v>
      </c>
      <c r="EUL297" s="38" t="s">
        <v>1291</v>
      </c>
      <c r="EUM297" s="38" t="s">
        <v>1291</v>
      </c>
      <c r="EUN297" s="38" t="s">
        <v>1291</v>
      </c>
      <c r="EUO297" s="38" t="s">
        <v>1291</v>
      </c>
      <c r="EUP297" s="38" t="s">
        <v>1291</v>
      </c>
      <c r="EUQ297" s="38" t="s">
        <v>1291</v>
      </c>
      <c r="EUR297" s="38" t="s">
        <v>1291</v>
      </c>
      <c r="EUS297" s="38" t="s">
        <v>1291</v>
      </c>
      <c r="EUT297" s="38" t="s">
        <v>1291</v>
      </c>
      <c r="EUU297" s="38" t="s">
        <v>1291</v>
      </c>
      <c r="EUV297" s="38" t="s">
        <v>1291</v>
      </c>
      <c r="EUW297" s="38" t="s">
        <v>1291</v>
      </c>
      <c r="EUX297" s="38" t="s">
        <v>1291</v>
      </c>
      <c r="EUY297" s="38" t="s">
        <v>1291</v>
      </c>
      <c r="EUZ297" s="38" t="s">
        <v>1291</v>
      </c>
      <c r="EVA297" s="38" t="s">
        <v>1291</v>
      </c>
      <c r="EVB297" s="38" t="s">
        <v>1291</v>
      </c>
      <c r="EVC297" s="38" t="s">
        <v>1291</v>
      </c>
      <c r="EVD297" s="38" t="s">
        <v>1291</v>
      </c>
      <c r="EVE297" s="38" t="s">
        <v>1291</v>
      </c>
      <c r="EVF297" s="38" t="s">
        <v>1291</v>
      </c>
      <c r="EVG297" s="38" t="s">
        <v>1291</v>
      </c>
      <c r="EVH297" s="38" t="s">
        <v>1291</v>
      </c>
      <c r="EVI297" s="38" t="s">
        <v>1291</v>
      </c>
      <c r="EVJ297" s="38" t="s">
        <v>1291</v>
      </c>
      <c r="EVK297" s="38" t="s">
        <v>1291</v>
      </c>
      <c r="EVL297" s="38" t="s">
        <v>1291</v>
      </c>
      <c r="EVM297" s="38" t="s">
        <v>1291</v>
      </c>
      <c r="EVN297" s="38" t="s">
        <v>1291</v>
      </c>
      <c r="EVO297" s="38" t="s">
        <v>1291</v>
      </c>
      <c r="EVP297" s="38" t="s">
        <v>1291</v>
      </c>
      <c r="EVQ297" s="38" t="s">
        <v>1291</v>
      </c>
      <c r="EVR297" s="38" t="s">
        <v>1291</v>
      </c>
      <c r="EVS297" s="38" t="s">
        <v>1291</v>
      </c>
      <c r="EVT297" s="38" t="s">
        <v>1291</v>
      </c>
      <c r="EVU297" s="38" t="s">
        <v>1291</v>
      </c>
      <c r="EVV297" s="38" t="s">
        <v>1291</v>
      </c>
      <c r="EVW297" s="38" t="s">
        <v>1291</v>
      </c>
      <c r="EVX297" s="38" t="s">
        <v>1291</v>
      </c>
      <c r="EVY297" s="38" t="s">
        <v>1291</v>
      </c>
      <c r="EVZ297" s="38" t="s">
        <v>1291</v>
      </c>
      <c r="EWA297" s="38" t="s">
        <v>1291</v>
      </c>
      <c r="EWB297" s="38" t="s">
        <v>1291</v>
      </c>
      <c r="EWC297" s="38" t="s">
        <v>1291</v>
      </c>
      <c r="EWD297" s="38" t="s">
        <v>1291</v>
      </c>
      <c r="EWE297" s="38" t="s">
        <v>1291</v>
      </c>
      <c r="EWF297" s="38" t="s">
        <v>1291</v>
      </c>
      <c r="EWG297" s="38" t="s">
        <v>1291</v>
      </c>
      <c r="EWH297" s="38" t="s">
        <v>1291</v>
      </c>
      <c r="EWI297" s="38" t="s">
        <v>1291</v>
      </c>
      <c r="EWJ297" s="38" t="s">
        <v>1291</v>
      </c>
      <c r="EWK297" s="38" t="s">
        <v>1291</v>
      </c>
      <c r="EWL297" s="38" t="s">
        <v>1291</v>
      </c>
      <c r="EWM297" s="38" t="s">
        <v>1291</v>
      </c>
      <c r="EWN297" s="38" t="s">
        <v>1291</v>
      </c>
      <c r="EWO297" s="38" t="s">
        <v>1291</v>
      </c>
      <c r="EWP297" s="38" t="s">
        <v>1291</v>
      </c>
      <c r="EWQ297" s="38" t="s">
        <v>1291</v>
      </c>
      <c r="EWR297" s="38" t="s">
        <v>1291</v>
      </c>
      <c r="EWS297" s="38" t="s">
        <v>1291</v>
      </c>
      <c r="EWT297" s="38" t="s">
        <v>1291</v>
      </c>
      <c r="EWU297" s="38" t="s">
        <v>1291</v>
      </c>
      <c r="EWV297" s="38" t="s">
        <v>1291</v>
      </c>
      <c r="EWW297" s="38" t="s">
        <v>1291</v>
      </c>
      <c r="EWX297" s="38" t="s">
        <v>1291</v>
      </c>
      <c r="EWY297" s="38" t="s">
        <v>1291</v>
      </c>
      <c r="EWZ297" s="38" t="s">
        <v>1291</v>
      </c>
      <c r="EXA297" s="38" t="s">
        <v>1291</v>
      </c>
      <c r="EXB297" s="38" t="s">
        <v>1291</v>
      </c>
      <c r="EXC297" s="38" t="s">
        <v>1291</v>
      </c>
      <c r="EXD297" s="38" t="s">
        <v>1291</v>
      </c>
      <c r="EXE297" s="38" t="s">
        <v>1291</v>
      </c>
      <c r="EXF297" s="38" t="s">
        <v>1291</v>
      </c>
      <c r="EXG297" s="38" t="s">
        <v>1291</v>
      </c>
      <c r="EXH297" s="38" t="s">
        <v>1291</v>
      </c>
      <c r="EXI297" s="38" t="s">
        <v>1291</v>
      </c>
      <c r="EXJ297" s="38" t="s">
        <v>1291</v>
      </c>
      <c r="EXK297" s="38" t="s">
        <v>1291</v>
      </c>
      <c r="EXL297" s="38" t="s">
        <v>1291</v>
      </c>
      <c r="EXM297" s="38" t="s">
        <v>1291</v>
      </c>
      <c r="EXN297" s="38" t="s">
        <v>1291</v>
      </c>
      <c r="EXO297" s="38" t="s">
        <v>1291</v>
      </c>
      <c r="EXP297" s="38" t="s">
        <v>1291</v>
      </c>
      <c r="EXQ297" s="38" t="s">
        <v>1291</v>
      </c>
      <c r="EXR297" s="38" t="s">
        <v>1291</v>
      </c>
      <c r="EXS297" s="38" t="s">
        <v>1291</v>
      </c>
      <c r="EXT297" s="38" t="s">
        <v>1291</v>
      </c>
      <c r="EXU297" s="38" t="s">
        <v>1291</v>
      </c>
      <c r="EXV297" s="38" t="s">
        <v>1291</v>
      </c>
      <c r="EXW297" s="38" t="s">
        <v>1291</v>
      </c>
      <c r="EXX297" s="38" t="s">
        <v>1291</v>
      </c>
      <c r="EXY297" s="38" t="s">
        <v>1291</v>
      </c>
      <c r="EXZ297" s="38" t="s">
        <v>1291</v>
      </c>
      <c r="EYA297" s="38" t="s">
        <v>1291</v>
      </c>
      <c r="EYB297" s="38" t="s">
        <v>1291</v>
      </c>
      <c r="EYC297" s="38" t="s">
        <v>1291</v>
      </c>
      <c r="EYD297" s="38" t="s">
        <v>1291</v>
      </c>
      <c r="EYE297" s="38" t="s">
        <v>1291</v>
      </c>
      <c r="EYF297" s="38" t="s">
        <v>1291</v>
      </c>
      <c r="EYG297" s="38" t="s">
        <v>1291</v>
      </c>
      <c r="EYH297" s="38" t="s">
        <v>1291</v>
      </c>
      <c r="EYI297" s="38" t="s">
        <v>1291</v>
      </c>
      <c r="EYJ297" s="38" t="s">
        <v>1291</v>
      </c>
      <c r="EYK297" s="38" t="s">
        <v>1291</v>
      </c>
      <c r="EYL297" s="38" t="s">
        <v>1291</v>
      </c>
      <c r="EYM297" s="38" t="s">
        <v>1291</v>
      </c>
      <c r="EYN297" s="38" t="s">
        <v>1291</v>
      </c>
      <c r="EYO297" s="38" t="s">
        <v>1291</v>
      </c>
      <c r="EYP297" s="38" t="s">
        <v>1291</v>
      </c>
      <c r="EYQ297" s="38" t="s">
        <v>1291</v>
      </c>
      <c r="EYR297" s="38" t="s">
        <v>1291</v>
      </c>
      <c r="EYS297" s="38" t="s">
        <v>1291</v>
      </c>
      <c r="EYT297" s="38" t="s">
        <v>1291</v>
      </c>
      <c r="EYU297" s="38" t="s">
        <v>1291</v>
      </c>
      <c r="EYV297" s="38" t="s">
        <v>1291</v>
      </c>
      <c r="EYW297" s="38" t="s">
        <v>1291</v>
      </c>
      <c r="EYX297" s="38" t="s">
        <v>1291</v>
      </c>
      <c r="EYY297" s="38" t="s">
        <v>1291</v>
      </c>
      <c r="EYZ297" s="38" t="s">
        <v>1291</v>
      </c>
      <c r="EZA297" s="38" t="s">
        <v>1291</v>
      </c>
      <c r="EZB297" s="38" t="s">
        <v>1291</v>
      </c>
      <c r="EZC297" s="38" t="s">
        <v>1291</v>
      </c>
      <c r="EZD297" s="38" t="s">
        <v>1291</v>
      </c>
      <c r="EZE297" s="38" t="s">
        <v>1291</v>
      </c>
      <c r="EZF297" s="38" t="s">
        <v>1291</v>
      </c>
      <c r="EZG297" s="38" t="s">
        <v>1291</v>
      </c>
      <c r="EZH297" s="38" t="s">
        <v>1291</v>
      </c>
      <c r="EZI297" s="38" t="s">
        <v>1291</v>
      </c>
      <c r="EZJ297" s="38" t="s">
        <v>1291</v>
      </c>
      <c r="EZK297" s="38" t="s">
        <v>1291</v>
      </c>
      <c r="EZL297" s="38" t="s">
        <v>1291</v>
      </c>
      <c r="EZM297" s="38" t="s">
        <v>1291</v>
      </c>
      <c r="EZN297" s="38" t="s">
        <v>1291</v>
      </c>
      <c r="EZO297" s="38" t="s">
        <v>1291</v>
      </c>
      <c r="EZP297" s="38" t="s">
        <v>1291</v>
      </c>
      <c r="EZQ297" s="38" t="s">
        <v>1291</v>
      </c>
      <c r="EZR297" s="38" t="s">
        <v>1291</v>
      </c>
      <c r="EZS297" s="38" t="s">
        <v>1291</v>
      </c>
      <c r="EZT297" s="38" t="s">
        <v>1291</v>
      </c>
      <c r="EZU297" s="38" t="s">
        <v>1291</v>
      </c>
      <c r="EZV297" s="38" t="s">
        <v>1291</v>
      </c>
      <c r="EZW297" s="38" t="s">
        <v>1291</v>
      </c>
      <c r="EZX297" s="38" t="s">
        <v>1291</v>
      </c>
      <c r="EZY297" s="38" t="s">
        <v>1291</v>
      </c>
      <c r="EZZ297" s="38" t="s">
        <v>1291</v>
      </c>
      <c r="FAA297" s="38" t="s">
        <v>1291</v>
      </c>
      <c r="FAB297" s="38" t="s">
        <v>1291</v>
      </c>
      <c r="FAC297" s="38" t="s">
        <v>1291</v>
      </c>
      <c r="FAD297" s="38" t="s">
        <v>1291</v>
      </c>
      <c r="FAE297" s="38" t="s">
        <v>1291</v>
      </c>
      <c r="FAF297" s="38" t="s">
        <v>1291</v>
      </c>
      <c r="FAG297" s="38" t="s">
        <v>1291</v>
      </c>
      <c r="FAH297" s="38" t="s">
        <v>1291</v>
      </c>
      <c r="FAI297" s="38" t="s">
        <v>1291</v>
      </c>
      <c r="FAJ297" s="38" t="s">
        <v>1291</v>
      </c>
      <c r="FAK297" s="38" t="s">
        <v>1291</v>
      </c>
      <c r="FAL297" s="38" t="s">
        <v>1291</v>
      </c>
      <c r="FAM297" s="38" t="s">
        <v>1291</v>
      </c>
      <c r="FAN297" s="38" t="s">
        <v>1291</v>
      </c>
      <c r="FAO297" s="38" t="s">
        <v>1291</v>
      </c>
      <c r="FAP297" s="38" t="s">
        <v>1291</v>
      </c>
      <c r="FAQ297" s="38" t="s">
        <v>1291</v>
      </c>
      <c r="FAR297" s="38" t="s">
        <v>1291</v>
      </c>
      <c r="FAS297" s="38" t="s">
        <v>1291</v>
      </c>
      <c r="FAT297" s="38" t="s">
        <v>1291</v>
      </c>
      <c r="FAU297" s="38" t="s">
        <v>1291</v>
      </c>
      <c r="FAV297" s="38" t="s">
        <v>1291</v>
      </c>
      <c r="FAW297" s="38" t="s">
        <v>1291</v>
      </c>
      <c r="FAX297" s="38" t="s">
        <v>1291</v>
      </c>
      <c r="FAY297" s="38" t="s">
        <v>1291</v>
      </c>
      <c r="FAZ297" s="38" t="s">
        <v>1291</v>
      </c>
      <c r="FBA297" s="38" t="s">
        <v>1291</v>
      </c>
      <c r="FBB297" s="38" t="s">
        <v>1291</v>
      </c>
      <c r="FBC297" s="38" t="s">
        <v>1291</v>
      </c>
      <c r="FBD297" s="38" t="s">
        <v>1291</v>
      </c>
      <c r="FBE297" s="38" t="s">
        <v>1291</v>
      </c>
      <c r="FBF297" s="38" t="s">
        <v>1291</v>
      </c>
      <c r="FBG297" s="38" t="s">
        <v>1291</v>
      </c>
      <c r="FBH297" s="38" t="s">
        <v>1291</v>
      </c>
      <c r="FBI297" s="38" t="s">
        <v>1291</v>
      </c>
      <c r="FBJ297" s="38" t="s">
        <v>1291</v>
      </c>
      <c r="FBK297" s="38" t="s">
        <v>1291</v>
      </c>
      <c r="FBL297" s="38" t="s">
        <v>1291</v>
      </c>
      <c r="FBM297" s="38" t="s">
        <v>1291</v>
      </c>
      <c r="FBN297" s="38" t="s">
        <v>1291</v>
      </c>
      <c r="FBO297" s="38" t="s">
        <v>1291</v>
      </c>
      <c r="FBP297" s="38" t="s">
        <v>1291</v>
      </c>
      <c r="FBQ297" s="38" t="s">
        <v>1291</v>
      </c>
      <c r="FBR297" s="38" t="s">
        <v>1291</v>
      </c>
      <c r="FBS297" s="38" t="s">
        <v>1291</v>
      </c>
      <c r="FBT297" s="38" t="s">
        <v>1291</v>
      </c>
      <c r="FBU297" s="38" t="s">
        <v>1291</v>
      </c>
      <c r="FBV297" s="38" t="s">
        <v>1291</v>
      </c>
      <c r="FBW297" s="38" t="s">
        <v>1291</v>
      </c>
      <c r="FBX297" s="38" t="s">
        <v>1291</v>
      </c>
      <c r="FBY297" s="38" t="s">
        <v>1291</v>
      </c>
      <c r="FBZ297" s="38" t="s">
        <v>1291</v>
      </c>
      <c r="FCA297" s="38" t="s">
        <v>1291</v>
      </c>
      <c r="FCB297" s="38" t="s">
        <v>1291</v>
      </c>
      <c r="FCC297" s="38" t="s">
        <v>1291</v>
      </c>
      <c r="FCD297" s="38" t="s">
        <v>1291</v>
      </c>
      <c r="FCE297" s="38" t="s">
        <v>1291</v>
      </c>
      <c r="FCF297" s="38" t="s">
        <v>1291</v>
      </c>
      <c r="FCG297" s="38" t="s">
        <v>1291</v>
      </c>
      <c r="FCH297" s="38" t="s">
        <v>1291</v>
      </c>
      <c r="FCI297" s="38" t="s">
        <v>1291</v>
      </c>
      <c r="FCJ297" s="38" t="s">
        <v>1291</v>
      </c>
      <c r="FCK297" s="38" t="s">
        <v>1291</v>
      </c>
      <c r="FCL297" s="38" t="s">
        <v>1291</v>
      </c>
      <c r="FCM297" s="38" t="s">
        <v>1291</v>
      </c>
      <c r="FCN297" s="38" t="s">
        <v>1291</v>
      </c>
      <c r="FCO297" s="38" t="s">
        <v>1291</v>
      </c>
      <c r="FCP297" s="38" t="s">
        <v>1291</v>
      </c>
      <c r="FCQ297" s="38" t="s">
        <v>1291</v>
      </c>
      <c r="FCR297" s="38" t="s">
        <v>1291</v>
      </c>
      <c r="FCS297" s="38" t="s">
        <v>1291</v>
      </c>
      <c r="FCT297" s="38" t="s">
        <v>1291</v>
      </c>
      <c r="FCU297" s="38" t="s">
        <v>1291</v>
      </c>
      <c r="FCV297" s="38" t="s">
        <v>1291</v>
      </c>
      <c r="FCW297" s="38" t="s">
        <v>1291</v>
      </c>
      <c r="FCX297" s="38" t="s">
        <v>1291</v>
      </c>
      <c r="FCY297" s="38" t="s">
        <v>1291</v>
      </c>
      <c r="FCZ297" s="38" t="s">
        <v>1291</v>
      </c>
      <c r="FDA297" s="38" t="s">
        <v>1291</v>
      </c>
      <c r="FDB297" s="38" t="s">
        <v>1291</v>
      </c>
      <c r="FDC297" s="38" t="s">
        <v>1291</v>
      </c>
      <c r="FDD297" s="38" t="s">
        <v>1291</v>
      </c>
      <c r="FDE297" s="38" t="s">
        <v>1291</v>
      </c>
      <c r="FDF297" s="38" t="s">
        <v>1291</v>
      </c>
      <c r="FDG297" s="38" t="s">
        <v>1291</v>
      </c>
      <c r="FDH297" s="38" t="s">
        <v>1291</v>
      </c>
      <c r="FDI297" s="38" t="s">
        <v>1291</v>
      </c>
      <c r="FDJ297" s="38" t="s">
        <v>1291</v>
      </c>
      <c r="FDK297" s="38" t="s">
        <v>1291</v>
      </c>
      <c r="FDL297" s="38" t="s">
        <v>1291</v>
      </c>
      <c r="FDM297" s="38" t="s">
        <v>1291</v>
      </c>
      <c r="FDN297" s="38" t="s">
        <v>1291</v>
      </c>
      <c r="FDO297" s="38" t="s">
        <v>1291</v>
      </c>
      <c r="FDP297" s="38" t="s">
        <v>1291</v>
      </c>
      <c r="FDQ297" s="38" t="s">
        <v>1291</v>
      </c>
      <c r="FDR297" s="38" t="s">
        <v>1291</v>
      </c>
      <c r="FDS297" s="38" t="s">
        <v>1291</v>
      </c>
      <c r="FDT297" s="38" t="s">
        <v>1291</v>
      </c>
      <c r="FDU297" s="38" t="s">
        <v>1291</v>
      </c>
      <c r="FDV297" s="38" t="s">
        <v>1291</v>
      </c>
      <c r="FDW297" s="38" t="s">
        <v>1291</v>
      </c>
      <c r="FDX297" s="38" t="s">
        <v>1291</v>
      </c>
      <c r="FDY297" s="38" t="s">
        <v>1291</v>
      </c>
      <c r="FDZ297" s="38" t="s">
        <v>1291</v>
      </c>
      <c r="FEA297" s="38" t="s">
        <v>1291</v>
      </c>
      <c r="FEB297" s="38" t="s">
        <v>1291</v>
      </c>
      <c r="FEC297" s="38" t="s">
        <v>1291</v>
      </c>
      <c r="FED297" s="38" t="s">
        <v>1291</v>
      </c>
      <c r="FEE297" s="38" t="s">
        <v>1291</v>
      </c>
      <c r="FEF297" s="38" t="s">
        <v>1291</v>
      </c>
      <c r="FEG297" s="38" t="s">
        <v>1291</v>
      </c>
      <c r="FEH297" s="38" t="s">
        <v>1291</v>
      </c>
      <c r="FEI297" s="38" t="s">
        <v>1291</v>
      </c>
      <c r="FEJ297" s="38" t="s">
        <v>1291</v>
      </c>
      <c r="FEK297" s="38" t="s">
        <v>1291</v>
      </c>
      <c r="FEL297" s="38" t="s">
        <v>1291</v>
      </c>
      <c r="FEM297" s="38" t="s">
        <v>1291</v>
      </c>
      <c r="FEN297" s="38" t="s">
        <v>1291</v>
      </c>
      <c r="FEO297" s="38" t="s">
        <v>1291</v>
      </c>
      <c r="FEP297" s="38" t="s">
        <v>1291</v>
      </c>
      <c r="FEQ297" s="38" t="s">
        <v>1291</v>
      </c>
      <c r="FER297" s="38" t="s">
        <v>1291</v>
      </c>
      <c r="FES297" s="38" t="s">
        <v>1291</v>
      </c>
      <c r="FET297" s="38" t="s">
        <v>1291</v>
      </c>
      <c r="FEU297" s="38" t="s">
        <v>1291</v>
      </c>
      <c r="FEV297" s="38" t="s">
        <v>1291</v>
      </c>
      <c r="FEW297" s="38" t="s">
        <v>1291</v>
      </c>
      <c r="FEX297" s="38" t="s">
        <v>1291</v>
      </c>
      <c r="FEY297" s="38" t="s">
        <v>1291</v>
      </c>
      <c r="FEZ297" s="38" t="s">
        <v>1291</v>
      </c>
      <c r="FFA297" s="38" t="s">
        <v>1291</v>
      </c>
      <c r="FFB297" s="38" t="s">
        <v>1291</v>
      </c>
      <c r="FFC297" s="38" t="s">
        <v>1291</v>
      </c>
      <c r="FFD297" s="38" t="s">
        <v>1291</v>
      </c>
      <c r="FFE297" s="38" t="s">
        <v>1291</v>
      </c>
      <c r="FFF297" s="38" t="s">
        <v>1291</v>
      </c>
      <c r="FFG297" s="38" t="s">
        <v>1291</v>
      </c>
      <c r="FFH297" s="38" t="s">
        <v>1291</v>
      </c>
      <c r="FFI297" s="38" t="s">
        <v>1291</v>
      </c>
      <c r="FFJ297" s="38" t="s">
        <v>1291</v>
      </c>
      <c r="FFK297" s="38" t="s">
        <v>1291</v>
      </c>
      <c r="FFL297" s="38" t="s">
        <v>1291</v>
      </c>
      <c r="FFM297" s="38" t="s">
        <v>1291</v>
      </c>
      <c r="FFN297" s="38" t="s">
        <v>1291</v>
      </c>
      <c r="FFO297" s="38" t="s">
        <v>1291</v>
      </c>
      <c r="FFP297" s="38" t="s">
        <v>1291</v>
      </c>
      <c r="FFQ297" s="38" t="s">
        <v>1291</v>
      </c>
      <c r="FFR297" s="38" t="s">
        <v>1291</v>
      </c>
      <c r="FFS297" s="38" t="s">
        <v>1291</v>
      </c>
      <c r="FFT297" s="38" t="s">
        <v>1291</v>
      </c>
      <c r="FFU297" s="38" t="s">
        <v>1291</v>
      </c>
      <c r="FFV297" s="38" t="s">
        <v>1291</v>
      </c>
      <c r="FFW297" s="38" t="s">
        <v>1291</v>
      </c>
      <c r="FFX297" s="38" t="s">
        <v>1291</v>
      </c>
      <c r="FFY297" s="38" t="s">
        <v>1291</v>
      </c>
      <c r="FFZ297" s="38" t="s">
        <v>1291</v>
      </c>
      <c r="FGA297" s="38" t="s">
        <v>1291</v>
      </c>
      <c r="FGB297" s="38" t="s">
        <v>1291</v>
      </c>
      <c r="FGC297" s="38" t="s">
        <v>1291</v>
      </c>
      <c r="FGD297" s="38" t="s">
        <v>1291</v>
      </c>
      <c r="FGE297" s="38" t="s">
        <v>1291</v>
      </c>
      <c r="FGF297" s="38" t="s">
        <v>1291</v>
      </c>
      <c r="FGG297" s="38" t="s">
        <v>1291</v>
      </c>
      <c r="FGH297" s="38" t="s">
        <v>1291</v>
      </c>
      <c r="FGI297" s="38" t="s">
        <v>1291</v>
      </c>
      <c r="FGJ297" s="38" t="s">
        <v>1291</v>
      </c>
      <c r="FGK297" s="38" t="s">
        <v>1291</v>
      </c>
      <c r="FGL297" s="38" t="s">
        <v>1291</v>
      </c>
      <c r="FGM297" s="38" t="s">
        <v>1291</v>
      </c>
      <c r="FGN297" s="38" t="s">
        <v>1291</v>
      </c>
      <c r="FGO297" s="38" t="s">
        <v>1291</v>
      </c>
      <c r="FGP297" s="38" t="s">
        <v>1291</v>
      </c>
      <c r="FGQ297" s="38" t="s">
        <v>1291</v>
      </c>
      <c r="FGR297" s="38" t="s">
        <v>1291</v>
      </c>
      <c r="FGS297" s="38" t="s">
        <v>1291</v>
      </c>
      <c r="FGT297" s="38" t="s">
        <v>1291</v>
      </c>
      <c r="FGU297" s="38" t="s">
        <v>1291</v>
      </c>
      <c r="FGV297" s="38" t="s">
        <v>1291</v>
      </c>
      <c r="FGW297" s="38" t="s">
        <v>1291</v>
      </c>
      <c r="FGX297" s="38" t="s">
        <v>1291</v>
      </c>
      <c r="FGY297" s="38" t="s">
        <v>1291</v>
      </c>
      <c r="FGZ297" s="38" t="s">
        <v>1291</v>
      </c>
      <c r="FHA297" s="38" t="s">
        <v>1291</v>
      </c>
      <c r="FHB297" s="38" t="s">
        <v>1291</v>
      </c>
      <c r="FHC297" s="38" t="s">
        <v>1291</v>
      </c>
      <c r="FHD297" s="38" t="s">
        <v>1291</v>
      </c>
      <c r="FHE297" s="38" t="s">
        <v>1291</v>
      </c>
      <c r="FHF297" s="38" t="s">
        <v>1291</v>
      </c>
      <c r="FHG297" s="38" t="s">
        <v>1291</v>
      </c>
      <c r="FHH297" s="38" t="s">
        <v>1291</v>
      </c>
      <c r="FHI297" s="38" t="s">
        <v>1291</v>
      </c>
      <c r="FHJ297" s="38" t="s">
        <v>1291</v>
      </c>
      <c r="FHK297" s="38" t="s">
        <v>1291</v>
      </c>
      <c r="FHL297" s="38" t="s">
        <v>1291</v>
      </c>
      <c r="FHM297" s="38" t="s">
        <v>1291</v>
      </c>
      <c r="FHN297" s="38" t="s">
        <v>1291</v>
      </c>
      <c r="FHO297" s="38" t="s">
        <v>1291</v>
      </c>
      <c r="FHP297" s="38" t="s">
        <v>1291</v>
      </c>
      <c r="FHQ297" s="38" t="s">
        <v>1291</v>
      </c>
      <c r="FHR297" s="38" t="s">
        <v>1291</v>
      </c>
      <c r="FHS297" s="38" t="s">
        <v>1291</v>
      </c>
      <c r="FHT297" s="38" t="s">
        <v>1291</v>
      </c>
      <c r="FHU297" s="38" t="s">
        <v>1291</v>
      </c>
      <c r="FHV297" s="38" t="s">
        <v>1291</v>
      </c>
      <c r="FHW297" s="38" t="s">
        <v>1291</v>
      </c>
      <c r="FHX297" s="38" t="s">
        <v>1291</v>
      </c>
      <c r="FHY297" s="38" t="s">
        <v>1291</v>
      </c>
      <c r="FHZ297" s="38" t="s">
        <v>1291</v>
      </c>
      <c r="FIA297" s="38" t="s">
        <v>1291</v>
      </c>
      <c r="FIB297" s="38" t="s">
        <v>1291</v>
      </c>
      <c r="FIC297" s="38" t="s">
        <v>1291</v>
      </c>
      <c r="FID297" s="38" t="s">
        <v>1291</v>
      </c>
      <c r="FIE297" s="38" t="s">
        <v>1291</v>
      </c>
      <c r="FIF297" s="38" t="s">
        <v>1291</v>
      </c>
      <c r="FIG297" s="38" t="s">
        <v>1291</v>
      </c>
      <c r="FIH297" s="38" t="s">
        <v>1291</v>
      </c>
      <c r="FII297" s="38" t="s">
        <v>1291</v>
      </c>
      <c r="FIJ297" s="38" t="s">
        <v>1291</v>
      </c>
      <c r="FIK297" s="38" t="s">
        <v>1291</v>
      </c>
      <c r="FIL297" s="38" t="s">
        <v>1291</v>
      </c>
      <c r="FIM297" s="38" t="s">
        <v>1291</v>
      </c>
      <c r="FIN297" s="38" t="s">
        <v>1291</v>
      </c>
      <c r="FIO297" s="38" t="s">
        <v>1291</v>
      </c>
      <c r="FIP297" s="38" t="s">
        <v>1291</v>
      </c>
      <c r="FIQ297" s="38" t="s">
        <v>1291</v>
      </c>
      <c r="FIR297" s="38" t="s">
        <v>1291</v>
      </c>
      <c r="FIS297" s="38" t="s">
        <v>1291</v>
      </c>
      <c r="FIT297" s="38" t="s">
        <v>1291</v>
      </c>
      <c r="FIU297" s="38" t="s">
        <v>1291</v>
      </c>
      <c r="FIV297" s="38" t="s">
        <v>1291</v>
      </c>
      <c r="FIW297" s="38" t="s">
        <v>1291</v>
      </c>
      <c r="FIX297" s="38" t="s">
        <v>1291</v>
      </c>
      <c r="FIY297" s="38" t="s">
        <v>1291</v>
      </c>
      <c r="FIZ297" s="38" t="s">
        <v>1291</v>
      </c>
      <c r="FJA297" s="38" t="s">
        <v>1291</v>
      </c>
      <c r="FJB297" s="38" t="s">
        <v>1291</v>
      </c>
      <c r="FJC297" s="38" t="s">
        <v>1291</v>
      </c>
      <c r="FJD297" s="38" t="s">
        <v>1291</v>
      </c>
      <c r="FJE297" s="38" t="s">
        <v>1291</v>
      </c>
      <c r="FJF297" s="38" t="s">
        <v>1291</v>
      </c>
      <c r="FJG297" s="38" t="s">
        <v>1291</v>
      </c>
      <c r="FJH297" s="38" t="s">
        <v>1291</v>
      </c>
      <c r="FJI297" s="38" t="s">
        <v>1291</v>
      </c>
      <c r="FJJ297" s="38" t="s">
        <v>1291</v>
      </c>
      <c r="FJK297" s="38" t="s">
        <v>1291</v>
      </c>
      <c r="FJL297" s="38" t="s">
        <v>1291</v>
      </c>
      <c r="FJM297" s="38" t="s">
        <v>1291</v>
      </c>
      <c r="FJN297" s="38" t="s">
        <v>1291</v>
      </c>
      <c r="FJO297" s="38" t="s">
        <v>1291</v>
      </c>
      <c r="FJP297" s="38" t="s">
        <v>1291</v>
      </c>
      <c r="FJQ297" s="38" t="s">
        <v>1291</v>
      </c>
      <c r="FJR297" s="38" t="s">
        <v>1291</v>
      </c>
      <c r="FJS297" s="38" t="s">
        <v>1291</v>
      </c>
      <c r="FJT297" s="38" t="s">
        <v>1291</v>
      </c>
      <c r="FJU297" s="38" t="s">
        <v>1291</v>
      </c>
      <c r="FJV297" s="38" t="s">
        <v>1291</v>
      </c>
      <c r="FJW297" s="38" t="s">
        <v>1291</v>
      </c>
      <c r="FJX297" s="38" t="s">
        <v>1291</v>
      </c>
      <c r="FJY297" s="38" t="s">
        <v>1291</v>
      </c>
      <c r="FJZ297" s="38" t="s">
        <v>1291</v>
      </c>
      <c r="FKA297" s="38" t="s">
        <v>1291</v>
      </c>
      <c r="FKB297" s="38" t="s">
        <v>1291</v>
      </c>
      <c r="FKC297" s="38" t="s">
        <v>1291</v>
      </c>
      <c r="FKD297" s="38" t="s">
        <v>1291</v>
      </c>
      <c r="FKE297" s="38" t="s">
        <v>1291</v>
      </c>
      <c r="FKF297" s="38" t="s">
        <v>1291</v>
      </c>
      <c r="FKG297" s="38" t="s">
        <v>1291</v>
      </c>
      <c r="FKH297" s="38" t="s">
        <v>1291</v>
      </c>
      <c r="FKI297" s="38" t="s">
        <v>1291</v>
      </c>
      <c r="FKJ297" s="38" t="s">
        <v>1291</v>
      </c>
      <c r="FKK297" s="38" t="s">
        <v>1291</v>
      </c>
      <c r="FKL297" s="38" t="s">
        <v>1291</v>
      </c>
      <c r="FKM297" s="38" t="s">
        <v>1291</v>
      </c>
      <c r="FKN297" s="38" t="s">
        <v>1291</v>
      </c>
      <c r="FKO297" s="38" t="s">
        <v>1291</v>
      </c>
      <c r="FKP297" s="38" t="s">
        <v>1291</v>
      </c>
      <c r="FKQ297" s="38" t="s">
        <v>1291</v>
      </c>
      <c r="FKR297" s="38" t="s">
        <v>1291</v>
      </c>
      <c r="FKS297" s="38" t="s">
        <v>1291</v>
      </c>
      <c r="FKT297" s="38" t="s">
        <v>1291</v>
      </c>
      <c r="FKU297" s="38" t="s">
        <v>1291</v>
      </c>
      <c r="FKV297" s="38" t="s">
        <v>1291</v>
      </c>
      <c r="FKW297" s="38" t="s">
        <v>1291</v>
      </c>
      <c r="FKX297" s="38" t="s">
        <v>1291</v>
      </c>
      <c r="FKY297" s="38" t="s">
        <v>1291</v>
      </c>
      <c r="FKZ297" s="38" t="s">
        <v>1291</v>
      </c>
      <c r="FLA297" s="38" t="s">
        <v>1291</v>
      </c>
      <c r="FLB297" s="38" t="s">
        <v>1291</v>
      </c>
      <c r="FLC297" s="38" t="s">
        <v>1291</v>
      </c>
      <c r="FLD297" s="38" t="s">
        <v>1291</v>
      </c>
      <c r="FLE297" s="38" t="s">
        <v>1291</v>
      </c>
      <c r="FLF297" s="38" t="s">
        <v>1291</v>
      </c>
      <c r="FLG297" s="38" t="s">
        <v>1291</v>
      </c>
      <c r="FLH297" s="38" t="s">
        <v>1291</v>
      </c>
      <c r="FLI297" s="38" t="s">
        <v>1291</v>
      </c>
      <c r="FLJ297" s="38" t="s">
        <v>1291</v>
      </c>
      <c r="FLK297" s="38" t="s">
        <v>1291</v>
      </c>
      <c r="FLL297" s="38" t="s">
        <v>1291</v>
      </c>
      <c r="FLM297" s="38" t="s">
        <v>1291</v>
      </c>
      <c r="FLN297" s="38" t="s">
        <v>1291</v>
      </c>
      <c r="FLO297" s="38" t="s">
        <v>1291</v>
      </c>
      <c r="FLP297" s="38" t="s">
        <v>1291</v>
      </c>
      <c r="FLQ297" s="38" t="s">
        <v>1291</v>
      </c>
      <c r="FLR297" s="38" t="s">
        <v>1291</v>
      </c>
      <c r="FLS297" s="38" t="s">
        <v>1291</v>
      </c>
      <c r="FLT297" s="38" t="s">
        <v>1291</v>
      </c>
      <c r="FLU297" s="38" t="s">
        <v>1291</v>
      </c>
      <c r="FLV297" s="38" t="s">
        <v>1291</v>
      </c>
      <c r="FLW297" s="38" t="s">
        <v>1291</v>
      </c>
      <c r="FLX297" s="38" t="s">
        <v>1291</v>
      </c>
      <c r="FLY297" s="38" t="s">
        <v>1291</v>
      </c>
      <c r="FLZ297" s="38" t="s">
        <v>1291</v>
      </c>
      <c r="FMA297" s="38" t="s">
        <v>1291</v>
      </c>
      <c r="FMB297" s="38" t="s">
        <v>1291</v>
      </c>
      <c r="FMC297" s="38" t="s">
        <v>1291</v>
      </c>
      <c r="FMD297" s="38" t="s">
        <v>1291</v>
      </c>
      <c r="FME297" s="38" t="s">
        <v>1291</v>
      </c>
      <c r="FMF297" s="38" t="s">
        <v>1291</v>
      </c>
      <c r="FMG297" s="38" t="s">
        <v>1291</v>
      </c>
      <c r="FMH297" s="38" t="s">
        <v>1291</v>
      </c>
      <c r="FMI297" s="38" t="s">
        <v>1291</v>
      </c>
      <c r="FMJ297" s="38" t="s">
        <v>1291</v>
      </c>
      <c r="FMK297" s="38" t="s">
        <v>1291</v>
      </c>
      <c r="FML297" s="38" t="s">
        <v>1291</v>
      </c>
      <c r="FMM297" s="38" t="s">
        <v>1291</v>
      </c>
      <c r="FMN297" s="38" t="s">
        <v>1291</v>
      </c>
      <c r="FMO297" s="38" t="s">
        <v>1291</v>
      </c>
      <c r="FMP297" s="38" t="s">
        <v>1291</v>
      </c>
      <c r="FMQ297" s="38" t="s">
        <v>1291</v>
      </c>
      <c r="FMR297" s="38" t="s">
        <v>1291</v>
      </c>
      <c r="FMS297" s="38" t="s">
        <v>1291</v>
      </c>
      <c r="FMT297" s="38" t="s">
        <v>1291</v>
      </c>
      <c r="FMU297" s="38" t="s">
        <v>1291</v>
      </c>
      <c r="FMV297" s="38" t="s">
        <v>1291</v>
      </c>
      <c r="FMW297" s="38" t="s">
        <v>1291</v>
      </c>
      <c r="FMX297" s="38" t="s">
        <v>1291</v>
      </c>
      <c r="FMY297" s="38" t="s">
        <v>1291</v>
      </c>
      <c r="FMZ297" s="38" t="s">
        <v>1291</v>
      </c>
      <c r="FNA297" s="38" t="s">
        <v>1291</v>
      </c>
      <c r="FNB297" s="38" t="s">
        <v>1291</v>
      </c>
      <c r="FNC297" s="38" t="s">
        <v>1291</v>
      </c>
      <c r="FND297" s="38" t="s">
        <v>1291</v>
      </c>
      <c r="FNE297" s="38" t="s">
        <v>1291</v>
      </c>
      <c r="FNF297" s="38" t="s">
        <v>1291</v>
      </c>
      <c r="FNG297" s="38" t="s">
        <v>1291</v>
      </c>
      <c r="FNH297" s="38" t="s">
        <v>1291</v>
      </c>
      <c r="FNI297" s="38" t="s">
        <v>1291</v>
      </c>
      <c r="FNJ297" s="38" t="s">
        <v>1291</v>
      </c>
      <c r="FNK297" s="38" t="s">
        <v>1291</v>
      </c>
      <c r="FNL297" s="38" t="s">
        <v>1291</v>
      </c>
      <c r="FNM297" s="38" t="s">
        <v>1291</v>
      </c>
      <c r="FNN297" s="38" t="s">
        <v>1291</v>
      </c>
      <c r="FNO297" s="38" t="s">
        <v>1291</v>
      </c>
      <c r="FNP297" s="38" t="s">
        <v>1291</v>
      </c>
      <c r="FNQ297" s="38" t="s">
        <v>1291</v>
      </c>
      <c r="FNR297" s="38" t="s">
        <v>1291</v>
      </c>
      <c r="FNS297" s="38" t="s">
        <v>1291</v>
      </c>
      <c r="FNT297" s="38" t="s">
        <v>1291</v>
      </c>
      <c r="FNU297" s="38" t="s">
        <v>1291</v>
      </c>
      <c r="FNV297" s="38" t="s">
        <v>1291</v>
      </c>
      <c r="FNW297" s="38" t="s">
        <v>1291</v>
      </c>
      <c r="FNX297" s="38" t="s">
        <v>1291</v>
      </c>
      <c r="FNY297" s="38" t="s">
        <v>1291</v>
      </c>
      <c r="FNZ297" s="38" t="s">
        <v>1291</v>
      </c>
      <c r="FOA297" s="38" t="s">
        <v>1291</v>
      </c>
      <c r="FOB297" s="38" t="s">
        <v>1291</v>
      </c>
      <c r="FOC297" s="38" t="s">
        <v>1291</v>
      </c>
      <c r="FOD297" s="38" t="s">
        <v>1291</v>
      </c>
      <c r="FOE297" s="38" t="s">
        <v>1291</v>
      </c>
      <c r="FOF297" s="38" t="s">
        <v>1291</v>
      </c>
      <c r="FOG297" s="38" t="s">
        <v>1291</v>
      </c>
      <c r="FOH297" s="38" t="s">
        <v>1291</v>
      </c>
      <c r="FOI297" s="38" t="s">
        <v>1291</v>
      </c>
      <c r="FOJ297" s="38" t="s">
        <v>1291</v>
      </c>
      <c r="FOK297" s="38" t="s">
        <v>1291</v>
      </c>
      <c r="FOL297" s="38" t="s">
        <v>1291</v>
      </c>
      <c r="FOM297" s="38" t="s">
        <v>1291</v>
      </c>
      <c r="FON297" s="38" t="s">
        <v>1291</v>
      </c>
      <c r="FOO297" s="38" t="s">
        <v>1291</v>
      </c>
      <c r="FOP297" s="38" t="s">
        <v>1291</v>
      </c>
      <c r="FOQ297" s="38" t="s">
        <v>1291</v>
      </c>
      <c r="FOR297" s="38" t="s">
        <v>1291</v>
      </c>
      <c r="FOS297" s="38" t="s">
        <v>1291</v>
      </c>
      <c r="FOT297" s="38" t="s">
        <v>1291</v>
      </c>
      <c r="FOU297" s="38" t="s">
        <v>1291</v>
      </c>
      <c r="FOV297" s="38" t="s">
        <v>1291</v>
      </c>
      <c r="FOW297" s="38" t="s">
        <v>1291</v>
      </c>
      <c r="FOX297" s="38" t="s">
        <v>1291</v>
      </c>
      <c r="FOY297" s="38" t="s">
        <v>1291</v>
      </c>
      <c r="FOZ297" s="38" t="s">
        <v>1291</v>
      </c>
      <c r="FPA297" s="38" t="s">
        <v>1291</v>
      </c>
      <c r="FPB297" s="38" t="s">
        <v>1291</v>
      </c>
      <c r="FPC297" s="38" t="s">
        <v>1291</v>
      </c>
      <c r="FPD297" s="38" t="s">
        <v>1291</v>
      </c>
      <c r="FPE297" s="38" t="s">
        <v>1291</v>
      </c>
      <c r="FPF297" s="38" t="s">
        <v>1291</v>
      </c>
      <c r="FPG297" s="38" t="s">
        <v>1291</v>
      </c>
      <c r="FPH297" s="38" t="s">
        <v>1291</v>
      </c>
      <c r="FPI297" s="38" t="s">
        <v>1291</v>
      </c>
      <c r="FPJ297" s="38" t="s">
        <v>1291</v>
      </c>
      <c r="FPK297" s="38" t="s">
        <v>1291</v>
      </c>
      <c r="FPL297" s="38" t="s">
        <v>1291</v>
      </c>
      <c r="FPM297" s="38" t="s">
        <v>1291</v>
      </c>
      <c r="FPN297" s="38" t="s">
        <v>1291</v>
      </c>
      <c r="FPO297" s="38" t="s">
        <v>1291</v>
      </c>
      <c r="FPP297" s="38" t="s">
        <v>1291</v>
      </c>
      <c r="FPQ297" s="38" t="s">
        <v>1291</v>
      </c>
      <c r="FPR297" s="38" t="s">
        <v>1291</v>
      </c>
      <c r="FPS297" s="38" t="s">
        <v>1291</v>
      </c>
      <c r="FPT297" s="38" t="s">
        <v>1291</v>
      </c>
      <c r="FPU297" s="38" t="s">
        <v>1291</v>
      </c>
      <c r="FPV297" s="38" t="s">
        <v>1291</v>
      </c>
      <c r="FPW297" s="38" t="s">
        <v>1291</v>
      </c>
      <c r="FPX297" s="38" t="s">
        <v>1291</v>
      </c>
      <c r="FPY297" s="38" t="s">
        <v>1291</v>
      </c>
      <c r="FPZ297" s="38" t="s">
        <v>1291</v>
      </c>
      <c r="FQA297" s="38" t="s">
        <v>1291</v>
      </c>
      <c r="FQB297" s="38" t="s">
        <v>1291</v>
      </c>
      <c r="FQC297" s="38" t="s">
        <v>1291</v>
      </c>
      <c r="FQD297" s="38" t="s">
        <v>1291</v>
      </c>
      <c r="FQE297" s="38" t="s">
        <v>1291</v>
      </c>
      <c r="FQF297" s="38" t="s">
        <v>1291</v>
      </c>
      <c r="FQG297" s="38" t="s">
        <v>1291</v>
      </c>
      <c r="FQH297" s="38" t="s">
        <v>1291</v>
      </c>
      <c r="FQI297" s="38" t="s">
        <v>1291</v>
      </c>
      <c r="FQJ297" s="38" t="s">
        <v>1291</v>
      </c>
      <c r="FQK297" s="38" t="s">
        <v>1291</v>
      </c>
      <c r="FQL297" s="38" t="s">
        <v>1291</v>
      </c>
      <c r="FQM297" s="38" t="s">
        <v>1291</v>
      </c>
      <c r="FQN297" s="38" t="s">
        <v>1291</v>
      </c>
      <c r="FQO297" s="38" t="s">
        <v>1291</v>
      </c>
      <c r="FQP297" s="38" t="s">
        <v>1291</v>
      </c>
      <c r="FQQ297" s="38" t="s">
        <v>1291</v>
      </c>
      <c r="FQR297" s="38" t="s">
        <v>1291</v>
      </c>
      <c r="FQS297" s="38" t="s">
        <v>1291</v>
      </c>
      <c r="FQT297" s="38" t="s">
        <v>1291</v>
      </c>
      <c r="FQU297" s="38" t="s">
        <v>1291</v>
      </c>
      <c r="FQV297" s="38" t="s">
        <v>1291</v>
      </c>
      <c r="FQW297" s="38" t="s">
        <v>1291</v>
      </c>
      <c r="FQX297" s="38" t="s">
        <v>1291</v>
      </c>
      <c r="FQY297" s="38" t="s">
        <v>1291</v>
      </c>
      <c r="FQZ297" s="38" t="s">
        <v>1291</v>
      </c>
      <c r="FRA297" s="38" t="s">
        <v>1291</v>
      </c>
      <c r="FRB297" s="38" t="s">
        <v>1291</v>
      </c>
      <c r="FRC297" s="38" t="s">
        <v>1291</v>
      </c>
      <c r="FRD297" s="38" t="s">
        <v>1291</v>
      </c>
      <c r="FRE297" s="38" t="s">
        <v>1291</v>
      </c>
      <c r="FRF297" s="38" t="s">
        <v>1291</v>
      </c>
      <c r="FRG297" s="38" t="s">
        <v>1291</v>
      </c>
      <c r="FRH297" s="38" t="s">
        <v>1291</v>
      </c>
      <c r="FRI297" s="38" t="s">
        <v>1291</v>
      </c>
      <c r="FRJ297" s="38" t="s">
        <v>1291</v>
      </c>
      <c r="FRK297" s="38" t="s">
        <v>1291</v>
      </c>
      <c r="FRL297" s="38" t="s">
        <v>1291</v>
      </c>
      <c r="FRM297" s="38" t="s">
        <v>1291</v>
      </c>
      <c r="FRN297" s="38" t="s">
        <v>1291</v>
      </c>
      <c r="FRO297" s="38" t="s">
        <v>1291</v>
      </c>
      <c r="FRP297" s="38" t="s">
        <v>1291</v>
      </c>
      <c r="FRQ297" s="38" t="s">
        <v>1291</v>
      </c>
      <c r="FRR297" s="38" t="s">
        <v>1291</v>
      </c>
      <c r="FRS297" s="38" t="s">
        <v>1291</v>
      </c>
      <c r="FRT297" s="38" t="s">
        <v>1291</v>
      </c>
      <c r="FRU297" s="38" t="s">
        <v>1291</v>
      </c>
      <c r="FRV297" s="38" t="s">
        <v>1291</v>
      </c>
      <c r="FRW297" s="38" t="s">
        <v>1291</v>
      </c>
      <c r="FRX297" s="38" t="s">
        <v>1291</v>
      </c>
      <c r="FRY297" s="38" t="s">
        <v>1291</v>
      </c>
      <c r="FRZ297" s="38" t="s">
        <v>1291</v>
      </c>
      <c r="FSA297" s="38" t="s">
        <v>1291</v>
      </c>
      <c r="FSB297" s="38" t="s">
        <v>1291</v>
      </c>
      <c r="FSC297" s="38" t="s">
        <v>1291</v>
      </c>
      <c r="FSD297" s="38" t="s">
        <v>1291</v>
      </c>
      <c r="FSE297" s="38" t="s">
        <v>1291</v>
      </c>
      <c r="FSF297" s="38" t="s">
        <v>1291</v>
      </c>
      <c r="FSG297" s="38" t="s">
        <v>1291</v>
      </c>
      <c r="FSH297" s="38" t="s">
        <v>1291</v>
      </c>
      <c r="FSI297" s="38" t="s">
        <v>1291</v>
      </c>
      <c r="FSJ297" s="38" t="s">
        <v>1291</v>
      </c>
      <c r="FSK297" s="38" t="s">
        <v>1291</v>
      </c>
      <c r="FSL297" s="38" t="s">
        <v>1291</v>
      </c>
      <c r="FSM297" s="38" t="s">
        <v>1291</v>
      </c>
      <c r="FSN297" s="38" t="s">
        <v>1291</v>
      </c>
      <c r="FSO297" s="38" t="s">
        <v>1291</v>
      </c>
      <c r="FSP297" s="38" t="s">
        <v>1291</v>
      </c>
      <c r="FSQ297" s="38" t="s">
        <v>1291</v>
      </c>
      <c r="FSR297" s="38" t="s">
        <v>1291</v>
      </c>
      <c r="FSS297" s="38" t="s">
        <v>1291</v>
      </c>
      <c r="FST297" s="38" t="s">
        <v>1291</v>
      </c>
      <c r="FSU297" s="38" t="s">
        <v>1291</v>
      </c>
      <c r="FSV297" s="38" t="s">
        <v>1291</v>
      </c>
      <c r="FSW297" s="38" t="s">
        <v>1291</v>
      </c>
      <c r="FSX297" s="38" t="s">
        <v>1291</v>
      </c>
      <c r="FSY297" s="38" t="s">
        <v>1291</v>
      </c>
      <c r="FSZ297" s="38" t="s">
        <v>1291</v>
      </c>
      <c r="FTA297" s="38" t="s">
        <v>1291</v>
      </c>
      <c r="FTB297" s="38" t="s">
        <v>1291</v>
      </c>
      <c r="FTC297" s="38" t="s">
        <v>1291</v>
      </c>
      <c r="FTD297" s="38" t="s">
        <v>1291</v>
      </c>
      <c r="FTE297" s="38" t="s">
        <v>1291</v>
      </c>
      <c r="FTF297" s="38" t="s">
        <v>1291</v>
      </c>
      <c r="FTG297" s="38" t="s">
        <v>1291</v>
      </c>
      <c r="FTH297" s="38" t="s">
        <v>1291</v>
      </c>
      <c r="FTI297" s="38" t="s">
        <v>1291</v>
      </c>
      <c r="FTJ297" s="38" t="s">
        <v>1291</v>
      </c>
      <c r="FTK297" s="38" t="s">
        <v>1291</v>
      </c>
      <c r="FTL297" s="38" t="s">
        <v>1291</v>
      </c>
      <c r="FTM297" s="38" t="s">
        <v>1291</v>
      </c>
      <c r="FTN297" s="38" t="s">
        <v>1291</v>
      </c>
      <c r="FTO297" s="38" t="s">
        <v>1291</v>
      </c>
      <c r="FTP297" s="38" t="s">
        <v>1291</v>
      </c>
      <c r="FTQ297" s="38" t="s">
        <v>1291</v>
      </c>
      <c r="FTR297" s="38" t="s">
        <v>1291</v>
      </c>
      <c r="FTS297" s="38" t="s">
        <v>1291</v>
      </c>
      <c r="FTT297" s="38" t="s">
        <v>1291</v>
      </c>
      <c r="FTU297" s="38" t="s">
        <v>1291</v>
      </c>
      <c r="FTV297" s="38" t="s">
        <v>1291</v>
      </c>
      <c r="FTW297" s="38" t="s">
        <v>1291</v>
      </c>
      <c r="FTX297" s="38" t="s">
        <v>1291</v>
      </c>
      <c r="FTY297" s="38" t="s">
        <v>1291</v>
      </c>
      <c r="FTZ297" s="38" t="s">
        <v>1291</v>
      </c>
      <c r="FUA297" s="38" t="s">
        <v>1291</v>
      </c>
      <c r="FUB297" s="38" t="s">
        <v>1291</v>
      </c>
      <c r="FUC297" s="38" t="s">
        <v>1291</v>
      </c>
      <c r="FUD297" s="38" t="s">
        <v>1291</v>
      </c>
      <c r="FUE297" s="38" t="s">
        <v>1291</v>
      </c>
      <c r="FUF297" s="38" t="s">
        <v>1291</v>
      </c>
      <c r="FUG297" s="38" t="s">
        <v>1291</v>
      </c>
      <c r="FUH297" s="38" t="s">
        <v>1291</v>
      </c>
      <c r="FUI297" s="38" t="s">
        <v>1291</v>
      </c>
      <c r="FUJ297" s="38" t="s">
        <v>1291</v>
      </c>
      <c r="FUK297" s="38" t="s">
        <v>1291</v>
      </c>
      <c r="FUL297" s="38" t="s">
        <v>1291</v>
      </c>
      <c r="FUM297" s="38" t="s">
        <v>1291</v>
      </c>
      <c r="FUN297" s="38" t="s">
        <v>1291</v>
      </c>
      <c r="FUO297" s="38" t="s">
        <v>1291</v>
      </c>
      <c r="FUP297" s="38" t="s">
        <v>1291</v>
      </c>
      <c r="FUQ297" s="38" t="s">
        <v>1291</v>
      </c>
      <c r="FUR297" s="38" t="s">
        <v>1291</v>
      </c>
      <c r="FUS297" s="38" t="s">
        <v>1291</v>
      </c>
      <c r="FUT297" s="38" t="s">
        <v>1291</v>
      </c>
      <c r="FUU297" s="38" t="s">
        <v>1291</v>
      </c>
      <c r="FUV297" s="38" t="s">
        <v>1291</v>
      </c>
      <c r="FUW297" s="38" t="s">
        <v>1291</v>
      </c>
      <c r="FUX297" s="38" t="s">
        <v>1291</v>
      </c>
      <c r="FUY297" s="38" t="s">
        <v>1291</v>
      </c>
      <c r="FUZ297" s="38" t="s">
        <v>1291</v>
      </c>
      <c r="FVA297" s="38" t="s">
        <v>1291</v>
      </c>
      <c r="FVB297" s="38" t="s">
        <v>1291</v>
      </c>
      <c r="FVC297" s="38" t="s">
        <v>1291</v>
      </c>
      <c r="FVD297" s="38" t="s">
        <v>1291</v>
      </c>
      <c r="FVE297" s="38" t="s">
        <v>1291</v>
      </c>
      <c r="FVF297" s="38" t="s">
        <v>1291</v>
      </c>
      <c r="FVG297" s="38" t="s">
        <v>1291</v>
      </c>
      <c r="FVH297" s="38" t="s">
        <v>1291</v>
      </c>
      <c r="FVI297" s="38" t="s">
        <v>1291</v>
      </c>
      <c r="FVJ297" s="38" t="s">
        <v>1291</v>
      </c>
      <c r="FVK297" s="38" t="s">
        <v>1291</v>
      </c>
      <c r="FVL297" s="38" t="s">
        <v>1291</v>
      </c>
      <c r="FVM297" s="38" t="s">
        <v>1291</v>
      </c>
      <c r="FVN297" s="38" t="s">
        <v>1291</v>
      </c>
      <c r="FVO297" s="38" t="s">
        <v>1291</v>
      </c>
      <c r="FVP297" s="38" t="s">
        <v>1291</v>
      </c>
      <c r="FVQ297" s="38" t="s">
        <v>1291</v>
      </c>
      <c r="FVR297" s="38" t="s">
        <v>1291</v>
      </c>
      <c r="FVS297" s="38" t="s">
        <v>1291</v>
      </c>
      <c r="FVT297" s="38" t="s">
        <v>1291</v>
      </c>
      <c r="FVU297" s="38" t="s">
        <v>1291</v>
      </c>
      <c r="FVV297" s="38" t="s">
        <v>1291</v>
      </c>
      <c r="FVW297" s="38" t="s">
        <v>1291</v>
      </c>
      <c r="FVX297" s="38" t="s">
        <v>1291</v>
      </c>
      <c r="FVY297" s="38" t="s">
        <v>1291</v>
      </c>
      <c r="FVZ297" s="38" t="s">
        <v>1291</v>
      </c>
      <c r="FWA297" s="38" t="s">
        <v>1291</v>
      </c>
      <c r="FWB297" s="38" t="s">
        <v>1291</v>
      </c>
      <c r="FWC297" s="38" t="s">
        <v>1291</v>
      </c>
      <c r="FWD297" s="38" t="s">
        <v>1291</v>
      </c>
      <c r="FWE297" s="38" t="s">
        <v>1291</v>
      </c>
      <c r="FWF297" s="38" t="s">
        <v>1291</v>
      </c>
      <c r="FWG297" s="38" t="s">
        <v>1291</v>
      </c>
      <c r="FWH297" s="38" t="s">
        <v>1291</v>
      </c>
      <c r="FWI297" s="38" t="s">
        <v>1291</v>
      </c>
      <c r="FWJ297" s="38" t="s">
        <v>1291</v>
      </c>
      <c r="FWK297" s="38" t="s">
        <v>1291</v>
      </c>
      <c r="FWL297" s="38" t="s">
        <v>1291</v>
      </c>
      <c r="FWM297" s="38" t="s">
        <v>1291</v>
      </c>
      <c r="FWN297" s="38" t="s">
        <v>1291</v>
      </c>
      <c r="FWO297" s="38" t="s">
        <v>1291</v>
      </c>
      <c r="FWP297" s="38" t="s">
        <v>1291</v>
      </c>
      <c r="FWQ297" s="38" t="s">
        <v>1291</v>
      </c>
      <c r="FWR297" s="38" t="s">
        <v>1291</v>
      </c>
      <c r="FWS297" s="38" t="s">
        <v>1291</v>
      </c>
      <c r="FWT297" s="38" t="s">
        <v>1291</v>
      </c>
      <c r="FWU297" s="38" t="s">
        <v>1291</v>
      </c>
      <c r="FWV297" s="38" t="s">
        <v>1291</v>
      </c>
      <c r="FWW297" s="38" t="s">
        <v>1291</v>
      </c>
      <c r="FWX297" s="38" t="s">
        <v>1291</v>
      </c>
      <c r="FWY297" s="38" t="s">
        <v>1291</v>
      </c>
      <c r="FWZ297" s="38" t="s">
        <v>1291</v>
      </c>
      <c r="FXA297" s="38" t="s">
        <v>1291</v>
      </c>
      <c r="FXB297" s="38" t="s">
        <v>1291</v>
      </c>
      <c r="FXC297" s="38" t="s">
        <v>1291</v>
      </c>
      <c r="FXD297" s="38" t="s">
        <v>1291</v>
      </c>
      <c r="FXE297" s="38" t="s">
        <v>1291</v>
      </c>
      <c r="FXF297" s="38" t="s">
        <v>1291</v>
      </c>
      <c r="FXG297" s="38" t="s">
        <v>1291</v>
      </c>
      <c r="FXH297" s="38" t="s">
        <v>1291</v>
      </c>
      <c r="FXI297" s="38" t="s">
        <v>1291</v>
      </c>
      <c r="FXJ297" s="38" t="s">
        <v>1291</v>
      </c>
      <c r="FXK297" s="38" t="s">
        <v>1291</v>
      </c>
      <c r="FXL297" s="38" t="s">
        <v>1291</v>
      </c>
      <c r="FXM297" s="38" t="s">
        <v>1291</v>
      </c>
      <c r="FXN297" s="38" t="s">
        <v>1291</v>
      </c>
      <c r="FXO297" s="38" t="s">
        <v>1291</v>
      </c>
      <c r="FXP297" s="38" t="s">
        <v>1291</v>
      </c>
      <c r="FXQ297" s="38" t="s">
        <v>1291</v>
      </c>
      <c r="FXR297" s="38" t="s">
        <v>1291</v>
      </c>
      <c r="FXS297" s="38" t="s">
        <v>1291</v>
      </c>
      <c r="FXT297" s="38" t="s">
        <v>1291</v>
      </c>
      <c r="FXU297" s="38" t="s">
        <v>1291</v>
      </c>
      <c r="FXV297" s="38" t="s">
        <v>1291</v>
      </c>
      <c r="FXW297" s="38" t="s">
        <v>1291</v>
      </c>
      <c r="FXX297" s="38" t="s">
        <v>1291</v>
      </c>
      <c r="FXY297" s="38" t="s">
        <v>1291</v>
      </c>
      <c r="FXZ297" s="38" t="s">
        <v>1291</v>
      </c>
      <c r="FYA297" s="38" t="s">
        <v>1291</v>
      </c>
      <c r="FYB297" s="38" t="s">
        <v>1291</v>
      </c>
      <c r="FYC297" s="38" t="s">
        <v>1291</v>
      </c>
      <c r="FYD297" s="38" t="s">
        <v>1291</v>
      </c>
      <c r="FYE297" s="38" t="s">
        <v>1291</v>
      </c>
      <c r="FYF297" s="38" t="s">
        <v>1291</v>
      </c>
      <c r="FYG297" s="38" t="s">
        <v>1291</v>
      </c>
      <c r="FYH297" s="38" t="s">
        <v>1291</v>
      </c>
      <c r="FYI297" s="38" t="s">
        <v>1291</v>
      </c>
      <c r="FYJ297" s="38" t="s">
        <v>1291</v>
      </c>
      <c r="FYK297" s="38" t="s">
        <v>1291</v>
      </c>
      <c r="FYL297" s="38" t="s">
        <v>1291</v>
      </c>
      <c r="FYM297" s="38" t="s">
        <v>1291</v>
      </c>
      <c r="FYN297" s="38" t="s">
        <v>1291</v>
      </c>
      <c r="FYO297" s="38" t="s">
        <v>1291</v>
      </c>
      <c r="FYP297" s="38" t="s">
        <v>1291</v>
      </c>
      <c r="FYQ297" s="38" t="s">
        <v>1291</v>
      </c>
      <c r="FYR297" s="38" t="s">
        <v>1291</v>
      </c>
      <c r="FYS297" s="38" t="s">
        <v>1291</v>
      </c>
      <c r="FYT297" s="38" t="s">
        <v>1291</v>
      </c>
      <c r="FYU297" s="38" t="s">
        <v>1291</v>
      </c>
      <c r="FYV297" s="38" t="s">
        <v>1291</v>
      </c>
      <c r="FYW297" s="38" t="s">
        <v>1291</v>
      </c>
      <c r="FYX297" s="38" t="s">
        <v>1291</v>
      </c>
      <c r="FYY297" s="38" t="s">
        <v>1291</v>
      </c>
      <c r="FYZ297" s="38" t="s">
        <v>1291</v>
      </c>
      <c r="FZA297" s="38" t="s">
        <v>1291</v>
      </c>
      <c r="FZB297" s="38" t="s">
        <v>1291</v>
      </c>
      <c r="FZC297" s="38" t="s">
        <v>1291</v>
      </c>
      <c r="FZD297" s="38" t="s">
        <v>1291</v>
      </c>
      <c r="FZE297" s="38" t="s">
        <v>1291</v>
      </c>
      <c r="FZF297" s="38" t="s">
        <v>1291</v>
      </c>
      <c r="FZG297" s="38" t="s">
        <v>1291</v>
      </c>
      <c r="FZH297" s="38" t="s">
        <v>1291</v>
      </c>
      <c r="FZI297" s="38" t="s">
        <v>1291</v>
      </c>
      <c r="FZJ297" s="38" t="s">
        <v>1291</v>
      </c>
      <c r="FZK297" s="38" t="s">
        <v>1291</v>
      </c>
      <c r="FZL297" s="38" t="s">
        <v>1291</v>
      </c>
      <c r="FZM297" s="38" t="s">
        <v>1291</v>
      </c>
      <c r="FZN297" s="38" t="s">
        <v>1291</v>
      </c>
      <c r="FZO297" s="38" t="s">
        <v>1291</v>
      </c>
      <c r="FZP297" s="38" t="s">
        <v>1291</v>
      </c>
      <c r="FZQ297" s="38" t="s">
        <v>1291</v>
      </c>
      <c r="FZR297" s="38" t="s">
        <v>1291</v>
      </c>
      <c r="FZS297" s="38" t="s">
        <v>1291</v>
      </c>
      <c r="FZT297" s="38" t="s">
        <v>1291</v>
      </c>
      <c r="FZU297" s="38" t="s">
        <v>1291</v>
      </c>
      <c r="FZV297" s="38" t="s">
        <v>1291</v>
      </c>
      <c r="FZW297" s="38" t="s">
        <v>1291</v>
      </c>
      <c r="FZX297" s="38" t="s">
        <v>1291</v>
      </c>
      <c r="FZY297" s="38" t="s">
        <v>1291</v>
      </c>
      <c r="FZZ297" s="38" t="s">
        <v>1291</v>
      </c>
      <c r="GAA297" s="38" t="s">
        <v>1291</v>
      </c>
      <c r="GAB297" s="38" t="s">
        <v>1291</v>
      </c>
      <c r="GAC297" s="38" t="s">
        <v>1291</v>
      </c>
      <c r="GAD297" s="38" t="s">
        <v>1291</v>
      </c>
      <c r="GAE297" s="38" t="s">
        <v>1291</v>
      </c>
      <c r="GAF297" s="38" t="s">
        <v>1291</v>
      </c>
      <c r="GAG297" s="38" t="s">
        <v>1291</v>
      </c>
      <c r="GAH297" s="38" t="s">
        <v>1291</v>
      </c>
      <c r="GAI297" s="38" t="s">
        <v>1291</v>
      </c>
      <c r="GAJ297" s="38" t="s">
        <v>1291</v>
      </c>
      <c r="GAK297" s="38" t="s">
        <v>1291</v>
      </c>
      <c r="GAL297" s="38" t="s">
        <v>1291</v>
      </c>
      <c r="GAM297" s="38" t="s">
        <v>1291</v>
      </c>
      <c r="GAN297" s="38" t="s">
        <v>1291</v>
      </c>
      <c r="GAO297" s="38" t="s">
        <v>1291</v>
      </c>
      <c r="GAP297" s="38" t="s">
        <v>1291</v>
      </c>
      <c r="GAQ297" s="38" t="s">
        <v>1291</v>
      </c>
      <c r="GAR297" s="38" t="s">
        <v>1291</v>
      </c>
      <c r="GAS297" s="38" t="s">
        <v>1291</v>
      </c>
      <c r="GAT297" s="38" t="s">
        <v>1291</v>
      </c>
      <c r="GAU297" s="38" t="s">
        <v>1291</v>
      </c>
      <c r="GAV297" s="38" t="s">
        <v>1291</v>
      </c>
      <c r="GAW297" s="38" t="s">
        <v>1291</v>
      </c>
      <c r="GAX297" s="38" t="s">
        <v>1291</v>
      </c>
      <c r="GAY297" s="38" t="s">
        <v>1291</v>
      </c>
      <c r="GAZ297" s="38" t="s">
        <v>1291</v>
      </c>
      <c r="GBA297" s="38" t="s">
        <v>1291</v>
      </c>
      <c r="GBB297" s="38" t="s">
        <v>1291</v>
      </c>
      <c r="GBC297" s="38" t="s">
        <v>1291</v>
      </c>
      <c r="GBD297" s="38" t="s">
        <v>1291</v>
      </c>
      <c r="GBE297" s="38" t="s">
        <v>1291</v>
      </c>
      <c r="GBF297" s="38" t="s">
        <v>1291</v>
      </c>
      <c r="GBG297" s="38" t="s">
        <v>1291</v>
      </c>
      <c r="GBH297" s="38" t="s">
        <v>1291</v>
      </c>
      <c r="GBI297" s="38" t="s">
        <v>1291</v>
      </c>
      <c r="GBJ297" s="38" t="s">
        <v>1291</v>
      </c>
      <c r="GBK297" s="38" t="s">
        <v>1291</v>
      </c>
      <c r="GBL297" s="38" t="s">
        <v>1291</v>
      </c>
      <c r="GBM297" s="38" t="s">
        <v>1291</v>
      </c>
      <c r="GBN297" s="38" t="s">
        <v>1291</v>
      </c>
      <c r="GBO297" s="38" t="s">
        <v>1291</v>
      </c>
      <c r="GBP297" s="38" t="s">
        <v>1291</v>
      </c>
      <c r="GBQ297" s="38" t="s">
        <v>1291</v>
      </c>
      <c r="GBR297" s="38" t="s">
        <v>1291</v>
      </c>
      <c r="GBS297" s="38" t="s">
        <v>1291</v>
      </c>
      <c r="GBT297" s="38" t="s">
        <v>1291</v>
      </c>
      <c r="GBU297" s="38" t="s">
        <v>1291</v>
      </c>
      <c r="GBV297" s="38" t="s">
        <v>1291</v>
      </c>
      <c r="GBW297" s="38" t="s">
        <v>1291</v>
      </c>
      <c r="GBX297" s="38" t="s">
        <v>1291</v>
      </c>
      <c r="GBY297" s="38" t="s">
        <v>1291</v>
      </c>
      <c r="GBZ297" s="38" t="s">
        <v>1291</v>
      </c>
      <c r="GCA297" s="38" t="s">
        <v>1291</v>
      </c>
      <c r="GCB297" s="38" t="s">
        <v>1291</v>
      </c>
      <c r="GCC297" s="38" t="s">
        <v>1291</v>
      </c>
      <c r="GCD297" s="38" t="s">
        <v>1291</v>
      </c>
      <c r="GCE297" s="38" t="s">
        <v>1291</v>
      </c>
      <c r="GCF297" s="38" t="s">
        <v>1291</v>
      </c>
      <c r="GCG297" s="38" t="s">
        <v>1291</v>
      </c>
      <c r="GCH297" s="38" t="s">
        <v>1291</v>
      </c>
      <c r="GCI297" s="38" t="s">
        <v>1291</v>
      </c>
      <c r="GCJ297" s="38" t="s">
        <v>1291</v>
      </c>
      <c r="GCK297" s="38" t="s">
        <v>1291</v>
      </c>
      <c r="GCL297" s="38" t="s">
        <v>1291</v>
      </c>
      <c r="GCM297" s="38" t="s">
        <v>1291</v>
      </c>
      <c r="GCN297" s="38" t="s">
        <v>1291</v>
      </c>
      <c r="GCO297" s="38" t="s">
        <v>1291</v>
      </c>
      <c r="GCP297" s="38" t="s">
        <v>1291</v>
      </c>
      <c r="GCQ297" s="38" t="s">
        <v>1291</v>
      </c>
      <c r="GCR297" s="38" t="s">
        <v>1291</v>
      </c>
      <c r="GCS297" s="38" t="s">
        <v>1291</v>
      </c>
      <c r="GCT297" s="38" t="s">
        <v>1291</v>
      </c>
      <c r="GCU297" s="38" t="s">
        <v>1291</v>
      </c>
      <c r="GCV297" s="38" t="s">
        <v>1291</v>
      </c>
      <c r="GCW297" s="38" t="s">
        <v>1291</v>
      </c>
      <c r="GCX297" s="38" t="s">
        <v>1291</v>
      </c>
      <c r="GCY297" s="38" t="s">
        <v>1291</v>
      </c>
      <c r="GCZ297" s="38" t="s">
        <v>1291</v>
      </c>
      <c r="GDA297" s="38" t="s">
        <v>1291</v>
      </c>
      <c r="GDB297" s="38" t="s">
        <v>1291</v>
      </c>
      <c r="GDC297" s="38" t="s">
        <v>1291</v>
      </c>
      <c r="GDD297" s="38" t="s">
        <v>1291</v>
      </c>
      <c r="GDE297" s="38" t="s">
        <v>1291</v>
      </c>
      <c r="GDF297" s="38" t="s">
        <v>1291</v>
      </c>
      <c r="GDG297" s="38" t="s">
        <v>1291</v>
      </c>
      <c r="GDH297" s="38" t="s">
        <v>1291</v>
      </c>
      <c r="GDI297" s="38" t="s">
        <v>1291</v>
      </c>
      <c r="GDJ297" s="38" t="s">
        <v>1291</v>
      </c>
      <c r="GDK297" s="38" t="s">
        <v>1291</v>
      </c>
      <c r="GDL297" s="38" t="s">
        <v>1291</v>
      </c>
      <c r="GDM297" s="38" t="s">
        <v>1291</v>
      </c>
      <c r="GDN297" s="38" t="s">
        <v>1291</v>
      </c>
      <c r="GDO297" s="38" t="s">
        <v>1291</v>
      </c>
      <c r="GDP297" s="38" t="s">
        <v>1291</v>
      </c>
      <c r="GDQ297" s="38" t="s">
        <v>1291</v>
      </c>
      <c r="GDR297" s="38" t="s">
        <v>1291</v>
      </c>
      <c r="GDS297" s="38" t="s">
        <v>1291</v>
      </c>
      <c r="GDT297" s="38" t="s">
        <v>1291</v>
      </c>
      <c r="GDU297" s="38" t="s">
        <v>1291</v>
      </c>
      <c r="GDV297" s="38" t="s">
        <v>1291</v>
      </c>
      <c r="GDW297" s="38" t="s">
        <v>1291</v>
      </c>
      <c r="GDX297" s="38" t="s">
        <v>1291</v>
      </c>
      <c r="GDY297" s="38" t="s">
        <v>1291</v>
      </c>
      <c r="GDZ297" s="38" t="s">
        <v>1291</v>
      </c>
      <c r="GEA297" s="38" t="s">
        <v>1291</v>
      </c>
      <c r="GEB297" s="38" t="s">
        <v>1291</v>
      </c>
      <c r="GEC297" s="38" t="s">
        <v>1291</v>
      </c>
      <c r="GED297" s="38" t="s">
        <v>1291</v>
      </c>
      <c r="GEE297" s="38" t="s">
        <v>1291</v>
      </c>
      <c r="GEF297" s="38" t="s">
        <v>1291</v>
      </c>
      <c r="GEG297" s="38" t="s">
        <v>1291</v>
      </c>
      <c r="GEH297" s="38" t="s">
        <v>1291</v>
      </c>
      <c r="GEI297" s="38" t="s">
        <v>1291</v>
      </c>
      <c r="GEJ297" s="38" t="s">
        <v>1291</v>
      </c>
      <c r="GEK297" s="38" t="s">
        <v>1291</v>
      </c>
      <c r="GEL297" s="38" t="s">
        <v>1291</v>
      </c>
      <c r="GEM297" s="38" t="s">
        <v>1291</v>
      </c>
      <c r="GEN297" s="38" t="s">
        <v>1291</v>
      </c>
      <c r="GEO297" s="38" t="s">
        <v>1291</v>
      </c>
      <c r="GEP297" s="38" t="s">
        <v>1291</v>
      </c>
      <c r="GEQ297" s="38" t="s">
        <v>1291</v>
      </c>
      <c r="GER297" s="38" t="s">
        <v>1291</v>
      </c>
      <c r="GES297" s="38" t="s">
        <v>1291</v>
      </c>
      <c r="GET297" s="38" t="s">
        <v>1291</v>
      </c>
      <c r="GEU297" s="38" t="s">
        <v>1291</v>
      </c>
      <c r="GEV297" s="38" t="s">
        <v>1291</v>
      </c>
      <c r="GEW297" s="38" t="s">
        <v>1291</v>
      </c>
      <c r="GEX297" s="38" t="s">
        <v>1291</v>
      </c>
      <c r="GEY297" s="38" t="s">
        <v>1291</v>
      </c>
      <c r="GEZ297" s="38" t="s">
        <v>1291</v>
      </c>
      <c r="GFA297" s="38" t="s">
        <v>1291</v>
      </c>
      <c r="GFB297" s="38" t="s">
        <v>1291</v>
      </c>
      <c r="GFC297" s="38" t="s">
        <v>1291</v>
      </c>
      <c r="GFD297" s="38" t="s">
        <v>1291</v>
      </c>
      <c r="GFE297" s="38" t="s">
        <v>1291</v>
      </c>
      <c r="GFF297" s="38" t="s">
        <v>1291</v>
      </c>
      <c r="GFG297" s="38" t="s">
        <v>1291</v>
      </c>
      <c r="GFH297" s="38" t="s">
        <v>1291</v>
      </c>
      <c r="GFI297" s="38" t="s">
        <v>1291</v>
      </c>
      <c r="GFJ297" s="38" t="s">
        <v>1291</v>
      </c>
      <c r="GFK297" s="38" t="s">
        <v>1291</v>
      </c>
      <c r="GFL297" s="38" t="s">
        <v>1291</v>
      </c>
      <c r="GFM297" s="38" t="s">
        <v>1291</v>
      </c>
      <c r="GFN297" s="38" t="s">
        <v>1291</v>
      </c>
      <c r="GFO297" s="38" t="s">
        <v>1291</v>
      </c>
      <c r="GFP297" s="38" t="s">
        <v>1291</v>
      </c>
      <c r="GFQ297" s="38" t="s">
        <v>1291</v>
      </c>
      <c r="GFR297" s="38" t="s">
        <v>1291</v>
      </c>
      <c r="GFS297" s="38" t="s">
        <v>1291</v>
      </c>
      <c r="GFT297" s="38" t="s">
        <v>1291</v>
      </c>
      <c r="GFU297" s="38" t="s">
        <v>1291</v>
      </c>
      <c r="GFV297" s="38" t="s">
        <v>1291</v>
      </c>
      <c r="GFW297" s="38" t="s">
        <v>1291</v>
      </c>
      <c r="GFX297" s="38" t="s">
        <v>1291</v>
      </c>
      <c r="GFY297" s="38" t="s">
        <v>1291</v>
      </c>
      <c r="GFZ297" s="38" t="s">
        <v>1291</v>
      </c>
      <c r="GGA297" s="38" t="s">
        <v>1291</v>
      </c>
      <c r="GGB297" s="38" t="s">
        <v>1291</v>
      </c>
      <c r="GGC297" s="38" t="s">
        <v>1291</v>
      </c>
      <c r="GGD297" s="38" t="s">
        <v>1291</v>
      </c>
      <c r="GGE297" s="38" t="s">
        <v>1291</v>
      </c>
      <c r="GGF297" s="38" t="s">
        <v>1291</v>
      </c>
      <c r="GGG297" s="38" t="s">
        <v>1291</v>
      </c>
      <c r="GGH297" s="38" t="s">
        <v>1291</v>
      </c>
      <c r="GGI297" s="38" t="s">
        <v>1291</v>
      </c>
      <c r="GGJ297" s="38" t="s">
        <v>1291</v>
      </c>
      <c r="GGK297" s="38" t="s">
        <v>1291</v>
      </c>
      <c r="GGL297" s="38" t="s">
        <v>1291</v>
      </c>
      <c r="GGM297" s="38" t="s">
        <v>1291</v>
      </c>
      <c r="GGN297" s="38" t="s">
        <v>1291</v>
      </c>
      <c r="GGO297" s="38" t="s">
        <v>1291</v>
      </c>
      <c r="GGP297" s="38" t="s">
        <v>1291</v>
      </c>
      <c r="GGQ297" s="38" t="s">
        <v>1291</v>
      </c>
      <c r="GGR297" s="38" t="s">
        <v>1291</v>
      </c>
      <c r="GGS297" s="38" t="s">
        <v>1291</v>
      </c>
      <c r="GGT297" s="38" t="s">
        <v>1291</v>
      </c>
      <c r="GGU297" s="38" t="s">
        <v>1291</v>
      </c>
      <c r="GGV297" s="38" t="s">
        <v>1291</v>
      </c>
      <c r="GGW297" s="38" t="s">
        <v>1291</v>
      </c>
      <c r="GGX297" s="38" t="s">
        <v>1291</v>
      </c>
      <c r="GGY297" s="38" t="s">
        <v>1291</v>
      </c>
      <c r="GGZ297" s="38" t="s">
        <v>1291</v>
      </c>
      <c r="GHA297" s="38" t="s">
        <v>1291</v>
      </c>
      <c r="GHB297" s="38" t="s">
        <v>1291</v>
      </c>
      <c r="GHC297" s="38" t="s">
        <v>1291</v>
      </c>
      <c r="GHD297" s="38" t="s">
        <v>1291</v>
      </c>
      <c r="GHE297" s="38" t="s">
        <v>1291</v>
      </c>
      <c r="GHF297" s="38" t="s">
        <v>1291</v>
      </c>
      <c r="GHG297" s="38" t="s">
        <v>1291</v>
      </c>
      <c r="GHH297" s="38" t="s">
        <v>1291</v>
      </c>
      <c r="GHI297" s="38" t="s">
        <v>1291</v>
      </c>
      <c r="GHJ297" s="38" t="s">
        <v>1291</v>
      </c>
      <c r="GHK297" s="38" t="s">
        <v>1291</v>
      </c>
      <c r="GHL297" s="38" t="s">
        <v>1291</v>
      </c>
      <c r="GHM297" s="38" t="s">
        <v>1291</v>
      </c>
      <c r="GHN297" s="38" t="s">
        <v>1291</v>
      </c>
      <c r="GHO297" s="38" t="s">
        <v>1291</v>
      </c>
      <c r="GHP297" s="38" t="s">
        <v>1291</v>
      </c>
      <c r="GHQ297" s="38" t="s">
        <v>1291</v>
      </c>
      <c r="GHR297" s="38" t="s">
        <v>1291</v>
      </c>
      <c r="GHS297" s="38" t="s">
        <v>1291</v>
      </c>
      <c r="GHT297" s="38" t="s">
        <v>1291</v>
      </c>
      <c r="GHU297" s="38" t="s">
        <v>1291</v>
      </c>
      <c r="GHV297" s="38" t="s">
        <v>1291</v>
      </c>
      <c r="GHW297" s="38" t="s">
        <v>1291</v>
      </c>
      <c r="GHX297" s="38" t="s">
        <v>1291</v>
      </c>
      <c r="GHY297" s="38" t="s">
        <v>1291</v>
      </c>
      <c r="GHZ297" s="38" t="s">
        <v>1291</v>
      </c>
      <c r="GIA297" s="38" t="s">
        <v>1291</v>
      </c>
      <c r="GIB297" s="38" t="s">
        <v>1291</v>
      </c>
      <c r="GIC297" s="38" t="s">
        <v>1291</v>
      </c>
      <c r="GID297" s="38" t="s">
        <v>1291</v>
      </c>
      <c r="GIE297" s="38" t="s">
        <v>1291</v>
      </c>
      <c r="GIF297" s="38" t="s">
        <v>1291</v>
      </c>
      <c r="GIG297" s="38" t="s">
        <v>1291</v>
      </c>
      <c r="GIH297" s="38" t="s">
        <v>1291</v>
      </c>
      <c r="GII297" s="38" t="s">
        <v>1291</v>
      </c>
      <c r="GIJ297" s="38" t="s">
        <v>1291</v>
      </c>
      <c r="GIK297" s="38" t="s">
        <v>1291</v>
      </c>
      <c r="GIL297" s="38" t="s">
        <v>1291</v>
      </c>
      <c r="GIM297" s="38" t="s">
        <v>1291</v>
      </c>
      <c r="GIN297" s="38" t="s">
        <v>1291</v>
      </c>
      <c r="GIO297" s="38" t="s">
        <v>1291</v>
      </c>
      <c r="GIP297" s="38" t="s">
        <v>1291</v>
      </c>
      <c r="GIQ297" s="38" t="s">
        <v>1291</v>
      </c>
      <c r="GIR297" s="38" t="s">
        <v>1291</v>
      </c>
      <c r="GIS297" s="38" t="s">
        <v>1291</v>
      </c>
      <c r="GIT297" s="38" t="s">
        <v>1291</v>
      </c>
      <c r="GIU297" s="38" t="s">
        <v>1291</v>
      </c>
      <c r="GIV297" s="38" t="s">
        <v>1291</v>
      </c>
      <c r="GIW297" s="38" t="s">
        <v>1291</v>
      </c>
      <c r="GIX297" s="38" t="s">
        <v>1291</v>
      </c>
      <c r="GIY297" s="38" t="s">
        <v>1291</v>
      </c>
      <c r="GIZ297" s="38" t="s">
        <v>1291</v>
      </c>
      <c r="GJA297" s="38" t="s">
        <v>1291</v>
      </c>
      <c r="GJB297" s="38" t="s">
        <v>1291</v>
      </c>
      <c r="GJC297" s="38" t="s">
        <v>1291</v>
      </c>
      <c r="GJD297" s="38" t="s">
        <v>1291</v>
      </c>
      <c r="GJE297" s="38" t="s">
        <v>1291</v>
      </c>
      <c r="GJF297" s="38" t="s">
        <v>1291</v>
      </c>
      <c r="GJG297" s="38" t="s">
        <v>1291</v>
      </c>
      <c r="GJH297" s="38" t="s">
        <v>1291</v>
      </c>
      <c r="GJI297" s="38" t="s">
        <v>1291</v>
      </c>
      <c r="GJJ297" s="38" t="s">
        <v>1291</v>
      </c>
      <c r="GJK297" s="38" t="s">
        <v>1291</v>
      </c>
      <c r="GJL297" s="38" t="s">
        <v>1291</v>
      </c>
      <c r="GJM297" s="38" t="s">
        <v>1291</v>
      </c>
      <c r="GJN297" s="38" t="s">
        <v>1291</v>
      </c>
      <c r="GJO297" s="38" t="s">
        <v>1291</v>
      </c>
      <c r="GJP297" s="38" t="s">
        <v>1291</v>
      </c>
      <c r="GJQ297" s="38" t="s">
        <v>1291</v>
      </c>
      <c r="GJR297" s="38" t="s">
        <v>1291</v>
      </c>
      <c r="GJS297" s="38" t="s">
        <v>1291</v>
      </c>
      <c r="GJT297" s="38" t="s">
        <v>1291</v>
      </c>
      <c r="GJU297" s="38" t="s">
        <v>1291</v>
      </c>
      <c r="GJV297" s="38" t="s">
        <v>1291</v>
      </c>
      <c r="GJW297" s="38" t="s">
        <v>1291</v>
      </c>
      <c r="GJX297" s="38" t="s">
        <v>1291</v>
      </c>
      <c r="GJY297" s="38" t="s">
        <v>1291</v>
      </c>
      <c r="GJZ297" s="38" t="s">
        <v>1291</v>
      </c>
      <c r="GKA297" s="38" t="s">
        <v>1291</v>
      </c>
      <c r="GKB297" s="38" t="s">
        <v>1291</v>
      </c>
      <c r="GKC297" s="38" t="s">
        <v>1291</v>
      </c>
      <c r="GKD297" s="38" t="s">
        <v>1291</v>
      </c>
      <c r="GKE297" s="38" t="s">
        <v>1291</v>
      </c>
      <c r="GKF297" s="38" t="s">
        <v>1291</v>
      </c>
      <c r="GKG297" s="38" t="s">
        <v>1291</v>
      </c>
      <c r="GKH297" s="38" t="s">
        <v>1291</v>
      </c>
      <c r="GKI297" s="38" t="s">
        <v>1291</v>
      </c>
      <c r="GKJ297" s="38" t="s">
        <v>1291</v>
      </c>
      <c r="GKK297" s="38" t="s">
        <v>1291</v>
      </c>
      <c r="GKL297" s="38" t="s">
        <v>1291</v>
      </c>
      <c r="GKM297" s="38" t="s">
        <v>1291</v>
      </c>
      <c r="GKN297" s="38" t="s">
        <v>1291</v>
      </c>
      <c r="GKO297" s="38" t="s">
        <v>1291</v>
      </c>
      <c r="GKP297" s="38" t="s">
        <v>1291</v>
      </c>
      <c r="GKQ297" s="38" t="s">
        <v>1291</v>
      </c>
      <c r="GKR297" s="38" t="s">
        <v>1291</v>
      </c>
      <c r="GKS297" s="38" t="s">
        <v>1291</v>
      </c>
      <c r="GKT297" s="38" t="s">
        <v>1291</v>
      </c>
      <c r="GKU297" s="38" t="s">
        <v>1291</v>
      </c>
      <c r="GKV297" s="38" t="s">
        <v>1291</v>
      </c>
      <c r="GKW297" s="38" t="s">
        <v>1291</v>
      </c>
      <c r="GKX297" s="38" t="s">
        <v>1291</v>
      </c>
      <c r="GKY297" s="38" t="s">
        <v>1291</v>
      </c>
      <c r="GKZ297" s="38" t="s">
        <v>1291</v>
      </c>
      <c r="GLA297" s="38" t="s">
        <v>1291</v>
      </c>
      <c r="GLB297" s="38" t="s">
        <v>1291</v>
      </c>
      <c r="GLC297" s="38" t="s">
        <v>1291</v>
      </c>
      <c r="GLD297" s="38" t="s">
        <v>1291</v>
      </c>
      <c r="GLE297" s="38" t="s">
        <v>1291</v>
      </c>
      <c r="GLF297" s="38" t="s">
        <v>1291</v>
      </c>
      <c r="GLG297" s="38" t="s">
        <v>1291</v>
      </c>
      <c r="GLH297" s="38" t="s">
        <v>1291</v>
      </c>
      <c r="GLI297" s="38" t="s">
        <v>1291</v>
      </c>
      <c r="GLJ297" s="38" t="s">
        <v>1291</v>
      </c>
      <c r="GLK297" s="38" t="s">
        <v>1291</v>
      </c>
      <c r="GLL297" s="38" t="s">
        <v>1291</v>
      </c>
      <c r="GLM297" s="38" t="s">
        <v>1291</v>
      </c>
      <c r="GLN297" s="38" t="s">
        <v>1291</v>
      </c>
      <c r="GLO297" s="38" t="s">
        <v>1291</v>
      </c>
      <c r="GLP297" s="38" t="s">
        <v>1291</v>
      </c>
      <c r="GLQ297" s="38" t="s">
        <v>1291</v>
      </c>
      <c r="GLR297" s="38" t="s">
        <v>1291</v>
      </c>
      <c r="GLS297" s="38" t="s">
        <v>1291</v>
      </c>
      <c r="GLT297" s="38" t="s">
        <v>1291</v>
      </c>
      <c r="GLU297" s="38" t="s">
        <v>1291</v>
      </c>
      <c r="GLV297" s="38" t="s">
        <v>1291</v>
      </c>
      <c r="GLW297" s="38" t="s">
        <v>1291</v>
      </c>
      <c r="GLX297" s="38" t="s">
        <v>1291</v>
      </c>
      <c r="GLY297" s="38" t="s">
        <v>1291</v>
      </c>
      <c r="GLZ297" s="38" t="s">
        <v>1291</v>
      </c>
      <c r="GMA297" s="38" t="s">
        <v>1291</v>
      </c>
      <c r="GMB297" s="38" t="s">
        <v>1291</v>
      </c>
      <c r="GMC297" s="38" t="s">
        <v>1291</v>
      </c>
      <c r="GMD297" s="38" t="s">
        <v>1291</v>
      </c>
      <c r="GME297" s="38" t="s">
        <v>1291</v>
      </c>
      <c r="GMF297" s="38" t="s">
        <v>1291</v>
      </c>
      <c r="GMG297" s="38" t="s">
        <v>1291</v>
      </c>
      <c r="GMH297" s="38" t="s">
        <v>1291</v>
      </c>
      <c r="GMI297" s="38" t="s">
        <v>1291</v>
      </c>
      <c r="GMJ297" s="38" t="s">
        <v>1291</v>
      </c>
      <c r="GMK297" s="38" t="s">
        <v>1291</v>
      </c>
      <c r="GML297" s="38" t="s">
        <v>1291</v>
      </c>
      <c r="GMM297" s="38" t="s">
        <v>1291</v>
      </c>
      <c r="GMN297" s="38" t="s">
        <v>1291</v>
      </c>
      <c r="GMO297" s="38" t="s">
        <v>1291</v>
      </c>
      <c r="GMP297" s="38" t="s">
        <v>1291</v>
      </c>
      <c r="GMQ297" s="38" t="s">
        <v>1291</v>
      </c>
      <c r="GMR297" s="38" t="s">
        <v>1291</v>
      </c>
      <c r="GMS297" s="38" t="s">
        <v>1291</v>
      </c>
      <c r="GMT297" s="38" t="s">
        <v>1291</v>
      </c>
      <c r="GMU297" s="38" t="s">
        <v>1291</v>
      </c>
      <c r="GMV297" s="38" t="s">
        <v>1291</v>
      </c>
      <c r="GMW297" s="38" t="s">
        <v>1291</v>
      </c>
      <c r="GMX297" s="38" t="s">
        <v>1291</v>
      </c>
      <c r="GMY297" s="38" t="s">
        <v>1291</v>
      </c>
      <c r="GMZ297" s="38" t="s">
        <v>1291</v>
      </c>
      <c r="GNA297" s="38" t="s">
        <v>1291</v>
      </c>
      <c r="GNB297" s="38" t="s">
        <v>1291</v>
      </c>
      <c r="GNC297" s="38" t="s">
        <v>1291</v>
      </c>
      <c r="GND297" s="38" t="s">
        <v>1291</v>
      </c>
      <c r="GNE297" s="38" t="s">
        <v>1291</v>
      </c>
      <c r="GNF297" s="38" t="s">
        <v>1291</v>
      </c>
      <c r="GNG297" s="38" t="s">
        <v>1291</v>
      </c>
      <c r="GNH297" s="38" t="s">
        <v>1291</v>
      </c>
      <c r="GNI297" s="38" t="s">
        <v>1291</v>
      </c>
      <c r="GNJ297" s="38" t="s">
        <v>1291</v>
      </c>
      <c r="GNK297" s="38" t="s">
        <v>1291</v>
      </c>
      <c r="GNL297" s="38" t="s">
        <v>1291</v>
      </c>
      <c r="GNM297" s="38" t="s">
        <v>1291</v>
      </c>
      <c r="GNN297" s="38" t="s">
        <v>1291</v>
      </c>
      <c r="GNO297" s="38" t="s">
        <v>1291</v>
      </c>
      <c r="GNP297" s="38" t="s">
        <v>1291</v>
      </c>
      <c r="GNQ297" s="38" t="s">
        <v>1291</v>
      </c>
      <c r="GNR297" s="38" t="s">
        <v>1291</v>
      </c>
      <c r="GNS297" s="38" t="s">
        <v>1291</v>
      </c>
      <c r="GNT297" s="38" t="s">
        <v>1291</v>
      </c>
      <c r="GNU297" s="38" t="s">
        <v>1291</v>
      </c>
      <c r="GNV297" s="38" t="s">
        <v>1291</v>
      </c>
      <c r="GNW297" s="38" t="s">
        <v>1291</v>
      </c>
      <c r="GNX297" s="38" t="s">
        <v>1291</v>
      </c>
      <c r="GNY297" s="38" t="s">
        <v>1291</v>
      </c>
      <c r="GNZ297" s="38" t="s">
        <v>1291</v>
      </c>
      <c r="GOA297" s="38" t="s">
        <v>1291</v>
      </c>
      <c r="GOB297" s="38" t="s">
        <v>1291</v>
      </c>
      <c r="GOC297" s="38" t="s">
        <v>1291</v>
      </c>
      <c r="GOD297" s="38" t="s">
        <v>1291</v>
      </c>
      <c r="GOE297" s="38" t="s">
        <v>1291</v>
      </c>
      <c r="GOF297" s="38" t="s">
        <v>1291</v>
      </c>
      <c r="GOG297" s="38" t="s">
        <v>1291</v>
      </c>
      <c r="GOH297" s="38" t="s">
        <v>1291</v>
      </c>
      <c r="GOI297" s="38" t="s">
        <v>1291</v>
      </c>
      <c r="GOJ297" s="38" t="s">
        <v>1291</v>
      </c>
      <c r="GOK297" s="38" t="s">
        <v>1291</v>
      </c>
      <c r="GOL297" s="38" t="s">
        <v>1291</v>
      </c>
      <c r="GOM297" s="38" t="s">
        <v>1291</v>
      </c>
      <c r="GON297" s="38" t="s">
        <v>1291</v>
      </c>
      <c r="GOO297" s="38" t="s">
        <v>1291</v>
      </c>
      <c r="GOP297" s="38" t="s">
        <v>1291</v>
      </c>
      <c r="GOQ297" s="38" t="s">
        <v>1291</v>
      </c>
      <c r="GOR297" s="38" t="s">
        <v>1291</v>
      </c>
      <c r="GOS297" s="38" t="s">
        <v>1291</v>
      </c>
      <c r="GOT297" s="38" t="s">
        <v>1291</v>
      </c>
      <c r="GOU297" s="38" t="s">
        <v>1291</v>
      </c>
      <c r="GOV297" s="38" t="s">
        <v>1291</v>
      </c>
      <c r="GOW297" s="38" t="s">
        <v>1291</v>
      </c>
      <c r="GOX297" s="38" t="s">
        <v>1291</v>
      </c>
      <c r="GOY297" s="38" t="s">
        <v>1291</v>
      </c>
      <c r="GOZ297" s="38" t="s">
        <v>1291</v>
      </c>
      <c r="GPA297" s="38" t="s">
        <v>1291</v>
      </c>
      <c r="GPB297" s="38" t="s">
        <v>1291</v>
      </c>
      <c r="GPC297" s="38" t="s">
        <v>1291</v>
      </c>
      <c r="GPD297" s="38" t="s">
        <v>1291</v>
      </c>
      <c r="GPE297" s="38" t="s">
        <v>1291</v>
      </c>
      <c r="GPF297" s="38" t="s">
        <v>1291</v>
      </c>
      <c r="GPG297" s="38" t="s">
        <v>1291</v>
      </c>
      <c r="GPH297" s="38" t="s">
        <v>1291</v>
      </c>
      <c r="GPI297" s="38" t="s">
        <v>1291</v>
      </c>
      <c r="GPJ297" s="38" t="s">
        <v>1291</v>
      </c>
      <c r="GPK297" s="38" t="s">
        <v>1291</v>
      </c>
      <c r="GPL297" s="38" t="s">
        <v>1291</v>
      </c>
      <c r="GPM297" s="38" t="s">
        <v>1291</v>
      </c>
      <c r="GPN297" s="38" t="s">
        <v>1291</v>
      </c>
      <c r="GPO297" s="38" t="s">
        <v>1291</v>
      </c>
      <c r="GPP297" s="38" t="s">
        <v>1291</v>
      </c>
      <c r="GPQ297" s="38" t="s">
        <v>1291</v>
      </c>
      <c r="GPR297" s="38" t="s">
        <v>1291</v>
      </c>
      <c r="GPS297" s="38" t="s">
        <v>1291</v>
      </c>
      <c r="GPT297" s="38" t="s">
        <v>1291</v>
      </c>
      <c r="GPU297" s="38" t="s">
        <v>1291</v>
      </c>
      <c r="GPV297" s="38" t="s">
        <v>1291</v>
      </c>
      <c r="GPW297" s="38" t="s">
        <v>1291</v>
      </c>
      <c r="GPX297" s="38" t="s">
        <v>1291</v>
      </c>
      <c r="GPY297" s="38" t="s">
        <v>1291</v>
      </c>
      <c r="GPZ297" s="38" t="s">
        <v>1291</v>
      </c>
      <c r="GQA297" s="38" t="s">
        <v>1291</v>
      </c>
      <c r="GQB297" s="38" t="s">
        <v>1291</v>
      </c>
      <c r="GQC297" s="38" t="s">
        <v>1291</v>
      </c>
      <c r="GQD297" s="38" t="s">
        <v>1291</v>
      </c>
      <c r="GQE297" s="38" t="s">
        <v>1291</v>
      </c>
      <c r="GQF297" s="38" t="s">
        <v>1291</v>
      </c>
      <c r="GQG297" s="38" t="s">
        <v>1291</v>
      </c>
      <c r="GQH297" s="38" t="s">
        <v>1291</v>
      </c>
      <c r="GQI297" s="38" t="s">
        <v>1291</v>
      </c>
      <c r="GQJ297" s="38" t="s">
        <v>1291</v>
      </c>
      <c r="GQK297" s="38" t="s">
        <v>1291</v>
      </c>
      <c r="GQL297" s="38" t="s">
        <v>1291</v>
      </c>
      <c r="GQM297" s="38" t="s">
        <v>1291</v>
      </c>
      <c r="GQN297" s="38" t="s">
        <v>1291</v>
      </c>
      <c r="GQO297" s="38" t="s">
        <v>1291</v>
      </c>
      <c r="GQP297" s="38" t="s">
        <v>1291</v>
      </c>
      <c r="GQQ297" s="38" t="s">
        <v>1291</v>
      </c>
      <c r="GQR297" s="38" t="s">
        <v>1291</v>
      </c>
      <c r="GQS297" s="38" t="s">
        <v>1291</v>
      </c>
      <c r="GQT297" s="38" t="s">
        <v>1291</v>
      </c>
      <c r="GQU297" s="38" t="s">
        <v>1291</v>
      </c>
      <c r="GQV297" s="38" t="s">
        <v>1291</v>
      </c>
      <c r="GQW297" s="38" t="s">
        <v>1291</v>
      </c>
      <c r="GQX297" s="38" t="s">
        <v>1291</v>
      </c>
      <c r="GQY297" s="38" t="s">
        <v>1291</v>
      </c>
      <c r="GQZ297" s="38" t="s">
        <v>1291</v>
      </c>
      <c r="GRA297" s="38" t="s">
        <v>1291</v>
      </c>
      <c r="GRB297" s="38" t="s">
        <v>1291</v>
      </c>
      <c r="GRC297" s="38" t="s">
        <v>1291</v>
      </c>
      <c r="GRD297" s="38" t="s">
        <v>1291</v>
      </c>
      <c r="GRE297" s="38" t="s">
        <v>1291</v>
      </c>
      <c r="GRF297" s="38" t="s">
        <v>1291</v>
      </c>
      <c r="GRG297" s="38" t="s">
        <v>1291</v>
      </c>
      <c r="GRH297" s="38" t="s">
        <v>1291</v>
      </c>
      <c r="GRI297" s="38" t="s">
        <v>1291</v>
      </c>
      <c r="GRJ297" s="38" t="s">
        <v>1291</v>
      </c>
      <c r="GRK297" s="38" t="s">
        <v>1291</v>
      </c>
      <c r="GRL297" s="38" t="s">
        <v>1291</v>
      </c>
      <c r="GRM297" s="38" t="s">
        <v>1291</v>
      </c>
      <c r="GRN297" s="38" t="s">
        <v>1291</v>
      </c>
      <c r="GRO297" s="38" t="s">
        <v>1291</v>
      </c>
      <c r="GRP297" s="38" t="s">
        <v>1291</v>
      </c>
      <c r="GRQ297" s="38" t="s">
        <v>1291</v>
      </c>
      <c r="GRR297" s="38" t="s">
        <v>1291</v>
      </c>
      <c r="GRS297" s="38" t="s">
        <v>1291</v>
      </c>
      <c r="GRT297" s="38" t="s">
        <v>1291</v>
      </c>
      <c r="GRU297" s="38" t="s">
        <v>1291</v>
      </c>
      <c r="GRV297" s="38" t="s">
        <v>1291</v>
      </c>
      <c r="GRW297" s="38" t="s">
        <v>1291</v>
      </c>
      <c r="GRX297" s="38" t="s">
        <v>1291</v>
      </c>
      <c r="GRY297" s="38" t="s">
        <v>1291</v>
      </c>
      <c r="GRZ297" s="38" t="s">
        <v>1291</v>
      </c>
      <c r="GSA297" s="38" t="s">
        <v>1291</v>
      </c>
      <c r="GSB297" s="38" t="s">
        <v>1291</v>
      </c>
      <c r="GSC297" s="38" t="s">
        <v>1291</v>
      </c>
      <c r="GSD297" s="38" t="s">
        <v>1291</v>
      </c>
      <c r="GSE297" s="38" t="s">
        <v>1291</v>
      </c>
      <c r="GSF297" s="38" t="s">
        <v>1291</v>
      </c>
      <c r="GSG297" s="38" t="s">
        <v>1291</v>
      </c>
      <c r="GSH297" s="38" t="s">
        <v>1291</v>
      </c>
      <c r="GSI297" s="38" t="s">
        <v>1291</v>
      </c>
      <c r="GSJ297" s="38" t="s">
        <v>1291</v>
      </c>
      <c r="GSK297" s="38" t="s">
        <v>1291</v>
      </c>
      <c r="GSL297" s="38" t="s">
        <v>1291</v>
      </c>
      <c r="GSM297" s="38" t="s">
        <v>1291</v>
      </c>
      <c r="GSN297" s="38" t="s">
        <v>1291</v>
      </c>
      <c r="GSO297" s="38" t="s">
        <v>1291</v>
      </c>
      <c r="GSP297" s="38" t="s">
        <v>1291</v>
      </c>
      <c r="GSQ297" s="38" t="s">
        <v>1291</v>
      </c>
      <c r="GSR297" s="38" t="s">
        <v>1291</v>
      </c>
      <c r="GSS297" s="38" t="s">
        <v>1291</v>
      </c>
      <c r="GST297" s="38" t="s">
        <v>1291</v>
      </c>
      <c r="GSU297" s="38" t="s">
        <v>1291</v>
      </c>
      <c r="GSV297" s="38" t="s">
        <v>1291</v>
      </c>
      <c r="GSW297" s="38" t="s">
        <v>1291</v>
      </c>
      <c r="GSX297" s="38" t="s">
        <v>1291</v>
      </c>
      <c r="GSY297" s="38" t="s">
        <v>1291</v>
      </c>
      <c r="GSZ297" s="38" t="s">
        <v>1291</v>
      </c>
      <c r="GTA297" s="38" t="s">
        <v>1291</v>
      </c>
      <c r="GTB297" s="38" t="s">
        <v>1291</v>
      </c>
      <c r="GTC297" s="38" t="s">
        <v>1291</v>
      </c>
      <c r="GTD297" s="38" t="s">
        <v>1291</v>
      </c>
      <c r="GTE297" s="38" t="s">
        <v>1291</v>
      </c>
      <c r="GTF297" s="38" t="s">
        <v>1291</v>
      </c>
      <c r="GTG297" s="38" t="s">
        <v>1291</v>
      </c>
      <c r="GTH297" s="38" t="s">
        <v>1291</v>
      </c>
      <c r="GTI297" s="38" t="s">
        <v>1291</v>
      </c>
      <c r="GTJ297" s="38" t="s">
        <v>1291</v>
      </c>
      <c r="GTK297" s="38" t="s">
        <v>1291</v>
      </c>
      <c r="GTL297" s="38" t="s">
        <v>1291</v>
      </c>
      <c r="GTM297" s="38" t="s">
        <v>1291</v>
      </c>
      <c r="GTN297" s="38" t="s">
        <v>1291</v>
      </c>
      <c r="GTO297" s="38" t="s">
        <v>1291</v>
      </c>
      <c r="GTP297" s="38" t="s">
        <v>1291</v>
      </c>
      <c r="GTQ297" s="38" t="s">
        <v>1291</v>
      </c>
      <c r="GTR297" s="38" t="s">
        <v>1291</v>
      </c>
      <c r="GTS297" s="38" t="s">
        <v>1291</v>
      </c>
      <c r="GTT297" s="38" t="s">
        <v>1291</v>
      </c>
      <c r="GTU297" s="38" t="s">
        <v>1291</v>
      </c>
      <c r="GTV297" s="38" t="s">
        <v>1291</v>
      </c>
      <c r="GTW297" s="38" t="s">
        <v>1291</v>
      </c>
      <c r="GTX297" s="38" t="s">
        <v>1291</v>
      </c>
      <c r="GTY297" s="38" t="s">
        <v>1291</v>
      </c>
      <c r="GTZ297" s="38" t="s">
        <v>1291</v>
      </c>
      <c r="GUA297" s="38" t="s">
        <v>1291</v>
      </c>
      <c r="GUB297" s="38" t="s">
        <v>1291</v>
      </c>
      <c r="GUC297" s="38" t="s">
        <v>1291</v>
      </c>
      <c r="GUD297" s="38" t="s">
        <v>1291</v>
      </c>
      <c r="GUE297" s="38" t="s">
        <v>1291</v>
      </c>
      <c r="GUF297" s="38" t="s">
        <v>1291</v>
      </c>
      <c r="GUG297" s="38" t="s">
        <v>1291</v>
      </c>
      <c r="GUH297" s="38" t="s">
        <v>1291</v>
      </c>
      <c r="GUI297" s="38" t="s">
        <v>1291</v>
      </c>
      <c r="GUJ297" s="38" t="s">
        <v>1291</v>
      </c>
      <c r="GUK297" s="38" t="s">
        <v>1291</v>
      </c>
      <c r="GUL297" s="38" t="s">
        <v>1291</v>
      </c>
      <c r="GUM297" s="38" t="s">
        <v>1291</v>
      </c>
      <c r="GUN297" s="38" t="s">
        <v>1291</v>
      </c>
      <c r="GUO297" s="38" t="s">
        <v>1291</v>
      </c>
      <c r="GUP297" s="38" t="s">
        <v>1291</v>
      </c>
      <c r="GUQ297" s="38" t="s">
        <v>1291</v>
      </c>
      <c r="GUR297" s="38" t="s">
        <v>1291</v>
      </c>
      <c r="GUS297" s="38" t="s">
        <v>1291</v>
      </c>
      <c r="GUT297" s="38" t="s">
        <v>1291</v>
      </c>
      <c r="GUU297" s="38" t="s">
        <v>1291</v>
      </c>
      <c r="GUV297" s="38" t="s">
        <v>1291</v>
      </c>
      <c r="GUW297" s="38" t="s">
        <v>1291</v>
      </c>
      <c r="GUX297" s="38" t="s">
        <v>1291</v>
      </c>
      <c r="GUY297" s="38" t="s">
        <v>1291</v>
      </c>
      <c r="GUZ297" s="38" t="s">
        <v>1291</v>
      </c>
      <c r="GVA297" s="38" t="s">
        <v>1291</v>
      </c>
      <c r="GVB297" s="38" t="s">
        <v>1291</v>
      </c>
      <c r="GVC297" s="38" t="s">
        <v>1291</v>
      </c>
      <c r="GVD297" s="38" t="s">
        <v>1291</v>
      </c>
      <c r="GVE297" s="38" t="s">
        <v>1291</v>
      </c>
      <c r="GVF297" s="38" t="s">
        <v>1291</v>
      </c>
      <c r="GVG297" s="38" t="s">
        <v>1291</v>
      </c>
      <c r="GVH297" s="38" t="s">
        <v>1291</v>
      </c>
      <c r="GVI297" s="38" t="s">
        <v>1291</v>
      </c>
      <c r="GVJ297" s="38" t="s">
        <v>1291</v>
      </c>
      <c r="GVK297" s="38" t="s">
        <v>1291</v>
      </c>
      <c r="GVL297" s="38" t="s">
        <v>1291</v>
      </c>
      <c r="GVM297" s="38" t="s">
        <v>1291</v>
      </c>
      <c r="GVN297" s="38" t="s">
        <v>1291</v>
      </c>
      <c r="GVO297" s="38" t="s">
        <v>1291</v>
      </c>
      <c r="GVP297" s="38" t="s">
        <v>1291</v>
      </c>
      <c r="GVQ297" s="38" t="s">
        <v>1291</v>
      </c>
      <c r="GVR297" s="38" t="s">
        <v>1291</v>
      </c>
      <c r="GVS297" s="38" t="s">
        <v>1291</v>
      </c>
      <c r="GVT297" s="38" t="s">
        <v>1291</v>
      </c>
      <c r="GVU297" s="38" t="s">
        <v>1291</v>
      </c>
      <c r="GVV297" s="38" t="s">
        <v>1291</v>
      </c>
      <c r="GVW297" s="38" t="s">
        <v>1291</v>
      </c>
      <c r="GVX297" s="38" t="s">
        <v>1291</v>
      </c>
      <c r="GVY297" s="38" t="s">
        <v>1291</v>
      </c>
      <c r="GVZ297" s="38" t="s">
        <v>1291</v>
      </c>
      <c r="GWA297" s="38" t="s">
        <v>1291</v>
      </c>
      <c r="GWB297" s="38" t="s">
        <v>1291</v>
      </c>
      <c r="GWC297" s="38" t="s">
        <v>1291</v>
      </c>
      <c r="GWD297" s="38" t="s">
        <v>1291</v>
      </c>
      <c r="GWE297" s="38" t="s">
        <v>1291</v>
      </c>
      <c r="GWF297" s="38" t="s">
        <v>1291</v>
      </c>
      <c r="GWG297" s="38" t="s">
        <v>1291</v>
      </c>
      <c r="GWH297" s="38" t="s">
        <v>1291</v>
      </c>
      <c r="GWI297" s="38" t="s">
        <v>1291</v>
      </c>
      <c r="GWJ297" s="38" t="s">
        <v>1291</v>
      </c>
      <c r="GWK297" s="38" t="s">
        <v>1291</v>
      </c>
      <c r="GWL297" s="38" t="s">
        <v>1291</v>
      </c>
      <c r="GWM297" s="38" t="s">
        <v>1291</v>
      </c>
      <c r="GWN297" s="38" t="s">
        <v>1291</v>
      </c>
      <c r="GWO297" s="38" t="s">
        <v>1291</v>
      </c>
      <c r="GWP297" s="38" t="s">
        <v>1291</v>
      </c>
      <c r="GWQ297" s="38" t="s">
        <v>1291</v>
      </c>
      <c r="GWR297" s="38" t="s">
        <v>1291</v>
      </c>
      <c r="GWS297" s="38" t="s">
        <v>1291</v>
      </c>
      <c r="GWT297" s="38" t="s">
        <v>1291</v>
      </c>
      <c r="GWU297" s="38" t="s">
        <v>1291</v>
      </c>
      <c r="GWV297" s="38" t="s">
        <v>1291</v>
      </c>
      <c r="GWW297" s="38" t="s">
        <v>1291</v>
      </c>
      <c r="GWX297" s="38" t="s">
        <v>1291</v>
      </c>
      <c r="GWY297" s="38" t="s">
        <v>1291</v>
      </c>
      <c r="GWZ297" s="38" t="s">
        <v>1291</v>
      </c>
      <c r="GXA297" s="38" t="s">
        <v>1291</v>
      </c>
      <c r="GXB297" s="38" t="s">
        <v>1291</v>
      </c>
      <c r="GXC297" s="38" t="s">
        <v>1291</v>
      </c>
      <c r="GXD297" s="38" t="s">
        <v>1291</v>
      </c>
      <c r="GXE297" s="38" t="s">
        <v>1291</v>
      </c>
      <c r="GXF297" s="38" t="s">
        <v>1291</v>
      </c>
      <c r="GXG297" s="38" t="s">
        <v>1291</v>
      </c>
      <c r="GXH297" s="38" t="s">
        <v>1291</v>
      </c>
      <c r="GXI297" s="38" t="s">
        <v>1291</v>
      </c>
      <c r="GXJ297" s="38" t="s">
        <v>1291</v>
      </c>
      <c r="GXK297" s="38" t="s">
        <v>1291</v>
      </c>
      <c r="GXL297" s="38" t="s">
        <v>1291</v>
      </c>
      <c r="GXM297" s="38" t="s">
        <v>1291</v>
      </c>
      <c r="GXN297" s="38" t="s">
        <v>1291</v>
      </c>
      <c r="GXO297" s="38" t="s">
        <v>1291</v>
      </c>
      <c r="GXP297" s="38" t="s">
        <v>1291</v>
      </c>
      <c r="GXQ297" s="38" t="s">
        <v>1291</v>
      </c>
      <c r="GXR297" s="38" t="s">
        <v>1291</v>
      </c>
      <c r="GXS297" s="38" t="s">
        <v>1291</v>
      </c>
      <c r="GXT297" s="38" t="s">
        <v>1291</v>
      </c>
      <c r="GXU297" s="38" t="s">
        <v>1291</v>
      </c>
      <c r="GXV297" s="38" t="s">
        <v>1291</v>
      </c>
      <c r="GXW297" s="38" t="s">
        <v>1291</v>
      </c>
      <c r="GXX297" s="38" t="s">
        <v>1291</v>
      </c>
      <c r="GXY297" s="38" t="s">
        <v>1291</v>
      </c>
      <c r="GXZ297" s="38" t="s">
        <v>1291</v>
      </c>
      <c r="GYA297" s="38" t="s">
        <v>1291</v>
      </c>
      <c r="GYB297" s="38" t="s">
        <v>1291</v>
      </c>
      <c r="GYC297" s="38" t="s">
        <v>1291</v>
      </c>
      <c r="GYD297" s="38" t="s">
        <v>1291</v>
      </c>
      <c r="GYE297" s="38" t="s">
        <v>1291</v>
      </c>
      <c r="GYF297" s="38" t="s">
        <v>1291</v>
      </c>
      <c r="GYG297" s="38" t="s">
        <v>1291</v>
      </c>
      <c r="GYH297" s="38" t="s">
        <v>1291</v>
      </c>
      <c r="GYI297" s="38" t="s">
        <v>1291</v>
      </c>
      <c r="GYJ297" s="38" t="s">
        <v>1291</v>
      </c>
      <c r="GYK297" s="38" t="s">
        <v>1291</v>
      </c>
      <c r="GYL297" s="38" t="s">
        <v>1291</v>
      </c>
      <c r="GYM297" s="38" t="s">
        <v>1291</v>
      </c>
      <c r="GYN297" s="38" t="s">
        <v>1291</v>
      </c>
      <c r="GYO297" s="38" t="s">
        <v>1291</v>
      </c>
      <c r="GYP297" s="38" t="s">
        <v>1291</v>
      </c>
      <c r="GYQ297" s="38" t="s">
        <v>1291</v>
      </c>
      <c r="GYR297" s="38" t="s">
        <v>1291</v>
      </c>
      <c r="GYS297" s="38" t="s">
        <v>1291</v>
      </c>
      <c r="GYT297" s="38" t="s">
        <v>1291</v>
      </c>
      <c r="GYU297" s="38" t="s">
        <v>1291</v>
      </c>
      <c r="GYV297" s="38" t="s">
        <v>1291</v>
      </c>
      <c r="GYW297" s="38" t="s">
        <v>1291</v>
      </c>
      <c r="GYX297" s="38" t="s">
        <v>1291</v>
      </c>
      <c r="GYY297" s="38" t="s">
        <v>1291</v>
      </c>
      <c r="GYZ297" s="38" t="s">
        <v>1291</v>
      </c>
      <c r="GZA297" s="38" t="s">
        <v>1291</v>
      </c>
      <c r="GZB297" s="38" t="s">
        <v>1291</v>
      </c>
      <c r="GZC297" s="38" t="s">
        <v>1291</v>
      </c>
      <c r="GZD297" s="38" t="s">
        <v>1291</v>
      </c>
      <c r="GZE297" s="38" t="s">
        <v>1291</v>
      </c>
      <c r="GZF297" s="38" t="s">
        <v>1291</v>
      </c>
      <c r="GZG297" s="38" t="s">
        <v>1291</v>
      </c>
      <c r="GZH297" s="38" t="s">
        <v>1291</v>
      </c>
      <c r="GZI297" s="38" t="s">
        <v>1291</v>
      </c>
      <c r="GZJ297" s="38" t="s">
        <v>1291</v>
      </c>
      <c r="GZK297" s="38" t="s">
        <v>1291</v>
      </c>
      <c r="GZL297" s="38" t="s">
        <v>1291</v>
      </c>
      <c r="GZM297" s="38" t="s">
        <v>1291</v>
      </c>
      <c r="GZN297" s="38" t="s">
        <v>1291</v>
      </c>
      <c r="GZO297" s="38" t="s">
        <v>1291</v>
      </c>
      <c r="GZP297" s="38" t="s">
        <v>1291</v>
      </c>
      <c r="GZQ297" s="38" t="s">
        <v>1291</v>
      </c>
      <c r="GZR297" s="38" t="s">
        <v>1291</v>
      </c>
      <c r="GZS297" s="38" t="s">
        <v>1291</v>
      </c>
      <c r="GZT297" s="38" t="s">
        <v>1291</v>
      </c>
      <c r="GZU297" s="38" t="s">
        <v>1291</v>
      </c>
      <c r="GZV297" s="38" t="s">
        <v>1291</v>
      </c>
      <c r="GZW297" s="38" t="s">
        <v>1291</v>
      </c>
      <c r="GZX297" s="38" t="s">
        <v>1291</v>
      </c>
      <c r="GZY297" s="38" t="s">
        <v>1291</v>
      </c>
      <c r="GZZ297" s="38" t="s">
        <v>1291</v>
      </c>
      <c r="HAA297" s="38" t="s">
        <v>1291</v>
      </c>
      <c r="HAB297" s="38" t="s">
        <v>1291</v>
      </c>
      <c r="HAC297" s="38" t="s">
        <v>1291</v>
      </c>
      <c r="HAD297" s="38" t="s">
        <v>1291</v>
      </c>
      <c r="HAE297" s="38" t="s">
        <v>1291</v>
      </c>
      <c r="HAF297" s="38" t="s">
        <v>1291</v>
      </c>
      <c r="HAG297" s="38" t="s">
        <v>1291</v>
      </c>
      <c r="HAH297" s="38" t="s">
        <v>1291</v>
      </c>
      <c r="HAI297" s="38" t="s">
        <v>1291</v>
      </c>
      <c r="HAJ297" s="38" t="s">
        <v>1291</v>
      </c>
      <c r="HAK297" s="38" t="s">
        <v>1291</v>
      </c>
      <c r="HAL297" s="38" t="s">
        <v>1291</v>
      </c>
      <c r="HAM297" s="38" t="s">
        <v>1291</v>
      </c>
      <c r="HAN297" s="38" t="s">
        <v>1291</v>
      </c>
      <c r="HAO297" s="38" t="s">
        <v>1291</v>
      </c>
      <c r="HAP297" s="38" t="s">
        <v>1291</v>
      </c>
      <c r="HAQ297" s="38" t="s">
        <v>1291</v>
      </c>
      <c r="HAR297" s="38" t="s">
        <v>1291</v>
      </c>
      <c r="HAS297" s="38" t="s">
        <v>1291</v>
      </c>
      <c r="HAT297" s="38" t="s">
        <v>1291</v>
      </c>
      <c r="HAU297" s="38" t="s">
        <v>1291</v>
      </c>
      <c r="HAV297" s="38" t="s">
        <v>1291</v>
      </c>
      <c r="HAW297" s="38" t="s">
        <v>1291</v>
      </c>
      <c r="HAX297" s="38" t="s">
        <v>1291</v>
      </c>
      <c r="HAY297" s="38" t="s">
        <v>1291</v>
      </c>
      <c r="HAZ297" s="38" t="s">
        <v>1291</v>
      </c>
      <c r="HBA297" s="38" t="s">
        <v>1291</v>
      </c>
      <c r="HBB297" s="38" t="s">
        <v>1291</v>
      </c>
      <c r="HBC297" s="38" t="s">
        <v>1291</v>
      </c>
      <c r="HBD297" s="38" t="s">
        <v>1291</v>
      </c>
      <c r="HBE297" s="38" t="s">
        <v>1291</v>
      </c>
      <c r="HBF297" s="38" t="s">
        <v>1291</v>
      </c>
      <c r="HBG297" s="38" t="s">
        <v>1291</v>
      </c>
      <c r="HBH297" s="38" t="s">
        <v>1291</v>
      </c>
      <c r="HBI297" s="38" t="s">
        <v>1291</v>
      </c>
      <c r="HBJ297" s="38" t="s">
        <v>1291</v>
      </c>
      <c r="HBK297" s="38" t="s">
        <v>1291</v>
      </c>
      <c r="HBL297" s="38" t="s">
        <v>1291</v>
      </c>
      <c r="HBM297" s="38" t="s">
        <v>1291</v>
      </c>
      <c r="HBN297" s="38" t="s">
        <v>1291</v>
      </c>
      <c r="HBO297" s="38" t="s">
        <v>1291</v>
      </c>
      <c r="HBP297" s="38" t="s">
        <v>1291</v>
      </c>
      <c r="HBQ297" s="38" t="s">
        <v>1291</v>
      </c>
      <c r="HBR297" s="38" t="s">
        <v>1291</v>
      </c>
      <c r="HBS297" s="38" t="s">
        <v>1291</v>
      </c>
      <c r="HBT297" s="38" t="s">
        <v>1291</v>
      </c>
      <c r="HBU297" s="38" t="s">
        <v>1291</v>
      </c>
      <c r="HBV297" s="38" t="s">
        <v>1291</v>
      </c>
      <c r="HBW297" s="38" t="s">
        <v>1291</v>
      </c>
      <c r="HBX297" s="38" t="s">
        <v>1291</v>
      </c>
      <c r="HBY297" s="38" t="s">
        <v>1291</v>
      </c>
      <c r="HBZ297" s="38" t="s">
        <v>1291</v>
      </c>
      <c r="HCA297" s="38" t="s">
        <v>1291</v>
      </c>
      <c r="HCB297" s="38" t="s">
        <v>1291</v>
      </c>
      <c r="HCC297" s="38" t="s">
        <v>1291</v>
      </c>
      <c r="HCD297" s="38" t="s">
        <v>1291</v>
      </c>
      <c r="HCE297" s="38" t="s">
        <v>1291</v>
      </c>
      <c r="HCF297" s="38" t="s">
        <v>1291</v>
      </c>
      <c r="HCG297" s="38" t="s">
        <v>1291</v>
      </c>
      <c r="HCH297" s="38" t="s">
        <v>1291</v>
      </c>
      <c r="HCI297" s="38" t="s">
        <v>1291</v>
      </c>
      <c r="HCJ297" s="38" t="s">
        <v>1291</v>
      </c>
      <c r="HCK297" s="38" t="s">
        <v>1291</v>
      </c>
      <c r="HCL297" s="38" t="s">
        <v>1291</v>
      </c>
      <c r="HCM297" s="38" t="s">
        <v>1291</v>
      </c>
      <c r="HCN297" s="38" t="s">
        <v>1291</v>
      </c>
      <c r="HCO297" s="38" t="s">
        <v>1291</v>
      </c>
      <c r="HCP297" s="38" t="s">
        <v>1291</v>
      </c>
      <c r="HCQ297" s="38" t="s">
        <v>1291</v>
      </c>
      <c r="HCR297" s="38" t="s">
        <v>1291</v>
      </c>
      <c r="HCS297" s="38" t="s">
        <v>1291</v>
      </c>
      <c r="HCT297" s="38" t="s">
        <v>1291</v>
      </c>
      <c r="HCU297" s="38" t="s">
        <v>1291</v>
      </c>
      <c r="HCV297" s="38" t="s">
        <v>1291</v>
      </c>
      <c r="HCW297" s="38" t="s">
        <v>1291</v>
      </c>
      <c r="HCX297" s="38" t="s">
        <v>1291</v>
      </c>
      <c r="HCY297" s="38" t="s">
        <v>1291</v>
      </c>
      <c r="HCZ297" s="38" t="s">
        <v>1291</v>
      </c>
      <c r="HDA297" s="38" t="s">
        <v>1291</v>
      </c>
      <c r="HDB297" s="38" t="s">
        <v>1291</v>
      </c>
      <c r="HDC297" s="38" t="s">
        <v>1291</v>
      </c>
      <c r="HDD297" s="38" t="s">
        <v>1291</v>
      </c>
      <c r="HDE297" s="38" t="s">
        <v>1291</v>
      </c>
      <c r="HDF297" s="38" t="s">
        <v>1291</v>
      </c>
      <c r="HDG297" s="38" t="s">
        <v>1291</v>
      </c>
      <c r="HDH297" s="38" t="s">
        <v>1291</v>
      </c>
      <c r="HDI297" s="38" t="s">
        <v>1291</v>
      </c>
      <c r="HDJ297" s="38" t="s">
        <v>1291</v>
      </c>
      <c r="HDK297" s="38" t="s">
        <v>1291</v>
      </c>
      <c r="HDL297" s="38" t="s">
        <v>1291</v>
      </c>
      <c r="HDM297" s="38" t="s">
        <v>1291</v>
      </c>
      <c r="HDN297" s="38" t="s">
        <v>1291</v>
      </c>
      <c r="HDO297" s="38" t="s">
        <v>1291</v>
      </c>
      <c r="HDP297" s="38" t="s">
        <v>1291</v>
      </c>
      <c r="HDQ297" s="38" t="s">
        <v>1291</v>
      </c>
      <c r="HDR297" s="38" t="s">
        <v>1291</v>
      </c>
      <c r="HDS297" s="38" t="s">
        <v>1291</v>
      </c>
      <c r="HDT297" s="38" t="s">
        <v>1291</v>
      </c>
      <c r="HDU297" s="38" t="s">
        <v>1291</v>
      </c>
      <c r="HDV297" s="38" t="s">
        <v>1291</v>
      </c>
      <c r="HDW297" s="38" t="s">
        <v>1291</v>
      </c>
      <c r="HDX297" s="38" t="s">
        <v>1291</v>
      </c>
      <c r="HDY297" s="38" t="s">
        <v>1291</v>
      </c>
      <c r="HDZ297" s="38" t="s">
        <v>1291</v>
      </c>
      <c r="HEA297" s="38" t="s">
        <v>1291</v>
      </c>
      <c r="HEB297" s="38" t="s">
        <v>1291</v>
      </c>
      <c r="HEC297" s="38" t="s">
        <v>1291</v>
      </c>
      <c r="HED297" s="38" t="s">
        <v>1291</v>
      </c>
      <c r="HEE297" s="38" t="s">
        <v>1291</v>
      </c>
      <c r="HEF297" s="38" t="s">
        <v>1291</v>
      </c>
      <c r="HEG297" s="38" t="s">
        <v>1291</v>
      </c>
      <c r="HEH297" s="38" t="s">
        <v>1291</v>
      </c>
      <c r="HEI297" s="38" t="s">
        <v>1291</v>
      </c>
      <c r="HEJ297" s="38" t="s">
        <v>1291</v>
      </c>
      <c r="HEK297" s="38" t="s">
        <v>1291</v>
      </c>
      <c r="HEL297" s="38" t="s">
        <v>1291</v>
      </c>
      <c r="HEM297" s="38" t="s">
        <v>1291</v>
      </c>
      <c r="HEN297" s="38" t="s">
        <v>1291</v>
      </c>
      <c r="HEO297" s="38" t="s">
        <v>1291</v>
      </c>
      <c r="HEP297" s="38" t="s">
        <v>1291</v>
      </c>
      <c r="HEQ297" s="38" t="s">
        <v>1291</v>
      </c>
      <c r="HER297" s="38" t="s">
        <v>1291</v>
      </c>
      <c r="HES297" s="38" t="s">
        <v>1291</v>
      </c>
      <c r="HET297" s="38" t="s">
        <v>1291</v>
      </c>
      <c r="HEU297" s="38" t="s">
        <v>1291</v>
      </c>
      <c r="HEV297" s="38" t="s">
        <v>1291</v>
      </c>
      <c r="HEW297" s="38" t="s">
        <v>1291</v>
      </c>
      <c r="HEX297" s="38" t="s">
        <v>1291</v>
      </c>
      <c r="HEY297" s="38" t="s">
        <v>1291</v>
      </c>
      <c r="HEZ297" s="38" t="s">
        <v>1291</v>
      </c>
      <c r="HFA297" s="38" t="s">
        <v>1291</v>
      </c>
      <c r="HFB297" s="38" t="s">
        <v>1291</v>
      </c>
      <c r="HFC297" s="38" t="s">
        <v>1291</v>
      </c>
      <c r="HFD297" s="38" t="s">
        <v>1291</v>
      </c>
      <c r="HFE297" s="38" t="s">
        <v>1291</v>
      </c>
      <c r="HFF297" s="38" t="s">
        <v>1291</v>
      </c>
      <c r="HFG297" s="38" t="s">
        <v>1291</v>
      </c>
      <c r="HFH297" s="38" t="s">
        <v>1291</v>
      </c>
      <c r="HFI297" s="38" t="s">
        <v>1291</v>
      </c>
      <c r="HFJ297" s="38" t="s">
        <v>1291</v>
      </c>
      <c r="HFK297" s="38" t="s">
        <v>1291</v>
      </c>
      <c r="HFL297" s="38" t="s">
        <v>1291</v>
      </c>
      <c r="HFM297" s="38" t="s">
        <v>1291</v>
      </c>
      <c r="HFN297" s="38" t="s">
        <v>1291</v>
      </c>
      <c r="HFO297" s="38" t="s">
        <v>1291</v>
      </c>
      <c r="HFP297" s="38" t="s">
        <v>1291</v>
      </c>
      <c r="HFQ297" s="38" t="s">
        <v>1291</v>
      </c>
      <c r="HFR297" s="38" t="s">
        <v>1291</v>
      </c>
      <c r="HFS297" s="38" t="s">
        <v>1291</v>
      </c>
      <c r="HFT297" s="38" t="s">
        <v>1291</v>
      </c>
      <c r="HFU297" s="38" t="s">
        <v>1291</v>
      </c>
      <c r="HFV297" s="38" t="s">
        <v>1291</v>
      </c>
      <c r="HFW297" s="38" t="s">
        <v>1291</v>
      </c>
      <c r="HFX297" s="38" t="s">
        <v>1291</v>
      </c>
      <c r="HFY297" s="38" t="s">
        <v>1291</v>
      </c>
      <c r="HFZ297" s="38" t="s">
        <v>1291</v>
      </c>
      <c r="HGA297" s="38" t="s">
        <v>1291</v>
      </c>
      <c r="HGB297" s="38" t="s">
        <v>1291</v>
      </c>
      <c r="HGC297" s="38" t="s">
        <v>1291</v>
      </c>
      <c r="HGD297" s="38" t="s">
        <v>1291</v>
      </c>
      <c r="HGE297" s="38" t="s">
        <v>1291</v>
      </c>
      <c r="HGF297" s="38" t="s">
        <v>1291</v>
      </c>
      <c r="HGG297" s="38" t="s">
        <v>1291</v>
      </c>
      <c r="HGH297" s="38" t="s">
        <v>1291</v>
      </c>
      <c r="HGI297" s="38" t="s">
        <v>1291</v>
      </c>
      <c r="HGJ297" s="38" t="s">
        <v>1291</v>
      </c>
      <c r="HGK297" s="38" t="s">
        <v>1291</v>
      </c>
      <c r="HGL297" s="38" t="s">
        <v>1291</v>
      </c>
      <c r="HGM297" s="38" t="s">
        <v>1291</v>
      </c>
      <c r="HGN297" s="38" t="s">
        <v>1291</v>
      </c>
      <c r="HGO297" s="38" t="s">
        <v>1291</v>
      </c>
      <c r="HGP297" s="38" t="s">
        <v>1291</v>
      </c>
      <c r="HGQ297" s="38" t="s">
        <v>1291</v>
      </c>
      <c r="HGR297" s="38" t="s">
        <v>1291</v>
      </c>
      <c r="HGS297" s="38" t="s">
        <v>1291</v>
      </c>
      <c r="HGT297" s="38" t="s">
        <v>1291</v>
      </c>
      <c r="HGU297" s="38" t="s">
        <v>1291</v>
      </c>
      <c r="HGV297" s="38" t="s">
        <v>1291</v>
      </c>
      <c r="HGW297" s="38" t="s">
        <v>1291</v>
      </c>
      <c r="HGX297" s="38" t="s">
        <v>1291</v>
      </c>
      <c r="HGY297" s="38" t="s">
        <v>1291</v>
      </c>
      <c r="HGZ297" s="38" t="s">
        <v>1291</v>
      </c>
      <c r="HHA297" s="38" t="s">
        <v>1291</v>
      </c>
      <c r="HHB297" s="38" t="s">
        <v>1291</v>
      </c>
      <c r="HHC297" s="38" t="s">
        <v>1291</v>
      </c>
      <c r="HHD297" s="38" t="s">
        <v>1291</v>
      </c>
      <c r="HHE297" s="38" t="s">
        <v>1291</v>
      </c>
      <c r="HHF297" s="38" t="s">
        <v>1291</v>
      </c>
      <c r="HHG297" s="38" t="s">
        <v>1291</v>
      </c>
      <c r="HHH297" s="38" t="s">
        <v>1291</v>
      </c>
      <c r="HHI297" s="38" t="s">
        <v>1291</v>
      </c>
      <c r="HHJ297" s="38" t="s">
        <v>1291</v>
      </c>
      <c r="HHK297" s="38" t="s">
        <v>1291</v>
      </c>
      <c r="HHL297" s="38" t="s">
        <v>1291</v>
      </c>
      <c r="HHM297" s="38" t="s">
        <v>1291</v>
      </c>
      <c r="HHN297" s="38" t="s">
        <v>1291</v>
      </c>
      <c r="HHO297" s="38" t="s">
        <v>1291</v>
      </c>
      <c r="HHP297" s="38" t="s">
        <v>1291</v>
      </c>
      <c r="HHQ297" s="38" t="s">
        <v>1291</v>
      </c>
      <c r="HHR297" s="38" t="s">
        <v>1291</v>
      </c>
      <c r="HHS297" s="38" t="s">
        <v>1291</v>
      </c>
      <c r="HHT297" s="38" t="s">
        <v>1291</v>
      </c>
      <c r="HHU297" s="38" t="s">
        <v>1291</v>
      </c>
      <c r="HHV297" s="38" t="s">
        <v>1291</v>
      </c>
      <c r="HHW297" s="38" t="s">
        <v>1291</v>
      </c>
      <c r="HHX297" s="38" t="s">
        <v>1291</v>
      </c>
      <c r="HHY297" s="38" t="s">
        <v>1291</v>
      </c>
      <c r="HHZ297" s="38" t="s">
        <v>1291</v>
      </c>
      <c r="HIA297" s="38" t="s">
        <v>1291</v>
      </c>
      <c r="HIB297" s="38" t="s">
        <v>1291</v>
      </c>
      <c r="HIC297" s="38" t="s">
        <v>1291</v>
      </c>
      <c r="HID297" s="38" t="s">
        <v>1291</v>
      </c>
      <c r="HIE297" s="38" t="s">
        <v>1291</v>
      </c>
      <c r="HIF297" s="38" t="s">
        <v>1291</v>
      </c>
      <c r="HIG297" s="38" t="s">
        <v>1291</v>
      </c>
      <c r="HIH297" s="38" t="s">
        <v>1291</v>
      </c>
      <c r="HII297" s="38" t="s">
        <v>1291</v>
      </c>
      <c r="HIJ297" s="38" t="s">
        <v>1291</v>
      </c>
      <c r="HIK297" s="38" t="s">
        <v>1291</v>
      </c>
      <c r="HIL297" s="38" t="s">
        <v>1291</v>
      </c>
      <c r="HIM297" s="38" t="s">
        <v>1291</v>
      </c>
      <c r="HIN297" s="38" t="s">
        <v>1291</v>
      </c>
      <c r="HIO297" s="38" t="s">
        <v>1291</v>
      </c>
      <c r="HIP297" s="38" t="s">
        <v>1291</v>
      </c>
      <c r="HIQ297" s="38" t="s">
        <v>1291</v>
      </c>
      <c r="HIR297" s="38" t="s">
        <v>1291</v>
      </c>
      <c r="HIS297" s="38" t="s">
        <v>1291</v>
      </c>
      <c r="HIT297" s="38" t="s">
        <v>1291</v>
      </c>
      <c r="HIU297" s="38" t="s">
        <v>1291</v>
      </c>
      <c r="HIV297" s="38" t="s">
        <v>1291</v>
      </c>
      <c r="HIW297" s="38" t="s">
        <v>1291</v>
      </c>
      <c r="HIX297" s="38" t="s">
        <v>1291</v>
      </c>
      <c r="HIY297" s="38" t="s">
        <v>1291</v>
      </c>
      <c r="HIZ297" s="38" t="s">
        <v>1291</v>
      </c>
      <c r="HJA297" s="38" t="s">
        <v>1291</v>
      </c>
      <c r="HJB297" s="38" t="s">
        <v>1291</v>
      </c>
      <c r="HJC297" s="38" t="s">
        <v>1291</v>
      </c>
      <c r="HJD297" s="38" t="s">
        <v>1291</v>
      </c>
      <c r="HJE297" s="38" t="s">
        <v>1291</v>
      </c>
      <c r="HJF297" s="38" t="s">
        <v>1291</v>
      </c>
      <c r="HJG297" s="38" t="s">
        <v>1291</v>
      </c>
      <c r="HJH297" s="38" t="s">
        <v>1291</v>
      </c>
      <c r="HJI297" s="38" t="s">
        <v>1291</v>
      </c>
      <c r="HJJ297" s="38" t="s">
        <v>1291</v>
      </c>
      <c r="HJK297" s="38" t="s">
        <v>1291</v>
      </c>
      <c r="HJL297" s="38" t="s">
        <v>1291</v>
      </c>
      <c r="HJM297" s="38" t="s">
        <v>1291</v>
      </c>
      <c r="HJN297" s="38" t="s">
        <v>1291</v>
      </c>
      <c r="HJO297" s="38" t="s">
        <v>1291</v>
      </c>
      <c r="HJP297" s="38" t="s">
        <v>1291</v>
      </c>
      <c r="HJQ297" s="38" t="s">
        <v>1291</v>
      </c>
      <c r="HJR297" s="38" t="s">
        <v>1291</v>
      </c>
      <c r="HJS297" s="38" t="s">
        <v>1291</v>
      </c>
      <c r="HJT297" s="38" t="s">
        <v>1291</v>
      </c>
      <c r="HJU297" s="38" t="s">
        <v>1291</v>
      </c>
      <c r="HJV297" s="38" t="s">
        <v>1291</v>
      </c>
      <c r="HJW297" s="38" t="s">
        <v>1291</v>
      </c>
      <c r="HJX297" s="38" t="s">
        <v>1291</v>
      </c>
      <c r="HJY297" s="38" t="s">
        <v>1291</v>
      </c>
      <c r="HJZ297" s="38" t="s">
        <v>1291</v>
      </c>
      <c r="HKA297" s="38" t="s">
        <v>1291</v>
      </c>
      <c r="HKB297" s="38" t="s">
        <v>1291</v>
      </c>
      <c r="HKC297" s="38" t="s">
        <v>1291</v>
      </c>
      <c r="HKD297" s="38" t="s">
        <v>1291</v>
      </c>
      <c r="HKE297" s="38" t="s">
        <v>1291</v>
      </c>
      <c r="HKF297" s="38" t="s">
        <v>1291</v>
      </c>
      <c r="HKG297" s="38" t="s">
        <v>1291</v>
      </c>
      <c r="HKH297" s="38" t="s">
        <v>1291</v>
      </c>
      <c r="HKI297" s="38" t="s">
        <v>1291</v>
      </c>
      <c r="HKJ297" s="38" t="s">
        <v>1291</v>
      </c>
      <c r="HKK297" s="38" t="s">
        <v>1291</v>
      </c>
      <c r="HKL297" s="38" t="s">
        <v>1291</v>
      </c>
      <c r="HKM297" s="38" t="s">
        <v>1291</v>
      </c>
      <c r="HKN297" s="38" t="s">
        <v>1291</v>
      </c>
      <c r="HKO297" s="38" t="s">
        <v>1291</v>
      </c>
      <c r="HKP297" s="38" t="s">
        <v>1291</v>
      </c>
      <c r="HKQ297" s="38" t="s">
        <v>1291</v>
      </c>
      <c r="HKR297" s="38" t="s">
        <v>1291</v>
      </c>
      <c r="HKS297" s="38" t="s">
        <v>1291</v>
      </c>
      <c r="HKT297" s="38" t="s">
        <v>1291</v>
      </c>
      <c r="HKU297" s="38" t="s">
        <v>1291</v>
      </c>
      <c r="HKV297" s="38" t="s">
        <v>1291</v>
      </c>
      <c r="HKW297" s="38" t="s">
        <v>1291</v>
      </c>
      <c r="HKX297" s="38" t="s">
        <v>1291</v>
      </c>
      <c r="HKY297" s="38" t="s">
        <v>1291</v>
      </c>
      <c r="HKZ297" s="38" t="s">
        <v>1291</v>
      </c>
      <c r="HLA297" s="38" t="s">
        <v>1291</v>
      </c>
      <c r="HLB297" s="38" t="s">
        <v>1291</v>
      </c>
      <c r="HLC297" s="38" t="s">
        <v>1291</v>
      </c>
      <c r="HLD297" s="38" t="s">
        <v>1291</v>
      </c>
      <c r="HLE297" s="38" t="s">
        <v>1291</v>
      </c>
      <c r="HLF297" s="38" t="s">
        <v>1291</v>
      </c>
      <c r="HLG297" s="38" t="s">
        <v>1291</v>
      </c>
      <c r="HLH297" s="38" t="s">
        <v>1291</v>
      </c>
      <c r="HLI297" s="38" t="s">
        <v>1291</v>
      </c>
      <c r="HLJ297" s="38" t="s">
        <v>1291</v>
      </c>
      <c r="HLK297" s="38" t="s">
        <v>1291</v>
      </c>
      <c r="HLL297" s="38" t="s">
        <v>1291</v>
      </c>
      <c r="HLM297" s="38" t="s">
        <v>1291</v>
      </c>
      <c r="HLN297" s="38" t="s">
        <v>1291</v>
      </c>
      <c r="HLO297" s="38" t="s">
        <v>1291</v>
      </c>
      <c r="HLP297" s="38" t="s">
        <v>1291</v>
      </c>
      <c r="HLQ297" s="38" t="s">
        <v>1291</v>
      </c>
      <c r="HLR297" s="38" t="s">
        <v>1291</v>
      </c>
      <c r="HLS297" s="38" t="s">
        <v>1291</v>
      </c>
      <c r="HLT297" s="38" t="s">
        <v>1291</v>
      </c>
      <c r="HLU297" s="38" t="s">
        <v>1291</v>
      </c>
      <c r="HLV297" s="38" t="s">
        <v>1291</v>
      </c>
      <c r="HLW297" s="38" t="s">
        <v>1291</v>
      </c>
      <c r="HLX297" s="38" t="s">
        <v>1291</v>
      </c>
      <c r="HLY297" s="38" t="s">
        <v>1291</v>
      </c>
      <c r="HLZ297" s="38" t="s">
        <v>1291</v>
      </c>
      <c r="HMA297" s="38" t="s">
        <v>1291</v>
      </c>
      <c r="HMB297" s="38" t="s">
        <v>1291</v>
      </c>
      <c r="HMC297" s="38" t="s">
        <v>1291</v>
      </c>
      <c r="HMD297" s="38" t="s">
        <v>1291</v>
      </c>
      <c r="HME297" s="38" t="s">
        <v>1291</v>
      </c>
      <c r="HMF297" s="38" t="s">
        <v>1291</v>
      </c>
      <c r="HMG297" s="38" t="s">
        <v>1291</v>
      </c>
      <c r="HMH297" s="38" t="s">
        <v>1291</v>
      </c>
      <c r="HMI297" s="38" t="s">
        <v>1291</v>
      </c>
      <c r="HMJ297" s="38" t="s">
        <v>1291</v>
      </c>
      <c r="HMK297" s="38" t="s">
        <v>1291</v>
      </c>
      <c r="HML297" s="38" t="s">
        <v>1291</v>
      </c>
      <c r="HMM297" s="38" t="s">
        <v>1291</v>
      </c>
      <c r="HMN297" s="38" t="s">
        <v>1291</v>
      </c>
      <c r="HMO297" s="38" t="s">
        <v>1291</v>
      </c>
      <c r="HMP297" s="38" t="s">
        <v>1291</v>
      </c>
      <c r="HMQ297" s="38" t="s">
        <v>1291</v>
      </c>
      <c r="HMR297" s="38" t="s">
        <v>1291</v>
      </c>
      <c r="HMS297" s="38" t="s">
        <v>1291</v>
      </c>
      <c r="HMT297" s="38" t="s">
        <v>1291</v>
      </c>
      <c r="HMU297" s="38" t="s">
        <v>1291</v>
      </c>
      <c r="HMV297" s="38" t="s">
        <v>1291</v>
      </c>
      <c r="HMW297" s="38" t="s">
        <v>1291</v>
      </c>
      <c r="HMX297" s="38" t="s">
        <v>1291</v>
      </c>
      <c r="HMY297" s="38" t="s">
        <v>1291</v>
      </c>
      <c r="HMZ297" s="38" t="s">
        <v>1291</v>
      </c>
      <c r="HNA297" s="38" t="s">
        <v>1291</v>
      </c>
      <c r="HNB297" s="38" t="s">
        <v>1291</v>
      </c>
      <c r="HNC297" s="38" t="s">
        <v>1291</v>
      </c>
      <c r="HND297" s="38" t="s">
        <v>1291</v>
      </c>
      <c r="HNE297" s="38" t="s">
        <v>1291</v>
      </c>
      <c r="HNF297" s="38" t="s">
        <v>1291</v>
      </c>
      <c r="HNG297" s="38" t="s">
        <v>1291</v>
      </c>
      <c r="HNH297" s="38" t="s">
        <v>1291</v>
      </c>
      <c r="HNI297" s="38" t="s">
        <v>1291</v>
      </c>
      <c r="HNJ297" s="38" t="s">
        <v>1291</v>
      </c>
      <c r="HNK297" s="38" t="s">
        <v>1291</v>
      </c>
      <c r="HNL297" s="38" t="s">
        <v>1291</v>
      </c>
      <c r="HNM297" s="38" t="s">
        <v>1291</v>
      </c>
      <c r="HNN297" s="38" t="s">
        <v>1291</v>
      </c>
      <c r="HNO297" s="38" t="s">
        <v>1291</v>
      </c>
      <c r="HNP297" s="38" t="s">
        <v>1291</v>
      </c>
      <c r="HNQ297" s="38" t="s">
        <v>1291</v>
      </c>
      <c r="HNR297" s="38" t="s">
        <v>1291</v>
      </c>
      <c r="HNS297" s="38" t="s">
        <v>1291</v>
      </c>
      <c r="HNT297" s="38" t="s">
        <v>1291</v>
      </c>
      <c r="HNU297" s="38" t="s">
        <v>1291</v>
      </c>
      <c r="HNV297" s="38" t="s">
        <v>1291</v>
      </c>
      <c r="HNW297" s="38" t="s">
        <v>1291</v>
      </c>
      <c r="HNX297" s="38" t="s">
        <v>1291</v>
      </c>
      <c r="HNY297" s="38" t="s">
        <v>1291</v>
      </c>
      <c r="HNZ297" s="38" t="s">
        <v>1291</v>
      </c>
      <c r="HOA297" s="38" t="s">
        <v>1291</v>
      </c>
      <c r="HOB297" s="38" t="s">
        <v>1291</v>
      </c>
      <c r="HOC297" s="38" t="s">
        <v>1291</v>
      </c>
      <c r="HOD297" s="38" t="s">
        <v>1291</v>
      </c>
      <c r="HOE297" s="38" t="s">
        <v>1291</v>
      </c>
      <c r="HOF297" s="38" t="s">
        <v>1291</v>
      </c>
      <c r="HOG297" s="38" t="s">
        <v>1291</v>
      </c>
      <c r="HOH297" s="38" t="s">
        <v>1291</v>
      </c>
      <c r="HOI297" s="38" t="s">
        <v>1291</v>
      </c>
      <c r="HOJ297" s="38" t="s">
        <v>1291</v>
      </c>
      <c r="HOK297" s="38" t="s">
        <v>1291</v>
      </c>
      <c r="HOL297" s="38" t="s">
        <v>1291</v>
      </c>
      <c r="HOM297" s="38" t="s">
        <v>1291</v>
      </c>
      <c r="HON297" s="38" t="s">
        <v>1291</v>
      </c>
      <c r="HOO297" s="38" t="s">
        <v>1291</v>
      </c>
      <c r="HOP297" s="38" t="s">
        <v>1291</v>
      </c>
      <c r="HOQ297" s="38" t="s">
        <v>1291</v>
      </c>
      <c r="HOR297" s="38" t="s">
        <v>1291</v>
      </c>
      <c r="HOS297" s="38" t="s">
        <v>1291</v>
      </c>
      <c r="HOT297" s="38" t="s">
        <v>1291</v>
      </c>
      <c r="HOU297" s="38" t="s">
        <v>1291</v>
      </c>
      <c r="HOV297" s="38" t="s">
        <v>1291</v>
      </c>
      <c r="HOW297" s="38" t="s">
        <v>1291</v>
      </c>
      <c r="HOX297" s="38" t="s">
        <v>1291</v>
      </c>
      <c r="HOY297" s="38" t="s">
        <v>1291</v>
      </c>
      <c r="HOZ297" s="38" t="s">
        <v>1291</v>
      </c>
      <c r="HPA297" s="38" t="s">
        <v>1291</v>
      </c>
      <c r="HPB297" s="38" t="s">
        <v>1291</v>
      </c>
      <c r="HPC297" s="38" t="s">
        <v>1291</v>
      </c>
      <c r="HPD297" s="38" t="s">
        <v>1291</v>
      </c>
      <c r="HPE297" s="38" t="s">
        <v>1291</v>
      </c>
      <c r="HPF297" s="38" t="s">
        <v>1291</v>
      </c>
      <c r="HPG297" s="38" t="s">
        <v>1291</v>
      </c>
      <c r="HPH297" s="38" t="s">
        <v>1291</v>
      </c>
      <c r="HPI297" s="38" t="s">
        <v>1291</v>
      </c>
      <c r="HPJ297" s="38" t="s">
        <v>1291</v>
      </c>
      <c r="HPK297" s="38" t="s">
        <v>1291</v>
      </c>
      <c r="HPL297" s="38" t="s">
        <v>1291</v>
      </c>
      <c r="HPM297" s="38" t="s">
        <v>1291</v>
      </c>
      <c r="HPN297" s="38" t="s">
        <v>1291</v>
      </c>
      <c r="HPO297" s="38" t="s">
        <v>1291</v>
      </c>
      <c r="HPP297" s="38" t="s">
        <v>1291</v>
      </c>
      <c r="HPQ297" s="38" t="s">
        <v>1291</v>
      </c>
      <c r="HPR297" s="38" t="s">
        <v>1291</v>
      </c>
      <c r="HPS297" s="38" t="s">
        <v>1291</v>
      </c>
      <c r="HPT297" s="38" t="s">
        <v>1291</v>
      </c>
      <c r="HPU297" s="38" t="s">
        <v>1291</v>
      </c>
      <c r="HPV297" s="38" t="s">
        <v>1291</v>
      </c>
      <c r="HPW297" s="38" t="s">
        <v>1291</v>
      </c>
      <c r="HPX297" s="38" t="s">
        <v>1291</v>
      </c>
      <c r="HPY297" s="38" t="s">
        <v>1291</v>
      </c>
      <c r="HPZ297" s="38" t="s">
        <v>1291</v>
      </c>
      <c r="HQA297" s="38" t="s">
        <v>1291</v>
      </c>
      <c r="HQB297" s="38" t="s">
        <v>1291</v>
      </c>
      <c r="HQC297" s="38" t="s">
        <v>1291</v>
      </c>
      <c r="HQD297" s="38" t="s">
        <v>1291</v>
      </c>
      <c r="HQE297" s="38" t="s">
        <v>1291</v>
      </c>
      <c r="HQF297" s="38" t="s">
        <v>1291</v>
      </c>
      <c r="HQG297" s="38" t="s">
        <v>1291</v>
      </c>
      <c r="HQH297" s="38" t="s">
        <v>1291</v>
      </c>
      <c r="HQI297" s="38" t="s">
        <v>1291</v>
      </c>
      <c r="HQJ297" s="38" t="s">
        <v>1291</v>
      </c>
      <c r="HQK297" s="38" t="s">
        <v>1291</v>
      </c>
      <c r="HQL297" s="38" t="s">
        <v>1291</v>
      </c>
      <c r="HQM297" s="38" t="s">
        <v>1291</v>
      </c>
      <c r="HQN297" s="38" t="s">
        <v>1291</v>
      </c>
      <c r="HQO297" s="38" t="s">
        <v>1291</v>
      </c>
      <c r="HQP297" s="38" t="s">
        <v>1291</v>
      </c>
      <c r="HQQ297" s="38" t="s">
        <v>1291</v>
      </c>
      <c r="HQR297" s="38" t="s">
        <v>1291</v>
      </c>
      <c r="HQS297" s="38" t="s">
        <v>1291</v>
      </c>
      <c r="HQT297" s="38" t="s">
        <v>1291</v>
      </c>
      <c r="HQU297" s="38" t="s">
        <v>1291</v>
      </c>
      <c r="HQV297" s="38" t="s">
        <v>1291</v>
      </c>
      <c r="HQW297" s="38" t="s">
        <v>1291</v>
      </c>
      <c r="HQX297" s="38" t="s">
        <v>1291</v>
      </c>
      <c r="HQY297" s="38" t="s">
        <v>1291</v>
      </c>
      <c r="HQZ297" s="38" t="s">
        <v>1291</v>
      </c>
      <c r="HRA297" s="38" t="s">
        <v>1291</v>
      </c>
      <c r="HRB297" s="38" t="s">
        <v>1291</v>
      </c>
      <c r="HRC297" s="38" t="s">
        <v>1291</v>
      </c>
      <c r="HRD297" s="38" t="s">
        <v>1291</v>
      </c>
      <c r="HRE297" s="38" t="s">
        <v>1291</v>
      </c>
      <c r="HRF297" s="38" t="s">
        <v>1291</v>
      </c>
      <c r="HRG297" s="38" t="s">
        <v>1291</v>
      </c>
      <c r="HRH297" s="38" t="s">
        <v>1291</v>
      </c>
      <c r="HRI297" s="38" t="s">
        <v>1291</v>
      </c>
      <c r="HRJ297" s="38" t="s">
        <v>1291</v>
      </c>
      <c r="HRK297" s="38" t="s">
        <v>1291</v>
      </c>
      <c r="HRL297" s="38" t="s">
        <v>1291</v>
      </c>
      <c r="HRM297" s="38" t="s">
        <v>1291</v>
      </c>
      <c r="HRN297" s="38" t="s">
        <v>1291</v>
      </c>
      <c r="HRO297" s="38" t="s">
        <v>1291</v>
      </c>
      <c r="HRP297" s="38" t="s">
        <v>1291</v>
      </c>
      <c r="HRQ297" s="38" t="s">
        <v>1291</v>
      </c>
      <c r="HRR297" s="38" t="s">
        <v>1291</v>
      </c>
      <c r="HRS297" s="38" t="s">
        <v>1291</v>
      </c>
      <c r="HRT297" s="38" t="s">
        <v>1291</v>
      </c>
      <c r="HRU297" s="38" t="s">
        <v>1291</v>
      </c>
      <c r="HRV297" s="38" t="s">
        <v>1291</v>
      </c>
      <c r="HRW297" s="38" t="s">
        <v>1291</v>
      </c>
      <c r="HRX297" s="38" t="s">
        <v>1291</v>
      </c>
      <c r="HRY297" s="38" t="s">
        <v>1291</v>
      </c>
      <c r="HRZ297" s="38" t="s">
        <v>1291</v>
      </c>
      <c r="HSA297" s="38" t="s">
        <v>1291</v>
      </c>
      <c r="HSB297" s="38" t="s">
        <v>1291</v>
      </c>
      <c r="HSC297" s="38" t="s">
        <v>1291</v>
      </c>
      <c r="HSD297" s="38" t="s">
        <v>1291</v>
      </c>
      <c r="HSE297" s="38" t="s">
        <v>1291</v>
      </c>
      <c r="HSF297" s="38" t="s">
        <v>1291</v>
      </c>
      <c r="HSG297" s="38" t="s">
        <v>1291</v>
      </c>
      <c r="HSH297" s="38" t="s">
        <v>1291</v>
      </c>
      <c r="HSI297" s="38" t="s">
        <v>1291</v>
      </c>
      <c r="HSJ297" s="38" t="s">
        <v>1291</v>
      </c>
      <c r="HSK297" s="38" t="s">
        <v>1291</v>
      </c>
      <c r="HSL297" s="38" t="s">
        <v>1291</v>
      </c>
      <c r="HSM297" s="38" t="s">
        <v>1291</v>
      </c>
      <c r="HSN297" s="38" t="s">
        <v>1291</v>
      </c>
      <c r="HSO297" s="38" t="s">
        <v>1291</v>
      </c>
      <c r="HSP297" s="38" t="s">
        <v>1291</v>
      </c>
      <c r="HSQ297" s="38" t="s">
        <v>1291</v>
      </c>
      <c r="HSR297" s="38" t="s">
        <v>1291</v>
      </c>
      <c r="HSS297" s="38" t="s">
        <v>1291</v>
      </c>
      <c r="HST297" s="38" t="s">
        <v>1291</v>
      </c>
      <c r="HSU297" s="38" t="s">
        <v>1291</v>
      </c>
      <c r="HSV297" s="38" t="s">
        <v>1291</v>
      </c>
      <c r="HSW297" s="38" t="s">
        <v>1291</v>
      </c>
      <c r="HSX297" s="38" t="s">
        <v>1291</v>
      </c>
      <c r="HSY297" s="38" t="s">
        <v>1291</v>
      </c>
      <c r="HSZ297" s="38" t="s">
        <v>1291</v>
      </c>
      <c r="HTA297" s="38" t="s">
        <v>1291</v>
      </c>
      <c r="HTB297" s="38" t="s">
        <v>1291</v>
      </c>
      <c r="HTC297" s="38" t="s">
        <v>1291</v>
      </c>
      <c r="HTD297" s="38" t="s">
        <v>1291</v>
      </c>
      <c r="HTE297" s="38" t="s">
        <v>1291</v>
      </c>
      <c r="HTF297" s="38" t="s">
        <v>1291</v>
      </c>
      <c r="HTG297" s="38" t="s">
        <v>1291</v>
      </c>
      <c r="HTH297" s="38" t="s">
        <v>1291</v>
      </c>
      <c r="HTI297" s="38" t="s">
        <v>1291</v>
      </c>
      <c r="HTJ297" s="38" t="s">
        <v>1291</v>
      </c>
      <c r="HTK297" s="38" t="s">
        <v>1291</v>
      </c>
      <c r="HTL297" s="38" t="s">
        <v>1291</v>
      </c>
      <c r="HTM297" s="38" t="s">
        <v>1291</v>
      </c>
      <c r="HTN297" s="38" t="s">
        <v>1291</v>
      </c>
      <c r="HTO297" s="38" t="s">
        <v>1291</v>
      </c>
      <c r="HTP297" s="38" t="s">
        <v>1291</v>
      </c>
      <c r="HTQ297" s="38" t="s">
        <v>1291</v>
      </c>
      <c r="HTR297" s="38" t="s">
        <v>1291</v>
      </c>
      <c r="HTS297" s="38" t="s">
        <v>1291</v>
      </c>
      <c r="HTT297" s="38" t="s">
        <v>1291</v>
      </c>
      <c r="HTU297" s="38" t="s">
        <v>1291</v>
      </c>
      <c r="HTV297" s="38" t="s">
        <v>1291</v>
      </c>
      <c r="HTW297" s="38" t="s">
        <v>1291</v>
      </c>
      <c r="HTX297" s="38" t="s">
        <v>1291</v>
      </c>
      <c r="HTY297" s="38" t="s">
        <v>1291</v>
      </c>
      <c r="HTZ297" s="38" t="s">
        <v>1291</v>
      </c>
      <c r="HUA297" s="38" t="s">
        <v>1291</v>
      </c>
      <c r="HUB297" s="38" t="s">
        <v>1291</v>
      </c>
      <c r="HUC297" s="38" t="s">
        <v>1291</v>
      </c>
      <c r="HUD297" s="38" t="s">
        <v>1291</v>
      </c>
      <c r="HUE297" s="38" t="s">
        <v>1291</v>
      </c>
      <c r="HUF297" s="38" t="s">
        <v>1291</v>
      </c>
      <c r="HUG297" s="38" t="s">
        <v>1291</v>
      </c>
      <c r="HUH297" s="38" t="s">
        <v>1291</v>
      </c>
      <c r="HUI297" s="38" t="s">
        <v>1291</v>
      </c>
      <c r="HUJ297" s="38" t="s">
        <v>1291</v>
      </c>
      <c r="HUK297" s="38" t="s">
        <v>1291</v>
      </c>
      <c r="HUL297" s="38" t="s">
        <v>1291</v>
      </c>
      <c r="HUM297" s="38" t="s">
        <v>1291</v>
      </c>
      <c r="HUN297" s="38" t="s">
        <v>1291</v>
      </c>
      <c r="HUO297" s="38" t="s">
        <v>1291</v>
      </c>
      <c r="HUP297" s="38" t="s">
        <v>1291</v>
      </c>
      <c r="HUQ297" s="38" t="s">
        <v>1291</v>
      </c>
      <c r="HUR297" s="38" t="s">
        <v>1291</v>
      </c>
      <c r="HUS297" s="38" t="s">
        <v>1291</v>
      </c>
      <c r="HUT297" s="38" t="s">
        <v>1291</v>
      </c>
      <c r="HUU297" s="38" t="s">
        <v>1291</v>
      </c>
      <c r="HUV297" s="38" t="s">
        <v>1291</v>
      </c>
      <c r="HUW297" s="38" t="s">
        <v>1291</v>
      </c>
      <c r="HUX297" s="38" t="s">
        <v>1291</v>
      </c>
      <c r="HUY297" s="38" t="s">
        <v>1291</v>
      </c>
      <c r="HUZ297" s="38" t="s">
        <v>1291</v>
      </c>
      <c r="HVA297" s="38" t="s">
        <v>1291</v>
      </c>
      <c r="HVB297" s="38" t="s">
        <v>1291</v>
      </c>
      <c r="HVC297" s="38" t="s">
        <v>1291</v>
      </c>
      <c r="HVD297" s="38" t="s">
        <v>1291</v>
      </c>
      <c r="HVE297" s="38" t="s">
        <v>1291</v>
      </c>
      <c r="HVF297" s="38" t="s">
        <v>1291</v>
      </c>
      <c r="HVG297" s="38" t="s">
        <v>1291</v>
      </c>
      <c r="HVH297" s="38" t="s">
        <v>1291</v>
      </c>
      <c r="HVI297" s="38" t="s">
        <v>1291</v>
      </c>
      <c r="HVJ297" s="38" t="s">
        <v>1291</v>
      </c>
      <c r="HVK297" s="38" t="s">
        <v>1291</v>
      </c>
      <c r="HVL297" s="38" t="s">
        <v>1291</v>
      </c>
      <c r="HVM297" s="38" t="s">
        <v>1291</v>
      </c>
      <c r="HVN297" s="38" t="s">
        <v>1291</v>
      </c>
      <c r="HVO297" s="38" t="s">
        <v>1291</v>
      </c>
      <c r="HVP297" s="38" t="s">
        <v>1291</v>
      </c>
      <c r="HVQ297" s="38" t="s">
        <v>1291</v>
      </c>
      <c r="HVR297" s="38" t="s">
        <v>1291</v>
      </c>
      <c r="HVS297" s="38" t="s">
        <v>1291</v>
      </c>
      <c r="HVT297" s="38" t="s">
        <v>1291</v>
      </c>
      <c r="HVU297" s="38" t="s">
        <v>1291</v>
      </c>
      <c r="HVV297" s="38" t="s">
        <v>1291</v>
      </c>
      <c r="HVW297" s="38" t="s">
        <v>1291</v>
      </c>
      <c r="HVX297" s="38" t="s">
        <v>1291</v>
      </c>
      <c r="HVY297" s="38" t="s">
        <v>1291</v>
      </c>
      <c r="HVZ297" s="38" t="s">
        <v>1291</v>
      </c>
      <c r="HWA297" s="38" t="s">
        <v>1291</v>
      </c>
      <c r="HWB297" s="38" t="s">
        <v>1291</v>
      </c>
      <c r="HWC297" s="38" t="s">
        <v>1291</v>
      </c>
      <c r="HWD297" s="38" t="s">
        <v>1291</v>
      </c>
      <c r="HWE297" s="38" t="s">
        <v>1291</v>
      </c>
      <c r="HWF297" s="38" t="s">
        <v>1291</v>
      </c>
      <c r="HWG297" s="38" t="s">
        <v>1291</v>
      </c>
      <c r="HWH297" s="38" t="s">
        <v>1291</v>
      </c>
      <c r="HWI297" s="38" t="s">
        <v>1291</v>
      </c>
      <c r="HWJ297" s="38" t="s">
        <v>1291</v>
      </c>
      <c r="HWK297" s="38" t="s">
        <v>1291</v>
      </c>
      <c r="HWL297" s="38" t="s">
        <v>1291</v>
      </c>
      <c r="HWM297" s="38" t="s">
        <v>1291</v>
      </c>
      <c r="HWN297" s="38" t="s">
        <v>1291</v>
      </c>
      <c r="HWO297" s="38" t="s">
        <v>1291</v>
      </c>
      <c r="HWP297" s="38" t="s">
        <v>1291</v>
      </c>
      <c r="HWQ297" s="38" t="s">
        <v>1291</v>
      </c>
      <c r="HWR297" s="38" t="s">
        <v>1291</v>
      </c>
      <c r="HWS297" s="38" t="s">
        <v>1291</v>
      </c>
      <c r="HWT297" s="38" t="s">
        <v>1291</v>
      </c>
      <c r="HWU297" s="38" t="s">
        <v>1291</v>
      </c>
      <c r="HWV297" s="38" t="s">
        <v>1291</v>
      </c>
      <c r="HWW297" s="38" t="s">
        <v>1291</v>
      </c>
      <c r="HWX297" s="38" t="s">
        <v>1291</v>
      </c>
      <c r="HWY297" s="38" t="s">
        <v>1291</v>
      </c>
      <c r="HWZ297" s="38" t="s">
        <v>1291</v>
      </c>
      <c r="HXA297" s="38" t="s">
        <v>1291</v>
      </c>
      <c r="HXB297" s="38" t="s">
        <v>1291</v>
      </c>
      <c r="HXC297" s="38" t="s">
        <v>1291</v>
      </c>
      <c r="HXD297" s="38" t="s">
        <v>1291</v>
      </c>
      <c r="HXE297" s="38" t="s">
        <v>1291</v>
      </c>
      <c r="HXF297" s="38" t="s">
        <v>1291</v>
      </c>
      <c r="HXG297" s="38" t="s">
        <v>1291</v>
      </c>
      <c r="HXH297" s="38" t="s">
        <v>1291</v>
      </c>
      <c r="HXI297" s="38" t="s">
        <v>1291</v>
      </c>
      <c r="HXJ297" s="38" t="s">
        <v>1291</v>
      </c>
      <c r="HXK297" s="38" t="s">
        <v>1291</v>
      </c>
      <c r="HXL297" s="38" t="s">
        <v>1291</v>
      </c>
      <c r="HXM297" s="38" t="s">
        <v>1291</v>
      </c>
      <c r="HXN297" s="38" t="s">
        <v>1291</v>
      </c>
      <c r="HXO297" s="38" t="s">
        <v>1291</v>
      </c>
      <c r="HXP297" s="38" t="s">
        <v>1291</v>
      </c>
      <c r="HXQ297" s="38" t="s">
        <v>1291</v>
      </c>
      <c r="HXR297" s="38" t="s">
        <v>1291</v>
      </c>
      <c r="HXS297" s="38" t="s">
        <v>1291</v>
      </c>
      <c r="HXT297" s="38" t="s">
        <v>1291</v>
      </c>
      <c r="HXU297" s="38" t="s">
        <v>1291</v>
      </c>
      <c r="HXV297" s="38" t="s">
        <v>1291</v>
      </c>
      <c r="HXW297" s="38" t="s">
        <v>1291</v>
      </c>
      <c r="HXX297" s="38" t="s">
        <v>1291</v>
      </c>
      <c r="HXY297" s="38" t="s">
        <v>1291</v>
      </c>
      <c r="HXZ297" s="38" t="s">
        <v>1291</v>
      </c>
      <c r="HYA297" s="38" t="s">
        <v>1291</v>
      </c>
      <c r="HYB297" s="38" t="s">
        <v>1291</v>
      </c>
      <c r="HYC297" s="38" t="s">
        <v>1291</v>
      </c>
      <c r="HYD297" s="38" t="s">
        <v>1291</v>
      </c>
      <c r="HYE297" s="38" t="s">
        <v>1291</v>
      </c>
      <c r="HYF297" s="38" t="s">
        <v>1291</v>
      </c>
      <c r="HYG297" s="38" t="s">
        <v>1291</v>
      </c>
      <c r="HYH297" s="38" t="s">
        <v>1291</v>
      </c>
      <c r="HYI297" s="38" t="s">
        <v>1291</v>
      </c>
      <c r="HYJ297" s="38" t="s">
        <v>1291</v>
      </c>
      <c r="HYK297" s="38" t="s">
        <v>1291</v>
      </c>
      <c r="HYL297" s="38" t="s">
        <v>1291</v>
      </c>
      <c r="HYM297" s="38" t="s">
        <v>1291</v>
      </c>
      <c r="HYN297" s="38" t="s">
        <v>1291</v>
      </c>
      <c r="HYO297" s="38" t="s">
        <v>1291</v>
      </c>
      <c r="HYP297" s="38" t="s">
        <v>1291</v>
      </c>
      <c r="HYQ297" s="38" t="s">
        <v>1291</v>
      </c>
      <c r="HYR297" s="38" t="s">
        <v>1291</v>
      </c>
      <c r="HYS297" s="38" t="s">
        <v>1291</v>
      </c>
      <c r="HYT297" s="38" t="s">
        <v>1291</v>
      </c>
      <c r="HYU297" s="38" t="s">
        <v>1291</v>
      </c>
      <c r="HYV297" s="38" t="s">
        <v>1291</v>
      </c>
      <c r="HYW297" s="38" t="s">
        <v>1291</v>
      </c>
      <c r="HYX297" s="38" t="s">
        <v>1291</v>
      </c>
      <c r="HYY297" s="38" t="s">
        <v>1291</v>
      </c>
      <c r="HYZ297" s="38" t="s">
        <v>1291</v>
      </c>
      <c r="HZA297" s="38" t="s">
        <v>1291</v>
      </c>
      <c r="HZB297" s="38" t="s">
        <v>1291</v>
      </c>
      <c r="HZC297" s="38" t="s">
        <v>1291</v>
      </c>
      <c r="HZD297" s="38" t="s">
        <v>1291</v>
      </c>
      <c r="HZE297" s="38" t="s">
        <v>1291</v>
      </c>
      <c r="HZF297" s="38" t="s">
        <v>1291</v>
      </c>
      <c r="HZG297" s="38" t="s">
        <v>1291</v>
      </c>
      <c r="HZH297" s="38" t="s">
        <v>1291</v>
      </c>
      <c r="HZI297" s="38" t="s">
        <v>1291</v>
      </c>
      <c r="HZJ297" s="38" t="s">
        <v>1291</v>
      </c>
      <c r="HZK297" s="38" t="s">
        <v>1291</v>
      </c>
      <c r="HZL297" s="38" t="s">
        <v>1291</v>
      </c>
      <c r="HZM297" s="38" t="s">
        <v>1291</v>
      </c>
      <c r="HZN297" s="38" t="s">
        <v>1291</v>
      </c>
      <c r="HZO297" s="38" t="s">
        <v>1291</v>
      </c>
      <c r="HZP297" s="38" t="s">
        <v>1291</v>
      </c>
      <c r="HZQ297" s="38" t="s">
        <v>1291</v>
      </c>
      <c r="HZR297" s="38" t="s">
        <v>1291</v>
      </c>
      <c r="HZS297" s="38" t="s">
        <v>1291</v>
      </c>
      <c r="HZT297" s="38" t="s">
        <v>1291</v>
      </c>
      <c r="HZU297" s="38" t="s">
        <v>1291</v>
      </c>
      <c r="HZV297" s="38" t="s">
        <v>1291</v>
      </c>
      <c r="HZW297" s="38" t="s">
        <v>1291</v>
      </c>
      <c r="HZX297" s="38" t="s">
        <v>1291</v>
      </c>
      <c r="HZY297" s="38" t="s">
        <v>1291</v>
      </c>
      <c r="HZZ297" s="38" t="s">
        <v>1291</v>
      </c>
      <c r="IAA297" s="38" t="s">
        <v>1291</v>
      </c>
      <c r="IAB297" s="38" t="s">
        <v>1291</v>
      </c>
      <c r="IAC297" s="38" t="s">
        <v>1291</v>
      </c>
      <c r="IAD297" s="38" t="s">
        <v>1291</v>
      </c>
      <c r="IAE297" s="38" t="s">
        <v>1291</v>
      </c>
      <c r="IAF297" s="38" t="s">
        <v>1291</v>
      </c>
      <c r="IAG297" s="38" t="s">
        <v>1291</v>
      </c>
      <c r="IAH297" s="38" t="s">
        <v>1291</v>
      </c>
      <c r="IAI297" s="38" t="s">
        <v>1291</v>
      </c>
      <c r="IAJ297" s="38" t="s">
        <v>1291</v>
      </c>
      <c r="IAK297" s="38" t="s">
        <v>1291</v>
      </c>
      <c r="IAL297" s="38" t="s">
        <v>1291</v>
      </c>
      <c r="IAM297" s="38" t="s">
        <v>1291</v>
      </c>
      <c r="IAN297" s="38" t="s">
        <v>1291</v>
      </c>
      <c r="IAO297" s="38" t="s">
        <v>1291</v>
      </c>
      <c r="IAP297" s="38" t="s">
        <v>1291</v>
      </c>
      <c r="IAQ297" s="38" t="s">
        <v>1291</v>
      </c>
      <c r="IAR297" s="38" t="s">
        <v>1291</v>
      </c>
      <c r="IAS297" s="38" t="s">
        <v>1291</v>
      </c>
      <c r="IAT297" s="38" t="s">
        <v>1291</v>
      </c>
      <c r="IAU297" s="38" t="s">
        <v>1291</v>
      </c>
      <c r="IAV297" s="38" t="s">
        <v>1291</v>
      </c>
      <c r="IAW297" s="38" t="s">
        <v>1291</v>
      </c>
      <c r="IAX297" s="38" t="s">
        <v>1291</v>
      </c>
      <c r="IAY297" s="38" t="s">
        <v>1291</v>
      </c>
      <c r="IAZ297" s="38" t="s">
        <v>1291</v>
      </c>
      <c r="IBA297" s="38" t="s">
        <v>1291</v>
      </c>
      <c r="IBB297" s="38" t="s">
        <v>1291</v>
      </c>
      <c r="IBC297" s="38" t="s">
        <v>1291</v>
      </c>
      <c r="IBD297" s="38" t="s">
        <v>1291</v>
      </c>
      <c r="IBE297" s="38" t="s">
        <v>1291</v>
      </c>
      <c r="IBF297" s="38" t="s">
        <v>1291</v>
      </c>
      <c r="IBG297" s="38" t="s">
        <v>1291</v>
      </c>
      <c r="IBH297" s="38" t="s">
        <v>1291</v>
      </c>
      <c r="IBI297" s="38" t="s">
        <v>1291</v>
      </c>
      <c r="IBJ297" s="38" t="s">
        <v>1291</v>
      </c>
      <c r="IBK297" s="38" t="s">
        <v>1291</v>
      </c>
      <c r="IBL297" s="38" t="s">
        <v>1291</v>
      </c>
      <c r="IBM297" s="38" t="s">
        <v>1291</v>
      </c>
      <c r="IBN297" s="38" t="s">
        <v>1291</v>
      </c>
      <c r="IBO297" s="38" t="s">
        <v>1291</v>
      </c>
      <c r="IBP297" s="38" t="s">
        <v>1291</v>
      </c>
      <c r="IBQ297" s="38" t="s">
        <v>1291</v>
      </c>
      <c r="IBR297" s="38" t="s">
        <v>1291</v>
      </c>
      <c r="IBS297" s="38" t="s">
        <v>1291</v>
      </c>
      <c r="IBT297" s="38" t="s">
        <v>1291</v>
      </c>
      <c r="IBU297" s="38" t="s">
        <v>1291</v>
      </c>
      <c r="IBV297" s="38" t="s">
        <v>1291</v>
      </c>
      <c r="IBW297" s="38" t="s">
        <v>1291</v>
      </c>
      <c r="IBX297" s="38" t="s">
        <v>1291</v>
      </c>
      <c r="IBY297" s="38" t="s">
        <v>1291</v>
      </c>
      <c r="IBZ297" s="38" t="s">
        <v>1291</v>
      </c>
      <c r="ICA297" s="38" t="s">
        <v>1291</v>
      </c>
      <c r="ICB297" s="38" t="s">
        <v>1291</v>
      </c>
      <c r="ICC297" s="38" t="s">
        <v>1291</v>
      </c>
      <c r="ICD297" s="38" t="s">
        <v>1291</v>
      </c>
      <c r="ICE297" s="38" t="s">
        <v>1291</v>
      </c>
      <c r="ICF297" s="38" t="s">
        <v>1291</v>
      </c>
      <c r="ICG297" s="38" t="s">
        <v>1291</v>
      </c>
      <c r="ICH297" s="38" t="s">
        <v>1291</v>
      </c>
      <c r="ICI297" s="38" t="s">
        <v>1291</v>
      </c>
      <c r="ICJ297" s="38" t="s">
        <v>1291</v>
      </c>
      <c r="ICK297" s="38" t="s">
        <v>1291</v>
      </c>
      <c r="ICL297" s="38" t="s">
        <v>1291</v>
      </c>
      <c r="ICM297" s="38" t="s">
        <v>1291</v>
      </c>
      <c r="ICN297" s="38" t="s">
        <v>1291</v>
      </c>
      <c r="ICO297" s="38" t="s">
        <v>1291</v>
      </c>
      <c r="ICP297" s="38" t="s">
        <v>1291</v>
      </c>
      <c r="ICQ297" s="38" t="s">
        <v>1291</v>
      </c>
      <c r="ICR297" s="38" t="s">
        <v>1291</v>
      </c>
      <c r="ICS297" s="38" t="s">
        <v>1291</v>
      </c>
      <c r="ICT297" s="38" t="s">
        <v>1291</v>
      </c>
      <c r="ICU297" s="38" t="s">
        <v>1291</v>
      </c>
      <c r="ICV297" s="38" t="s">
        <v>1291</v>
      </c>
      <c r="ICW297" s="38" t="s">
        <v>1291</v>
      </c>
      <c r="ICX297" s="38" t="s">
        <v>1291</v>
      </c>
      <c r="ICY297" s="38" t="s">
        <v>1291</v>
      </c>
      <c r="ICZ297" s="38" t="s">
        <v>1291</v>
      </c>
      <c r="IDA297" s="38" t="s">
        <v>1291</v>
      </c>
      <c r="IDB297" s="38" t="s">
        <v>1291</v>
      </c>
      <c r="IDC297" s="38" t="s">
        <v>1291</v>
      </c>
      <c r="IDD297" s="38" t="s">
        <v>1291</v>
      </c>
      <c r="IDE297" s="38" t="s">
        <v>1291</v>
      </c>
      <c r="IDF297" s="38" t="s">
        <v>1291</v>
      </c>
      <c r="IDG297" s="38" t="s">
        <v>1291</v>
      </c>
      <c r="IDH297" s="38" t="s">
        <v>1291</v>
      </c>
      <c r="IDI297" s="38" t="s">
        <v>1291</v>
      </c>
      <c r="IDJ297" s="38" t="s">
        <v>1291</v>
      </c>
      <c r="IDK297" s="38" t="s">
        <v>1291</v>
      </c>
      <c r="IDL297" s="38" t="s">
        <v>1291</v>
      </c>
      <c r="IDM297" s="38" t="s">
        <v>1291</v>
      </c>
      <c r="IDN297" s="38" t="s">
        <v>1291</v>
      </c>
      <c r="IDO297" s="38" t="s">
        <v>1291</v>
      </c>
      <c r="IDP297" s="38" t="s">
        <v>1291</v>
      </c>
      <c r="IDQ297" s="38" t="s">
        <v>1291</v>
      </c>
      <c r="IDR297" s="38" t="s">
        <v>1291</v>
      </c>
      <c r="IDS297" s="38" t="s">
        <v>1291</v>
      </c>
      <c r="IDT297" s="38" t="s">
        <v>1291</v>
      </c>
      <c r="IDU297" s="38" t="s">
        <v>1291</v>
      </c>
      <c r="IDV297" s="38" t="s">
        <v>1291</v>
      </c>
      <c r="IDW297" s="38" t="s">
        <v>1291</v>
      </c>
      <c r="IDX297" s="38" t="s">
        <v>1291</v>
      </c>
      <c r="IDY297" s="38" t="s">
        <v>1291</v>
      </c>
      <c r="IDZ297" s="38" t="s">
        <v>1291</v>
      </c>
      <c r="IEA297" s="38" t="s">
        <v>1291</v>
      </c>
      <c r="IEB297" s="38" t="s">
        <v>1291</v>
      </c>
      <c r="IEC297" s="38" t="s">
        <v>1291</v>
      </c>
      <c r="IED297" s="38" t="s">
        <v>1291</v>
      </c>
      <c r="IEE297" s="38" t="s">
        <v>1291</v>
      </c>
      <c r="IEF297" s="38" t="s">
        <v>1291</v>
      </c>
      <c r="IEG297" s="38" t="s">
        <v>1291</v>
      </c>
      <c r="IEH297" s="38" t="s">
        <v>1291</v>
      </c>
      <c r="IEI297" s="38" t="s">
        <v>1291</v>
      </c>
      <c r="IEJ297" s="38" t="s">
        <v>1291</v>
      </c>
      <c r="IEK297" s="38" t="s">
        <v>1291</v>
      </c>
      <c r="IEL297" s="38" t="s">
        <v>1291</v>
      </c>
      <c r="IEM297" s="38" t="s">
        <v>1291</v>
      </c>
      <c r="IEN297" s="38" t="s">
        <v>1291</v>
      </c>
      <c r="IEO297" s="38" t="s">
        <v>1291</v>
      </c>
      <c r="IEP297" s="38" t="s">
        <v>1291</v>
      </c>
      <c r="IEQ297" s="38" t="s">
        <v>1291</v>
      </c>
      <c r="IER297" s="38" t="s">
        <v>1291</v>
      </c>
      <c r="IES297" s="38" t="s">
        <v>1291</v>
      </c>
      <c r="IET297" s="38" t="s">
        <v>1291</v>
      </c>
      <c r="IEU297" s="38" t="s">
        <v>1291</v>
      </c>
      <c r="IEV297" s="38" t="s">
        <v>1291</v>
      </c>
      <c r="IEW297" s="38" t="s">
        <v>1291</v>
      </c>
      <c r="IEX297" s="38" t="s">
        <v>1291</v>
      </c>
      <c r="IEY297" s="38" t="s">
        <v>1291</v>
      </c>
      <c r="IEZ297" s="38" t="s">
        <v>1291</v>
      </c>
      <c r="IFA297" s="38" t="s">
        <v>1291</v>
      </c>
      <c r="IFB297" s="38" t="s">
        <v>1291</v>
      </c>
      <c r="IFC297" s="38" t="s">
        <v>1291</v>
      </c>
      <c r="IFD297" s="38" t="s">
        <v>1291</v>
      </c>
      <c r="IFE297" s="38" t="s">
        <v>1291</v>
      </c>
      <c r="IFF297" s="38" t="s">
        <v>1291</v>
      </c>
      <c r="IFG297" s="38" t="s">
        <v>1291</v>
      </c>
      <c r="IFH297" s="38" t="s">
        <v>1291</v>
      </c>
      <c r="IFI297" s="38" t="s">
        <v>1291</v>
      </c>
      <c r="IFJ297" s="38" t="s">
        <v>1291</v>
      </c>
      <c r="IFK297" s="38" t="s">
        <v>1291</v>
      </c>
      <c r="IFL297" s="38" t="s">
        <v>1291</v>
      </c>
      <c r="IFM297" s="38" t="s">
        <v>1291</v>
      </c>
      <c r="IFN297" s="38" t="s">
        <v>1291</v>
      </c>
      <c r="IFO297" s="38" t="s">
        <v>1291</v>
      </c>
      <c r="IFP297" s="38" t="s">
        <v>1291</v>
      </c>
      <c r="IFQ297" s="38" t="s">
        <v>1291</v>
      </c>
      <c r="IFR297" s="38" t="s">
        <v>1291</v>
      </c>
      <c r="IFS297" s="38" t="s">
        <v>1291</v>
      </c>
      <c r="IFT297" s="38" t="s">
        <v>1291</v>
      </c>
      <c r="IFU297" s="38" t="s">
        <v>1291</v>
      </c>
      <c r="IFV297" s="38" t="s">
        <v>1291</v>
      </c>
      <c r="IFW297" s="38" t="s">
        <v>1291</v>
      </c>
      <c r="IFX297" s="38" t="s">
        <v>1291</v>
      </c>
      <c r="IFY297" s="38" t="s">
        <v>1291</v>
      </c>
      <c r="IFZ297" s="38" t="s">
        <v>1291</v>
      </c>
      <c r="IGA297" s="38" t="s">
        <v>1291</v>
      </c>
      <c r="IGB297" s="38" t="s">
        <v>1291</v>
      </c>
      <c r="IGC297" s="38" t="s">
        <v>1291</v>
      </c>
      <c r="IGD297" s="38" t="s">
        <v>1291</v>
      </c>
      <c r="IGE297" s="38" t="s">
        <v>1291</v>
      </c>
      <c r="IGF297" s="38" t="s">
        <v>1291</v>
      </c>
      <c r="IGG297" s="38" t="s">
        <v>1291</v>
      </c>
      <c r="IGH297" s="38" t="s">
        <v>1291</v>
      </c>
      <c r="IGI297" s="38" t="s">
        <v>1291</v>
      </c>
      <c r="IGJ297" s="38" t="s">
        <v>1291</v>
      </c>
      <c r="IGK297" s="38" t="s">
        <v>1291</v>
      </c>
      <c r="IGL297" s="38" t="s">
        <v>1291</v>
      </c>
      <c r="IGM297" s="38" t="s">
        <v>1291</v>
      </c>
      <c r="IGN297" s="38" t="s">
        <v>1291</v>
      </c>
      <c r="IGO297" s="38" t="s">
        <v>1291</v>
      </c>
      <c r="IGP297" s="38" t="s">
        <v>1291</v>
      </c>
      <c r="IGQ297" s="38" t="s">
        <v>1291</v>
      </c>
      <c r="IGR297" s="38" t="s">
        <v>1291</v>
      </c>
      <c r="IGS297" s="38" t="s">
        <v>1291</v>
      </c>
      <c r="IGT297" s="38" t="s">
        <v>1291</v>
      </c>
      <c r="IGU297" s="38" t="s">
        <v>1291</v>
      </c>
      <c r="IGV297" s="38" t="s">
        <v>1291</v>
      </c>
      <c r="IGW297" s="38" t="s">
        <v>1291</v>
      </c>
      <c r="IGX297" s="38" t="s">
        <v>1291</v>
      </c>
      <c r="IGY297" s="38" t="s">
        <v>1291</v>
      </c>
      <c r="IGZ297" s="38" t="s">
        <v>1291</v>
      </c>
      <c r="IHA297" s="38" t="s">
        <v>1291</v>
      </c>
      <c r="IHB297" s="38" t="s">
        <v>1291</v>
      </c>
      <c r="IHC297" s="38" t="s">
        <v>1291</v>
      </c>
      <c r="IHD297" s="38" t="s">
        <v>1291</v>
      </c>
      <c r="IHE297" s="38" t="s">
        <v>1291</v>
      </c>
      <c r="IHF297" s="38" t="s">
        <v>1291</v>
      </c>
      <c r="IHG297" s="38" t="s">
        <v>1291</v>
      </c>
      <c r="IHH297" s="38" t="s">
        <v>1291</v>
      </c>
      <c r="IHI297" s="38" t="s">
        <v>1291</v>
      </c>
      <c r="IHJ297" s="38" t="s">
        <v>1291</v>
      </c>
      <c r="IHK297" s="38" t="s">
        <v>1291</v>
      </c>
      <c r="IHL297" s="38" t="s">
        <v>1291</v>
      </c>
      <c r="IHM297" s="38" t="s">
        <v>1291</v>
      </c>
      <c r="IHN297" s="38" t="s">
        <v>1291</v>
      </c>
      <c r="IHO297" s="38" t="s">
        <v>1291</v>
      </c>
      <c r="IHP297" s="38" t="s">
        <v>1291</v>
      </c>
      <c r="IHQ297" s="38" t="s">
        <v>1291</v>
      </c>
      <c r="IHR297" s="38" t="s">
        <v>1291</v>
      </c>
      <c r="IHS297" s="38" t="s">
        <v>1291</v>
      </c>
      <c r="IHT297" s="38" t="s">
        <v>1291</v>
      </c>
      <c r="IHU297" s="38" t="s">
        <v>1291</v>
      </c>
      <c r="IHV297" s="38" t="s">
        <v>1291</v>
      </c>
      <c r="IHW297" s="38" t="s">
        <v>1291</v>
      </c>
      <c r="IHX297" s="38" t="s">
        <v>1291</v>
      </c>
      <c r="IHY297" s="38" t="s">
        <v>1291</v>
      </c>
      <c r="IHZ297" s="38" t="s">
        <v>1291</v>
      </c>
      <c r="IIA297" s="38" t="s">
        <v>1291</v>
      </c>
      <c r="IIB297" s="38" t="s">
        <v>1291</v>
      </c>
      <c r="IIC297" s="38" t="s">
        <v>1291</v>
      </c>
      <c r="IID297" s="38" t="s">
        <v>1291</v>
      </c>
      <c r="IIE297" s="38" t="s">
        <v>1291</v>
      </c>
      <c r="IIF297" s="38" t="s">
        <v>1291</v>
      </c>
      <c r="IIG297" s="38" t="s">
        <v>1291</v>
      </c>
      <c r="IIH297" s="38" t="s">
        <v>1291</v>
      </c>
      <c r="III297" s="38" t="s">
        <v>1291</v>
      </c>
      <c r="IIJ297" s="38" t="s">
        <v>1291</v>
      </c>
      <c r="IIK297" s="38" t="s">
        <v>1291</v>
      </c>
      <c r="IIL297" s="38" t="s">
        <v>1291</v>
      </c>
      <c r="IIM297" s="38" t="s">
        <v>1291</v>
      </c>
      <c r="IIN297" s="38" t="s">
        <v>1291</v>
      </c>
      <c r="IIO297" s="38" t="s">
        <v>1291</v>
      </c>
      <c r="IIP297" s="38" t="s">
        <v>1291</v>
      </c>
      <c r="IIQ297" s="38" t="s">
        <v>1291</v>
      </c>
      <c r="IIR297" s="38" t="s">
        <v>1291</v>
      </c>
      <c r="IIS297" s="38" t="s">
        <v>1291</v>
      </c>
      <c r="IIT297" s="38" t="s">
        <v>1291</v>
      </c>
      <c r="IIU297" s="38" t="s">
        <v>1291</v>
      </c>
      <c r="IIV297" s="38" t="s">
        <v>1291</v>
      </c>
      <c r="IIW297" s="38" t="s">
        <v>1291</v>
      </c>
      <c r="IIX297" s="38" t="s">
        <v>1291</v>
      </c>
      <c r="IIY297" s="38" t="s">
        <v>1291</v>
      </c>
      <c r="IIZ297" s="38" t="s">
        <v>1291</v>
      </c>
      <c r="IJA297" s="38" t="s">
        <v>1291</v>
      </c>
      <c r="IJB297" s="38" t="s">
        <v>1291</v>
      </c>
      <c r="IJC297" s="38" t="s">
        <v>1291</v>
      </c>
      <c r="IJD297" s="38" t="s">
        <v>1291</v>
      </c>
      <c r="IJE297" s="38" t="s">
        <v>1291</v>
      </c>
      <c r="IJF297" s="38" t="s">
        <v>1291</v>
      </c>
      <c r="IJG297" s="38" t="s">
        <v>1291</v>
      </c>
      <c r="IJH297" s="38" t="s">
        <v>1291</v>
      </c>
      <c r="IJI297" s="38" t="s">
        <v>1291</v>
      </c>
      <c r="IJJ297" s="38" t="s">
        <v>1291</v>
      </c>
      <c r="IJK297" s="38" t="s">
        <v>1291</v>
      </c>
      <c r="IJL297" s="38" t="s">
        <v>1291</v>
      </c>
      <c r="IJM297" s="38" t="s">
        <v>1291</v>
      </c>
      <c r="IJN297" s="38" t="s">
        <v>1291</v>
      </c>
      <c r="IJO297" s="38" t="s">
        <v>1291</v>
      </c>
      <c r="IJP297" s="38" t="s">
        <v>1291</v>
      </c>
      <c r="IJQ297" s="38" t="s">
        <v>1291</v>
      </c>
      <c r="IJR297" s="38" t="s">
        <v>1291</v>
      </c>
      <c r="IJS297" s="38" t="s">
        <v>1291</v>
      </c>
      <c r="IJT297" s="38" t="s">
        <v>1291</v>
      </c>
      <c r="IJU297" s="38" t="s">
        <v>1291</v>
      </c>
      <c r="IJV297" s="38" t="s">
        <v>1291</v>
      </c>
      <c r="IJW297" s="38" t="s">
        <v>1291</v>
      </c>
      <c r="IJX297" s="38" t="s">
        <v>1291</v>
      </c>
      <c r="IJY297" s="38" t="s">
        <v>1291</v>
      </c>
      <c r="IJZ297" s="38" t="s">
        <v>1291</v>
      </c>
      <c r="IKA297" s="38" t="s">
        <v>1291</v>
      </c>
      <c r="IKB297" s="38" t="s">
        <v>1291</v>
      </c>
      <c r="IKC297" s="38" t="s">
        <v>1291</v>
      </c>
      <c r="IKD297" s="38" t="s">
        <v>1291</v>
      </c>
      <c r="IKE297" s="38" t="s">
        <v>1291</v>
      </c>
      <c r="IKF297" s="38" t="s">
        <v>1291</v>
      </c>
      <c r="IKG297" s="38" t="s">
        <v>1291</v>
      </c>
      <c r="IKH297" s="38" t="s">
        <v>1291</v>
      </c>
      <c r="IKI297" s="38" t="s">
        <v>1291</v>
      </c>
      <c r="IKJ297" s="38" t="s">
        <v>1291</v>
      </c>
      <c r="IKK297" s="38" t="s">
        <v>1291</v>
      </c>
      <c r="IKL297" s="38" t="s">
        <v>1291</v>
      </c>
      <c r="IKM297" s="38" t="s">
        <v>1291</v>
      </c>
      <c r="IKN297" s="38" t="s">
        <v>1291</v>
      </c>
      <c r="IKO297" s="38" t="s">
        <v>1291</v>
      </c>
      <c r="IKP297" s="38" t="s">
        <v>1291</v>
      </c>
      <c r="IKQ297" s="38" t="s">
        <v>1291</v>
      </c>
      <c r="IKR297" s="38" t="s">
        <v>1291</v>
      </c>
      <c r="IKS297" s="38" t="s">
        <v>1291</v>
      </c>
      <c r="IKT297" s="38" t="s">
        <v>1291</v>
      </c>
      <c r="IKU297" s="38" t="s">
        <v>1291</v>
      </c>
      <c r="IKV297" s="38" t="s">
        <v>1291</v>
      </c>
      <c r="IKW297" s="38" t="s">
        <v>1291</v>
      </c>
      <c r="IKX297" s="38" t="s">
        <v>1291</v>
      </c>
      <c r="IKY297" s="38" t="s">
        <v>1291</v>
      </c>
      <c r="IKZ297" s="38" t="s">
        <v>1291</v>
      </c>
      <c r="ILA297" s="38" t="s">
        <v>1291</v>
      </c>
      <c r="ILB297" s="38" t="s">
        <v>1291</v>
      </c>
      <c r="ILC297" s="38" t="s">
        <v>1291</v>
      </c>
      <c r="ILD297" s="38" t="s">
        <v>1291</v>
      </c>
      <c r="ILE297" s="38" t="s">
        <v>1291</v>
      </c>
      <c r="ILF297" s="38" t="s">
        <v>1291</v>
      </c>
      <c r="ILG297" s="38" t="s">
        <v>1291</v>
      </c>
      <c r="ILH297" s="38" t="s">
        <v>1291</v>
      </c>
      <c r="ILI297" s="38" t="s">
        <v>1291</v>
      </c>
      <c r="ILJ297" s="38" t="s">
        <v>1291</v>
      </c>
      <c r="ILK297" s="38" t="s">
        <v>1291</v>
      </c>
      <c r="ILL297" s="38" t="s">
        <v>1291</v>
      </c>
      <c r="ILM297" s="38" t="s">
        <v>1291</v>
      </c>
      <c r="ILN297" s="38" t="s">
        <v>1291</v>
      </c>
      <c r="ILO297" s="38" t="s">
        <v>1291</v>
      </c>
      <c r="ILP297" s="38" t="s">
        <v>1291</v>
      </c>
      <c r="ILQ297" s="38" t="s">
        <v>1291</v>
      </c>
      <c r="ILR297" s="38" t="s">
        <v>1291</v>
      </c>
      <c r="ILS297" s="38" t="s">
        <v>1291</v>
      </c>
      <c r="ILT297" s="38" t="s">
        <v>1291</v>
      </c>
      <c r="ILU297" s="38" t="s">
        <v>1291</v>
      </c>
      <c r="ILV297" s="38" t="s">
        <v>1291</v>
      </c>
      <c r="ILW297" s="38" t="s">
        <v>1291</v>
      </c>
      <c r="ILX297" s="38" t="s">
        <v>1291</v>
      </c>
      <c r="ILY297" s="38" t="s">
        <v>1291</v>
      </c>
      <c r="ILZ297" s="38" t="s">
        <v>1291</v>
      </c>
      <c r="IMA297" s="38" t="s">
        <v>1291</v>
      </c>
      <c r="IMB297" s="38" t="s">
        <v>1291</v>
      </c>
      <c r="IMC297" s="38" t="s">
        <v>1291</v>
      </c>
      <c r="IMD297" s="38" t="s">
        <v>1291</v>
      </c>
      <c r="IME297" s="38" t="s">
        <v>1291</v>
      </c>
      <c r="IMF297" s="38" t="s">
        <v>1291</v>
      </c>
      <c r="IMG297" s="38" t="s">
        <v>1291</v>
      </c>
      <c r="IMH297" s="38" t="s">
        <v>1291</v>
      </c>
      <c r="IMI297" s="38" t="s">
        <v>1291</v>
      </c>
      <c r="IMJ297" s="38" t="s">
        <v>1291</v>
      </c>
      <c r="IMK297" s="38" t="s">
        <v>1291</v>
      </c>
      <c r="IML297" s="38" t="s">
        <v>1291</v>
      </c>
      <c r="IMM297" s="38" t="s">
        <v>1291</v>
      </c>
      <c r="IMN297" s="38" t="s">
        <v>1291</v>
      </c>
      <c r="IMO297" s="38" t="s">
        <v>1291</v>
      </c>
      <c r="IMP297" s="38" t="s">
        <v>1291</v>
      </c>
      <c r="IMQ297" s="38" t="s">
        <v>1291</v>
      </c>
      <c r="IMR297" s="38" t="s">
        <v>1291</v>
      </c>
      <c r="IMS297" s="38" t="s">
        <v>1291</v>
      </c>
      <c r="IMT297" s="38" t="s">
        <v>1291</v>
      </c>
      <c r="IMU297" s="38" t="s">
        <v>1291</v>
      </c>
      <c r="IMV297" s="38" t="s">
        <v>1291</v>
      </c>
      <c r="IMW297" s="38" t="s">
        <v>1291</v>
      </c>
      <c r="IMX297" s="38" t="s">
        <v>1291</v>
      </c>
      <c r="IMY297" s="38" t="s">
        <v>1291</v>
      </c>
      <c r="IMZ297" s="38" t="s">
        <v>1291</v>
      </c>
      <c r="INA297" s="38" t="s">
        <v>1291</v>
      </c>
      <c r="INB297" s="38" t="s">
        <v>1291</v>
      </c>
      <c r="INC297" s="38" t="s">
        <v>1291</v>
      </c>
      <c r="IND297" s="38" t="s">
        <v>1291</v>
      </c>
      <c r="INE297" s="38" t="s">
        <v>1291</v>
      </c>
      <c r="INF297" s="38" t="s">
        <v>1291</v>
      </c>
      <c r="ING297" s="38" t="s">
        <v>1291</v>
      </c>
      <c r="INH297" s="38" t="s">
        <v>1291</v>
      </c>
      <c r="INI297" s="38" t="s">
        <v>1291</v>
      </c>
      <c r="INJ297" s="38" t="s">
        <v>1291</v>
      </c>
      <c r="INK297" s="38" t="s">
        <v>1291</v>
      </c>
      <c r="INL297" s="38" t="s">
        <v>1291</v>
      </c>
      <c r="INM297" s="38" t="s">
        <v>1291</v>
      </c>
      <c r="INN297" s="38" t="s">
        <v>1291</v>
      </c>
      <c r="INO297" s="38" t="s">
        <v>1291</v>
      </c>
      <c r="INP297" s="38" t="s">
        <v>1291</v>
      </c>
      <c r="INQ297" s="38" t="s">
        <v>1291</v>
      </c>
      <c r="INR297" s="38" t="s">
        <v>1291</v>
      </c>
      <c r="INS297" s="38" t="s">
        <v>1291</v>
      </c>
      <c r="INT297" s="38" t="s">
        <v>1291</v>
      </c>
      <c r="INU297" s="38" t="s">
        <v>1291</v>
      </c>
      <c r="INV297" s="38" t="s">
        <v>1291</v>
      </c>
      <c r="INW297" s="38" t="s">
        <v>1291</v>
      </c>
      <c r="INX297" s="38" t="s">
        <v>1291</v>
      </c>
      <c r="INY297" s="38" t="s">
        <v>1291</v>
      </c>
      <c r="INZ297" s="38" t="s">
        <v>1291</v>
      </c>
      <c r="IOA297" s="38" t="s">
        <v>1291</v>
      </c>
      <c r="IOB297" s="38" t="s">
        <v>1291</v>
      </c>
      <c r="IOC297" s="38" t="s">
        <v>1291</v>
      </c>
      <c r="IOD297" s="38" t="s">
        <v>1291</v>
      </c>
      <c r="IOE297" s="38" t="s">
        <v>1291</v>
      </c>
      <c r="IOF297" s="38" t="s">
        <v>1291</v>
      </c>
      <c r="IOG297" s="38" t="s">
        <v>1291</v>
      </c>
      <c r="IOH297" s="38" t="s">
        <v>1291</v>
      </c>
      <c r="IOI297" s="38" t="s">
        <v>1291</v>
      </c>
      <c r="IOJ297" s="38" t="s">
        <v>1291</v>
      </c>
      <c r="IOK297" s="38" t="s">
        <v>1291</v>
      </c>
      <c r="IOL297" s="38" t="s">
        <v>1291</v>
      </c>
      <c r="IOM297" s="38" t="s">
        <v>1291</v>
      </c>
      <c r="ION297" s="38" t="s">
        <v>1291</v>
      </c>
      <c r="IOO297" s="38" t="s">
        <v>1291</v>
      </c>
      <c r="IOP297" s="38" t="s">
        <v>1291</v>
      </c>
      <c r="IOQ297" s="38" t="s">
        <v>1291</v>
      </c>
      <c r="IOR297" s="38" t="s">
        <v>1291</v>
      </c>
      <c r="IOS297" s="38" t="s">
        <v>1291</v>
      </c>
      <c r="IOT297" s="38" t="s">
        <v>1291</v>
      </c>
      <c r="IOU297" s="38" t="s">
        <v>1291</v>
      </c>
      <c r="IOV297" s="38" t="s">
        <v>1291</v>
      </c>
      <c r="IOW297" s="38" t="s">
        <v>1291</v>
      </c>
      <c r="IOX297" s="38" t="s">
        <v>1291</v>
      </c>
      <c r="IOY297" s="38" t="s">
        <v>1291</v>
      </c>
      <c r="IOZ297" s="38" t="s">
        <v>1291</v>
      </c>
      <c r="IPA297" s="38" t="s">
        <v>1291</v>
      </c>
      <c r="IPB297" s="38" t="s">
        <v>1291</v>
      </c>
      <c r="IPC297" s="38" t="s">
        <v>1291</v>
      </c>
      <c r="IPD297" s="38" t="s">
        <v>1291</v>
      </c>
      <c r="IPE297" s="38" t="s">
        <v>1291</v>
      </c>
      <c r="IPF297" s="38" t="s">
        <v>1291</v>
      </c>
      <c r="IPG297" s="38" t="s">
        <v>1291</v>
      </c>
      <c r="IPH297" s="38" t="s">
        <v>1291</v>
      </c>
      <c r="IPI297" s="38" t="s">
        <v>1291</v>
      </c>
      <c r="IPJ297" s="38" t="s">
        <v>1291</v>
      </c>
      <c r="IPK297" s="38" t="s">
        <v>1291</v>
      </c>
      <c r="IPL297" s="38" t="s">
        <v>1291</v>
      </c>
      <c r="IPM297" s="38" t="s">
        <v>1291</v>
      </c>
      <c r="IPN297" s="38" t="s">
        <v>1291</v>
      </c>
      <c r="IPO297" s="38" t="s">
        <v>1291</v>
      </c>
      <c r="IPP297" s="38" t="s">
        <v>1291</v>
      </c>
      <c r="IPQ297" s="38" t="s">
        <v>1291</v>
      </c>
      <c r="IPR297" s="38" t="s">
        <v>1291</v>
      </c>
      <c r="IPS297" s="38" t="s">
        <v>1291</v>
      </c>
      <c r="IPT297" s="38" t="s">
        <v>1291</v>
      </c>
      <c r="IPU297" s="38" t="s">
        <v>1291</v>
      </c>
      <c r="IPV297" s="38" t="s">
        <v>1291</v>
      </c>
      <c r="IPW297" s="38" t="s">
        <v>1291</v>
      </c>
      <c r="IPX297" s="38" t="s">
        <v>1291</v>
      </c>
      <c r="IPY297" s="38" t="s">
        <v>1291</v>
      </c>
      <c r="IPZ297" s="38" t="s">
        <v>1291</v>
      </c>
      <c r="IQA297" s="38" t="s">
        <v>1291</v>
      </c>
      <c r="IQB297" s="38" t="s">
        <v>1291</v>
      </c>
      <c r="IQC297" s="38" t="s">
        <v>1291</v>
      </c>
      <c r="IQD297" s="38" t="s">
        <v>1291</v>
      </c>
      <c r="IQE297" s="38" t="s">
        <v>1291</v>
      </c>
      <c r="IQF297" s="38" t="s">
        <v>1291</v>
      </c>
      <c r="IQG297" s="38" t="s">
        <v>1291</v>
      </c>
      <c r="IQH297" s="38" t="s">
        <v>1291</v>
      </c>
      <c r="IQI297" s="38" t="s">
        <v>1291</v>
      </c>
      <c r="IQJ297" s="38" t="s">
        <v>1291</v>
      </c>
      <c r="IQK297" s="38" t="s">
        <v>1291</v>
      </c>
      <c r="IQL297" s="38" t="s">
        <v>1291</v>
      </c>
      <c r="IQM297" s="38" t="s">
        <v>1291</v>
      </c>
      <c r="IQN297" s="38" t="s">
        <v>1291</v>
      </c>
      <c r="IQO297" s="38" t="s">
        <v>1291</v>
      </c>
      <c r="IQP297" s="38" t="s">
        <v>1291</v>
      </c>
      <c r="IQQ297" s="38" t="s">
        <v>1291</v>
      </c>
      <c r="IQR297" s="38" t="s">
        <v>1291</v>
      </c>
      <c r="IQS297" s="38" t="s">
        <v>1291</v>
      </c>
      <c r="IQT297" s="38" t="s">
        <v>1291</v>
      </c>
      <c r="IQU297" s="38" t="s">
        <v>1291</v>
      </c>
      <c r="IQV297" s="38" t="s">
        <v>1291</v>
      </c>
      <c r="IQW297" s="38" t="s">
        <v>1291</v>
      </c>
      <c r="IQX297" s="38" t="s">
        <v>1291</v>
      </c>
      <c r="IQY297" s="38" t="s">
        <v>1291</v>
      </c>
      <c r="IQZ297" s="38" t="s">
        <v>1291</v>
      </c>
      <c r="IRA297" s="38" t="s">
        <v>1291</v>
      </c>
      <c r="IRB297" s="38" t="s">
        <v>1291</v>
      </c>
      <c r="IRC297" s="38" t="s">
        <v>1291</v>
      </c>
      <c r="IRD297" s="38" t="s">
        <v>1291</v>
      </c>
      <c r="IRE297" s="38" t="s">
        <v>1291</v>
      </c>
      <c r="IRF297" s="38" t="s">
        <v>1291</v>
      </c>
      <c r="IRG297" s="38" t="s">
        <v>1291</v>
      </c>
      <c r="IRH297" s="38" t="s">
        <v>1291</v>
      </c>
      <c r="IRI297" s="38" t="s">
        <v>1291</v>
      </c>
      <c r="IRJ297" s="38" t="s">
        <v>1291</v>
      </c>
      <c r="IRK297" s="38" t="s">
        <v>1291</v>
      </c>
      <c r="IRL297" s="38" t="s">
        <v>1291</v>
      </c>
      <c r="IRM297" s="38" t="s">
        <v>1291</v>
      </c>
      <c r="IRN297" s="38" t="s">
        <v>1291</v>
      </c>
      <c r="IRO297" s="38" t="s">
        <v>1291</v>
      </c>
      <c r="IRP297" s="38" t="s">
        <v>1291</v>
      </c>
      <c r="IRQ297" s="38" t="s">
        <v>1291</v>
      </c>
      <c r="IRR297" s="38" t="s">
        <v>1291</v>
      </c>
      <c r="IRS297" s="38" t="s">
        <v>1291</v>
      </c>
      <c r="IRT297" s="38" t="s">
        <v>1291</v>
      </c>
      <c r="IRU297" s="38" t="s">
        <v>1291</v>
      </c>
      <c r="IRV297" s="38" t="s">
        <v>1291</v>
      </c>
      <c r="IRW297" s="38" t="s">
        <v>1291</v>
      </c>
      <c r="IRX297" s="38" t="s">
        <v>1291</v>
      </c>
      <c r="IRY297" s="38" t="s">
        <v>1291</v>
      </c>
      <c r="IRZ297" s="38" t="s">
        <v>1291</v>
      </c>
      <c r="ISA297" s="38" t="s">
        <v>1291</v>
      </c>
      <c r="ISB297" s="38" t="s">
        <v>1291</v>
      </c>
      <c r="ISC297" s="38" t="s">
        <v>1291</v>
      </c>
      <c r="ISD297" s="38" t="s">
        <v>1291</v>
      </c>
      <c r="ISE297" s="38" t="s">
        <v>1291</v>
      </c>
      <c r="ISF297" s="38" t="s">
        <v>1291</v>
      </c>
      <c r="ISG297" s="38" t="s">
        <v>1291</v>
      </c>
      <c r="ISH297" s="38" t="s">
        <v>1291</v>
      </c>
      <c r="ISI297" s="38" t="s">
        <v>1291</v>
      </c>
      <c r="ISJ297" s="38" t="s">
        <v>1291</v>
      </c>
      <c r="ISK297" s="38" t="s">
        <v>1291</v>
      </c>
      <c r="ISL297" s="38" t="s">
        <v>1291</v>
      </c>
      <c r="ISM297" s="38" t="s">
        <v>1291</v>
      </c>
      <c r="ISN297" s="38" t="s">
        <v>1291</v>
      </c>
      <c r="ISO297" s="38" t="s">
        <v>1291</v>
      </c>
      <c r="ISP297" s="38" t="s">
        <v>1291</v>
      </c>
      <c r="ISQ297" s="38" t="s">
        <v>1291</v>
      </c>
      <c r="ISR297" s="38" t="s">
        <v>1291</v>
      </c>
      <c r="ISS297" s="38" t="s">
        <v>1291</v>
      </c>
      <c r="IST297" s="38" t="s">
        <v>1291</v>
      </c>
      <c r="ISU297" s="38" t="s">
        <v>1291</v>
      </c>
      <c r="ISV297" s="38" t="s">
        <v>1291</v>
      </c>
      <c r="ISW297" s="38" t="s">
        <v>1291</v>
      </c>
      <c r="ISX297" s="38" t="s">
        <v>1291</v>
      </c>
      <c r="ISY297" s="38" t="s">
        <v>1291</v>
      </c>
      <c r="ISZ297" s="38" t="s">
        <v>1291</v>
      </c>
      <c r="ITA297" s="38" t="s">
        <v>1291</v>
      </c>
      <c r="ITB297" s="38" t="s">
        <v>1291</v>
      </c>
      <c r="ITC297" s="38" t="s">
        <v>1291</v>
      </c>
      <c r="ITD297" s="38" t="s">
        <v>1291</v>
      </c>
      <c r="ITE297" s="38" t="s">
        <v>1291</v>
      </c>
      <c r="ITF297" s="38" t="s">
        <v>1291</v>
      </c>
      <c r="ITG297" s="38" t="s">
        <v>1291</v>
      </c>
      <c r="ITH297" s="38" t="s">
        <v>1291</v>
      </c>
      <c r="ITI297" s="38" t="s">
        <v>1291</v>
      </c>
      <c r="ITJ297" s="38" t="s">
        <v>1291</v>
      </c>
      <c r="ITK297" s="38" t="s">
        <v>1291</v>
      </c>
      <c r="ITL297" s="38" t="s">
        <v>1291</v>
      </c>
      <c r="ITM297" s="38" t="s">
        <v>1291</v>
      </c>
      <c r="ITN297" s="38" t="s">
        <v>1291</v>
      </c>
      <c r="ITO297" s="38" t="s">
        <v>1291</v>
      </c>
      <c r="ITP297" s="38" t="s">
        <v>1291</v>
      </c>
      <c r="ITQ297" s="38" t="s">
        <v>1291</v>
      </c>
      <c r="ITR297" s="38" t="s">
        <v>1291</v>
      </c>
      <c r="ITS297" s="38" t="s">
        <v>1291</v>
      </c>
      <c r="ITT297" s="38" t="s">
        <v>1291</v>
      </c>
      <c r="ITU297" s="38" t="s">
        <v>1291</v>
      </c>
      <c r="ITV297" s="38" t="s">
        <v>1291</v>
      </c>
      <c r="ITW297" s="38" t="s">
        <v>1291</v>
      </c>
      <c r="ITX297" s="38" t="s">
        <v>1291</v>
      </c>
      <c r="ITY297" s="38" t="s">
        <v>1291</v>
      </c>
      <c r="ITZ297" s="38" t="s">
        <v>1291</v>
      </c>
      <c r="IUA297" s="38" t="s">
        <v>1291</v>
      </c>
      <c r="IUB297" s="38" t="s">
        <v>1291</v>
      </c>
      <c r="IUC297" s="38" t="s">
        <v>1291</v>
      </c>
      <c r="IUD297" s="38" t="s">
        <v>1291</v>
      </c>
      <c r="IUE297" s="38" t="s">
        <v>1291</v>
      </c>
      <c r="IUF297" s="38" t="s">
        <v>1291</v>
      </c>
      <c r="IUG297" s="38" t="s">
        <v>1291</v>
      </c>
      <c r="IUH297" s="38" t="s">
        <v>1291</v>
      </c>
      <c r="IUI297" s="38" t="s">
        <v>1291</v>
      </c>
      <c r="IUJ297" s="38" t="s">
        <v>1291</v>
      </c>
      <c r="IUK297" s="38" t="s">
        <v>1291</v>
      </c>
      <c r="IUL297" s="38" t="s">
        <v>1291</v>
      </c>
      <c r="IUM297" s="38" t="s">
        <v>1291</v>
      </c>
      <c r="IUN297" s="38" t="s">
        <v>1291</v>
      </c>
      <c r="IUO297" s="38" t="s">
        <v>1291</v>
      </c>
      <c r="IUP297" s="38" t="s">
        <v>1291</v>
      </c>
      <c r="IUQ297" s="38" t="s">
        <v>1291</v>
      </c>
      <c r="IUR297" s="38" t="s">
        <v>1291</v>
      </c>
      <c r="IUS297" s="38" t="s">
        <v>1291</v>
      </c>
      <c r="IUT297" s="38" t="s">
        <v>1291</v>
      </c>
      <c r="IUU297" s="38" t="s">
        <v>1291</v>
      </c>
      <c r="IUV297" s="38" t="s">
        <v>1291</v>
      </c>
      <c r="IUW297" s="38" t="s">
        <v>1291</v>
      </c>
      <c r="IUX297" s="38" t="s">
        <v>1291</v>
      </c>
      <c r="IUY297" s="38" t="s">
        <v>1291</v>
      </c>
      <c r="IUZ297" s="38" t="s">
        <v>1291</v>
      </c>
      <c r="IVA297" s="38" t="s">
        <v>1291</v>
      </c>
      <c r="IVB297" s="38" t="s">
        <v>1291</v>
      </c>
      <c r="IVC297" s="38" t="s">
        <v>1291</v>
      </c>
      <c r="IVD297" s="38" t="s">
        <v>1291</v>
      </c>
      <c r="IVE297" s="38" t="s">
        <v>1291</v>
      </c>
      <c r="IVF297" s="38" t="s">
        <v>1291</v>
      </c>
      <c r="IVG297" s="38" t="s">
        <v>1291</v>
      </c>
      <c r="IVH297" s="38" t="s">
        <v>1291</v>
      </c>
      <c r="IVI297" s="38" t="s">
        <v>1291</v>
      </c>
      <c r="IVJ297" s="38" t="s">
        <v>1291</v>
      </c>
      <c r="IVK297" s="38" t="s">
        <v>1291</v>
      </c>
      <c r="IVL297" s="38" t="s">
        <v>1291</v>
      </c>
      <c r="IVM297" s="38" t="s">
        <v>1291</v>
      </c>
      <c r="IVN297" s="38" t="s">
        <v>1291</v>
      </c>
      <c r="IVO297" s="38" t="s">
        <v>1291</v>
      </c>
      <c r="IVP297" s="38" t="s">
        <v>1291</v>
      </c>
      <c r="IVQ297" s="38" t="s">
        <v>1291</v>
      </c>
      <c r="IVR297" s="38" t="s">
        <v>1291</v>
      </c>
      <c r="IVS297" s="38" t="s">
        <v>1291</v>
      </c>
      <c r="IVT297" s="38" t="s">
        <v>1291</v>
      </c>
      <c r="IVU297" s="38" t="s">
        <v>1291</v>
      </c>
      <c r="IVV297" s="38" t="s">
        <v>1291</v>
      </c>
      <c r="IVW297" s="38" t="s">
        <v>1291</v>
      </c>
      <c r="IVX297" s="38" t="s">
        <v>1291</v>
      </c>
      <c r="IVY297" s="38" t="s">
        <v>1291</v>
      </c>
      <c r="IVZ297" s="38" t="s">
        <v>1291</v>
      </c>
      <c r="IWA297" s="38" t="s">
        <v>1291</v>
      </c>
      <c r="IWB297" s="38" t="s">
        <v>1291</v>
      </c>
      <c r="IWC297" s="38" t="s">
        <v>1291</v>
      </c>
      <c r="IWD297" s="38" t="s">
        <v>1291</v>
      </c>
      <c r="IWE297" s="38" t="s">
        <v>1291</v>
      </c>
      <c r="IWF297" s="38" t="s">
        <v>1291</v>
      </c>
      <c r="IWG297" s="38" t="s">
        <v>1291</v>
      </c>
      <c r="IWH297" s="38" t="s">
        <v>1291</v>
      </c>
      <c r="IWI297" s="38" t="s">
        <v>1291</v>
      </c>
      <c r="IWJ297" s="38" t="s">
        <v>1291</v>
      </c>
      <c r="IWK297" s="38" t="s">
        <v>1291</v>
      </c>
      <c r="IWL297" s="38" t="s">
        <v>1291</v>
      </c>
      <c r="IWM297" s="38" t="s">
        <v>1291</v>
      </c>
      <c r="IWN297" s="38" t="s">
        <v>1291</v>
      </c>
      <c r="IWO297" s="38" t="s">
        <v>1291</v>
      </c>
      <c r="IWP297" s="38" t="s">
        <v>1291</v>
      </c>
      <c r="IWQ297" s="38" t="s">
        <v>1291</v>
      </c>
      <c r="IWR297" s="38" t="s">
        <v>1291</v>
      </c>
      <c r="IWS297" s="38" t="s">
        <v>1291</v>
      </c>
      <c r="IWT297" s="38" t="s">
        <v>1291</v>
      </c>
      <c r="IWU297" s="38" t="s">
        <v>1291</v>
      </c>
      <c r="IWV297" s="38" t="s">
        <v>1291</v>
      </c>
      <c r="IWW297" s="38" t="s">
        <v>1291</v>
      </c>
      <c r="IWX297" s="38" t="s">
        <v>1291</v>
      </c>
      <c r="IWY297" s="38" t="s">
        <v>1291</v>
      </c>
      <c r="IWZ297" s="38" t="s">
        <v>1291</v>
      </c>
      <c r="IXA297" s="38" t="s">
        <v>1291</v>
      </c>
      <c r="IXB297" s="38" t="s">
        <v>1291</v>
      </c>
      <c r="IXC297" s="38" t="s">
        <v>1291</v>
      </c>
      <c r="IXD297" s="38" t="s">
        <v>1291</v>
      </c>
      <c r="IXE297" s="38" t="s">
        <v>1291</v>
      </c>
      <c r="IXF297" s="38" t="s">
        <v>1291</v>
      </c>
      <c r="IXG297" s="38" t="s">
        <v>1291</v>
      </c>
      <c r="IXH297" s="38" t="s">
        <v>1291</v>
      </c>
      <c r="IXI297" s="38" t="s">
        <v>1291</v>
      </c>
      <c r="IXJ297" s="38" t="s">
        <v>1291</v>
      </c>
      <c r="IXK297" s="38" t="s">
        <v>1291</v>
      </c>
      <c r="IXL297" s="38" t="s">
        <v>1291</v>
      </c>
      <c r="IXM297" s="38" t="s">
        <v>1291</v>
      </c>
      <c r="IXN297" s="38" t="s">
        <v>1291</v>
      </c>
      <c r="IXO297" s="38" t="s">
        <v>1291</v>
      </c>
      <c r="IXP297" s="38" t="s">
        <v>1291</v>
      </c>
      <c r="IXQ297" s="38" t="s">
        <v>1291</v>
      </c>
      <c r="IXR297" s="38" t="s">
        <v>1291</v>
      </c>
      <c r="IXS297" s="38" t="s">
        <v>1291</v>
      </c>
      <c r="IXT297" s="38" t="s">
        <v>1291</v>
      </c>
      <c r="IXU297" s="38" t="s">
        <v>1291</v>
      </c>
      <c r="IXV297" s="38" t="s">
        <v>1291</v>
      </c>
      <c r="IXW297" s="38" t="s">
        <v>1291</v>
      </c>
      <c r="IXX297" s="38" t="s">
        <v>1291</v>
      </c>
      <c r="IXY297" s="38" t="s">
        <v>1291</v>
      </c>
      <c r="IXZ297" s="38" t="s">
        <v>1291</v>
      </c>
      <c r="IYA297" s="38" t="s">
        <v>1291</v>
      </c>
      <c r="IYB297" s="38" t="s">
        <v>1291</v>
      </c>
      <c r="IYC297" s="38" t="s">
        <v>1291</v>
      </c>
      <c r="IYD297" s="38" t="s">
        <v>1291</v>
      </c>
      <c r="IYE297" s="38" t="s">
        <v>1291</v>
      </c>
      <c r="IYF297" s="38" t="s">
        <v>1291</v>
      </c>
      <c r="IYG297" s="38" t="s">
        <v>1291</v>
      </c>
      <c r="IYH297" s="38" t="s">
        <v>1291</v>
      </c>
      <c r="IYI297" s="38" t="s">
        <v>1291</v>
      </c>
      <c r="IYJ297" s="38" t="s">
        <v>1291</v>
      </c>
      <c r="IYK297" s="38" t="s">
        <v>1291</v>
      </c>
      <c r="IYL297" s="38" t="s">
        <v>1291</v>
      </c>
      <c r="IYM297" s="38" t="s">
        <v>1291</v>
      </c>
      <c r="IYN297" s="38" t="s">
        <v>1291</v>
      </c>
      <c r="IYO297" s="38" t="s">
        <v>1291</v>
      </c>
      <c r="IYP297" s="38" t="s">
        <v>1291</v>
      </c>
      <c r="IYQ297" s="38" t="s">
        <v>1291</v>
      </c>
      <c r="IYR297" s="38" t="s">
        <v>1291</v>
      </c>
      <c r="IYS297" s="38" t="s">
        <v>1291</v>
      </c>
      <c r="IYT297" s="38" t="s">
        <v>1291</v>
      </c>
      <c r="IYU297" s="38" t="s">
        <v>1291</v>
      </c>
      <c r="IYV297" s="38" t="s">
        <v>1291</v>
      </c>
      <c r="IYW297" s="38" t="s">
        <v>1291</v>
      </c>
      <c r="IYX297" s="38" t="s">
        <v>1291</v>
      </c>
      <c r="IYY297" s="38" t="s">
        <v>1291</v>
      </c>
      <c r="IYZ297" s="38" t="s">
        <v>1291</v>
      </c>
      <c r="IZA297" s="38" t="s">
        <v>1291</v>
      </c>
      <c r="IZB297" s="38" t="s">
        <v>1291</v>
      </c>
      <c r="IZC297" s="38" t="s">
        <v>1291</v>
      </c>
      <c r="IZD297" s="38" t="s">
        <v>1291</v>
      </c>
      <c r="IZE297" s="38" t="s">
        <v>1291</v>
      </c>
      <c r="IZF297" s="38" t="s">
        <v>1291</v>
      </c>
      <c r="IZG297" s="38" t="s">
        <v>1291</v>
      </c>
      <c r="IZH297" s="38" t="s">
        <v>1291</v>
      </c>
      <c r="IZI297" s="38" t="s">
        <v>1291</v>
      </c>
      <c r="IZJ297" s="38" t="s">
        <v>1291</v>
      </c>
      <c r="IZK297" s="38" t="s">
        <v>1291</v>
      </c>
      <c r="IZL297" s="38" t="s">
        <v>1291</v>
      </c>
      <c r="IZM297" s="38" t="s">
        <v>1291</v>
      </c>
      <c r="IZN297" s="38" t="s">
        <v>1291</v>
      </c>
      <c r="IZO297" s="38" t="s">
        <v>1291</v>
      </c>
      <c r="IZP297" s="38" t="s">
        <v>1291</v>
      </c>
      <c r="IZQ297" s="38" t="s">
        <v>1291</v>
      </c>
      <c r="IZR297" s="38" t="s">
        <v>1291</v>
      </c>
      <c r="IZS297" s="38" t="s">
        <v>1291</v>
      </c>
      <c r="IZT297" s="38" t="s">
        <v>1291</v>
      </c>
      <c r="IZU297" s="38" t="s">
        <v>1291</v>
      </c>
      <c r="IZV297" s="38" t="s">
        <v>1291</v>
      </c>
      <c r="IZW297" s="38" t="s">
        <v>1291</v>
      </c>
      <c r="IZX297" s="38" t="s">
        <v>1291</v>
      </c>
      <c r="IZY297" s="38" t="s">
        <v>1291</v>
      </c>
      <c r="IZZ297" s="38" t="s">
        <v>1291</v>
      </c>
      <c r="JAA297" s="38" t="s">
        <v>1291</v>
      </c>
      <c r="JAB297" s="38" t="s">
        <v>1291</v>
      </c>
      <c r="JAC297" s="38" t="s">
        <v>1291</v>
      </c>
      <c r="JAD297" s="38" t="s">
        <v>1291</v>
      </c>
      <c r="JAE297" s="38" t="s">
        <v>1291</v>
      </c>
      <c r="JAF297" s="38" t="s">
        <v>1291</v>
      </c>
      <c r="JAG297" s="38" t="s">
        <v>1291</v>
      </c>
      <c r="JAH297" s="38" t="s">
        <v>1291</v>
      </c>
      <c r="JAI297" s="38" t="s">
        <v>1291</v>
      </c>
      <c r="JAJ297" s="38" t="s">
        <v>1291</v>
      </c>
      <c r="JAK297" s="38" t="s">
        <v>1291</v>
      </c>
      <c r="JAL297" s="38" t="s">
        <v>1291</v>
      </c>
      <c r="JAM297" s="38" t="s">
        <v>1291</v>
      </c>
      <c r="JAN297" s="38" t="s">
        <v>1291</v>
      </c>
      <c r="JAO297" s="38" t="s">
        <v>1291</v>
      </c>
      <c r="JAP297" s="38" t="s">
        <v>1291</v>
      </c>
      <c r="JAQ297" s="38" t="s">
        <v>1291</v>
      </c>
      <c r="JAR297" s="38" t="s">
        <v>1291</v>
      </c>
      <c r="JAS297" s="38" t="s">
        <v>1291</v>
      </c>
      <c r="JAT297" s="38" t="s">
        <v>1291</v>
      </c>
      <c r="JAU297" s="38" t="s">
        <v>1291</v>
      </c>
      <c r="JAV297" s="38" t="s">
        <v>1291</v>
      </c>
      <c r="JAW297" s="38" t="s">
        <v>1291</v>
      </c>
      <c r="JAX297" s="38" t="s">
        <v>1291</v>
      </c>
      <c r="JAY297" s="38" t="s">
        <v>1291</v>
      </c>
      <c r="JAZ297" s="38" t="s">
        <v>1291</v>
      </c>
      <c r="JBA297" s="38" t="s">
        <v>1291</v>
      </c>
      <c r="JBB297" s="38" t="s">
        <v>1291</v>
      </c>
      <c r="JBC297" s="38" t="s">
        <v>1291</v>
      </c>
      <c r="JBD297" s="38" t="s">
        <v>1291</v>
      </c>
      <c r="JBE297" s="38" t="s">
        <v>1291</v>
      </c>
      <c r="JBF297" s="38" t="s">
        <v>1291</v>
      </c>
      <c r="JBG297" s="38" t="s">
        <v>1291</v>
      </c>
      <c r="JBH297" s="38" t="s">
        <v>1291</v>
      </c>
      <c r="JBI297" s="38" t="s">
        <v>1291</v>
      </c>
      <c r="JBJ297" s="38" t="s">
        <v>1291</v>
      </c>
      <c r="JBK297" s="38" t="s">
        <v>1291</v>
      </c>
      <c r="JBL297" s="38" t="s">
        <v>1291</v>
      </c>
      <c r="JBM297" s="38" t="s">
        <v>1291</v>
      </c>
      <c r="JBN297" s="38" t="s">
        <v>1291</v>
      </c>
      <c r="JBO297" s="38" t="s">
        <v>1291</v>
      </c>
      <c r="JBP297" s="38" t="s">
        <v>1291</v>
      </c>
      <c r="JBQ297" s="38" t="s">
        <v>1291</v>
      </c>
      <c r="JBR297" s="38" t="s">
        <v>1291</v>
      </c>
      <c r="JBS297" s="38" t="s">
        <v>1291</v>
      </c>
      <c r="JBT297" s="38" t="s">
        <v>1291</v>
      </c>
      <c r="JBU297" s="38" t="s">
        <v>1291</v>
      </c>
      <c r="JBV297" s="38" t="s">
        <v>1291</v>
      </c>
      <c r="JBW297" s="38" t="s">
        <v>1291</v>
      </c>
      <c r="JBX297" s="38" t="s">
        <v>1291</v>
      </c>
      <c r="JBY297" s="38" t="s">
        <v>1291</v>
      </c>
      <c r="JBZ297" s="38" t="s">
        <v>1291</v>
      </c>
      <c r="JCA297" s="38" t="s">
        <v>1291</v>
      </c>
      <c r="JCB297" s="38" t="s">
        <v>1291</v>
      </c>
      <c r="JCC297" s="38" t="s">
        <v>1291</v>
      </c>
      <c r="JCD297" s="38" t="s">
        <v>1291</v>
      </c>
      <c r="JCE297" s="38" t="s">
        <v>1291</v>
      </c>
      <c r="JCF297" s="38" t="s">
        <v>1291</v>
      </c>
      <c r="JCG297" s="38" t="s">
        <v>1291</v>
      </c>
      <c r="JCH297" s="38" t="s">
        <v>1291</v>
      </c>
      <c r="JCI297" s="38" t="s">
        <v>1291</v>
      </c>
      <c r="JCJ297" s="38" t="s">
        <v>1291</v>
      </c>
      <c r="JCK297" s="38" t="s">
        <v>1291</v>
      </c>
      <c r="JCL297" s="38" t="s">
        <v>1291</v>
      </c>
      <c r="JCM297" s="38" t="s">
        <v>1291</v>
      </c>
      <c r="JCN297" s="38" t="s">
        <v>1291</v>
      </c>
      <c r="JCO297" s="38" t="s">
        <v>1291</v>
      </c>
      <c r="JCP297" s="38" t="s">
        <v>1291</v>
      </c>
      <c r="JCQ297" s="38" t="s">
        <v>1291</v>
      </c>
      <c r="JCR297" s="38" t="s">
        <v>1291</v>
      </c>
      <c r="JCS297" s="38" t="s">
        <v>1291</v>
      </c>
      <c r="JCT297" s="38" t="s">
        <v>1291</v>
      </c>
      <c r="JCU297" s="38" t="s">
        <v>1291</v>
      </c>
      <c r="JCV297" s="38" t="s">
        <v>1291</v>
      </c>
      <c r="JCW297" s="38" t="s">
        <v>1291</v>
      </c>
      <c r="JCX297" s="38" t="s">
        <v>1291</v>
      </c>
      <c r="JCY297" s="38" t="s">
        <v>1291</v>
      </c>
      <c r="JCZ297" s="38" t="s">
        <v>1291</v>
      </c>
      <c r="JDA297" s="38" t="s">
        <v>1291</v>
      </c>
      <c r="JDB297" s="38" t="s">
        <v>1291</v>
      </c>
      <c r="JDC297" s="38" t="s">
        <v>1291</v>
      </c>
      <c r="JDD297" s="38" t="s">
        <v>1291</v>
      </c>
      <c r="JDE297" s="38" t="s">
        <v>1291</v>
      </c>
      <c r="JDF297" s="38" t="s">
        <v>1291</v>
      </c>
      <c r="JDG297" s="38" t="s">
        <v>1291</v>
      </c>
      <c r="JDH297" s="38" t="s">
        <v>1291</v>
      </c>
      <c r="JDI297" s="38" t="s">
        <v>1291</v>
      </c>
      <c r="JDJ297" s="38" t="s">
        <v>1291</v>
      </c>
      <c r="JDK297" s="38" t="s">
        <v>1291</v>
      </c>
      <c r="JDL297" s="38" t="s">
        <v>1291</v>
      </c>
      <c r="JDM297" s="38" t="s">
        <v>1291</v>
      </c>
      <c r="JDN297" s="38" t="s">
        <v>1291</v>
      </c>
      <c r="JDO297" s="38" t="s">
        <v>1291</v>
      </c>
      <c r="JDP297" s="38" t="s">
        <v>1291</v>
      </c>
      <c r="JDQ297" s="38" t="s">
        <v>1291</v>
      </c>
      <c r="JDR297" s="38" t="s">
        <v>1291</v>
      </c>
      <c r="JDS297" s="38" t="s">
        <v>1291</v>
      </c>
      <c r="JDT297" s="38" t="s">
        <v>1291</v>
      </c>
      <c r="JDU297" s="38" t="s">
        <v>1291</v>
      </c>
      <c r="JDV297" s="38" t="s">
        <v>1291</v>
      </c>
      <c r="JDW297" s="38" t="s">
        <v>1291</v>
      </c>
      <c r="JDX297" s="38" t="s">
        <v>1291</v>
      </c>
      <c r="JDY297" s="38" t="s">
        <v>1291</v>
      </c>
      <c r="JDZ297" s="38" t="s">
        <v>1291</v>
      </c>
      <c r="JEA297" s="38" t="s">
        <v>1291</v>
      </c>
      <c r="JEB297" s="38" t="s">
        <v>1291</v>
      </c>
      <c r="JEC297" s="38" t="s">
        <v>1291</v>
      </c>
      <c r="JED297" s="38" t="s">
        <v>1291</v>
      </c>
      <c r="JEE297" s="38" t="s">
        <v>1291</v>
      </c>
      <c r="JEF297" s="38" t="s">
        <v>1291</v>
      </c>
      <c r="JEG297" s="38" t="s">
        <v>1291</v>
      </c>
      <c r="JEH297" s="38" t="s">
        <v>1291</v>
      </c>
      <c r="JEI297" s="38" t="s">
        <v>1291</v>
      </c>
      <c r="JEJ297" s="38" t="s">
        <v>1291</v>
      </c>
      <c r="JEK297" s="38" t="s">
        <v>1291</v>
      </c>
      <c r="JEL297" s="38" t="s">
        <v>1291</v>
      </c>
      <c r="JEM297" s="38" t="s">
        <v>1291</v>
      </c>
      <c r="JEN297" s="38" t="s">
        <v>1291</v>
      </c>
      <c r="JEO297" s="38" t="s">
        <v>1291</v>
      </c>
      <c r="JEP297" s="38" t="s">
        <v>1291</v>
      </c>
      <c r="JEQ297" s="38" t="s">
        <v>1291</v>
      </c>
      <c r="JER297" s="38" t="s">
        <v>1291</v>
      </c>
      <c r="JES297" s="38" t="s">
        <v>1291</v>
      </c>
      <c r="JET297" s="38" t="s">
        <v>1291</v>
      </c>
      <c r="JEU297" s="38" t="s">
        <v>1291</v>
      </c>
      <c r="JEV297" s="38" t="s">
        <v>1291</v>
      </c>
      <c r="JEW297" s="38" t="s">
        <v>1291</v>
      </c>
      <c r="JEX297" s="38" t="s">
        <v>1291</v>
      </c>
      <c r="JEY297" s="38" t="s">
        <v>1291</v>
      </c>
      <c r="JEZ297" s="38" t="s">
        <v>1291</v>
      </c>
      <c r="JFA297" s="38" t="s">
        <v>1291</v>
      </c>
      <c r="JFB297" s="38" t="s">
        <v>1291</v>
      </c>
      <c r="JFC297" s="38" t="s">
        <v>1291</v>
      </c>
      <c r="JFD297" s="38" t="s">
        <v>1291</v>
      </c>
      <c r="JFE297" s="38" t="s">
        <v>1291</v>
      </c>
      <c r="JFF297" s="38" t="s">
        <v>1291</v>
      </c>
      <c r="JFG297" s="38" t="s">
        <v>1291</v>
      </c>
      <c r="JFH297" s="38" t="s">
        <v>1291</v>
      </c>
      <c r="JFI297" s="38" t="s">
        <v>1291</v>
      </c>
      <c r="JFJ297" s="38" t="s">
        <v>1291</v>
      </c>
      <c r="JFK297" s="38" t="s">
        <v>1291</v>
      </c>
      <c r="JFL297" s="38" t="s">
        <v>1291</v>
      </c>
      <c r="JFM297" s="38" t="s">
        <v>1291</v>
      </c>
      <c r="JFN297" s="38" t="s">
        <v>1291</v>
      </c>
      <c r="JFO297" s="38" t="s">
        <v>1291</v>
      </c>
      <c r="JFP297" s="38" t="s">
        <v>1291</v>
      </c>
      <c r="JFQ297" s="38" t="s">
        <v>1291</v>
      </c>
      <c r="JFR297" s="38" t="s">
        <v>1291</v>
      </c>
      <c r="JFS297" s="38" t="s">
        <v>1291</v>
      </c>
      <c r="JFT297" s="38" t="s">
        <v>1291</v>
      </c>
      <c r="JFU297" s="38" t="s">
        <v>1291</v>
      </c>
      <c r="JFV297" s="38" t="s">
        <v>1291</v>
      </c>
      <c r="JFW297" s="38" t="s">
        <v>1291</v>
      </c>
      <c r="JFX297" s="38" t="s">
        <v>1291</v>
      </c>
      <c r="JFY297" s="38" t="s">
        <v>1291</v>
      </c>
      <c r="JFZ297" s="38" t="s">
        <v>1291</v>
      </c>
      <c r="JGA297" s="38" t="s">
        <v>1291</v>
      </c>
      <c r="JGB297" s="38" t="s">
        <v>1291</v>
      </c>
      <c r="JGC297" s="38" t="s">
        <v>1291</v>
      </c>
      <c r="JGD297" s="38" t="s">
        <v>1291</v>
      </c>
      <c r="JGE297" s="38" t="s">
        <v>1291</v>
      </c>
      <c r="JGF297" s="38" t="s">
        <v>1291</v>
      </c>
      <c r="JGG297" s="38" t="s">
        <v>1291</v>
      </c>
      <c r="JGH297" s="38" t="s">
        <v>1291</v>
      </c>
      <c r="JGI297" s="38" t="s">
        <v>1291</v>
      </c>
      <c r="JGJ297" s="38" t="s">
        <v>1291</v>
      </c>
      <c r="JGK297" s="38" t="s">
        <v>1291</v>
      </c>
      <c r="JGL297" s="38" t="s">
        <v>1291</v>
      </c>
      <c r="JGM297" s="38" t="s">
        <v>1291</v>
      </c>
      <c r="JGN297" s="38" t="s">
        <v>1291</v>
      </c>
      <c r="JGO297" s="38" t="s">
        <v>1291</v>
      </c>
      <c r="JGP297" s="38" t="s">
        <v>1291</v>
      </c>
      <c r="JGQ297" s="38" t="s">
        <v>1291</v>
      </c>
      <c r="JGR297" s="38" t="s">
        <v>1291</v>
      </c>
      <c r="JGS297" s="38" t="s">
        <v>1291</v>
      </c>
      <c r="JGT297" s="38" t="s">
        <v>1291</v>
      </c>
      <c r="JGU297" s="38" t="s">
        <v>1291</v>
      </c>
      <c r="JGV297" s="38" t="s">
        <v>1291</v>
      </c>
      <c r="JGW297" s="38" t="s">
        <v>1291</v>
      </c>
      <c r="JGX297" s="38" t="s">
        <v>1291</v>
      </c>
      <c r="JGY297" s="38" t="s">
        <v>1291</v>
      </c>
      <c r="JGZ297" s="38" t="s">
        <v>1291</v>
      </c>
      <c r="JHA297" s="38" t="s">
        <v>1291</v>
      </c>
      <c r="JHB297" s="38" t="s">
        <v>1291</v>
      </c>
      <c r="JHC297" s="38" t="s">
        <v>1291</v>
      </c>
      <c r="JHD297" s="38" t="s">
        <v>1291</v>
      </c>
      <c r="JHE297" s="38" t="s">
        <v>1291</v>
      </c>
      <c r="JHF297" s="38" t="s">
        <v>1291</v>
      </c>
      <c r="JHG297" s="38" t="s">
        <v>1291</v>
      </c>
      <c r="JHH297" s="38" t="s">
        <v>1291</v>
      </c>
      <c r="JHI297" s="38" t="s">
        <v>1291</v>
      </c>
      <c r="JHJ297" s="38" t="s">
        <v>1291</v>
      </c>
      <c r="JHK297" s="38" t="s">
        <v>1291</v>
      </c>
      <c r="JHL297" s="38" t="s">
        <v>1291</v>
      </c>
      <c r="JHM297" s="38" t="s">
        <v>1291</v>
      </c>
      <c r="JHN297" s="38" t="s">
        <v>1291</v>
      </c>
      <c r="JHO297" s="38" t="s">
        <v>1291</v>
      </c>
      <c r="JHP297" s="38" t="s">
        <v>1291</v>
      </c>
      <c r="JHQ297" s="38" t="s">
        <v>1291</v>
      </c>
      <c r="JHR297" s="38" t="s">
        <v>1291</v>
      </c>
      <c r="JHS297" s="38" t="s">
        <v>1291</v>
      </c>
      <c r="JHT297" s="38" t="s">
        <v>1291</v>
      </c>
      <c r="JHU297" s="38" t="s">
        <v>1291</v>
      </c>
      <c r="JHV297" s="38" t="s">
        <v>1291</v>
      </c>
      <c r="JHW297" s="38" t="s">
        <v>1291</v>
      </c>
      <c r="JHX297" s="38" t="s">
        <v>1291</v>
      </c>
      <c r="JHY297" s="38" t="s">
        <v>1291</v>
      </c>
      <c r="JHZ297" s="38" t="s">
        <v>1291</v>
      </c>
      <c r="JIA297" s="38" t="s">
        <v>1291</v>
      </c>
      <c r="JIB297" s="38" t="s">
        <v>1291</v>
      </c>
      <c r="JIC297" s="38" t="s">
        <v>1291</v>
      </c>
      <c r="JID297" s="38" t="s">
        <v>1291</v>
      </c>
      <c r="JIE297" s="38" t="s">
        <v>1291</v>
      </c>
      <c r="JIF297" s="38" t="s">
        <v>1291</v>
      </c>
      <c r="JIG297" s="38" t="s">
        <v>1291</v>
      </c>
      <c r="JIH297" s="38" t="s">
        <v>1291</v>
      </c>
      <c r="JII297" s="38" t="s">
        <v>1291</v>
      </c>
      <c r="JIJ297" s="38" t="s">
        <v>1291</v>
      </c>
      <c r="JIK297" s="38" t="s">
        <v>1291</v>
      </c>
      <c r="JIL297" s="38" t="s">
        <v>1291</v>
      </c>
      <c r="JIM297" s="38" t="s">
        <v>1291</v>
      </c>
      <c r="JIN297" s="38" t="s">
        <v>1291</v>
      </c>
      <c r="JIO297" s="38" t="s">
        <v>1291</v>
      </c>
      <c r="JIP297" s="38" t="s">
        <v>1291</v>
      </c>
      <c r="JIQ297" s="38" t="s">
        <v>1291</v>
      </c>
      <c r="JIR297" s="38" t="s">
        <v>1291</v>
      </c>
      <c r="JIS297" s="38" t="s">
        <v>1291</v>
      </c>
      <c r="JIT297" s="38" t="s">
        <v>1291</v>
      </c>
      <c r="JIU297" s="38" t="s">
        <v>1291</v>
      </c>
      <c r="JIV297" s="38" t="s">
        <v>1291</v>
      </c>
      <c r="JIW297" s="38" t="s">
        <v>1291</v>
      </c>
      <c r="JIX297" s="38" t="s">
        <v>1291</v>
      </c>
      <c r="JIY297" s="38" t="s">
        <v>1291</v>
      </c>
      <c r="JIZ297" s="38" t="s">
        <v>1291</v>
      </c>
      <c r="JJA297" s="38" t="s">
        <v>1291</v>
      </c>
      <c r="JJB297" s="38" t="s">
        <v>1291</v>
      </c>
      <c r="JJC297" s="38" t="s">
        <v>1291</v>
      </c>
      <c r="JJD297" s="38" t="s">
        <v>1291</v>
      </c>
      <c r="JJE297" s="38" t="s">
        <v>1291</v>
      </c>
      <c r="JJF297" s="38" t="s">
        <v>1291</v>
      </c>
      <c r="JJG297" s="38" t="s">
        <v>1291</v>
      </c>
      <c r="JJH297" s="38" t="s">
        <v>1291</v>
      </c>
      <c r="JJI297" s="38" t="s">
        <v>1291</v>
      </c>
      <c r="JJJ297" s="38" t="s">
        <v>1291</v>
      </c>
      <c r="JJK297" s="38" t="s">
        <v>1291</v>
      </c>
      <c r="JJL297" s="38" t="s">
        <v>1291</v>
      </c>
      <c r="JJM297" s="38" t="s">
        <v>1291</v>
      </c>
      <c r="JJN297" s="38" t="s">
        <v>1291</v>
      </c>
      <c r="JJO297" s="38" t="s">
        <v>1291</v>
      </c>
      <c r="JJP297" s="38" t="s">
        <v>1291</v>
      </c>
      <c r="JJQ297" s="38" t="s">
        <v>1291</v>
      </c>
      <c r="JJR297" s="38" t="s">
        <v>1291</v>
      </c>
      <c r="JJS297" s="38" t="s">
        <v>1291</v>
      </c>
      <c r="JJT297" s="38" t="s">
        <v>1291</v>
      </c>
      <c r="JJU297" s="38" t="s">
        <v>1291</v>
      </c>
      <c r="JJV297" s="38" t="s">
        <v>1291</v>
      </c>
      <c r="JJW297" s="38" t="s">
        <v>1291</v>
      </c>
      <c r="JJX297" s="38" t="s">
        <v>1291</v>
      </c>
      <c r="JJY297" s="38" t="s">
        <v>1291</v>
      </c>
      <c r="JJZ297" s="38" t="s">
        <v>1291</v>
      </c>
      <c r="JKA297" s="38" t="s">
        <v>1291</v>
      </c>
      <c r="JKB297" s="38" t="s">
        <v>1291</v>
      </c>
      <c r="JKC297" s="38" t="s">
        <v>1291</v>
      </c>
      <c r="JKD297" s="38" t="s">
        <v>1291</v>
      </c>
      <c r="JKE297" s="38" t="s">
        <v>1291</v>
      </c>
      <c r="JKF297" s="38" t="s">
        <v>1291</v>
      </c>
      <c r="JKG297" s="38" t="s">
        <v>1291</v>
      </c>
      <c r="JKH297" s="38" t="s">
        <v>1291</v>
      </c>
      <c r="JKI297" s="38" t="s">
        <v>1291</v>
      </c>
      <c r="JKJ297" s="38" t="s">
        <v>1291</v>
      </c>
      <c r="JKK297" s="38" t="s">
        <v>1291</v>
      </c>
      <c r="JKL297" s="38" t="s">
        <v>1291</v>
      </c>
      <c r="JKM297" s="38" t="s">
        <v>1291</v>
      </c>
      <c r="JKN297" s="38" t="s">
        <v>1291</v>
      </c>
      <c r="JKO297" s="38" t="s">
        <v>1291</v>
      </c>
      <c r="JKP297" s="38" t="s">
        <v>1291</v>
      </c>
      <c r="JKQ297" s="38" t="s">
        <v>1291</v>
      </c>
      <c r="JKR297" s="38" t="s">
        <v>1291</v>
      </c>
      <c r="JKS297" s="38" t="s">
        <v>1291</v>
      </c>
      <c r="JKT297" s="38" t="s">
        <v>1291</v>
      </c>
      <c r="JKU297" s="38" t="s">
        <v>1291</v>
      </c>
      <c r="JKV297" s="38" t="s">
        <v>1291</v>
      </c>
      <c r="JKW297" s="38" t="s">
        <v>1291</v>
      </c>
      <c r="JKX297" s="38" t="s">
        <v>1291</v>
      </c>
      <c r="JKY297" s="38" t="s">
        <v>1291</v>
      </c>
      <c r="JKZ297" s="38" t="s">
        <v>1291</v>
      </c>
      <c r="JLA297" s="38" t="s">
        <v>1291</v>
      </c>
      <c r="JLB297" s="38" t="s">
        <v>1291</v>
      </c>
      <c r="JLC297" s="38" t="s">
        <v>1291</v>
      </c>
      <c r="JLD297" s="38" t="s">
        <v>1291</v>
      </c>
      <c r="JLE297" s="38" t="s">
        <v>1291</v>
      </c>
      <c r="JLF297" s="38" t="s">
        <v>1291</v>
      </c>
      <c r="JLG297" s="38" t="s">
        <v>1291</v>
      </c>
      <c r="JLH297" s="38" t="s">
        <v>1291</v>
      </c>
      <c r="JLI297" s="38" t="s">
        <v>1291</v>
      </c>
      <c r="JLJ297" s="38" t="s">
        <v>1291</v>
      </c>
      <c r="JLK297" s="38" t="s">
        <v>1291</v>
      </c>
      <c r="JLL297" s="38" t="s">
        <v>1291</v>
      </c>
      <c r="JLM297" s="38" t="s">
        <v>1291</v>
      </c>
      <c r="JLN297" s="38" t="s">
        <v>1291</v>
      </c>
      <c r="JLO297" s="38" t="s">
        <v>1291</v>
      </c>
      <c r="JLP297" s="38" t="s">
        <v>1291</v>
      </c>
      <c r="JLQ297" s="38" t="s">
        <v>1291</v>
      </c>
      <c r="JLR297" s="38" t="s">
        <v>1291</v>
      </c>
      <c r="JLS297" s="38" t="s">
        <v>1291</v>
      </c>
      <c r="JLT297" s="38" t="s">
        <v>1291</v>
      </c>
      <c r="JLU297" s="38" t="s">
        <v>1291</v>
      </c>
      <c r="JLV297" s="38" t="s">
        <v>1291</v>
      </c>
      <c r="JLW297" s="38" t="s">
        <v>1291</v>
      </c>
      <c r="JLX297" s="38" t="s">
        <v>1291</v>
      </c>
      <c r="JLY297" s="38" t="s">
        <v>1291</v>
      </c>
      <c r="JLZ297" s="38" t="s">
        <v>1291</v>
      </c>
      <c r="JMA297" s="38" t="s">
        <v>1291</v>
      </c>
      <c r="JMB297" s="38" t="s">
        <v>1291</v>
      </c>
      <c r="JMC297" s="38" t="s">
        <v>1291</v>
      </c>
      <c r="JMD297" s="38" t="s">
        <v>1291</v>
      </c>
      <c r="JME297" s="38" t="s">
        <v>1291</v>
      </c>
      <c r="JMF297" s="38" t="s">
        <v>1291</v>
      </c>
      <c r="JMG297" s="38" t="s">
        <v>1291</v>
      </c>
      <c r="JMH297" s="38" t="s">
        <v>1291</v>
      </c>
      <c r="JMI297" s="38" t="s">
        <v>1291</v>
      </c>
      <c r="JMJ297" s="38" t="s">
        <v>1291</v>
      </c>
      <c r="JMK297" s="38" t="s">
        <v>1291</v>
      </c>
      <c r="JML297" s="38" t="s">
        <v>1291</v>
      </c>
      <c r="JMM297" s="38" t="s">
        <v>1291</v>
      </c>
      <c r="JMN297" s="38" t="s">
        <v>1291</v>
      </c>
      <c r="JMO297" s="38" t="s">
        <v>1291</v>
      </c>
      <c r="JMP297" s="38" t="s">
        <v>1291</v>
      </c>
      <c r="JMQ297" s="38" t="s">
        <v>1291</v>
      </c>
      <c r="JMR297" s="38" t="s">
        <v>1291</v>
      </c>
      <c r="JMS297" s="38" t="s">
        <v>1291</v>
      </c>
      <c r="JMT297" s="38" t="s">
        <v>1291</v>
      </c>
      <c r="JMU297" s="38" t="s">
        <v>1291</v>
      </c>
      <c r="JMV297" s="38" t="s">
        <v>1291</v>
      </c>
      <c r="JMW297" s="38" t="s">
        <v>1291</v>
      </c>
      <c r="JMX297" s="38" t="s">
        <v>1291</v>
      </c>
      <c r="JMY297" s="38" t="s">
        <v>1291</v>
      </c>
      <c r="JMZ297" s="38" t="s">
        <v>1291</v>
      </c>
      <c r="JNA297" s="38" t="s">
        <v>1291</v>
      </c>
      <c r="JNB297" s="38" t="s">
        <v>1291</v>
      </c>
      <c r="JNC297" s="38" t="s">
        <v>1291</v>
      </c>
      <c r="JND297" s="38" t="s">
        <v>1291</v>
      </c>
      <c r="JNE297" s="38" t="s">
        <v>1291</v>
      </c>
      <c r="JNF297" s="38" t="s">
        <v>1291</v>
      </c>
      <c r="JNG297" s="38" t="s">
        <v>1291</v>
      </c>
      <c r="JNH297" s="38" t="s">
        <v>1291</v>
      </c>
      <c r="JNI297" s="38" t="s">
        <v>1291</v>
      </c>
      <c r="JNJ297" s="38" t="s">
        <v>1291</v>
      </c>
      <c r="JNK297" s="38" t="s">
        <v>1291</v>
      </c>
      <c r="JNL297" s="38" t="s">
        <v>1291</v>
      </c>
      <c r="JNM297" s="38" t="s">
        <v>1291</v>
      </c>
      <c r="JNN297" s="38" t="s">
        <v>1291</v>
      </c>
      <c r="JNO297" s="38" t="s">
        <v>1291</v>
      </c>
      <c r="JNP297" s="38" t="s">
        <v>1291</v>
      </c>
      <c r="JNQ297" s="38" t="s">
        <v>1291</v>
      </c>
      <c r="JNR297" s="38" t="s">
        <v>1291</v>
      </c>
      <c r="JNS297" s="38" t="s">
        <v>1291</v>
      </c>
      <c r="JNT297" s="38" t="s">
        <v>1291</v>
      </c>
      <c r="JNU297" s="38" t="s">
        <v>1291</v>
      </c>
      <c r="JNV297" s="38" t="s">
        <v>1291</v>
      </c>
      <c r="JNW297" s="38" t="s">
        <v>1291</v>
      </c>
      <c r="JNX297" s="38" t="s">
        <v>1291</v>
      </c>
      <c r="JNY297" s="38" t="s">
        <v>1291</v>
      </c>
      <c r="JNZ297" s="38" t="s">
        <v>1291</v>
      </c>
      <c r="JOA297" s="38" t="s">
        <v>1291</v>
      </c>
      <c r="JOB297" s="38" t="s">
        <v>1291</v>
      </c>
      <c r="JOC297" s="38" t="s">
        <v>1291</v>
      </c>
      <c r="JOD297" s="38" t="s">
        <v>1291</v>
      </c>
      <c r="JOE297" s="38" t="s">
        <v>1291</v>
      </c>
      <c r="JOF297" s="38" t="s">
        <v>1291</v>
      </c>
      <c r="JOG297" s="38" t="s">
        <v>1291</v>
      </c>
      <c r="JOH297" s="38" t="s">
        <v>1291</v>
      </c>
      <c r="JOI297" s="38" t="s">
        <v>1291</v>
      </c>
      <c r="JOJ297" s="38" t="s">
        <v>1291</v>
      </c>
      <c r="JOK297" s="38" t="s">
        <v>1291</v>
      </c>
      <c r="JOL297" s="38" t="s">
        <v>1291</v>
      </c>
      <c r="JOM297" s="38" t="s">
        <v>1291</v>
      </c>
      <c r="JON297" s="38" t="s">
        <v>1291</v>
      </c>
      <c r="JOO297" s="38" t="s">
        <v>1291</v>
      </c>
      <c r="JOP297" s="38" t="s">
        <v>1291</v>
      </c>
      <c r="JOQ297" s="38" t="s">
        <v>1291</v>
      </c>
      <c r="JOR297" s="38" t="s">
        <v>1291</v>
      </c>
      <c r="JOS297" s="38" t="s">
        <v>1291</v>
      </c>
      <c r="JOT297" s="38" t="s">
        <v>1291</v>
      </c>
      <c r="JOU297" s="38" t="s">
        <v>1291</v>
      </c>
      <c r="JOV297" s="38" t="s">
        <v>1291</v>
      </c>
      <c r="JOW297" s="38" t="s">
        <v>1291</v>
      </c>
      <c r="JOX297" s="38" t="s">
        <v>1291</v>
      </c>
      <c r="JOY297" s="38" t="s">
        <v>1291</v>
      </c>
      <c r="JOZ297" s="38" t="s">
        <v>1291</v>
      </c>
      <c r="JPA297" s="38" t="s">
        <v>1291</v>
      </c>
      <c r="JPB297" s="38" t="s">
        <v>1291</v>
      </c>
      <c r="JPC297" s="38" t="s">
        <v>1291</v>
      </c>
      <c r="JPD297" s="38" t="s">
        <v>1291</v>
      </c>
      <c r="JPE297" s="38" t="s">
        <v>1291</v>
      </c>
      <c r="JPF297" s="38" t="s">
        <v>1291</v>
      </c>
      <c r="JPG297" s="38" t="s">
        <v>1291</v>
      </c>
      <c r="JPH297" s="38" t="s">
        <v>1291</v>
      </c>
      <c r="JPI297" s="38" t="s">
        <v>1291</v>
      </c>
      <c r="JPJ297" s="38" t="s">
        <v>1291</v>
      </c>
      <c r="JPK297" s="38" t="s">
        <v>1291</v>
      </c>
      <c r="JPL297" s="38" t="s">
        <v>1291</v>
      </c>
      <c r="JPM297" s="38" t="s">
        <v>1291</v>
      </c>
      <c r="JPN297" s="38" t="s">
        <v>1291</v>
      </c>
      <c r="JPO297" s="38" t="s">
        <v>1291</v>
      </c>
      <c r="JPP297" s="38" t="s">
        <v>1291</v>
      </c>
      <c r="JPQ297" s="38" t="s">
        <v>1291</v>
      </c>
      <c r="JPR297" s="38" t="s">
        <v>1291</v>
      </c>
      <c r="JPS297" s="38" t="s">
        <v>1291</v>
      </c>
      <c r="JPT297" s="38" t="s">
        <v>1291</v>
      </c>
      <c r="JPU297" s="38" t="s">
        <v>1291</v>
      </c>
      <c r="JPV297" s="38" t="s">
        <v>1291</v>
      </c>
      <c r="JPW297" s="38" t="s">
        <v>1291</v>
      </c>
      <c r="JPX297" s="38" t="s">
        <v>1291</v>
      </c>
      <c r="JPY297" s="38" t="s">
        <v>1291</v>
      </c>
      <c r="JPZ297" s="38" t="s">
        <v>1291</v>
      </c>
      <c r="JQA297" s="38" t="s">
        <v>1291</v>
      </c>
      <c r="JQB297" s="38" t="s">
        <v>1291</v>
      </c>
      <c r="JQC297" s="38" t="s">
        <v>1291</v>
      </c>
      <c r="JQD297" s="38" t="s">
        <v>1291</v>
      </c>
      <c r="JQE297" s="38" t="s">
        <v>1291</v>
      </c>
      <c r="JQF297" s="38" t="s">
        <v>1291</v>
      </c>
      <c r="JQG297" s="38" t="s">
        <v>1291</v>
      </c>
      <c r="JQH297" s="38" t="s">
        <v>1291</v>
      </c>
      <c r="JQI297" s="38" t="s">
        <v>1291</v>
      </c>
      <c r="JQJ297" s="38" t="s">
        <v>1291</v>
      </c>
      <c r="JQK297" s="38" t="s">
        <v>1291</v>
      </c>
      <c r="JQL297" s="38" t="s">
        <v>1291</v>
      </c>
      <c r="JQM297" s="38" t="s">
        <v>1291</v>
      </c>
      <c r="JQN297" s="38" t="s">
        <v>1291</v>
      </c>
      <c r="JQO297" s="38" t="s">
        <v>1291</v>
      </c>
      <c r="JQP297" s="38" t="s">
        <v>1291</v>
      </c>
      <c r="JQQ297" s="38" t="s">
        <v>1291</v>
      </c>
      <c r="JQR297" s="38" t="s">
        <v>1291</v>
      </c>
      <c r="JQS297" s="38" t="s">
        <v>1291</v>
      </c>
      <c r="JQT297" s="38" t="s">
        <v>1291</v>
      </c>
      <c r="JQU297" s="38" t="s">
        <v>1291</v>
      </c>
      <c r="JQV297" s="38" t="s">
        <v>1291</v>
      </c>
      <c r="JQW297" s="38" t="s">
        <v>1291</v>
      </c>
      <c r="JQX297" s="38" t="s">
        <v>1291</v>
      </c>
      <c r="JQY297" s="38" t="s">
        <v>1291</v>
      </c>
      <c r="JQZ297" s="38" t="s">
        <v>1291</v>
      </c>
      <c r="JRA297" s="38" t="s">
        <v>1291</v>
      </c>
      <c r="JRB297" s="38" t="s">
        <v>1291</v>
      </c>
      <c r="JRC297" s="38" t="s">
        <v>1291</v>
      </c>
      <c r="JRD297" s="38" t="s">
        <v>1291</v>
      </c>
      <c r="JRE297" s="38" t="s">
        <v>1291</v>
      </c>
      <c r="JRF297" s="38" t="s">
        <v>1291</v>
      </c>
      <c r="JRG297" s="38" t="s">
        <v>1291</v>
      </c>
      <c r="JRH297" s="38" t="s">
        <v>1291</v>
      </c>
      <c r="JRI297" s="38" t="s">
        <v>1291</v>
      </c>
      <c r="JRJ297" s="38" t="s">
        <v>1291</v>
      </c>
      <c r="JRK297" s="38" t="s">
        <v>1291</v>
      </c>
      <c r="JRL297" s="38" t="s">
        <v>1291</v>
      </c>
      <c r="JRM297" s="38" t="s">
        <v>1291</v>
      </c>
      <c r="JRN297" s="38" t="s">
        <v>1291</v>
      </c>
      <c r="JRO297" s="38" t="s">
        <v>1291</v>
      </c>
      <c r="JRP297" s="38" t="s">
        <v>1291</v>
      </c>
      <c r="JRQ297" s="38" t="s">
        <v>1291</v>
      </c>
      <c r="JRR297" s="38" t="s">
        <v>1291</v>
      </c>
      <c r="JRS297" s="38" t="s">
        <v>1291</v>
      </c>
      <c r="JRT297" s="38" t="s">
        <v>1291</v>
      </c>
      <c r="JRU297" s="38" t="s">
        <v>1291</v>
      </c>
      <c r="JRV297" s="38" t="s">
        <v>1291</v>
      </c>
      <c r="JRW297" s="38" t="s">
        <v>1291</v>
      </c>
      <c r="JRX297" s="38" t="s">
        <v>1291</v>
      </c>
      <c r="JRY297" s="38" t="s">
        <v>1291</v>
      </c>
      <c r="JRZ297" s="38" t="s">
        <v>1291</v>
      </c>
      <c r="JSA297" s="38" t="s">
        <v>1291</v>
      </c>
      <c r="JSB297" s="38" t="s">
        <v>1291</v>
      </c>
      <c r="JSC297" s="38" t="s">
        <v>1291</v>
      </c>
      <c r="JSD297" s="38" t="s">
        <v>1291</v>
      </c>
      <c r="JSE297" s="38" t="s">
        <v>1291</v>
      </c>
      <c r="JSF297" s="38" t="s">
        <v>1291</v>
      </c>
      <c r="JSG297" s="38" t="s">
        <v>1291</v>
      </c>
      <c r="JSH297" s="38" t="s">
        <v>1291</v>
      </c>
      <c r="JSI297" s="38" t="s">
        <v>1291</v>
      </c>
      <c r="JSJ297" s="38" t="s">
        <v>1291</v>
      </c>
      <c r="JSK297" s="38" t="s">
        <v>1291</v>
      </c>
      <c r="JSL297" s="38" t="s">
        <v>1291</v>
      </c>
      <c r="JSM297" s="38" t="s">
        <v>1291</v>
      </c>
      <c r="JSN297" s="38" t="s">
        <v>1291</v>
      </c>
      <c r="JSO297" s="38" t="s">
        <v>1291</v>
      </c>
      <c r="JSP297" s="38" t="s">
        <v>1291</v>
      </c>
      <c r="JSQ297" s="38" t="s">
        <v>1291</v>
      </c>
      <c r="JSR297" s="38" t="s">
        <v>1291</v>
      </c>
      <c r="JSS297" s="38" t="s">
        <v>1291</v>
      </c>
      <c r="JST297" s="38" t="s">
        <v>1291</v>
      </c>
      <c r="JSU297" s="38" t="s">
        <v>1291</v>
      </c>
      <c r="JSV297" s="38" t="s">
        <v>1291</v>
      </c>
      <c r="JSW297" s="38" t="s">
        <v>1291</v>
      </c>
      <c r="JSX297" s="38" t="s">
        <v>1291</v>
      </c>
      <c r="JSY297" s="38" t="s">
        <v>1291</v>
      </c>
      <c r="JSZ297" s="38" t="s">
        <v>1291</v>
      </c>
      <c r="JTA297" s="38" t="s">
        <v>1291</v>
      </c>
      <c r="JTB297" s="38" t="s">
        <v>1291</v>
      </c>
      <c r="JTC297" s="38" t="s">
        <v>1291</v>
      </c>
      <c r="JTD297" s="38" t="s">
        <v>1291</v>
      </c>
      <c r="JTE297" s="38" t="s">
        <v>1291</v>
      </c>
      <c r="JTF297" s="38" t="s">
        <v>1291</v>
      </c>
      <c r="JTG297" s="38" t="s">
        <v>1291</v>
      </c>
      <c r="JTH297" s="38" t="s">
        <v>1291</v>
      </c>
      <c r="JTI297" s="38" t="s">
        <v>1291</v>
      </c>
      <c r="JTJ297" s="38" t="s">
        <v>1291</v>
      </c>
      <c r="JTK297" s="38" t="s">
        <v>1291</v>
      </c>
      <c r="JTL297" s="38" t="s">
        <v>1291</v>
      </c>
      <c r="JTM297" s="38" t="s">
        <v>1291</v>
      </c>
      <c r="JTN297" s="38" t="s">
        <v>1291</v>
      </c>
      <c r="JTO297" s="38" t="s">
        <v>1291</v>
      </c>
      <c r="JTP297" s="38" t="s">
        <v>1291</v>
      </c>
      <c r="JTQ297" s="38" t="s">
        <v>1291</v>
      </c>
      <c r="JTR297" s="38" t="s">
        <v>1291</v>
      </c>
      <c r="JTS297" s="38" t="s">
        <v>1291</v>
      </c>
      <c r="JTT297" s="38" t="s">
        <v>1291</v>
      </c>
      <c r="JTU297" s="38" t="s">
        <v>1291</v>
      </c>
      <c r="JTV297" s="38" t="s">
        <v>1291</v>
      </c>
      <c r="JTW297" s="38" t="s">
        <v>1291</v>
      </c>
      <c r="JTX297" s="38" t="s">
        <v>1291</v>
      </c>
      <c r="JTY297" s="38" t="s">
        <v>1291</v>
      </c>
      <c r="JTZ297" s="38" t="s">
        <v>1291</v>
      </c>
      <c r="JUA297" s="38" t="s">
        <v>1291</v>
      </c>
      <c r="JUB297" s="38" t="s">
        <v>1291</v>
      </c>
      <c r="JUC297" s="38" t="s">
        <v>1291</v>
      </c>
      <c r="JUD297" s="38" t="s">
        <v>1291</v>
      </c>
      <c r="JUE297" s="38" t="s">
        <v>1291</v>
      </c>
      <c r="JUF297" s="38" t="s">
        <v>1291</v>
      </c>
      <c r="JUG297" s="38" t="s">
        <v>1291</v>
      </c>
      <c r="JUH297" s="38" t="s">
        <v>1291</v>
      </c>
      <c r="JUI297" s="38" t="s">
        <v>1291</v>
      </c>
      <c r="JUJ297" s="38" t="s">
        <v>1291</v>
      </c>
      <c r="JUK297" s="38" t="s">
        <v>1291</v>
      </c>
      <c r="JUL297" s="38" t="s">
        <v>1291</v>
      </c>
      <c r="JUM297" s="38" t="s">
        <v>1291</v>
      </c>
      <c r="JUN297" s="38" t="s">
        <v>1291</v>
      </c>
      <c r="JUO297" s="38" t="s">
        <v>1291</v>
      </c>
      <c r="JUP297" s="38" t="s">
        <v>1291</v>
      </c>
      <c r="JUQ297" s="38" t="s">
        <v>1291</v>
      </c>
      <c r="JUR297" s="38" t="s">
        <v>1291</v>
      </c>
      <c r="JUS297" s="38" t="s">
        <v>1291</v>
      </c>
      <c r="JUT297" s="38" t="s">
        <v>1291</v>
      </c>
      <c r="JUU297" s="38" t="s">
        <v>1291</v>
      </c>
      <c r="JUV297" s="38" t="s">
        <v>1291</v>
      </c>
      <c r="JUW297" s="38" t="s">
        <v>1291</v>
      </c>
      <c r="JUX297" s="38" t="s">
        <v>1291</v>
      </c>
      <c r="JUY297" s="38" t="s">
        <v>1291</v>
      </c>
      <c r="JUZ297" s="38" t="s">
        <v>1291</v>
      </c>
      <c r="JVA297" s="38" t="s">
        <v>1291</v>
      </c>
      <c r="JVB297" s="38" t="s">
        <v>1291</v>
      </c>
      <c r="JVC297" s="38" t="s">
        <v>1291</v>
      </c>
      <c r="JVD297" s="38" t="s">
        <v>1291</v>
      </c>
      <c r="JVE297" s="38" t="s">
        <v>1291</v>
      </c>
      <c r="JVF297" s="38" t="s">
        <v>1291</v>
      </c>
      <c r="JVG297" s="38" t="s">
        <v>1291</v>
      </c>
      <c r="JVH297" s="38" t="s">
        <v>1291</v>
      </c>
      <c r="JVI297" s="38" t="s">
        <v>1291</v>
      </c>
      <c r="JVJ297" s="38" t="s">
        <v>1291</v>
      </c>
      <c r="JVK297" s="38" t="s">
        <v>1291</v>
      </c>
      <c r="JVL297" s="38" t="s">
        <v>1291</v>
      </c>
      <c r="JVM297" s="38" t="s">
        <v>1291</v>
      </c>
      <c r="JVN297" s="38" t="s">
        <v>1291</v>
      </c>
      <c r="JVO297" s="38" t="s">
        <v>1291</v>
      </c>
      <c r="JVP297" s="38" t="s">
        <v>1291</v>
      </c>
      <c r="JVQ297" s="38" t="s">
        <v>1291</v>
      </c>
      <c r="JVR297" s="38" t="s">
        <v>1291</v>
      </c>
      <c r="JVS297" s="38" t="s">
        <v>1291</v>
      </c>
      <c r="JVT297" s="38" t="s">
        <v>1291</v>
      </c>
      <c r="JVU297" s="38" t="s">
        <v>1291</v>
      </c>
      <c r="JVV297" s="38" t="s">
        <v>1291</v>
      </c>
      <c r="JVW297" s="38" t="s">
        <v>1291</v>
      </c>
      <c r="JVX297" s="38" t="s">
        <v>1291</v>
      </c>
      <c r="JVY297" s="38" t="s">
        <v>1291</v>
      </c>
      <c r="JVZ297" s="38" t="s">
        <v>1291</v>
      </c>
      <c r="JWA297" s="38" t="s">
        <v>1291</v>
      </c>
      <c r="JWB297" s="38" t="s">
        <v>1291</v>
      </c>
      <c r="JWC297" s="38" t="s">
        <v>1291</v>
      </c>
      <c r="JWD297" s="38" t="s">
        <v>1291</v>
      </c>
      <c r="JWE297" s="38" t="s">
        <v>1291</v>
      </c>
      <c r="JWF297" s="38" t="s">
        <v>1291</v>
      </c>
      <c r="JWG297" s="38" t="s">
        <v>1291</v>
      </c>
      <c r="JWH297" s="38" t="s">
        <v>1291</v>
      </c>
      <c r="JWI297" s="38" t="s">
        <v>1291</v>
      </c>
      <c r="JWJ297" s="38" t="s">
        <v>1291</v>
      </c>
      <c r="JWK297" s="38" t="s">
        <v>1291</v>
      </c>
      <c r="JWL297" s="38" t="s">
        <v>1291</v>
      </c>
      <c r="JWM297" s="38" t="s">
        <v>1291</v>
      </c>
      <c r="JWN297" s="38" t="s">
        <v>1291</v>
      </c>
      <c r="JWO297" s="38" t="s">
        <v>1291</v>
      </c>
      <c r="JWP297" s="38" t="s">
        <v>1291</v>
      </c>
      <c r="JWQ297" s="38" t="s">
        <v>1291</v>
      </c>
      <c r="JWR297" s="38" t="s">
        <v>1291</v>
      </c>
      <c r="JWS297" s="38" t="s">
        <v>1291</v>
      </c>
      <c r="JWT297" s="38" t="s">
        <v>1291</v>
      </c>
      <c r="JWU297" s="38" t="s">
        <v>1291</v>
      </c>
      <c r="JWV297" s="38" t="s">
        <v>1291</v>
      </c>
      <c r="JWW297" s="38" t="s">
        <v>1291</v>
      </c>
      <c r="JWX297" s="38" t="s">
        <v>1291</v>
      </c>
      <c r="JWY297" s="38" t="s">
        <v>1291</v>
      </c>
      <c r="JWZ297" s="38" t="s">
        <v>1291</v>
      </c>
      <c r="JXA297" s="38" t="s">
        <v>1291</v>
      </c>
      <c r="JXB297" s="38" t="s">
        <v>1291</v>
      </c>
      <c r="JXC297" s="38" t="s">
        <v>1291</v>
      </c>
      <c r="JXD297" s="38" t="s">
        <v>1291</v>
      </c>
      <c r="JXE297" s="38" t="s">
        <v>1291</v>
      </c>
      <c r="JXF297" s="38" t="s">
        <v>1291</v>
      </c>
      <c r="JXG297" s="38" t="s">
        <v>1291</v>
      </c>
      <c r="JXH297" s="38" t="s">
        <v>1291</v>
      </c>
      <c r="JXI297" s="38" t="s">
        <v>1291</v>
      </c>
      <c r="JXJ297" s="38" t="s">
        <v>1291</v>
      </c>
      <c r="JXK297" s="38" t="s">
        <v>1291</v>
      </c>
      <c r="JXL297" s="38" t="s">
        <v>1291</v>
      </c>
      <c r="JXM297" s="38" t="s">
        <v>1291</v>
      </c>
      <c r="JXN297" s="38" t="s">
        <v>1291</v>
      </c>
      <c r="JXO297" s="38" t="s">
        <v>1291</v>
      </c>
      <c r="JXP297" s="38" t="s">
        <v>1291</v>
      </c>
      <c r="JXQ297" s="38" t="s">
        <v>1291</v>
      </c>
      <c r="JXR297" s="38" t="s">
        <v>1291</v>
      </c>
      <c r="JXS297" s="38" t="s">
        <v>1291</v>
      </c>
      <c r="JXT297" s="38" t="s">
        <v>1291</v>
      </c>
      <c r="JXU297" s="38" t="s">
        <v>1291</v>
      </c>
      <c r="JXV297" s="38" t="s">
        <v>1291</v>
      </c>
      <c r="JXW297" s="38" t="s">
        <v>1291</v>
      </c>
      <c r="JXX297" s="38" t="s">
        <v>1291</v>
      </c>
      <c r="JXY297" s="38" t="s">
        <v>1291</v>
      </c>
      <c r="JXZ297" s="38" t="s">
        <v>1291</v>
      </c>
      <c r="JYA297" s="38" t="s">
        <v>1291</v>
      </c>
      <c r="JYB297" s="38" t="s">
        <v>1291</v>
      </c>
      <c r="JYC297" s="38" t="s">
        <v>1291</v>
      </c>
      <c r="JYD297" s="38" t="s">
        <v>1291</v>
      </c>
      <c r="JYE297" s="38" t="s">
        <v>1291</v>
      </c>
      <c r="JYF297" s="38" t="s">
        <v>1291</v>
      </c>
      <c r="JYG297" s="38" t="s">
        <v>1291</v>
      </c>
      <c r="JYH297" s="38" t="s">
        <v>1291</v>
      </c>
      <c r="JYI297" s="38" t="s">
        <v>1291</v>
      </c>
      <c r="JYJ297" s="38" t="s">
        <v>1291</v>
      </c>
      <c r="JYK297" s="38" t="s">
        <v>1291</v>
      </c>
      <c r="JYL297" s="38" t="s">
        <v>1291</v>
      </c>
      <c r="JYM297" s="38" t="s">
        <v>1291</v>
      </c>
      <c r="JYN297" s="38" t="s">
        <v>1291</v>
      </c>
      <c r="JYO297" s="38" t="s">
        <v>1291</v>
      </c>
      <c r="JYP297" s="38" t="s">
        <v>1291</v>
      </c>
      <c r="JYQ297" s="38" t="s">
        <v>1291</v>
      </c>
      <c r="JYR297" s="38" t="s">
        <v>1291</v>
      </c>
      <c r="JYS297" s="38" t="s">
        <v>1291</v>
      </c>
      <c r="JYT297" s="38" t="s">
        <v>1291</v>
      </c>
      <c r="JYU297" s="38" t="s">
        <v>1291</v>
      </c>
      <c r="JYV297" s="38" t="s">
        <v>1291</v>
      </c>
      <c r="JYW297" s="38" t="s">
        <v>1291</v>
      </c>
      <c r="JYX297" s="38" t="s">
        <v>1291</v>
      </c>
      <c r="JYY297" s="38" t="s">
        <v>1291</v>
      </c>
      <c r="JYZ297" s="38" t="s">
        <v>1291</v>
      </c>
      <c r="JZA297" s="38" t="s">
        <v>1291</v>
      </c>
      <c r="JZB297" s="38" t="s">
        <v>1291</v>
      </c>
      <c r="JZC297" s="38" t="s">
        <v>1291</v>
      </c>
      <c r="JZD297" s="38" t="s">
        <v>1291</v>
      </c>
      <c r="JZE297" s="38" t="s">
        <v>1291</v>
      </c>
      <c r="JZF297" s="38" t="s">
        <v>1291</v>
      </c>
      <c r="JZG297" s="38" t="s">
        <v>1291</v>
      </c>
      <c r="JZH297" s="38" t="s">
        <v>1291</v>
      </c>
      <c r="JZI297" s="38" t="s">
        <v>1291</v>
      </c>
      <c r="JZJ297" s="38" t="s">
        <v>1291</v>
      </c>
      <c r="JZK297" s="38" t="s">
        <v>1291</v>
      </c>
      <c r="JZL297" s="38" t="s">
        <v>1291</v>
      </c>
      <c r="JZM297" s="38" t="s">
        <v>1291</v>
      </c>
      <c r="JZN297" s="38" t="s">
        <v>1291</v>
      </c>
      <c r="JZO297" s="38" t="s">
        <v>1291</v>
      </c>
      <c r="JZP297" s="38" t="s">
        <v>1291</v>
      </c>
      <c r="JZQ297" s="38" t="s">
        <v>1291</v>
      </c>
      <c r="JZR297" s="38" t="s">
        <v>1291</v>
      </c>
      <c r="JZS297" s="38" t="s">
        <v>1291</v>
      </c>
      <c r="JZT297" s="38" t="s">
        <v>1291</v>
      </c>
      <c r="JZU297" s="38" t="s">
        <v>1291</v>
      </c>
      <c r="JZV297" s="38" t="s">
        <v>1291</v>
      </c>
      <c r="JZW297" s="38" t="s">
        <v>1291</v>
      </c>
      <c r="JZX297" s="38" t="s">
        <v>1291</v>
      </c>
      <c r="JZY297" s="38" t="s">
        <v>1291</v>
      </c>
      <c r="JZZ297" s="38" t="s">
        <v>1291</v>
      </c>
      <c r="KAA297" s="38" t="s">
        <v>1291</v>
      </c>
      <c r="KAB297" s="38" t="s">
        <v>1291</v>
      </c>
      <c r="KAC297" s="38" t="s">
        <v>1291</v>
      </c>
      <c r="KAD297" s="38" t="s">
        <v>1291</v>
      </c>
      <c r="KAE297" s="38" t="s">
        <v>1291</v>
      </c>
      <c r="KAF297" s="38" t="s">
        <v>1291</v>
      </c>
      <c r="KAG297" s="38" t="s">
        <v>1291</v>
      </c>
      <c r="KAH297" s="38" t="s">
        <v>1291</v>
      </c>
      <c r="KAI297" s="38" t="s">
        <v>1291</v>
      </c>
      <c r="KAJ297" s="38" t="s">
        <v>1291</v>
      </c>
      <c r="KAK297" s="38" t="s">
        <v>1291</v>
      </c>
      <c r="KAL297" s="38" t="s">
        <v>1291</v>
      </c>
      <c r="KAM297" s="38" t="s">
        <v>1291</v>
      </c>
      <c r="KAN297" s="38" t="s">
        <v>1291</v>
      </c>
      <c r="KAO297" s="38" t="s">
        <v>1291</v>
      </c>
      <c r="KAP297" s="38" t="s">
        <v>1291</v>
      </c>
      <c r="KAQ297" s="38" t="s">
        <v>1291</v>
      </c>
      <c r="KAR297" s="38" t="s">
        <v>1291</v>
      </c>
      <c r="KAS297" s="38" t="s">
        <v>1291</v>
      </c>
      <c r="KAT297" s="38" t="s">
        <v>1291</v>
      </c>
      <c r="KAU297" s="38" t="s">
        <v>1291</v>
      </c>
      <c r="KAV297" s="38" t="s">
        <v>1291</v>
      </c>
      <c r="KAW297" s="38" t="s">
        <v>1291</v>
      </c>
      <c r="KAX297" s="38" t="s">
        <v>1291</v>
      </c>
      <c r="KAY297" s="38" t="s">
        <v>1291</v>
      </c>
      <c r="KAZ297" s="38" t="s">
        <v>1291</v>
      </c>
      <c r="KBA297" s="38" t="s">
        <v>1291</v>
      </c>
      <c r="KBB297" s="38" t="s">
        <v>1291</v>
      </c>
      <c r="KBC297" s="38" t="s">
        <v>1291</v>
      </c>
      <c r="KBD297" s="38" t="s">
        <v>1291</v>
      </c>
      <c r="KBE297" s="38" t="s">
        <v>1291</v>
      </c>
      <c r="KBF297" s="38" t="s">
        <v>1291</v>
      </c>
      <c r="KBG297" s="38" t="s">
        <v>1291</v>
      </c>
      <c r="KBH297" s="38" t="s">
        <v>1291</v>
      </c>
      <c r="KBI297" s="38" t="s">
        <v>1291</v>
      </c>
      <c r="KBJ297" s="38" t="s">
        <v>1291</v>
      </c>
      <c r="KBK297" s="38" t="s">
        <v>1291</v>
      </c>
      <c r="KBL297" s="38" t="s">
        <v>1291</v>
      </c>
      <c r="KBM297" s="38" t="s">
        <v>1291</v>
      </c>
      <c r="KBN297" s="38" t="s">
        <v>1291</v>
      </c>
      <c r="KBO297" s="38" t="s">
        <v>1291</v>
      </c>
      <c r="KBP297" s="38" t="s">
        <v>1291</v>
      </c>
      <c r="KBQ297" s="38" t="s">
        <v>1291</v>
      </c>
      <c r="KBR297" s="38" t="s">
        <v>1291</v>
      </c>
      <c r="KBS297" s="38" t="s">
        <v>1291</v>
      </c>
      <c r="KBT297" s="38" t="s">
        <v>1291</v>
      </c>
      <c r="KBU297" s="38" t="s">
        <v>1291</v>
      </c>
      <c r="KBV297" s="38" t="s">
        <v>1291</v>
      </c>
      <c r="KBW297" s="38" t="s">
        <v>1291</v>
      </c>
      <c r="KBX297" s="38" t="s">
        <v>1291</v>
      </c>
      <c r="KBY297" s="38" t="s">
        <v>1291</v>
      </c>
      <c r="KBZ297" s="38" t="s">
        <v>1291</v>
      </c>
      <c r="KCA297" s="38" t="s">
        <v>1291</v>
      </c>
      <c r="KCB297" s="38" t="s">
        <v>1291</v>
      </c>
      <c r="KCC297" s="38" t="s">
        <v>1291</v>
      </c>
      <c r="KCD297" s="38" t="s">
        <v>1291</v>
      </c>
      <c r="KCE297" s="38" t="s">
        <v>1291</v>
      </c>
      <c r="KCF297" s="38" t="s">
        <v>1291</v>
      </c>
      <c r="KCG297" s="38" t="s">
        <v>1291</v>
      </c>
      <c r="KCH297" s="38" t="s">
        <v>1291</v>
      </c>
      <c r="KCI297" s="38" t="s">
        <v>1291</v>
      </c>
      <c r="KCJ297" s="38" t="s">
        <v>1291</v>
      </c>
      <c r="KCK297" s="38" t="s">
        <v>1291</v>
      </c>
      <c r="KCL297" s="38" t="s">
        <v>1291</v>
      </c>
      <c r="KCM297" s="38" t="s">
        <v>1291</v>
      </c>
      <c r="KCN297" s="38" t="s">
        <v>1291</v>
      </c>
      <c r="KCO297" s="38" t="s">
        <v>1291</v>
      </c>
      <c r="KCP297" s="38" t="s">
        <v>1291</v>
      </c>
      <c r="KCQ297" s="38" t="s">
        <v>1291</v>
      </c>
      <c r="KCR297" s="38" t="s">
        <v>1291</v>
      </c>
      <c r="KCS297" s="38" t="s">
        <v>1291</v>
      </c>
      <c r="KCT297" s="38" t="s">
        <v>1291</v>
      </c>
      <c r="KCU297" s="38" t="s">
        <v>1291</v>
      </c>
      <c r="KCV297" s="38" t="s">
        <v>1291</v>
      </c>
      <c r="KCW297" s="38" t="s">
        <v>1291</v>
      </c>
      <c r="KCX297" s="38" t="s">
        <v>1291</v>
      </c>
      <c r="KCY297" s="38" t="s">
        <v>1291</v>
      </c>
      <c r="KCZ297" s="38" t="s">
        <v>1291</v>
      </c>
      <c r="KDA297" s="38" t="s">
        <v>1291</v>
      </c>
      <c r="KDB297" s="38" t="s">
        <v>1291</v>
      </c>
      <c r="KDC297" s="38" t="s">
        <v>1291</v>
      </c>
      <c r="KDD297" s="38" t="s">
        <v>1291</v>
      </c>
      <c r="KDE297" s="38" t="s">
        <v>1291</v>
      </c>
      <c r="KDF297" s="38" t="s">
        <v>1291</v>
      </c>
      <c r="KDG297" s="38" t="s">
        <v>1291</v>
      </c>
      <c r="KDH297" s="38" t="s">
        <v>1291</v>
      </c>
      <c r="KDI297" s="38" t="s">
        <v>1291</v>
      </c>
      <c r="KDJ297" s="38" t="s">
        <v>1291</v>
      </c>
      <c r="KDK297" s="38" t="s">
        <v>1291</v>
      </c>
      <c r="KDL297" s="38" t="s">
        <v>1291</v>
      </c>
      <c r="KDM297" s="38" t="s">
        <v>1291</v>
      </c>
      <c r="KDN297" s="38" t="s">
        <v>1291</v>
      </c>
      <c r="KDO297" s="38" t="s">
        <v>1291</v>
      </c>
      <c r="KDP297" s="38" t="s">
        <v>1291</v>
      </c>
      <c r="KDQ297" s="38" t="s">
        <v>1291</v>
      </c>
      <c r="KDR297" s="38" t="s">
        <v>1291</v>
      </c>
      <c r="KDS297" s="38" t="s">
        <v>1291</v>
      </c>
      <c r="KDT297" s="38" t="s">
        <v>1291</v>
      </c>
      <c r="KDU297" s="38" t="s">
        <v>1291</v>
      </c>
      <c r="KDV297" s="38" t="s">
        <v>1291</v>
      </c>
      <c r="KDW297" s="38" t="s">
        <v>1291</v>
      </c>
      <c r="KDX297" s="38" t="s">
        <v>1291</v>
      </c>
      <c r="KDY297" s="38" t="s">
        <v>1291</v>
      </c>
      <c r="KDZ297" s="38" t="s">
        <v>1291</v>
      </c>
      <c r="KEA297" s="38" t="s">
        <v>1291</v>
      </c>
      <c r="KEB297" s="38" t="s">
        <v>1291</v>
      </c>
      <c r="KEC297" s="38" t="s">
        <v>1291</v>
      </c>
      <c r="KED297" s="38" t="s">
        <v>1291</v>
      </c>
      <c r="KEE297" s="38" t="s">
        <v>1291</v>
      </c>
      <c r="KEF297" s="38" t="s">
        <v>1291</v>
      </c>
      <c r="KEG297" s="38" t="s">
        <v>1291</v>
      </c>
      <c r="KEH297" s="38" t="s">
        <v>1291</v>
      </c>
      <c r="KEI297" s="38" t="s">
        <v>1291</v>
      </c>
      <c r="KEJ297" s="38" t="s">
        <v>1291</v>
      </c>
      <c r="KEK297" s="38" t="s">
        <v>1291</v>
      </c>
      <c r="KEL297" s="38" t="s">
        <v>1291</v>
      </c>
      <c r="KEM297" s="38" t="s">
        <v>1291</v>
      </c>
      <c r="KEN297" s="38" t="s">
        <v>1291</v>
      </c>
      <c r="KEO297" s="38" t="s">
        <v>1291</v>
      </c>
      <c r="KEP297" s="38" t="s">
        <v>1291</v>
      </c>
      <c r="KEQ297" s="38" t="s">
        <v>1291</v>
      </c>
      <c r="KER297" s="38" t="s">
        <v>1291</v>
      </c>
      <c r="KES297" s="38" t="s">
        <v>1291</v>
      </c>
      <c r="KET297" s="38" t="s">
        <v>1291</v>
      </c>
      <c r="KEU297" s="38" t="s">
        <v>1291</v>
      </c>
      <c r="KEV297" s="38" t="s">
        <v>1291</v>
      </c>
      <c r="KEW297" s="38" t="s">
        <v>1291</v>
      </c>
      <c r="KEX297" s="38" t="s">
        <v>1291</v>
      </c>
      <c r="KEY297" s="38" t="s">
        <v>1291</v>
      </c>
      <c r="KEZ297" s="38" t="s">
        <v>1291</v>
      </c>
      <c r="KFA297" s="38" t="s">
        <v>1291</v>
      </c>
      <c r="KFB297" s="38" t="s">
        <v>1291</v>
      </c>
      <c r="KFC297" s="38" t="s">
        <v>1291</v>
      </c>
      <c r="KFD297" s="38" t="s">
        <v>1291</v>
      </c>
      <c r="KFE297" s="38" t="s">
        <v>1291</v>
      </c>
      <c r="KFF297" s="38" t="s">
        <v>1291</v>
      </c>
      <c r="KFG297" s="38" t="s">
        <v>1291</v>
      </c>
      <c r="KFH297" s="38" t="s">
        <v>1291</v>
      </c>
      <c r="KFI297" s="38" t="s">
        <v>1291</v>
      </c>
      <c r="KFJ297" s="38" t="s">
        <v>1291</v>
      </c>
      <c r="KFK297" s="38" t="s">
        <v>1291</v>
      </c>
      <c r="KFL297" s="38" t="s">
        <v>1291</v>
      </c>
      <c r="KFM297" s="38" t="s">
        <v>1291</v>
      </c>
      <c r="KFN297" s="38" t="s">
        <v>1291</v>
      </c>
      <c r="KFO297" s="38" t="s">
        <v>1291</v>
      </c>
      <c r="KFP297" s="38" t="s">
        <v>1291</v>
      </c>
      <c r="KFQ297" s="38" t="s">
        <v>1291</v>
      </c>
      <c r="KFR297" s="38" t="s">
        <v>1291</v>
      </c>
      <c r="KFS297" s="38" t="s">
        <v>1291</v>
      </c>
      <c r="KFT297" s="38" t="s">
        <v>1291</v>
      </c>
      <c r="KFU297" s="38" t="s">
        <v>1291</v>
      </c>
      <c r="KFV297" s="38" t="s">
        <v>1291</v>
      </c>
      <c r="KFW297" s="38" t="s">
        <v>1291</v>
      </c>
      <c r="KFX297" s="38" t="s">
        <v>1291</v>
      </c>
      <c r="KFY297" s="38" t="s">
        <v>1291</v>
      </c>
      <c r="KFZ297" s="38" t="s">
        <v>1291</v>
      </c>
      <c r="KGA297" s="38" t="s">
        <v>1291</v>
      </c>
      <c r="KGB297" s="38" t="s">
        <v>1291</v>
      </c>
      <c r="KGC297" s="38" t="s">
        <v>1291</v>
      </c>
      <c r="KGD297" s="38" t="s">
        <v>1291</v>
      </c>
      <c r="KGE297" s="38" t="s">
        <v>1291</v>
      </c>
      <c r="KGF297" s="38" t="s">
        <v>1291</v>
      </c>
      <c r="KGG297" s="38" t="s">
        <v>1291</v>
      </c>
      <c r="KGH297" s="38" t="s">
        <v>1291</v>
      </c>
      <c r="KGI297" s="38" t="s">
        <v>1291</v>
      </c>
      <c r="KGJ297" s="38" t="s">
        <v>1291</v>
      </c>
      <c r="KGK297" s="38" t="s">
        <v>1291</v>
      </c>
      <c r="KGL297" s="38" t="s">
        <v>1291</v>
      </c>
      <c r="KGM297" s="38" t="s">
        <v>1291</v>
      </c>
      <c r="KGN297" s="38" t="s">
        <v>1291</v>
      </c>
      <c r="KGO297" s="38" t="s">
        <v>1291</v>
      </c>
      <c r="KGP297" s="38" t="s">
        <v>1291</v>
      </c>
      <c r="KGQ297" s="38" t="s">
        <v>1291</v>
      </c>
      <c r="KGR297" s="38" t="s">
        <v>1291</v>
      </c>
      <c r="KGS297" s="38" t="s">
        <v>1291</v>
      </c>
      <c r="KGT297" s="38" t="s">
        <v>1291</v>
      </c>
      <c r="KGU297" s="38" t="s">
        <v>1291</v>
      </c>
      <c r="KGV297" s="38" t="s">
        <v>1291</v>
      </c>
      <c r="KGW297" s="38" t="s">
        <v>1291</v>
      </c>
      <c r="KGX297" s="38" t="s">
        <v>1291</v>
      </c>
      <c r="KGY297" s="38" t="s">
        <v>1291</v>
      </c>
      <c r="KGZ297" s="38" t="s">
        <v>1291</v>
      </c>
      <c r="KHA297" s="38" t="s">
        <v>1291</v>
      </c>
      <c r="KHB297" s="38" t="s">
        <v>1291</v>
      </c>
      <c r="KHC297" s="38" t="s">
        <v>1291</v>
      </c>
      <c r="KHD297" s="38" t="s">
        <v>1291</v>
      </c>
      <c r="KHE297" s="38" t="s">
        <v>1291</v>
      </c>
      <c r="KHF297" s="38" t="s">
        <v>1291</v>
      </c>
      <c r="KHG297" s="38" t="s">
        <v>1291</v>
      </c>
      <c r="KHH297" s="38" t="s">
        <v>1291</v>
      </c>
      <c r="KHI297" s="38" t="s">
        <v>1291</v>
      </c>
      <c r="KHJ297" s="38" t="s">
        <v>1291</v>
      </c>
      <c r="KHK297" s="38" t="s">
        <v>1291</v>
      </c>
      <c r="KHL297" s="38" t="s">
        <v>1291</v>
      </c>
      <c r="KHM297" s="38" t="s">
        <v>1291</v>
      </c>
      <c r="KHN297" s="38" t="s">
        <v>1291</v>
      </c>
      <c r="KHO297" s="38" t="s">
        <v>1291</v>
      </c>
      <c r="KHP297" s="38" t="s">
        <v>1291</v>
      </c>
      <c r="KHQ297" s="38" t="s">
        <v>1291</v>
      </c>
      <c r="KHR297" s="38" t="s">
        <v>1291</v>
      </c>
      <c r="KHS297" s="38" t="s">
        <v>1291</v>
      </c>
      <c r="KHT297" s="38" t="s">
        <v>1291</v>
      </c>
      <c r="KHU297" s="38" t="s">
        <v>1291</v>
      </c>
      <c r="KHV297" s="38" t="s">
        <v>1291</v>
      </c>
      <c r="KHW297" s="38" t="s">
        <v>1291</v>
      </c>
      <c r="KHX297" s="38" t="s">
        <v>1291</v>
      </c>
      <c r="KHY297" s="38" t="s">
        <v>1291</v>
      </c>
      <c r="KHZ297" s="38" t="s">
        <v>1291</v>
      </c>
      <c r="KIA297" s="38" t="s">
        <v>1291</v>
      </c>
      <c r="KIB297" s="38" t="s">
        <v>1291</v>
      </c>
      <c r="KIC297" s="38" t="s">
        <v>1291</v>
      </c>
      <c r="KID297" s="38" t="s">
        <v>1291</v>
      </c>
      <c r="KIE297" s="38" t="s">
        <v>1291</v>
      </c>
      <c r="KIF297" s="38" t="s">
        <v>1291</v>
      </c>
      <c r="KIG297" s="38" t="s">
        <v>1291</v>
      </c>
      <c r="KIH297" s="38" t="s">
        <v>1291</v>
      </c>
      <c r="KII297" s="38" t="s">
        <v>1291</v>
      </c>
      <c r="KIJ297" s="38" t="s">
        <v>1291</v>
      </c>
      <c r="KIK297" s="38" t="s">
        <v>1291</v>
      </c>
      <c r="KIL297" s="38" t="s">
        <v>1291</v>
      </c>
      <c r="KIM297" s="38" t="s">
        <v>1291</v>
      </c>
      <c r="KIN297" s="38" t="s">
        <v>1291</v>
      </c>
      <c r="KIO297" s="38" t="s">
        <v>1291</v>
      </c>
      <c r="KIP297" s="38" t="s">
        <v>1291</v>
      </c>
      <c r="KIQ297" s="38" t="s">
        <v>1291</v>
      </c>
      <c r="KIR297" s="38" t="s">
        <v>1291</v>
      </c>
      <c r="KIS297" s="38" t="s">
        <v>1291</v>
      </c>
      <c r="KIT297" s="38" t="s">
        <v>1291</v>
      </c>
      <c r="KIU297" s="38" t="s">
        <v>1291</v>
      </c>
      <c r="KIV297" s="38" t="s">
        <v>1291</v>
      </c>
      <c r="KIW297" s="38" t="s">
        <v>1291</v>
      </c>
      <c r="KIX297" s="38" t="s">
        <v>1291</v>
      </c>
      <c r="KIY297" s="38" t="s">
        <v>1291</v>
      </c>
      <c r="KIZ297" s="38" t="s">
        <v>1291</v>
      </c>
      <c r="KJA297" s="38" t="s">
        <v>1291</v>
      </c>
      <c r="KJB297" s="38" t="s">
        <v>1291</v>
      </c>
      <c r="KJC297" s="38" t="s">
        <v>1291</v>
      </c>
      <c r="KJD297" s="38" t="s">
        <v>1291</v>
      </c>
      <c r="KJE297" s="38" t="s">
        <v>1291</v>
      </c>
      <c r="KJF297" s="38" t="s">
        <v>1291</v>
      </c>
      <c r="KJG297" s="38" t="s">
        <v>1291</v>
      </c>
      <c r="KJH297" s="38" t="s">
        <v>1291</v>
      </c>
      <c r="KJI297" s="38" t="s">
        <v>1291</v>
      </c>
      <c r="KJJ297" s="38" t="s">
        <v>1291</v>
      </c>
      <c r="KJK297" s="38" t="s">
        <v>1291</v>
      </c>
      <c r="KJL297" s="38" t="s">
        <v>1291</v>
      </c>
      <c r="KJM297" s="38" t="s">
        <v>1291</v>
      </c>
      <c r="KJN297" s="38" t="s">
        <v>1291</v>
      </c>
      <c r="KJO297" s="38" t="s">
        <v>1291</v>
      </c>
      <c r="KJP297" s="38" t="s">
        <v>1291</v>
      </c>
      <c r="KJQ297" s="38" t="s">
        <v>1291</v>
      </c>
      <c r="KJR297" s="38" t="s">
        <v>1291</v>
      </c>
      <c r="KJS297" s="38" t="s">
        <v>1291</v>
      </c>
      <c r="KJT297" s="38" t="s">
        <v>1291</v>
      </c>
      <c r="KJU297" s="38" t="s">
        <v>1291</v>
      </c>
      <c r="KJV297" s="38" t="s">
        <v>1291</v>
      </c>
      <c r="KJW297" s="38" t="s">
        <v>1291</v>
      </c>
      <c r="KJX297" s="38" t="s">
        <v>1291</v>
      </c>
      <c r="KJY297" s="38" t="s">
        <v>1291</v>
      </c>
      <c r="KJZ297" s="38" t="s">
        <v>1291</v>
      </c>
      <c r="KKA297" s="38" t="s">
        <v>1291</v>
      </c>
      <c r="KKB297" s="38" t="s">
        <v>1291</v>
      </c>
      <c r="KKC297" s="38" t="s">
        <v>1291</v>
      </c>
      <c r="KKD297" s="38" t="s">
        <v>1291</v>
      </c>
      <c r="KKE297" s="38" t="s">
        <v>1291</v>
      </c>
      <c r="KKF297" s="38" t="s">
        <v>1291</v>
      </c>
      <c r="KKG297" s="38" t="s">
        <v>1291</v>
      </c>
      <c r="KKH297" s="38" t="s">
        <v>1291</v>
      </c>
      <c r="KKI297" s="38" t="s">
        <v>1291</v>
      </c>
      <c r="KKJ297" s="38" t="s">
        <v>1291</v>
      </c>
      <c r="KKK297" s="38" t="s">
        <v>1291</v>
      </c>
      <c r="KKL297" s="38" t="s">
        <v>1291</v>
      </c>
      <c r="KKM297" s="38" t="s">
        <v>1291</v>
      </c>
      <c r="KKN297" s="38" t="s">
        <v>1291</v>
      </c>
      <c r="KKO297" s="38" t="s">
        <v>1291</v>
      </c>
      <c r="KKP297" s="38" t="s">
        <v>1291</v>
      </c>
      <c r="KKQ297" s="38" t="s">
        <v>1291</v>
      </c>
      <c r="KKR297" s="38" t="s">
        <v>1291</v>
      </c>
      <c r="KKS297" s="38" t="s">
        <v>1291</v>
      </c>
      <c r="KKT297" s="38" t="s">
        <v>1291</v>
      </c>
      <c r="KKU297" s="38" t="s">
        <v>1291</v>
      </c>
      <c r="KKV297" s="38" t="s">
        <v>1291</v>
      </c>
      <c r="KKW297" s="38" t="s">
        <v>1291</v>
      </c>
      <c r="KKX297" s="38" t="s">
        <v>1291</v>
      </c>
      <c r="KKY297" s="38" t="s">
        <v>1291</v>
      </c>
      <c r="KKZ297" s="38" t="s">
        <v>1291</v>
      </c>
      <c r="KLA297" s="38" t="s">
        <v>1291</v>
      </c>
      <c r="KLB297" s="38" t="s">
        <v>1291</v>
      </c>
      <c r="KLC297" s="38" t="s">
        <v>1291</v>
      </c>
      <c r="KLD297" s="38" t="s">
        <v>1291</v>
      </c>
      <c r="KLE297" s="38" t="s">
        <v>1291</v>
      </c>
      <c r="KLF297" s="38" t="s">
        <v>1291</v>
      </c>
      <c r="KLG297" s="38" t="s">
        <v>1291</v>
      </c>
      <c r="KLH297" s="38" t="s">
        <v>1291</v>
      </c>
      <c r="KLI297" s="38" t="s">
        <v>1291</v>
      </c>
      <c r="KLJ297" s="38" t="s">
        <v>1291</v>
      </c>
      <c r="KLK297" s="38" t="s">
        <v>1291</v>
      </c>
      <c r="KLL297" s="38" t="s">
        <v>1291</v>
      </c>
      <c r="KLM297" s="38" t="s">
        <v>1291</v>
      </c>
      <c r="KLN297" s="38" t="s">
        <v>1291</v>
      </c>
      <c r="KLO297" s="38" t="s">
        <v>1291</v>
      </c>
      <c r="KLP297" s="38" t="s">
        <v>1291</v>
      </c>
      <c r="KLQ297" s="38" t="s">
        <v>1291</v>
      </c>
      <c r="KLR297" s="38" t="s">
        <v>1291</v>
      </c>
      <c r="KLS297" s="38" t="s">
        <v>1291</v>
      </c>
      <c r="KLT297" s="38" t="s">
        <v>1291</v>
      </c>
      <c r="KLU297" s="38" t="s">
        <v>1291</v>
      </c>
      <c r="KLV297" s="38" t="s">
        <v>1291</v>
      </c>
      <c r="KLW297" s="38" t="s">
        <v>1291</v>
      </c>
      <c r="KLX297" s="38" t="s">
        <v>1291</v>
      </c>
      <c r="KLY297" s="38" t="s">
        <v>1291</v>
      </c>
      <c r="KLZ297" s="38" t="s">
        <v>1291</v>
      </c>
      <c r="KMA297" s="38" t="s">
        <v>1291</v>
      </c>
      <c r="KMB297" s="38" t="s">
        <v>1291</v>
      </c>
      <c r="KMC297" s="38" t="s">
        <v>1291</v>
      </c>
      <c r="KMD297" s="38" t="s">
        <v>1291</v>
      </c>
      <c r="KME297" s="38" t="s">
        <v>1291</v>
      </c>
      <c r="KMF297" s="38" t="s">
        <v>1291</v>
      </c>
      <c r="KMG297" s="38" t="s">
        <v>1291</v>
      </c>
      <c r="KMH297" s="38" t="s">
        <v>1291</v>
      </c>
      <c r="KMI297" s="38" t="s">
        <v>1291</v>
      </c>
      <c r="KMJ297" s="38" t="s">
        <v>1291</v>
      </c>
      <c r="KMK297" s="38" t="s">
        <v>1291</v>
      </c>
      <c r="KML297" s="38" t="s">
        <v>1291</v>
      </c>
      <c r="KMM297" s="38" t="s">
        <v>1291</v>
      </c>
      <c r="KMN297" s="38" t="s">
        <v>1291</v>
      </c>
      <c r="KMO297" s="38" t="s">
        <v>1291</v>
      </c>
      <c r="KMP297" s="38" t="s">
        <v>1291</v>
      </c>
      <c r="KMQ297" s="38" t="s">
        <v>1291</v>
      </c>
      <c r="KMR297" s="38" t="s">
        <v>1291</v>
      </c>
      <c r="KMS297" s="38" t="s">
        <v>1291</v>
      </c>
      <c r="KMT297" s="38" t="s">
        <v>1291</v>
      </c>
      <c r="KMU297" s="38" t="s">
        <v>1291</v>
      </c>
      <c r="KMV297" s="38" t="s">
        <v>1291</v>
      </c>
      <c r="KMW297" s="38" t="s">
        <v>1291</v>
      </c>
      <c r="KMX297" s="38" t="s">
        <v>1291</v>
      </c>
      <c r="KMY297" s="38" t="s">
        <v>1291</v>
      </c>
      <c r="KMZ297" s="38" t="s">
        <v>1291</v>
      </c>
      <c r="KNA297" s="38" t="s">
        <v>1291</v>
      </c>
      <c r="KNB297" s="38" t="s">
        <v>1291</v>
      </c>
      <c r="KNC297" s="38" t="s">
        <v>1291</v>
      </c>
      <c r="KND297" s="38" t="s">
        <v>1291</v>
      </c>
      <c r="KNE297" s="38" t="s">
        <v>1291</v>
      </c>
      <c r="KNF297" s="38" t="s">
        <v>1291</v>
      </c>
      <c r="KNG297" s="38" t="s">
        <v>1291</v>
      </c>
      <c r="KNH297" s="38" t="s">
        <v>1291</v>
      </c>
      <c r="KNI297" s="38" t="s">
        <v>1291</v>
      </c>
      <c r="KNJ297" s="38" t="s">
        <v>1291</v>
      </c>
      <c r="KNK297" s="38" t="s">
        <v>1291</v>
      </c>
      <c r="KNL297" s="38" t="s">
        <v>1291</v>
      </c>
      <c r="KNM297" s="38" t="s">
        <v>1291</v>
      </c>
      <c r="KNN297" s="38" t="s">
        <v>1291</v>
      </c>
      <c r="KNO297" s="38" t="s">
        <v>1291</v>
      </c>
      <c r="KNP297" s="38" t="s">
        <v>1291</v>
      </c>
      <c r="KNQ297" s="38" t="s">
        <v>1291</v>
      </c>
      <c r="KNR297" s="38" t="s">
        <v>1291</v>
      </c>
      <c r="KNS297" s="38" t="s">
        <v>1291</v>
      </c>
      <c r="KNT297" s="38" t="s">
        <v>1291</v>
      </c>
      <c r="KNU297" s="38" t="s">
        <v>1291</v>
      </c>
      <c r="KNV297" s="38" t="s">
        <v>1291</v>
      </c>
      <c r="KNW297" s="38" t="s">
        <v>1291</v>
      </c>
      <c r="KNX297" s="38" t="s">
        <v>1291</v>
      </c>
      <c r="KNY297" s="38" t="s">
        <v>1291</v>
      </c>
      <c r="KNZ297" s="38" t="s">
        <v>1291</v>
      </c>
      <c r="KOA297" s="38" t="s">
        <v>1291</v>
      </c>
      <c r="KOB297" s="38" t="s">
        <v>1291</v>
      </c>
      <c r="KOC297" s="38" t="s">
        <v>1291</v>
      </c>
      <c r="KOD297" s="38" t="s">
        <v>1291</v>
      </c>
      <c r="KOE297" s="38" t="s">
        <v>1291</v>
      </c>
      <c r="KOF297" s="38" t="s">
        <v>1291</v>
      </c>
      <c r="KOG297" s="38" t="s">
        <v>1291</v>
      </c>
      <c r="KOH297" s="38" t="s">
        <v>1291</v>
      </c>
      <c r="KOI297" s="38" t="s">
        <v>1291</v>
      </c>
      <c r="KOJ297" s="38" t="s">
        <v>1291</v>
      </c>
      <c r="KOK297" s="38" t="s">
        <v>1291</v>
      </c>
      <c r="KOL297" s="38" t="s">
        <v>1291</v>
      </c>
      <c r="KOM297" s="38" t="s">
        <v>1291</v>
      </c>
      <c r="KON297" s="38" t="s">
        <v>1291</v>
      </c>
      <c r="KOO297" s="38" t="s">
        <v>1291</v>
      </c>
      <c r="KOP297" s="38" t="s">
        <v>1291</v>
      </c>
      <c r="KOQ297" s="38" t="s">
        <v>1291</v>
      </c>
      <c r="KOR297" s="38" t="s">
        <v>1291</v>
      </c>
      <c r="KOS297" s="38" t="s">
        <v>1291</v>
      </c>
      <c r="KOT297" s="38" t="s">
        <v>1291</v>
      </c>
      <c r="KOU297" s="38" t="s">
        <v>1291</v>
      </c>
      <c r="KOV297" s="38" t="s">
        <v>1291</v>
      </c>
      <c r="KOW297" s="38" t="s">
        <v>1291</v>
      </c>
      <c r="KOX297" s="38" t="s">
        <v>1291</v>
      </c>
      <c r="KOY297" s="38" t="s">
        <v>1291</v>
      </c>
      <c r="KOZ297" s="38" t="s">
        <v>1291</v>
      </c>
      <c r="KPA297" s="38" t="s">
        <v>1291</v>
      </c>
      <c r="KPB297" s="38" t="s">
        <v>1291</v>
      </c>
      <c r="KPC297" s="38" t="s">
        <v>1291</v>
      </c>
      <c r="KPD297" s="38" t="s">
        <v>1291</v>
      </c>
      <c r="KPE297" s="38" t="s">
        <v>1291</v>
      </c>
      <c r="KPF297" s="38" t="s">
        <v>1291</v>
      </c>
      <c r="KPG297" s="38" t="s">
        <v>1291</v>
      </c>
      <c r="KPH297" s="38" t="s">
        <v>1291</v>
      </c>
      <c r="KPI297" s="38" t="s">
        <v>1291</v>
      </c>
      <c r="KPJ297" s="38" t="s">
        <v>1291</v>
      </c>
      <c r="KPK297" s="38" t="s">
        <v>1291</v>
      </c>
      <c r="KPL297" s="38" t="s">
        <v>1291</v>
      </c>
      <c r="KPM297" s="38" t="s">
        <v>1291</v>
      </c>
      <c r="KPN297" s="38" t="s">
        <v>1291</v>
      </c>
      <c r="KPO297" s="38" t="s">
        <v>1291</v>
      </c>
      <c r="KPP297" s="38" t="s">
        <v>1291</v>
      </c>
      <c r="KPQ297" s="38" t="s">
        <v>1291</v>
      </c>
      <c r="KPR297" s="38" t="s">
        <v>1291</v>
      </c>
      <c r="KPS297" s="38" t="s">
        <v>1291</v>
      </c>
      <c r="KPT297" s="38" t="s">
        <v>1291</v>
      </c>
      <c r="KPU297" s="38" t="s">
        <v>1291</v>
      </c>
      <c r="KPV297" s="38" t="s">
        <v>1291</v>
      </c>
      <c r="KPW297" s="38" t="s">
        <v>1291</v>
      </c>
      <c r="KPX297" s="38" t="s">
        <v>1291</v>
      </c>
      <c r="KPY297" s="38" t="s">
        <v>1291</v>
      </c>
      <c r="KPZ297" s="38" t="s">
        <v>1291</v>
      </c>
      <c r="KQA297" s="38" t="s">
        <v>1291</v>
      </c>
      <c r="KQB297" s="38" t="s">
        <v>1291</v>
      </c>
      <c r="KQC297" s="38" t="s">
        <v>1291</v>
      </c>
      <c r="KQD297" s="38" t="s">
        <v>1291</v>
      </c>
      <c r="KQE297" s="38" t="s">
        <v>1291</v>
      </c>
      <c r="KQF297" s="38" t="s">
        <v>1291</v>
      </c>
      <c r="KQG297" s="38" t="s">
        <v>1291</v>
      </c>
      <c r="KQH297" s="38" t="s">
        <v>1291</v>
      </c>
      <c r="KQI297" s="38" t="s">
        <v>1291</v>
      </c>
      <c r="KQJ297" s="38" t="s">
        <v>1291</v>
      </c>
      <c r="KQK297" s="38" t="s">
        <v>1291</v>
      </c>
      <c r="KQL297" s="38" t="s">
        <v>1291</v>
      </c>
      <c r="KQM297" s="38" t="s">
        <v>1291</v>
      </c>
      <c r="KQN297" s="38" t="s">
        <v>1291</v>
      </c>
      <c r="KQO297" s="38" t="s">
        <v>1291</v>
      </c>
      <c r="KQP297" s="38" t="s">
        <v>1291</v>
      </c>
      <c r="KQQ297" s="38" t="s">
        <v>1291</v>
      </c>
      <c r="KQR297" s="38" t="s">
        <v>1291</v>
      </c>
      <c r="KQS297" s="38" t="s">
        <v>1291</v>
      </c>
      <c r="KQT297" s="38" t="s">
        <v>1291</v>
      </c>
      <c r="KQU297" s="38" t="s">
        <v>1291</v>
      </c>
      <c r="KQV297" s="38" t="s">
        <v>1291</v>
      </c>
      <c r="KQW297" s="38" t="s">
        <v>1291</v>
      </c>
      <c r="KQX297" s="38" t="s">
        <v>1291</v>
      </c>
      <c r="KQY297" s="38" t="s">
        <v>1291</v>
      </c>
      <c r="KQZ297" s="38" t="s">
        <v>1291</v>
      </c>
      <c r="KRA297" s="38" t="s">
        <v>1291</v>
      </c>
      <c r="KRB297" s="38" t="s">
        <v>1291</v>
      </c>
      <c r="KRC297" s="38" t="s">
        <v>1291</v>
      </c>
      <c r="KRD297" s="38" t="s">
        <v>1291</v>
      </c>
      <c r="KRE297" s="38" t="s">
        <v>1291</v>
      </c>
      <c r="KRF297" s="38" t="s">
        <v>1291</v>
      </c>
      <c r="KRG297" s="38" t="s">
        <v>1291</v>
      </c>
      <c r="KRH297" s="38" t="s">
        <v>1291</v>
      </c>
      <c r="KRI297" s="38" t="s">
        <v>1291</v>
      </c>
      <c r="KRJ297" s="38" t="s">
        <v>1291</v>
      </c>
      <c r="KRK297" s="38" t="s">
        <v>1291</v>
      </c>
      <c r="KRL297" s="38" t="s">
        <v>1291</v>
      </c>
      <c r="KRM297" s="38" t="s">
        <v>1291</v>
      </c>
      <c r="KRN297" s="38" t="s">
        <v>1291</v>
      </c>
      <c r="KRO297" s="38" t="s">
        <v>1291</v>
      </c>
      <c r="KRP297" s="38" t="s">
        <v>1291</v>
      </c>
      <c r="KRQ297" s="38" t="s">
        <v>1291</v>
      </c>
      <c r="KRR297" s="38" t="s">
        <v>1291</v>
      </c>
      <c r="KRS297" s="38" t="s">
        <v>1291</v>
      </c>
      <c r="KRT297" s="38" t="s">
        <v>1291</v>
      </c>
      <c r="KRU297" s="38" t="s">
        <v>1291</v>
      </c>
      <c r="KRV297" s="38" t="s">
        <v>1291</v>
      </c>
      <c r="KRW297" s="38" t="s">
        <v>1291</v>
      </c>
      <c r="KRX297" s="38" t="s">
        <v>1291</v>
      </c>
      <c r="KRY297" s="38" t="s">
        <v>1291</v>
      </c>
      <c r="KRZ297" s="38" t="s">
        <v>1291</v>
      </c>
      <c r="KSA297" s="38" t="s">
        <v>1291</v>
      </c>
      <c r="KSB297" s="38" t="s">
        <v>1291</v>
      </c>
      <c r="KSC297" s="38" t="s">
        <v>1291</v>
      </c>
      <c r="KSD297" s="38" t="s">
        <v>1291</v>
      </c>
      <c r="KSE297" s="38" t="s">
        <v>1291</v>
      </c>
      <c r="KSF297" s="38" t="s">
        <v>1291</v>
      </c>
      <c r="KSG297" s="38" t="s">
        <v>1291</v>
      </c>
      <c r="KSH297" s="38" t="s">
        <v>1291</v>
      </c>
      <c r="KSI297" s="38" t="s">
        <v>1291</v>
      </c>
      <c r="KSJ297" s="38" t="s">
        <v>1291</v>
      </c>
      <c r="KSK297" s="38" t="s">
        <v>1291</v>
      </c>
      <c r="KSL297" s="38" t="s">
        <v>1291</v>
      </c>
      <c r="KSM297" s="38" t="s">
        <v>1291</v>
      </c>
      <c r="KSN297" s="38" t="s">
        <v>1291</v>
      </c>
      <c r="KSO297" s="38" t="s">
        <v>1291</v>
      </c>
      <c r="KSP297" s="38" t="s">
        <v>1291</v>
      </c>
      <c r="KSQ297" s="38" t="s">
        <v>1291</v>
      </c>
      <c r="KSR297" s="38" t="s">
        <v>1291</v>
      </c>
      <c r="KSS297" s="38" t="s">
        <v>1291</v>
      </c>
      <c r="KST297" s="38" t="s">
        <v>1291</v>
      </c>
      <c r="KSU297" s="38" t="s">
        <v>1291</v>
      </c>
      <c r="KSV297" s="38" t="s">
        <v>1291</v>
      </c>
      <c r="KSW297" s="38" t="s">
        <v>1291</v>
      </c>
      <c r="KSX297" s="38" t="s">
        <v>1291</v>
      </c>
      <c r="KSY297" s="38" t="s">
        <v>1291</v>
      </c>
      <c r="KSZ297" s="38" t="s">
        <v>1291</v>
      </c>
      <c r="KTA297" s="38" t="s">
        <v>1291</v>
      </c>
      <c r="KTB297" s="38" t="s">
        <v>1291</v>
      </c>
      <c r="KTC297" s="38" t="s">
        <v>1291</v>
      </c>
      <c r="KTD297" s="38" t="s">
        <v>1291</v>
      </c>
      <c r="KTE297" s="38" t="s">
        <v>1291</v>
      </c>
      <c r="KTF297" s="38" t="s">
        <v>1291</v>
      </c>
      <c r="KTG297" s="38" t="s">
        <v>1291</v>
      </c>
      <c r="KTH297" s="38" t="s">
        <v>1291</v>
      </c>
      <c r="KTI297" s="38" t="s">
        <v>1291</v>
      </c>
      <c r="KTJ297" s="38" t="s">
        <v>1291</v>
      </c>
      <c r="KTK297" s="38" t="s">
        <v>1291</v>
      </c>
      <c r="KTL297" s="38" t="s">
        <v>1291</v>
      </c>
      <c r="KTM297" s="38" t="s">
        <v>1291</v>
      </c>
      <c r="KTN297" s="38" t="s">
        <v>1291</v>
      </c>
      <c r="KTO297" s="38" t="s">
        <v>1291</v>
      </c>
      <c r="KTP297" s="38" t="s">
        <v>1291</v>
      </c>
      <c r="KTQ297" s="38" t="s">
        <v>1291</v>
      </c>
      <c r="KTR297" s="38" t="s">
        <v>1291</v>
      </c>
      <c r="KTS297" s="38" t="s">
        <v>1291</v>
      </c>
      <c r="KTT297" s="38" t="s">
        <v>1291</v>
      </c>
      <c r="KTU297" s="38" t="s">
        <v>1291</v>
      </c>
      <c r="KTV297" s="38" t="s">
        <v>1291</v>
      </c>
      <c r="KTW297" s="38" t="s">
        <v>1291</v>
      </c>
      <c r="KTX297" s="38" t="s">
        <v>1291</v>
      </c>
      <c r="KTY297" s="38" t="s">
        <v>1291</v>
      </c>
      <c r="KTZ297" s="38" t="s">
        <v>1291</v>
      </c>
      <c r="KUA297" s="38" t="s">
        <v>1291</v>
      </c>
      <c r="KUB297" s="38" t="s">
        <v>1291</v>
      </c>
      <c r="KUC297" s="38" t="s">
        <v>1291</v>
      </c>
      <c r="KUD297" s="38" t="s">
        <v>1291</v>
      </c>
      <c r="KUE297" s="38" t="s">
        <v>1291</v>
      </c>
      <c r="KUF297" s="38" t="s">
        <v>1291</v>
      </c>
      <c r="KUG297" s="38" t="s">
        <v>1291</v>
      </c>
      <c r="KUH297" s="38" t="s">
        <v>1291</v>
      </c>
      <c r="KUI297" s="38" t="s">
        <v>1291</v>
      </c>
      <c r="KUJ297" s="38" t="s">
        <v>1291</v>
      </c>
      <c r="KUK297" s="38" t="s">
        <v>1291</v>
      </c>
      <c r="KUL297" s="38" t="s">
        <v>1291</v>
      </c>
      <c r="KUM297" s="38" t="s">
        <v>1291</v>
      </c>
      <c r="KUN297" s="38" t="s">
        <v>1291</v>
      </c>
      <c r="KUO297" s="38" t="s">
        <v>1291</v>
      </c>
      <c r="KUP297" s="38" t="s">
        <v>1291</v>
      </c>
      <c r="KUQ297" s="38" t="s">
        <v>1291</v>
      </c>
      <c r="KUR297" s="38" t="s">
        <v>1291</v>
      </c>
      <c r="KUS297" s="38" t="s">
        <v>1291</v>
      </c>
      <c r="KUT297" s="38" t="s">
        <v>1291</v>
      </c>
      <c r="KUU297" s="38" t="s">
        <v>1291</v>
      </c>
      <c r="KUV297" s="38" t="s">
        <v>1291</v>
      </c>
      <c r="KUW297" s="38" t="s">
        <v>1291</v>
      </c>
      <c r="KUX297" s="38" t="s">
        <v>1291</v>
      </c>
      <c r="KUY297" s="38" t="s">
        <v>1291</v>
      </c>
      <c r="KUZ297" s="38" t="s">
        <v>1291</v>
      </c>
      <c r="KVA297" s="38" t="s">
        <v>1291</v>
      </c>
      <c r="KVB297" s="38" t="s">
        <v>1291</v>
      </c>
      <c r="KVC297" s="38" t="s">
        <v>1291</v>
      </c>
      <c r="KVD297" s="38" t="s">
        <v>1291</v>
      </c>
      <c r="KVE297" s="38" t="s">
        <v>1291</v>
      </c>
      <c r="KVF297" s="38" t="s">
        <v>1291</v>
      </c>
      <c r="KVG297" s="38" t="s">
        <v>1291</v>
      </c>
      <c r="KVH297" s="38" t="s">
        <v>1291</v>
      </c>
      <c r="KVI297" s="38" t="s">
        <v>1291</v>
      </c>
      <c r="KVJ297" s="38" t="s">
        <v>1291</v>
      </c>
      <c r="KVK297" s="38" t="s">
        <v>1291</v>
      </c>
      <c r="KVL297" s="38" t="s">
        <v>1291</v>
      </c>
      <c r="KVM297" s="38" t="s">
        <v>1291</v>
      </c>
      <c r="KVN297" s="38" t="s">
        <v>1291</v>
      </c>
      <c r="KVO297" s="38" t="s">
        <v>1291</v>
      </c>
      <c r="KVP297" s="38" t="s">
        <v>1291</v>
      </c>
      <c r="KVQ297" s="38" t="s">
        <v>1291</v>
      </c>
      <c r="KVR297" s="38" t="s">
        <v>1291</v>
      </c>
      <c r="KVS297" s="38" t="s">
        <v>1291</v>
      </c>
      <c r="KVT297" s="38" t="s">
        <v>1291</v>
      </c>
      <c r="KVU297" s="38" t="s">
        <v>1291</v>
      </c>
      <c r="KVV297" s="38" t="s">
        <v>1291</v>
      </c>
      <c r="KVW297" s="38" t="s">
        <v>1291</v>
      </c>
      <c r="KVX297" s="38" t="s">
        <v>1291</v>
      </c>
      <c r="KVY297" s="38" t="s">
        <v>1291</v>
      </c>
      <c r="KVZ297" s="38" t="s">
        <v>1291</v>
      </c>
      <c r="KWA297" s="38" t="s">
        <v>1291</v>
      </c>
      <c r="KWB297" s="38" t="s">
        <v>1291</v>
      </c>
      <c r="KWC297" s="38" t="s">
        <v>1291</v>
      </c>
      <c r="KWD297" s="38" t="s">
        <v>1291</v>
      </c>
      <c r="KWE297" s="38" t="s">
        <v>1291</v>
      </c>
      <c r="KWF297" s="38" t="s">
        <v>1291</v>
      </c>
      <c r="KWG297" s="38" t="s">
        <v>1291</v>
      </c>
      <c r="KWH297" s="38" t="s">
        <v>1291</v>
      </c>
      <c r="KWI297" s="38" t="s">
        <v>1291</v>
      </c>
      <c r="KWJ297" s="38" t="s">
        <v>1291</v>
      </c>
      <c r="KWK297" s="38" t="s">
        <v>1291</v>
      </c>
      <c r="KWL297" s="38" t="s">
        <v>1291</v>
      </c>
      <c r="KWM297" s="38" t="s">
        <v>1291</v>
      </c>
      <c r="KWN297" s="38" t="s">
        <v>1291</v>
      </c>
      <c r="KWO297" s="38" t="s">
        <v>1291</v>
      </c>
      <c r="KWP297" s="38" t="s">
        <v>1291</v>
      </c>
      <c r="KWQ297" s="38" t="s">
        <v>1291</v>
      </c>
      <c r="KWR297" s="38" t="s">
        <v>1291</v>
      </c>
      <c r="KWS297" s="38" t="s">
        <v>1291</v>
      </c>
      <c r="KWT297" s="38" t="s">
        <v>1291</v>
      </c>
      <c r="KWU297" s="38" t="s">
        <v>1291</v>
      </c>
      <c r="KWV297" s="38" t="s">
        <v>1291</v>
      </c>
      <c r="KWW297" s="38" t="s">
        <v>1291</v>
      </c>
      <c r="KWX297" s="38" t="s">
        <v>1291</v>
      </c>
      <c r="KWY297" s="38" t="s">
        <v>1291</v>
      </c>
      <c r="KWZ297" s="38" t="s">
        <v>1291</v>
      </c>
      <c r="KXA297" s="38" t="s">
        <v>1291</v>
      </c>
      <c r="KXB297" s="38" t="s">
        <v>1291</v>
      </c>
      <c r="KXC297" s="38" t="s">
        <v>1291</v>
      </c>
      <c r="KXD297" s="38" t="s">
        <v>1291</v>
      </c>
      <c r="KXE297" s="38" t="s">
        <v>1291</v>
      </c>
      <c r="KXF297" s="38" t="s">
        <v>1291</v>
      </c>
      <c r="KXG297" s="38" t="s">
        <v>1291</v>
      </c>
      <c r="KXH297" s="38" t="s">
        <v>1291</v>
      </c>
      <c r="KXI297" s="38" t="s">
        <v>1291</v>
      </c>
      <c r="KXJ297" s="38" t="s">
        <v>1291</v>
      </c>
      <c r="KXK297" s="38" t="s">
        <v>1291</v>
      </c>
      <c r="KXL297" s="38" t="s">
        <v>1291</v>
      </c>
      <c r="KXM297" s="38" t="s">
        <v>1291</v>
      </c>
      <c r="KXN297" s="38" t="s">
        <v>1291</v>
      </c>
      <c r="KXO297" s="38" t="s">
        <v>1291</v>
      </c>
      <c r="KXP297" s="38" t="s">
        <v>1291</v>
      </c>
      <c r="KXQ297" s="38" t="s">
        <v>1291</v>
      </c>
      <c r="KXR297" s="38" t="s">
        <v>1291</v>
      </c>
      <c r="KXS297" s="38" t="s">
        <v>1291</v>
      </c>
      <c r="KXT297" s="38" t="s">
        <v>1291</v>
      </c>
      <c r="KXU297" s="38" t="s">
        <v>1291</v>
      </c>
      <c r="KXV297" s="38" t="s">
        <v>1291</v>
      </c>
      <c r="KXW297" s="38" t="s">
        <v>1291</v>
      </c>
      <c r="KXX297" s="38" t="s">
        <v>1291</v>
      </c>
      <c r="KXY297" s="38" t="s">
        <v>1291</v>
      </c>
      <c r="KXZ297" s="38" t="s">
        <v>1291</v>
      </c>
      <c r="KYA297" s="38" t="s">
        <v>1291</v>
      </c>
      <c r="KYB297" s="38" t="s">
        <v>1291</v>
      </c>
      <c r="KYC297" s="38" t="s">
        <v>1291</v>
      </c>
      <c r="KYD297" s="38" t="s">
        <v>1291</v>
      </c>
      <c r="KYE297" s="38" t="s">
        <v>1291</v>
      </c>
      <c r="KYF297" s="38" t="s">
        <v>1291</v>
      </c>
      <c r="KYG297" s="38" t="s">
        <v>1291</v>
      </c>
      <c r="KYH297" s="38" t="s">
        <v>1291</v>
      </c>
      <c r="KYI297" s="38" t="s">
        <v>1291</v>
      </c>
      <c r="KYJ297" s="38" t="s">
        <v>1291</v>
      </c>
      <c r="KYK297" s="38" t="s">
        <v>1291</v>
      </c>
      <c r="KYL297" s="38" t="s">
        <v>1291</v>
      </c>
      <c r="KYM297" s="38" t="s">
        <v>1291</v>
      </c>
      <c r="KYN297" s="38" t="s">
        <v>1291</v>
      </c>
      <c r="KYO297" s="38" t="s">
        <v>1291</v>
      </c>
      <c r="KYP297" s="38" t="s">
        <v>1291</v>
      </c>
      <c r="KYQ297" s="38" t="s">
        <v>1291</v>
      </c>
      <c r="KYR297" s="38" t="s">
        <v>1291</v>
      </c>
      <c r="KYS297" s="38" t="s">
        <v>1291</v>
      </c>
      <c r="KYT297" s="38" t="s">
        <v>1291</v>
      </c>
      <c r="KYU297" s="38" t="s">
        <v>1291</v>
      </c>
      <c r="KYV297" s="38" t="s">
        <v>1291</v>
      </c>
      <c r="KYW297" s="38" t="s">
        <v>1291</v>
      </c>
      <c r="KYX297" s="38" t="s">
        <v>1291</v>
      </c>
      <c r="KYY297" s="38" t="s">
        <v>1291</v>
      </c>
      <c r="KYZ297" s="38" t="s">
        <v>1291</v>
      </c>
      <c r="KZA297" s="38" t="s">
        <v>1291</v>
      </c>
      <c r="KZB297" s="38" t="s">
        <v>1291</v>
      </c>
      <c r="KZC297" s="38" t="s">
        <v>1291</v>
      </c>
      <c r="KZD297" s="38" t="s">
        <v>1291</v>
      </c>
      <c r="KZE297" s="38" t="s">
        <v>1291</v>
      </c>
      <c r="KZF297" s="38" t="s">
        <v>1291</v>
      </c>
      <c r="KZG297" s="38" t="s">
        <v>1291</v>
      </c>
      <c r="KZH297" s="38" t="s">
        <v>1291</v>
      </c>
      <c r="KZI297" s="38" t="s">
        <v>1291</v>
      </c>
      <c r="KZJ297" s="38" t="s">
        <v>1291</v>
      </c>
      <c r="KZK297" s="38" t="s">
        <v>1291</v>
      </c>
      <c r="KZL297" s="38" t="s">
        <v>1291</v>
      </c>
      <c r="KZM297" s="38" t="s">
        <v>1291</v>
      </c>
      <c r="KZN297" s="38" t="s">
        <v>1291</v>
      </c>
      <c r="KZO297" s="38" t="s">
        <v>1291</v>
      </c>
      <c r="KZP297" s="38" t="s">
        <v>1291</v>
      </c>
      <c r="KZQ297" s="38" t="s">
        <v>1291</v>
      </c>
      <c r="KZR297" s="38" t="s">
        <v>1291</v>
      </c>
      <c r="KZS297" s="38" t="s">
        <v>1291</v>
      </c>
      <c r="KZT297" s="38" t="s">
        <v>1291</v>
      </c>
      <c r="KZU297" s="38" t="s">
        <v>1291</v>
      </c>
      <c r="KZV297" s="38" t="s">
        <v>1291</v>
      </c>
      <c r="KZW297" s="38" t="s">
        <v>1291</v>
      </c>
      <c r="KZX297" s="38" t="s">
        <v>1291</v>
      </c>
      <c r="KZY297" s="38" t="s">
        <v>1291</v>
      </c>
      <c r="KZZ297" s="38" t="s">
        <v>1291</v>
      </c>
      <c r="LAA297" s="38" t="s">
        <v>1291</v>
      </c>
      <c r="LAB297" s="38" t="s">
        <v>1291</v>
      </c>
      <c r="LAC297" s="38" t="s">
        <v>1291</v>
      </c>
      <c r="LAD297" s="38" t="s">
        <v>1291</v>
      </c>
      <c r="LAE297" s="38" t="s">
        <v>1291</v>
      </c>
      <c r="LAF297" s="38" t="s">
        <v>1291</v>
      </c>
      <c r="LAG297" s="38" t="s">
        <v>1291</v>
      </c>
      <c r="LAH297" s="38" t="s">
        <v>1291</v>
      </c>
      <c r="LAI297" s="38" t="s">
        <v>1291</v>
      </c>
      <c r="LAJ297" s="38" t="s">
        <v>1291</v>
      </c>
      <c r="LAK297" s="38" t="s">
        <v>1291</v>
      </c>
      <c r="LAL297" s="38" t="s">
        <v>1291</v>
      </c>
      <c r="LAM297" s="38" t="s">
        <v>1291</v>
      </c>
      <c r="LAN297" s="38" t="s">
        <v>1291</v>
      </c>
      <c r="LAO297" s="38" t="s">
        <v>1291</v>
      </c>
      <c r="LAP297" s="38" t="s">
        <v>1291</v>
      </c>
      <c r="LAQ297" s="38" t="s">
        <v>1291</v>
      </c>
      <c r="LAR297" s="38" t="s">
        <v>1291</v>
      </c>
      <c r="LAS297" s="38" t="s">
        <v>1291</v>
      </c>
      <c r="LAT297" s="38" t="s">
        <v>1291</v>
      </c>
      <c r="LAU297" s="38" t="s">
        <v>1291</v>
      </c>
      <c r="LAV297" s="38" t="s">
        <v>1291</v>
      </c>
      <c r="LAW297" s="38" t="s">
        <v>1291</v>
      </c>
      <c r="LAX297" s="38" t="s">
        <v>1291</v>
      </c>
      <c r="LAY297" s="38" t="s">
        <v>1291</v>
      </c>
      <c r="LAZ297" s="38" t="s">
        <v>1291</v>
      </c>
      <c r="LBA297" s="38" t="s">
        <v>1291</v>
      </c>
      <c r="LBB297" s="38" t="s">
        <v>1291</v>
      </c>
      <c r="LBC297" s="38" t="s">
        <v>1291</v>
      </c>
      <c r="LBD297" s="38" t="s">
        <v>1291</v>
      </c>
      <c r="LBE297" s="38" t="s">
        <v>1291</v>
      </c>
      <c r="LBF297" s="38" t="s">
        <v>1291</v>
      </c>
      <c r="LBG297" s="38" t="s">
        <v>1291</v>
      </c>
      <c r="LBH297" s="38" t="s">
        <v>1291</v>
      </c>
      <c r="LBI297" s="38" t="s">
        <v>1291</v>
      </c>
      <c r="LBJ297" s="38" t="s">
        <v>1291</v>
      </c>
      <c r="LBK297" s="38" t="s">
        <v>1291</v>
      </c>
      <c r="LBL297" s="38" t="s">
        <v>1291</v>
      </c>
      <c r="LBM297" s="38" t="s">
        <v>1291</v>
      </c>
      <c r="LBN297" s="38" t="s">
        <v>1291</v>
      </c>
      <c r="LBO297" s="38" t="s">
        <v>1291</v>
      </c>
      <c r="LBP297" s="38" t="s">
        <v>1291</v>
      </c>
      <c r="LBQ297" s="38" t="s">
        <v>1291</v>
      </c>
      <c r="LBR297" s="38" t="s">
        <v>1291</v>
      </c>
      <c r="LBS297" s="38" t="s">
        <v>1291</v>
      </c>
      <c r="LBT297" s="38" t="s">
        <v>1291</v>
      </c>
      <c r="LBU297" s="38" t="s">
        <v>1291</v>
      </c>
      <c r="LBV297" s="38" t="s">
        <v>1291</v>
      </c>
      <c r="LBW297" s="38" t="s">
        <v>1291</v>
      </c>
      <c r="LBX297" s="38" t="s">
        <v>1291</v>
      </c>
      <c r="LBY297" s="38" t="s">
        <v>1291</v>
      </c>
      <c r="LBZ297" s="38" t="s">
        <v>1291</v>
      </c>
      <c r="LCA297" s="38" t="s">
        <v>1291</v>
      </c>
      <c r="LCB297" s="38" t="s">
        <v>1291</v>
      </c>
      <c r="LCC297" s="38" t="s">
        <v>1291</v>
      </c>
      <c r="LCD297" s="38" t="s">
        <v>1291</v>
      </c>
      <c r="LCE297" s="38" t="s">
        <v>1291</v>
      </c>
      <c r="LCF297" s="38" t="s">
        <v>1291</v>
      </c>
      <c r="LCG297" s="38" t="s">
        <v>1291</v>
      </c>
      <c r="LCH297" s="38" t="s">
        <v>1291</v>
      </c>
      <c r="LCI297" s="38" t="s">
        <v>1291</v>
      </c>
      <c r="LCJ297" s="38" t="s">
        <v>1291</v>
      </c>
      <c r="LCK297" s="38" t="s">
        <v>1291</v>
      </c>
      <c r="LCL297" s="38" t="s">
        <v>1291</v>
      </c>
      <c r="LCM297" s="38" t="s">
        <v>1291</v>
      </c>
      <c r="LCN297" s="38" t="s">
        <v>1291</v>
      </c>
      <c r="LCO297" s="38" t="s">
        <v>1291</v>
      </c>
      <c r="LCP297" s="38" t="s">
        <v>1291</v>
      </c>
      <c r="LCQ297" s="38" t="s">
        <v>1291</v>
      </c>
      <c r="LCR297" s="38" t="s">
        <v>1291</v>
      </c>
      <c r="LCS297" s="38" t="s">
        <v>1291</v>
      </c>
      <c r="LCT297" s="38" t="s">
        <v>1291</v>
      </c>
      <c r="LCU297" s="38" t="s">
        <v>1291</v>
      </c>
      <c r="LCV297" s="38" t="s">
        <v>1291</v>
      </c>
      <c r="LCW297" s="38" t="s">
        <v>1291</v>
      </c>
      <c r="LCX297" s="38" t="s">
        <v>1291</v>
      </c>
      <c r="LCY297" s="38" t="s">
        <v>1291</v>
      </c>
      <c r="LCZ297" s="38" t="s">
        <v>1291</v>
      </c>
      <c r="LDA297" s="38" t="s">
        <v>1291</v>
      </c>
      <c r="LDB297" s="38" t="s">
        <v>1291</v>
      </c>
      <c r="LDC297" s="38" t="s">
        <v>1291</v>
      </c>
      <c r="LDD297" s="38" t="s">
        <v>1291</v>
      </c>
      <c r="LDE297" s="38" t="s">
        <v>1291</v>
      </c>
      <c r="LDF297" s="38" t="s">
        <v>1291</v>
      </c>
      <c r="LDG297" s="38" t="s">
        <v>1291</v>
      </c>
      <c r="LDH297" s="38" t="s">
        <v>1291</v>
      </c>
      <c r="LDI297" s="38" t="s">
        <v>1291</v>
      </c>
      <c r="LDJ297" s="38" t="s">
        <v>1291</v>
      </c>
      <c r="LDK297" s="38" t="s">
        <v>1291</v>
      </c>
      <c r="LDL297" s="38" t="s">
        <v>1291</v>
      </c>
      <c r="LDM297" s="38" t="s">
        <v>1291</v>
      </c>
      <c r="LDN297" s="38" t="s">
        <v>1291</v>
      </c>
      <c r="LDO297" s="38" t="s">
        <v>1291</v>
      </c>
      <c r="LDP297" s="38" t="s">
        <v>1291</v>
      </c>
      <c r="LDQ297" s="38" t="s">
        <v>1291</v>
      </c>
      <c r="LDR297" s="38" t="s">
        <v>1291</v>
      </c>
      <c r="LDS297" s="38" t="s">
        <v>1291</v>
      </c>
      <c r="LDT297" s="38" t="s">
        <v>1291</v>
      </c>
      <c r="LDU297" s="38" t="s">
        <v>1291</v>
      </c>
      <c r="LDV297" s="38" t="s">
        <v>1291</v>
      </c>
      <c r="LDW297" s="38" t="s">
        <v>1291</v>
      </c>
      <c r="LDX297" s="38" t="s">
        <v>1291</v>
      </c>
      <c r="LDY297" s="38" t="s">
        <v>1291</v>
      </c>
      <c r="LDZ297" s="38" t="s">
        <v>1291</v>
      </c>
      <c r="LEA297" s="38" t="s">
        <v>1291</v>
      </c>
      <c r="LEB297" s="38" t="s">
        <v>1291</v>
      </c>
      <c r="LEC297" s="38" t="s">
        <v>1291</v>
      </c>
      <c r="LED297" s="38" t="s">
        <v>1291</v>
      </c>
      <c r="LEE297" s="38" t="s">
        <v>1291</v>
      </c>
      <c r="LEF297" s="38" t="s">
        <v>1291</v>
      </c>
      <c r="LEG297" s="38" t="s">
        <v>1291</v>
      </c>
      <c r="LEH297" s="38" t="s">
        <v>1291</v>
      </c>
      <c r="LEI297" s="38" t="s">
        <v>1291</v>
      </c>
      <c r="LEJ297" s="38" t="s">
        <v>1291</v>
      </c>
      <c r="LEK297" s="38" t="s">
        <v>1291</v>
      </c>
      <c r="LEL297" s="38" t="s">
        <v>1291</v>
      </c>
      <c r="LEM297" s="38" t="s">
        <v>1291</v>
      </c>
      <c r="LEN297" s="38" t="s">
        <v>1291</v>
      </c>
      <c r="LEO297" s="38" t="s">
        <v>1291</v>
      </c>
      <c r="LEP297" s="38" t="s">
        <v>1291</v>
      </c>
      <c r="LEQ297" s="38" t="s">
        <v>1291</v>
      </c>
      <c r="LER297" s="38" t="s">
        <v>1291</v>
      </c>
      <c r="LES297" s="38" t="s">
        <v>1291</v>
      </c>
      <c r="LET297" s="38" t="s">
        <v>1291</v>
      </c>
      <c r="LEU297" s="38" t="s">
        <v>1291</v>
      </c>
      <c r="LEV297" s="38" t="s">
        <v>1291</v>
      </c>
      <c r="LEW297" s="38" t="s">
        <v>1291</v>
      </c>
      <c r="LEX297" s="38" t="s">
        <v>1291</v>
      </c>
      <c r="LEY297" s="38" t="s">
        <v>1291</v>
      </c>
      <c r="LEZ297" s="38" t="s">
        <v>1291</v>
      </c>
      <c r="LFA297" s="38" t="s">
        <v>1291</v>
      </c>
      <c r="LFB297" s="38" t="s">
        <v>1291</v>
      </c>
      <c r="LFC297" s="38" t="s">
        <v>1291</v>
      </c>
      <c r="LFD297" s="38" t="s">
        <v>1291</v>
      </c>
      <c r="LFE297" s="38" t="s">
        <v>1291</v>
      </c>
      <c r="LFF297" s="38" t="s">
        <v>1291</v>
      </c>
      <c r="LFG297" s="38" t="s">
        <v>1291</v>
      </c>
      <c r="LFH297" s="38" t="s">
        <v>1291</v>
      </c>
      <c r="LFI297" s="38" t="s">
        <v>1291</v>
      </c>
      <c r="LFJ297" s="38" t="s">
        <v>1291</v>
      </c>
      <c r="LFK297" s="38" t="s">
        <v>1291</v>
      </c>
      <c r="LFL297" s="38" t="s">
        <v>1291</v>
      </c>
      <c r="LFM297" s="38" t="s">
        <v>1291</v>
      </c>
      <c r="LFN297" s="38" t="s">
        <v>1291</v>
      </c>
      <c r="LFO297" s="38" t="s">
        <v>1291</v>
      </c>
      <c r="LFP297" s="38" t="s">
        <v>1291</v>
      </c>
      <c r="LFQ297" s="38" t="s">
        <v>1291</v>
      </c>
      <c r="LFR297" s="38" t="s">
        <v>1291</v>
      </c>
      <c r="LFS297" s="38" t="s">
        <v>1291</v>
      </c>
      <c r="LFT297" s="38" t="s">
        <v>1291</v>
      </c>
      <c r="LFU297" s="38" t="s">
        <v>1291</v>
      </c>
      <c r="LFV297" s="38" t="s">
        <v>1291</v>
      </c>
      <c r="LFW297" s="38" t="s">
        <v>1291</v>
      </c>
      <c r="LFX297" s="38" t="s">
        <v>1291</v>
      </c>
      <c r="LFY297" s="38" t="s">
        <v>1291</v>
      </c>
      <c r="LFZ297" s="38" t="s">
        <v>1291</v>
      </c>
      <c r="LGA297" s="38" t="s">
        <v>1291</v>
      </c>
      <c r="LGB297" s="38" t="s">
        <v>1291</v>
      </c>
      <c r="LGC297" s="38" t="s">
        <v>1291</v>
      </c>
      <c r="LGD297" s="38" t="s">
        <v>1291</v>
      </c>
      <c r="LGE297" s="38" t="s">
        <v>1291</v>
      </c>
      <c r="LGF297" s="38" t="s">
        <v>1291</v>
      </c>
      <c r="LGG297" s="38" t="s">
        <v>1291</v>
      </c>
      <c r="LGH297" s="38" t="s">
        <v>1291</v>
      </c>
      <c r="LGI297" s="38" t="s">
        <v>1291</v>
      </c>
      <c r="LGJ297" s="38" t="s">
        <v>1291</v>
      </c>
      <c r="LGK297" s="38" t="s">
        <v>1291</v>
      </c>
      <c r="LGL297" s="38" t="s">
        <v>1291</v>
      </c>
      <c r="LGM297" s="38" t="s">
        <v>1291</v>
      </c>
      <c r="LGN297" s="38" t="s">
        <v>1291</v>
      </c>
      <c r="LGO297" s="38" t="s">
        <v>1291</v>
      </c>
      <c r="LGP297" s="38" t="s">
        <v>1291</v>
      </c>
      <c r="LGQ297" s="38" t="s">
        <v>1291</v>
      </c>
      <c r="LGR297" s="38" t="s">
        <v>1291</v>
      </c>
      <c r="LGS297" s="38" t="s">
        <v>1291</v>
      </c>
      <c r="LGT297" s="38" t="s">
        <v>1291</v>
      </c>
      <c r="LGU297" s="38" t="s">
        <v>1291</v>
      </c>
      <c r="LGV297" s="38" t="s">
        <v>1291</v>
      </c>
      <c r="LGW297" s="38" t="s">
        <v>1291</v>
      </c>
      <c r="LGX297" s="38" t="s">
        <v>1291</v>
      </c>
      <c r="LGY297" s="38" t="s">
        <v>1291</v>
      </c>
      <c r="LGZ297" s="38" t="s">
        <v>1291</v>
      </c>
      <c r="LHA297" s="38" t="s">
        <v>1291</v>
      </c>
      <c r="LHB297" s="38" t="s">
        <v>1291</v>
      </c>
      <c r="LHC297" s="38" t="s">
        <v>1291</v>
      </c>
      <c r="LHD297" s="38" t="s">
        <v>1291</v>
      </c>
      <c r="LHE297" s="38" t="s">
        <v>1291</v>
      </c>
      <c r="LHF297" s="38" t="s">
        <v>1291</v>
      </c>
      <c r="LHG297" s="38" t="s">
        <v>1291</v>
      </c>
      <c r="LHH297" s="38" t="s">
        <v>1291</v>
      </c>
      <c r="LHI297" s="38" t="s">
        <v>1291</v>
      </c>
      <c r="LHJ297" s="38" t="s">
        <v>1291</v>
      </c>
      <c r="LHK297" s="38" t="s">
        <v>1291</v>
      </c>
      <c r="LHL297" s="38" t="s">
        <v>1291</v>
      </c>
      <c r="LHM297" s="38" t="s">
        <v>1291</v>
      </c>
      <c r="LHN297" s="38" t="s">
        <v>1291</v>
      </c>
      <c r="LHO297" s="38" t="s">
        <v>1291</v>
      </c>
      <c r="LHP297" s="38" t="s">
        <v>1291</v>
      </c>
      <c r="LHQ297" s="38" t="s">
        <v>1291</v>
      </c>
      <c r="LHR297" s="38" t="s">
        <v>1291</v>
      </c>
      <c r="LHS297" s="38" t="s">
        <v>1291</v>
      </c>
      <c r="LHT297" s="38" t="s">
        <v>1291</v>
      </c>
      <c r="LHU297" s="38" t="s">
        <v>1291</v>
      </c>
      <c r="LHV297" s="38" t="s">
        <v>1291</v>
      </c>
      <c r="LHW297" s="38" t="s">
        <v>1291</v>
      </c>
      <c r="LHX297" s="38" t="s">
        <v>1291</v>
      </c>
      <c r="LHY297" s="38" t="s">
        <v>1291</v>
      </c>
      <c r="LHZ297" s="38" t="s">
        <v>1291</v>
      </c>
      <c r="LIA297" s="38" t="s">
        <v>1291</v>
      </c>
      <c r="LIB297" s="38" t="s">
        <v>1291</v>
      </c>
      <c r="LIC297" s="38" t="s">
        <v>1291</v>
      </c>
      <c r="LID297" s="38" t="s">
        <v>1291</v>
      </c>
      <c r="LIE297" s="38" t="s">
        <v>1291</v>
      </c>
      <c r="LIF297" s="38" t="s">
        <v>1291</v>
      </c>
      <c r="LIG297" s="38" t="s">
        <v>1291</v>
      </c>
      <c r="LIH297" s="38" t="s">
        <v>1291</v>
      </c>
      <c r="LII297" s="38" t="s">
        <v>1291</v>
      </c>
      <c r="LIJ297" s="38" t="s">
        <v>1291</v>
      </c>
      <c r="LIK297" s="38" t="s">
        <v>1291</v>
      </c>
      <c r="LIL297" s="38" t="s">
        <v>1291</v>
      </c>
      <c r="LIM297" s="38" t="s">
        <v>1291</v>
      </c>
      <c r="LIN297" s="38" t="s">
        <v>1291</v>
      </c>
      <c r="LIO297" s="38" t="s">
        <v>1291</v>
      </c>
      <c r="LIP297" s="38" t="s">
        <v>1291</v>
      </c>
      <c r="LIQ297" s="38" t="s">
        <v>1291</v>
      </c>
      <c r="LIR297" s="38" t="s">
        <v>1291</v>
      </c>
      <c r="LIS297" s="38" t="s">
        <v>1291</v>
      </c>
      <c r="LIT297" s="38" t="s">
        <v>1291</v>
      </c>
      <c r="LIU297" s="38" t="s">
        <v>1291</v>
      </c>
      <c r="LIV297" s="38" t="s">
        <v>1291</v>
      </c>
      <c r="LIW297" s="38" t="s">
        <v>1291</v>
      </c>
      <c r="LIX297" s="38" t="s">
        <v>1291</v>
      </c>
      <c r="LIY297" s="38" t="s">
        <v>1291</v>
      </c>
      <c r="LIZ297" s="38" t="s">
        <v>1291</v>
      </c>
      <c r="LJA297" s="38" t="s">
        <v>1291</v>
      </c>
      <c r="LJB297" s="38" t="s">
        <v>1291</v>
      </c>
      <c r="LJC297" s="38" t="s">
        <v>1291</v>
      </c>
      <c r="LJD297" s="38" t="s">
        <v>1291</v>
      </c>
      <c r="LJE297" s="38" t="s">
        <v>1291</v>
      </c>
      <c r="LJF297" s="38" t="s">
        <v>1291</v>
      </c>
      <c r="LJG297" s="38" t="s">
        <v>1291</v>
      </c>
      <c r="LJH297" s="38" t="s">
        <v>1291</v>
      </c>
      <c r="LJI297" s="38" t="s">
        <v>1291</v>
      </c>
      <c r="LJJ297" s="38" t="s">
        <v>1291</v>
      </c>
      <c r="LJK297" s="38" t="s">
        <v>1291</v>
      </c>
      <c r="LJL297" s="38" t="s">
        <v>1291</v>
      </c>
      <c r="LJM297" s="38" t="s">
        <v>1291</v>
      </c>
      <c r="LJN297" s="38" t="s">
        <v>1291</v>
      </c>
      <c r="LJO297" s="38" t="s">
        <v>1291</v>
      </c>
      <c r="LJP297" s="38" t="s">
        <v>1291</v>
      </c>
      <c r="LJQ297" s="38" t="s">
        <v>1291</v>
      </c>
      <c r="LJR297" s="38" t="s">
        <v>1291</v>
      </c>
      <c r="LJS297" s="38" t="s">
        <v>1291</v>
      </c>
      <c r="LJT297" s="38" t="s">
        <v>1291</v>
      </c>
      <c r="LJU297" s="38" t="s">
        <v>1291</v>
      </c>
      <c r="LJV297" s="38" t="s">
        <v>1291</v>
      </c>
      <c r="LJW297" s="38" t="s">
        <v>1291</v>
      </c>
      <c r="LJX297" s="38" t="s">
        <v>1291</v>
      </c>
      <c r="LJY297" s="38" t="s">
        <v>1291</v>
      </c>
      <c r="LJZ297" s="38" t="s">
        <v>1291</v>
      </c>
      <c r="LKA297" s="38" t="s">
        <v>1291</v>
      </c>
      <c r="LKB297" s="38" t="s">
        <v>1291</v>
      </c>
      <c r="LKC297" s="38" t="s">
        <v>1291</v>
      </c>
      <c r="LKD297" s="38" t="s">
        <v>1291</v>
      </c>
      <c r="LKE297" s="38" t="s">
        <v>1291</v>
      </c>
      <c r="LKF297" s="38" t="s">
        <v>1291</v>
      </c>
      <c r="LKG297" s="38" t="s">
        <v>1291</v>
      </c>
      <c r="LKH297" s="38" t="s">
        <v>1291</v>
      </c>
      <c r="LKI297" s="38" t="s">
        <v>1291</v>
      </c>
      <c r="LKJ297" s="38" t="s">
        <v>1291</v>
      </c>
      <c r="LKK297" s="38" t="s">
        <v>1291</v>
      </c>
      <c r="LKL297" s="38" t="s">
        <v>1291</v>
      </c>
      <c r="LKM297" s="38" t="s">
        <v>1291</v>
      </c>
      <c r="LKN297" s="38" t="s">
        <v>1291</v>
      </c>
      <c r="LKO297" s="38" t="s">
        <v>1291</v>
      </c>
      <c r="LKP297" s="38" t="s">
        <v>1291</v>
      </c>
      <c r="LKQ297" s="38" t="s">
        <v>1291</v>
      </c>
      <c r="LKR297" s="38" t="s">
        <v>1291</v>
      </c>
      <c r="LKS297" s="38" t="s">
        <v>1291</v>
      </c>
      <c r="LKT297" s="38" t="s">
        <v>1291</v>
      </c>
      <c r="LKU297" s="38" t="s">
        <v>1291</v>
      </c>
      <c r="LKV297" s="38" t="s">
        <v>1291</v>
      </c>
      <c r="LKW297" s="38" t="s">
        <v>1291</v>
      </c>
      <c r="LKX297" s="38" t="s">
        <v>1291</v>
      </c>
      <c r="LKY297" s="38" t="s">
        <v>1291</v>
      </c>
      <c r="LKZ297" s="38" t="s">
        <v>1291</v>
      </c>
      <c r="LLA297" s="38" t="s">
        <v>1291</v>
      </c>
      <c r="LLB297" s="38" t="s">
        <v>1291</v>
      </c>
      <c r="LLC297" s="38" t="s">
        <v>1291</v>
      </c>
      <c r="LLD297" s="38" t="s">
        <v>1291</v>
      </c>
      <c r="LLE297" s="38" t="s">
        <v>1291</v>
      </c>
      <c r="LLF297" s="38" t="s">
        <v>1291</v>
      </c>
      <c r="LLG297" s="38" t="s">
        <v>1291</v>
      </c>
      <c r="LLH297" s="38" t="s">
        <v>1291</v>
      </c>
      <c r="LLI297" s="38" t="s">
        <v>1291</v>
      </c>
      <c r="LLJ297" s="38" t="s">
        <v>1291</v>
      </c>
      <c r="LLK297" s="38" t="s">
        <v>1291</v>
      </c>
      <c r="LLL297" s="38" t="s">
        <v>1291</v>
      </c>
      <c r="LLM297" s="38" t="s">
        <v>1291</v>
      </c>
      <c r="LLN297" s="38" t="s">
        <v>1291</v>
      </c>
      <c r="LLO297" s="38" t="s">
        <v>1291</v>
      </c>
      <c r="LLP297" s="38" t="s">
        <v>1291</v>
      </c>
      <c r="LLQ297" s="38" t="s">
        <v>1291</v>
      </c>
      <c r="LLR297" s="38" t="s">
        <v>1291</v>
      </c>
      <c r="LLS297" s="38" t="s">
        <v>1291</v>
      </c>
      <c r="LLT297" s="38" t="s">
        <v>1291</v>
      </c>
      <c r="LLU297" s="38" t="s">
        <v>1291</v>
      </c>
      <c r="LLV297" s="38" t="s">
        <v>1291</v>
      </c>
      <c r="LLW297" s="38" t="s">
        <v>1291</v>
      </c>
      <c r="LLX297" s="38" t="s">
        <v>1291</v>
      </c>
      <c r="LLY297" s="38" t="s">
        <v>1291</v>
      </c>
      <c r="LLZ297" s="38" t="s">
        <v>1291</v>
      </c>
      <c r="LMA297" s="38" t="s">
        <v>1291</v>
      </c>
      <c r="LMB297" s="38" t="s">
        <v>1291</v>
      </c>
      <c r="LMC297" s="38" t="s">
        <v>1291</v>
      </c>
      <c r="LMD297" s="38" t="s">
        <v>1291</v>
      </c>
      <c r="LME297" s="38" t="s">
        <v>1291</v>
      </c>
      <c r="LMF297" s="38" t="s">
        <v>1291</v>
      </c>
      <c r="LMG297" s="38" t="s">
        <v>1291</v>
      </c>
      <c r="LMH297" s="38" t="s">
        <v>1291</v>
      </c>
      <c r="LMI297" s="38" t="s">
        <v>1291</v>
      </c>
      <c r="LMJ297" s="38" t="s">
        <v>1291</v>
      </c>
      <c r="LMK297" s="38" t="s">
        <v>1291</v>
      </c>
      <c r="LML297" s="38" t="s">
        <v>1291</v>
      </c>
      <c r="LMM297" s="38" t="s">
        <v>1291</v>
      </c>
      <c r="LMN297" s="38" t="s">
        <v>1291</v>
      </c>
      <c r="LMO297" s="38" t="s">
        <v>1291</v>
      </c>
      <c r="LMP297" s="38" t="s">
        <v>1291</v>
      </c>
      <c r="LMQ297" s="38" t="s">
        <v>1291</v>
      </c>
      <c r="LMR297" s="38" t="s">
        <v>1291</v>
      </c>
      <c r="LMS297" s="38" t="s">
        <v>1291</v>
      </c>
      <c r="LMT297" s="38" t="s">
        <v>1291</v>
      </c>
      <c r="LMU297" s="38" t="s">
        <v>1291</v>
      </c>
      <c r="LMV297" s="38" t="s">
        <v>1291</v>
      </c>
      <c r="LMW297" s="38" t="s">
        <v>1291</v>
      </c>
      <c r="LMX297" s="38" t="s">
        <v>1291</v>
      </c>
      <c r="LMY297" s="38" t="s">
        <v>1291</v>
      </c>
      <c r="LMZ297" s="38" t="s">
        <v>1291</v>
      </c>
      <c r="LNA297" s="38" t="s">
        <v>1291</v>
      </c>
      <c r="LNB297" s="38" t="s">
        <v>1291</v>
      </c>
      <c r="LNC297" s="38" t="s">
        <v>1291</v>
      </c>
      <c r="LND297" s="38" t="s">
        <v>1291</v>
      </c>
      <c r="LNE297" s="38" t="s">
        <v>1291</v>
      </c>
      <c r="LNF297" s="38" t="s">
        <v>1291</v>
      </c>
      <c r="LNG297" s="38" t="s">
        <v>1291</v>
      </c>
      <c r="LNH297" s="38" t="s">
        <v>1291</v>
      </c>
      <c r="LNI297" s="38" t="s">
        <v>1291</v>
      </c>
      <c r="LNJ297" s="38" t="s">
        <v>1291</v>
      </c>
      <c r="LNK297" s="38" t="s">
        <v>1291</v>
      </c>
      <c r="LNL297" s="38" t="s">
        <v>1291</v>
      </c>
      <c r="LNM297" s="38" t="s">
        <v>1291</v>
      </c>
      <c r="LNN297" s="38" t="s">
        <v>1291</v>
      </c>
      <c r="LNO297" s="38" t="s">
        <v>1291</v>
      </c>
      <c r="LNP297" s="38" t="s">
        <v>1291</v>
      </c>
      <c r="LNQ297" s="38" t="s">
        <v>1291</v>
      </c>
      <c r="LNR297" s="38" t="s">
        <v>1291</v>
      </c>
      <c r="LNS297" s="38" t="s">
        <v>1291</v>
      </c>
      <c r="LNT297" s="38" t="s">
        <v>1291</v>
      </c>
      <c r="LNU297" s="38" t="s">
        <v>1291</v>
      </c>
      <c r="LNV297" s="38" t="s">
        <v>1291</v>
      </c>
      <c r="LNW297" s="38" t="s">
        <v>1291</v>
      </c>
      <c r="LNX297" s="38" t="s">
        <v>1291</v>
      </c>
      <c r="LNY297" s="38" t="s">
        <v>1291</v>
      </c>
      <c r="LNZ297" s="38" t="s">
        <v>1291</v>
      </c>
      <c r="LOA297" s="38" t="s">
        <v>1291</v>
      </c>
      <c r="LOB297" s="38" t="s">
        <v>1291</v>
      </c>
      <c r="LOC297" s="38" t="s">
        <v>1291</v>
      </c>
      <c r="LOD297" s="38" t="s">
        <v>1291</v>
      </c>
      <c r="LOE297" s="38" t="s">
        <v>1291</v>
      </c>
      <c r="LOF297" s="38" t="s">
        <v>1291</v>
      </c>
      <c r="LOG297" s="38" t="s">
        <v>1291</v>
      </c>
      <c r="LOH297" s="38" t="s">
        <v>1291</v>
      </c>
      <c r="LOI297" s="38" t="s">
        <v>1291</v>
      </c>
      <c r="LOJ297" s="38" t="s">
        <v>1291</v>
      </c>
      <c r="LOK297" s="38" t="s">
        <v>1291</v>
      </c>
      <c r="LOL297" s="38" t="s">
        <v>1291</v>
      </c>
      <c r="LOM297" s="38" t="s">
        <v>1291</v>
      </c>
      <c r="LON297" s="38" t="s">
        <v>1291</v>
      </c>
      <c r="LOO297" s="38" t="s">
        <v>1291</v>
      </c>
      <c r="LOP297" s="38" t="s">
        <v>1291</v>
      </c>
      <c r="LOQ297" s="38" t="s">
        <v>1291</v>
      </c>
      <c r="LOR297" s="38" t="s">
        <v>1291</v>
      </c>
      <c r="LOS297" s="38" t="s">
        <v>1291</v>
      </c>
      <c r="LOT297" s="38" t="s">
        <v>1291</v>
      </c>
      <c r="LOU297" s="38" t="s">
        <v>1291</v>
      </c>
      <c r="LOV297" s="38" t="s">
        <v>1291</v>
      </c>
      <c r="LOW297" s="38" t="s">
        <v>1291</v>
      </c>
      <c r="LOX297" s="38" t="s">
        <v>1291</v>
      </c>
      <c r="LOY297" s="38" t="s">
        <v>1291</v>
      </c>
      <c r="LOZ297" s="38" t="s">
        <v>1291</v>
      </c>
      <c r="LPA297" s="38" t="s">
        <v>1291</v>
      </c>
      <c r="LPB297" s="38" t="s">
        <v>1291</v>
      </c>
      <c r="LPC297" s="38" t="s">
        <v>1291</v>
      </c>
      <c r="LPD297" s="38" t="s">
        <v>1291</v>
      </c>
      <c r="LPE297" s="38" t="s">
        <v>1291</v>
      </c>
      <c r="LPF297" s="38" t="s">
        <v>1291</v>
      </c>
      <c r="LPG297" s="38" t="s">
        <v>1291</v>
      </c>
      <c r="LPH297" s="38" t="s">
        <v>1291</v>
      </c>
      <c r="LPI297" s="38" t="s">
        <v>1291</v>
      </c>
      <c r="LPJ297" s="38" t="s">
        <v>1291</v>
      </c>
      <c r="LPK297" s="38" t="s">
        <v>1291</v>
      </c>
      <c r="LPL297" s="38" t="s">
        <v>1291</v>
      </c>
      <c r="LPM297" s="38" t="s">
        <v>1291</v>
      </c>
      <c r="LPN297" s="38" t="s">
        <v>1291</v>
      </c>
      <c r="LPO297" s="38" t="s">
        <v>1291</v>
      </c>
      <c r="LPP297" s="38" t="s">
        <v>1291</v>
      </c>
      <c r="LPQ297" s="38" t="s">
        <v>1291</v>
      </c>
      <c r="LPR297" s="38" t="s">
        <v>1291</v>
      </c>
      <c r="LPS297" s="38" t="s">
        <v>1291</v>
      </c>
      <c r="LPT297" s="38" t="s">
        <v>1291</v>
      </c>
      <c r="LPU297" s="38" t="s">
        <v>1291</v>
      </c>
      <c r="LPV297" s="38" t="s">
        <v>1291</v>
      </c>
      <c r="LPW297" s="38" t="s">
        <v>1291</v>
      </c>
      <c r="LPX297" s="38" t="s">
        <v>1291</v>
      </c>
      <c r="LPY297" s="38" t="s">
        <v>1291</v>
      </c>
      <c r="LPZ297" s="38" t="s">
        <v>1291</v>
      </c>
      <c r="LQA297" s="38" t="s">
        <v>1291</v>
      </c>
      <c r="LQB297" s="38" t="s">
        <v>1291</v>
      </c>
      <c r="LQC297" s="38" t="s">
        <v>1291</v>
      </c>
      <c r="LQD297" s="38" t="s">
        <v>1291</v>
      </c>
      <c r="LQE297" s="38" t="s">
        <v>1291</v>
      </c>
      <c r="LQF297" s="38" t="s">
        <v>1291</v>
      </c>
      <c r="LQG297" s="38" t="s">
        <v>1291</v>
      </c>
      <c r="LQH297" s="38" t="s">
        <v>1291</v>
      </c>
      <c r="LQI297" s="38" t="s">
        <v>1291</v>
      </c>
      <c r="LQJ297" s="38" t="s">
        <v>1291</v>
      </c>
      <c r="LQK297" s="38" t="s">
        <v>1291</v>
      </c>
      <c r="LQL297" s="38" t="s">
        <v>1291</v>
      </c>
      <c r="LQM297" s="38" t="s">
        <v>1291</v>
      </c>
      <c r="LQN297" s="38" t="s">
        <v>1291</v>
      </c>
      <c r="LQO297" s="38" t="s">
        <v>1291</v>
      </c>
      <c r="LQP297" s="38" t="s">
        <v>1291</v>
      </c>
      <c r="LQQ297" s="38" t="s">
        <v>1291</v>
      </c>
      <c r="LQR297" s="38" t="s">
        <v>1291</v>
      </c>
      <c r="LQS297" s="38" t="s">
        <v>1291</v>
      </c>
      <c r="LQT297" s="38" t="s">
        <v>1291</v>
      </c>
      <c r="LQU297" s="38" t="s">
        <v>1291</v>
      </c>
      <c r="LQV297" s="38" t="s">
        <v>1291</v>
      </c>
      <c r="LQW297" s="38" t="s">
        <v>1291</v>
      </c>
      <c r="LQX297" s="38" t="s">
        <v>1291</v>
      </c>
      <c r="LQY297" s="38" t="s">
        <v>1291</v>
      </c>
      <c r="LQZ297" s="38" t="s">
        <v>1291</v>
      </c>
      <c r="LRA297" s="38" t="s">
        <v>1291</v>
      </c>
      <c r="LRB297" s="38" t="s">
        <v>1291</v>
      </c>
      <c r="LRC297" s="38" t="s">
        <v>1291</v>
      </c>
      <c r="LRD297" s="38" t="s">
        <v>1291</v>
      </c>
      <c r="LRE297" s="38" t="s">
        <v>1291</v>
      </c>
      <c r="LRF297" s="38" t="s">
        <v>1291</v>
      </c>
      <c r="LRG297" s="38" t="s">
        <v>1291</v>
      </c>
      <c r="LRH297" s="38" t="s">
        <v>1291</v>
      </c>
      <c r="LRI297" s="38" t="s">
        <v>1291</v>
      </c>
      <c r="LRJ297" s="38" t="s">
        <v>1291</v>
      </c>
      <c r="LRK297" s="38" t="s">
        <v>1291</v>
      </c>
      <c r="LRL297" s="38" t="s">
        <v>1291</v>
      </c>
      <c r="LRM297" s="38" t="s">
        <v>1291</v>
      </c>
      <c r="LRN297" s="38" t="s">
        <v>1291</v>
      </c>
      <c r="LRO297" s="38" t="s">
        <v>1291</v>
      </c>
      <c r="LRP297" s="38" t="s">
        <v>1291</v>
      </c>
      <c r="LRQ297" s="38" t="s">
        <v>1291</v>
      </c>
      <c r="LRR297" s="38" t="s">
        <v>1291</v>
      </c>
      <c r="LRS297" s="38" t="s">
        <v>1291</v>
      </c>
      <c r="LRT297" s="38" t="s">
        <v>1291</v>
      </c>
      <c r="LRU297" s="38" t="s">
        <v>1291</v>
      </c>
      <c r="LRV297" s="38" t="s">
        <v>1291</v>
      </c>
      <c r="LRW297" s="38" t="s">
        <v>1291</v>
      </c>
      <c r="LRX297" s="38" t="s">
        <v>1291</v>
      </c>
      <c r="LRY297" s="38" t="s">
        <v>1291</v>
      </c>
      <c r="LRZ297" s="38" t="s">
        <v>1291</v>
      </c>
      <c r="LSA297" s="38" t="s">
        <v>1291</v>
      </c>
      <c r="LSB297" s="38" t="s">
        <v>1291</v>
      </c>
      <c r="LSC297" s="38" t="s">
        <v>1291</v>
      </c>
      <c r="LSD297" s="38" t="s">
        <v>1291</v>
      </c>
      <c r="LSE297" s="38" t="s">
        <v>1291</v>
      </c>
      <c r="LSF297" s="38" t="s">
        <v>1291</v>
      </c>
      <c r="LSG297" s="38" t="s">
        <v>1291</v>
      </c>
      <c r="LSH297" s="38" t="s">
        <v>1291</v>
      </c>
      <c r="LSI297" s="38" t="s">
        <v>1291</v>
      </c>
      <c r="LSJ297" s="38" t="s">
        <v>1291</v>
      </c>
      <c r="LSK297" s="38" t="s">
        <v>1291</v>
      </c>
      <c r="LSL297" s="38" t="s">
        <v>1291</v>
      </c>
      <c r="LSM297" s="38" t="s">
        <v>1291</v>
      </c>
      <c r="LSN297" s="38" t="s">
        <v>1291</v>
      </c>
      <c r="LSO297" s="38" t="s">
        <v>1291</v>
      </c>
      <c r="LSP297" s="38" t="s">
        <v>1291</v>
      </c>
      <c r="LSQ297" s="38" t="s">
        <v>1291</v>
      </c>
      <c r="LSR297" s="38" t="s">
        <v>1291</v>
      </c>
      <c r="LSS297" s="38" t="s">
        <v>1291</v>
      </c>
      <c r="LST297" s="38" t="s">
        <v>1291</v>
      </c>
      <c r="LSU297" s="38" t="s">
        <v>1291</v>
      </c>
      <c r="LSV297" s="38" t="s">
        <v>1291</v>
      </c>
      <c r="LSW297" s="38" t="s">
        <v>1291</v>
      </c>
      <c r="LSX297" s="38" t="s">
        <v>1291</v>
      </c>
      <c r="LSY297" s="38" t="s">
        <v>1291</v>
      </c>
      <c r="LSZ297" s="38" t="s">
        <v>1291</v>
      </c>
      <c r="LTA297" s="38" t="s">
        <v>1291</v>
      </c>
      <c r="LTB297" s="38" t="s">
        <v>1291</v>
      </c>
      <c r="LTC297" s="38" t="s">
        <v>1291</v>
      </c>
      <c r="LTD297" s="38" t="s">
        <v>1291</v>
      </c>
      <c r="LTE297" s="38" t="s">
        <v>1291</v>
      </c>
      <c r="LTF297" s="38" t="s">
        <v>1291</v>
      </c>
      <c r="LTG297" s="38" t="s">
        <v>1291</v>
      </c>
      <c r="LTH297" s="38" t="s">
        <v>1291</v>
      </c>
      <c r="LTI297" s="38" t="s">
        <v>1291</v>
      </c>
      <c r="LTJ297" s="38" t="s">
        <v>1291</v>
      </c>
      <c r="LTK297" s="38" t="s">
        <v>1291</v>
      </c>
      <c r="LTL297" s="38" t="s">
        <v>1291</v>
      </c>
      <c r="LTM297" s="38" t="s">
        <v>1291</v>
      </c>
      <c r="LTN297" s="38" t="s">
        <v>1291</v>
      </c>
      <c r="LTO297" s="38" t="s">
        <v>1291</v>
      </c>
      <c r="LTP297" s="38" t="s">
        <v>1291</v>
      </c>
      <c r="LTQ297" s="38" t="s">
        <v>1291</v>
      </c>
      <c r="LTR297" s="38" t="s">
        <v>1291</v>
      </c>
      <c r="LTS297" s="38" t="s">
        <v>1291</v>
      </c>
      <c r="LTT297" s="38" t="s">
        <v>1291</v>
      </c>
      <c r="LTU297" s="38" t="s">
        <v>1291</v>
      </c>
      <c r="LTV297" s="38" t="s">
        <v>1291</v>
      </c>
      <c r="LTW297" s="38" t="s">
        <v>1291</v>
      </c>
      <c r="LTX297" s="38" t="s">
        <v>1291</v>
      </c>
      <c r="LTY297" s="38" t="s">
        <v>1291</v>
      </c>
      <c r="LTZ297" s="38" t="s">
        <v>1291</v>
      </c>
      <c r="LUA297" s="38" t="s">
        <v>1291</v>
      </c>
      <c r="LUB297" s="38" t="s">
        <v>1291</v>
      </c>
      <c r="LUC297" s="38" t="s">
        <v>1291</v>
      </c>
      <c r="LUD297" s="38" t="s">
        <v>1291</v>
      </c>
      <c r="LUE297" s="38" t="s">
        <v>1291</v>
      </c>
      <c r="LUF297" s="38" t="s">
        <v>1291</v>
      </c>
      <c r="LUG297" s="38" t="s">
        <v>1291</v>
      </c>
      <c r="LUH297" s="38" t="s">
        <v>1291</v>
      </c>
      <c r="LUI297" s="38" t="s">
        <v>1291</v>
      </c>
      <c r="LUJ297" s="38" t="s">
        <v>1291</v>
      </c>
      <c r="LUK297" s="38" t="s">
        <v>1291</v>
      </c>
      <c r="LUL297" s="38" t="s">
        <v>1291</v>
      </c>
      <c r="LUM297" s="38" t="s">
        <v>1291</v>
      </c>
      <c r="LUN297" s="38" t="s">
        <v>1291</v>
      </c>
      <c r="LUO297" s="38" t="s">
        <v>1291</v>
      </c>
      <c r="LUP297" s="38" t="s">
        <v>1291</v>
      </c>
      <c r="LUQ297" s="38" t="s">
        <v>1291</v>
      </c>
      <c r="LUR297" s="38" t="s">
        <v>1291</v>
      </c>
      <c r="LUS297" s="38" t="s">
        <v>1291</v>
      </c>
      <c r="LUT297" s="38" t="s">
        <v>1291</v>
      </c>
      <c r="LUU297" s="38" t="s">
        <v>1291</v>
      </c>
      <c r="LUV297" s="38" t="s">
        <v>1291</v>
      </c>
      <c r="LUW297" s="38" t="s">
        <v>1291</v>
      </c>
      <c r="LUX297" s="38" t="s">
        <v>1291</v>
      </c>
      <c r="LUY297" s="38" t="s">
        <v>1291</v>
      </c>
      <c r="LUZ297" s="38" t="s">
        <v>1291</v>
      </c>
      <c r="LVA297" s="38" t="s">
        <v>1291</v>
      </c>
      <c r="LVB297" s="38" t="s">
        <v>1291</v>
      </c>
      <c r="LVC297" s="38" t="s">
        <v>1291</v>
      </c>
      <c r="LVD297" s="38" t="s">
        <v>1291</v>
      </c>
      <c r="LVE297" s="38" t="s">
        <v>1291</v>
      </c>
      <c r="LVF297" s="38" t="s">
        <v>1291</v>
      </c>
      <c r="LVG297" s="38" t="s">
        <v>1291</v>
      </c>
      <c r="LVH297" s="38" t="s">
        <v>1291</v>
      </c>
      <c r="LVI297" s="38" t="s">
        <v>1291</v>
      </c>
      <c r="LVJ297" s="38" t="s">
        <v>1291</v>
      </c>
      <c r="LVK297" s="38" t="s">
        <v>1291</v>
      </c>
      <c r="LVL297" s="38" t="s">
        <v>1291</v>
      </c>
      <c r="LVM297" s="38" t="s">
        <v>1291</v>
      </c>
      <c r="LVN297" s="38" t="s">
        <v>1291</v>
      </c>
      <c r="LVO297" s="38" t="s">
        <v>1291</v>
      </c>
      <c r="LVP297" s="38" t="s">
        <v>1291</v>
      </c>
      <c r="LVQ297" s="38" t="s">
        <v>1291</v>
      </c>
      <c r="LVR297" s="38" t="s">
        <v>1291</v>
      </c>
      <c r="LVS297" s="38" t="s">
        <v>1291</v>
      </c>
      <c r="LVT297" s="38" t="s">
        <v>1291</v>
      </c>
      <c r="LVU297" s="38" t="s">
        <v>1291</v>
      </c>
      <c r="LVV297" s="38" t="s">
        <v>1291</v>
      </c>
      <c r="LVW297" s="38" t="s">
        <v>1291</v>
      </c>
      <c r="LVX297" s="38" t="s">
        <v>1291</v>
      </c>
      <c r="LVY297" s="38" t="s">
        <v>1291</v>
      </c>
      <c r="LVZ297" s="38" t="s">
        <v>1291</v>
      </c>
      <c r="LWA297" s="38" t="s">
        <v>1291</v>
      </c>
      <c r="LWB297" s="38" t="s">
        <v>1291</v>
      </c>
      <c r="LWC297" s="38" t="s">
        <v>1291</v>
      </c>
      <c r="LWD297" s="38" t="s">
        <v>1291</v>
      </c>
      <c r="LWE297" s="38" t="s">
        <v>1291</v>
      </c>
      <c r="LWF297" s="38" t="s">
        <v>1291</v>
      </c>
      <c r="LWG297" s="38" t="s">
        <v>1291</v>
      </c>
      <c r="LWH297" s="38" t="s">
        <v>1291</v>
      </c>
      <c r="LWI297" s="38" t="s">
        <v>1291</v>
      </c>
      <c r="LWJ297" s="38" t="s">
        <v>1291</v>
      </c>
      <c r="LWK297" s="38" t="s">
        <v>1291</v>
      </c>
      <c r="LWL297" s="38" t="s">
        <v>1291</v>
      </c>
      <c r="LWM297" s="38" t="s">
        <v>1291</v>
      </c>
      <c r="LWN297" s="38" t="s">
        <v>1291</v>
      </c>
      <c r="LWO297" s="38" t="s">
        <v>1291</v>
      </c>
      <c r="LWP297" s="38" t="s">
        <v>1291</v>
      </c>
      <c r="LWQ297" s="38" t="s">
        <v>1291</v>
      </c>
      <c r="LWR297" s="38" t="s">
        <v>1291</v>
      </c>
      <c r="LWS297" s="38" t="s">
        <v>1291</v>
      </c>
      <c r="LWT297" s="38" t="s">
        <v>1291</v>
      </c>
      <c r="LWU297" s="38" t="s">
        <v>1291</v>
      </c>
      <c r="LWV297" s="38" t="s">
        <v>1291</v>
      </c>
      <c r="LWW297" s="38" t="s">
        <v>1291</v>
      </c>
      <c r="LWX297" s="38" t="s">
        <v>1291</v>
      </c>
      <c r="LWY297" s="38" t="s">
        <v>1291</v>
      </c>
      <c r="LWZ297" s="38" t="s">
        <v>1291</v>
      </c>
      <c r="LXA297" s="38" t="s">
        <v>1291</v>
      </c>
      <c r="LXB297" s="38" t="s">
        <v>1291</v>
      </c>
      <c r="LXC297" s="38" t="s">
        <v>1291</v>
      </c>
      <c r="LXD297" s="38" t="s">
        <v>1291</v>
      </c>
      <c r="LXE297" s="38" t="s">
        <v>1291</v>
      </c>
      <c r="LXF297" s="38" t="s">
        <v>1291</v>
      </c>
      <c r="LXG297" s="38" t="s">
        <v>1291</v>
      </c>
      <c r="LXH297" s="38" t="s">
        <v>1291</v>
      </c>
      <c r="LXI297" s="38" t="s">
        <v>1291</v>
      </c>
      <c r="LXJ297" s="38" t="s">
        <v>1291</v>
      </c>
      <c r="LXK297" s="38" t="s">
        <v>1291</v>
      </c>
      <c r="LXL297" s="38" t="s">
        <v>1291</v>
      </c>
      <c r="LXM297" s="38" t="s">
        <v>1291</v>
      </c>
      <c r="LXN297" s="38" t="s">
        <v>1291</v>
      </c>
      <c r="LXO297" s="38" t="s">
        <v>1291</v>
      </c>
      <c r="LXP297" s="38" t="s">
        <v>1291</v>
      </c>
      <c r="LXQ297" s="38" t="s">
        <v>1291</v>
      </c>
      <c r="LXR297" s="38" t="s">
        <v>1291</v>
      </c>
      <c r="LXS297" s="38" t="s">
        <v>1291</v>
      </c>
      <c r="LXT297" s="38" t="s">
        <v>1291</v>
      </c>
      <c r="LXU297" s="38" t="s">
        <v>1291</v>
      </c>
      <c r="LXV297" s="38" t="s">
        <v>1291</v>
      </c>
      <c r="LXW297" s="38" t="s">
        <v>1291</v>
      </c>
      <c r="LXX297" s="38" t="s">
        <v>1291</v>
      </c>
      <c r="LXY297" s="38" t="s">
        <v>1291</v>
      </c>
      <c r="LXZ297" s="38" t="s">
        <v>1291</v>
      </c>
      <c r="LYA297" s="38" t="s">
        <v>1291</v>
      </c>
      <c r="LYB297" s="38" t="s">
        <v>1291</v>
      </c>
      <c r="LYC297" s="38" t="s">
        <v>1291</v>
      </c>
      <c r="LYD297" s="38" t="s">
        <v>1291</v>
      </c>
      <c r="LYE297" s="38" t="s">
        <v>1291</v>
      </c>
      <c r="LYF297" s="38" t="s">
        <v>1291</v>
      </c>
      <c r="LYG297" s="38" t="s">
        <v>1291</v>
      </c>
      <c r="LYH297" s="38" t="s">
        <v>1291</v>
      </c>
      <c r="LYI297" s="38" t="s">
        <v>1291</v>
      </c>
      <c r="LYJ297" s="38" t="s">
        <v>1291</v>
      </c>
      <c r="LYK297" s="38" t="s">
        <v>1291</v>
      </c>
      <c r="LYL297" s="38" t="s">
        <v>1291</v>
      </c>
      <c r="LYM297" s="38" t="s">
        <v>1291</v>
      </c>
      <c r="LYN297" s="38" t="s">
        <v>1291</v>
      </c>
      <c r="LYO297" s="38" t="s">
        <v>1291</v>
      </c>
      <c r="LYP297" s="38" t="s">
        <v>1291</v>
      </c>
      <c r="LYQ297" s="38" t="s">
        <v>1291</v>
      </c>
      <c r="LYR297" s="38" t="s">
        <v>1291</v>
      </c>
      <c r="LYS297" s="38" t="s">
        <v>1291</v>
      </c>
      <c r="LYT297" s="38" t="s">
        <v>1291</v>
      </c>
      <c r="LYU297" s="38" t="s">
        <v>1291</v>
      </c>
      <c r="LYV297" s="38" t="s">
        <v>1291</v>
      </c>
      <c r="LYW297" s="38" t="s">
        <v>1291</v>
      </c>
      <c r="LYX297" s="38" t="s">
        <v>1291</v>
      </c>
      <c r="LYY297" s="38" t="s">
        <v>1291</v>
      </c>
      <c r="LYZ297" s="38" t="s">
        <v>1291</v>
      </c>
      <c r="LZA297" s="38" t="s">
        <v>1291</v>
      </c>
      <c r="LZB297" s="38" t="s">
        <v>1291</v>
      </c>
      <c r="LZC297" s="38" t="s">
        <v>1291</v>
      </c>
      <c r="LZD297" s="38" t="s">
        <v>1291</v>
      </c>
      <c r="LZE297" s="38" t="s">
        <v>1291</v>
      </c>
      <c r="LZF297" s="38" t="s">
        <v>1291</v>
      </c>
      <c r="LZG297" s="38" t="s">
        <v>1291</v>
      </c>
      <c r="LZH297" s="38" t="s">
        <v>1291</v>
      </c>
      <c r="LZI297" s="38" t="s">
        <v>1291</v>
      </c>
      <c r="LZJ297" s="38" t="s">
        <v>1291</v>
      </c>
      <c r="LZK297" s="38" t="s">
        <v>1291</v>
      </c>
      <c r="LZL297" s="38" t="s">
        <v>1291</v>
      </c>
      <c r="LZM297" s="38" t="s">
        <v>1291</v>
      </c>
      <c r="LZN297" s="38" t="s">
        <v>1291</v>
      </c>
      <c r="LZO297" s="38" t="s">
        <v>1291</v>
      </c>
      <c r="LZP297" s="38" t="s">
        <v>1291</v>
      </c>
      <c r="LZQ297" s="38" t="s">
        <v>1291</v>
      </c>
      <c r="LZR297" s="38" t="s">
        <v>1291</v>
      </c>
      <c r="LZS297" s="38" t="s">
        <v>1291</v>
      </c>
      <c r="LZT297" s="38" t="s">
        <v>1291</v>
      </c>
      <c r="LZU297" s="38" t="s">
        <v>1291</v>
      </c>
      <c r="LZV297" s="38" t="s">
        <v>1291</v>
      </c>
      <c r="LZW297" s="38" t="s">
        <v>1291</v>
      </c>
      <c r="LZX297" s="38" t="s">
        <v>1291</v>
      </c>
      <c r="LZY297" s="38" t="s">
        <v>1291</v>
      </c>
      <c r="LZZ297" s="38" t="s">
        <v>1291</v>
      </c>
      <c r="MAA297" s="38" t="s">
        <v>1291</v>
      </c>
      <c r="MAB297" s="38" t="s">
        <v>1291</v>
      </c>
      <c r="MAC297" s="38" t="s">
        <v>1291</v>
      </c>
      <c r="MAD297" s="38" t="s">
        <v>1291</v>
      </c>
      <c r="MAE297" s="38" t="s">
        <v>1291</v>
      </c>
      <c r="MAF297" s="38" t="s">
        <v>1291</v>
      </c>
      <c r="MAG297" s="38" t="s">
        <v>1291</v>
      </c>
      <c r="MAH297" s="38" t="s">
        <v>1291</v>
      </c>
      <c r="MAI297" s="38" t="s">
        <v>1291</v>
      </c>
      <c r="MAJ297" s="38" t="s">
        <v>1291</v>
      </c>
      <c r="MAK297" s="38" t="s">
        <v>1291</v>
      </c>
      <c r="MAL297" s="38" t="s">
        <v>1291</v>
      </c>
      <c r="MAM297" s="38" t="s">
        <v>1291</v>
      </c>
      <c r="MAN297" s="38" t="s">
        <v>1291</v>
      </c>
      <c r="MAO297" s="38" t="s">
        <v>1291</v>
      </c>
      <c r="MAP297" s="38" t="s">
        <v>1291</v>
      </c>
      <c r="MAQ297" s="38" t="s">
        <v>1291</v>
      </c>
      <c r="MAR297" s="38" t="s">
        <v>1291</v>
      </c>
      <c r="MAS297" s="38" t="s">
        <v>1291</v>
      </c>
      <c r="MAT297" s="38" t="s">
        <v>1291</v>
      </c>
      <c r="MAU297" s="38" t="s">
        <v>1291</v>
      </c>
      <c r="MAV297" s="38" t="s">
        <v>1291</v>
      </c>
      <c r="MAW297" s="38" t="s">
        <v>1291</v>
      </c>
      <c r="MAX297" s="38" t="s">
        <v>1291</v>
      </c>
      <c r="MAY297" s="38" t="s">
        <v>1291</v>
      </c>
      <c r="MAZ297" s="38" t="s">
        <v>1291</v>
      </c>
      <c r="MBA297" s="38" t="s">
        <v>1291</v>
      </c>
      <c r="MBB297" s="38" t="s">
        <v>1291</v>
      </c>
      <c r="MBC297" s="38" t="s">
        <v>1291</v>
      </c>
      <c r="MBD297" s="38" t="s">
        <v>1291</v>
      </c>
      <c r="MBE297" s="38" t="s">
        <v>1291</v>
      </c>
      <c r="MBF297" s="38" t="s">
        <v>1291</v>
      </c>
      <c r="MBG297" s="38" t="s">
        <v>1291</v>
      </c>
      <c r="MBH297" s="38" t="s">
        <v>1291</v>
      </c>
      <c r="MBI297" s="38" t="s">
        <v>1291</v>
      </c>
      <c r="MBJ297" s="38" t="s">
        <v>1291</v>
      </c>
      <c r="MBK297" s="38" t="s">
        <v>1291</v>
      </c>
      <c r="MBL297" s="38" t="s">
        <v>1291</v>
      </c>
      <c r="MBM297" s="38" t="s">
        <v>1291</v>
      </c>
      <c r="MBN297" s="38" t="s">
        <v>1291</v>
      </c>
      <c r="MBO297" s="38" t="s">
        <v>1291</v>
      </c>
      <c r="MBP297" s="38" t="s">
        <v>1291</v>
      </c>
      <c r="MBQ297" s="38" t="s">
        <v>1291</v>
      </c>
      <c r="MBR297" s="38" t="s">
        <v>1291</v>
      </c>
      <c r="MBS297" s="38" t="s">
        <v>1291</v>
      </c>
      <c r="MBT297" s="38" t="s">
        <v>1291</v>
      </c>
      <c r="MBU297" s="38" t="s">
        <v>1291</v>
      </c>
      <c r="MBV297" s="38" t="s">
        <v>1291</v>
      </c>
      <c r="MBW297" s="38" t="s">
        <v>1291</v>
      </c>
      <c r="MBX297" s="38" t="s">
        <v>1291</v>
      </c>
      <c r="MBY297" s="38" t="s">
        <v>1291</v>
      </c>
      <c r="MBZ297" s="38" t="s">
        <v>1291</v>
      </c>
      <c r="MCA297" s="38" t="s">
        <v>1291</v>
      </c>
      <c r="MCB297" s="38" t="s">
        <v>1291</v>
      </c>
      <c r="MCC297" s="38" t="s">
        <v>1291</v>
      </c>
      <c r="MCD297" s="38" t="s">
        <v>1291</v>
      </c>
      <c r="MCE297" s="38" t="s">
        <v>1291</v>
      </c>
      <c r="MCF297" s="38" t="s">
        <v>1291</v>
      </c>
      <c r="MCG297" s="38" t="s">
        <v>1291</v>
      </c>
      <c r="MCH297" s="38" t="s">
        <v>1291</v>
      </c>
      <c r="MCI297" s="38" t="s">
        <v>1291</v>
      </c>
      <c r="MCJ297" s="38" t="s">
        <v>1291</v>
      </c>
      <c r="MCK297" s="38" t="s">
        <v>1291</v>
      </c>
      <c r="MCL297" s="38" t="s">
        <v>1291</v>
      </c>
      <c r="MCM297" s="38" t="s">
        <v>1291</v>
      </c>
      <c r="MCN297" s="38" t="s">
        <v>1291</v>
      </c>
      <c r="MCO297" s="38" t="s">
        <v>1291</v>
      </c>
      <c r="MCP297" s="38" t="s">
        <v>1291</v>
      </c>
      <c r="MCQ297" s="38" t="s">
        <v>1291</v>
      </c>
      <c r="MCR297" s="38" t="s">
        <v>1291</v>
      </c>
      <c r="MCS297" s="38" t="s">
        <v>1291</v>
      </c>
      <c r="MCT297" s="38" t="s">
        <v>1291</v>
      </c>
      <c r="MCU297" s="38" t="s">
        <v>1291</v>
      </c>
      <c r="MCV297" s="38" t="s">
        <v>1291</v>
      </c>
      <c r="MCW297" s="38" t="s">
        <v>1291</v>
      </c>
      <c r="MCX297" s="38" t="s">
        <v>1291</v>
      </c>
      <c r="MCY297" s="38" t="s">
        <v>1291</v>
      </c>
      <c r="MCZ297" s="38" t="s">
        <v>1291</v>
      </c>
      <c r="MDA297" s="38" t="s">
        <v>1291</v>
      </c>
      <c r="MDB297" s="38" t="s">
        <v>1291</v>
      </c>
      <c r="MDC297" s="38" t="s">
        <v>1291</v>
      </c>
      <c r="MDD297" s="38" t="s">
        <v>1291</v>
      </c>
      <c r="MDE297" s="38" t="s">
        <v>1291</v>
      </c>
      <c r="MDF297" s="38" t="s">
        <v>1291</v>
      </c>
      <c r="MDG297" s="38" t="s">
        <v>1291</v>
      </c>
      <c r="MDH297" s="38" t="s">
        <v>1291</v>
      </c>
      <c r="MDI297" s="38" t="s">
        <v>1291</v>
      </c>
      <c r="MDJ297" s="38" t="s">
        <v>1291</v>
      </c>
      <c r="MDK297" s="38" t="s">
        <v>1291</v>
      </c>
      <c r="MDL297" s="38" t="s">
        <v>1291</v>
      </c>
      <c r="MDM297" s="38" t="s">
        <v>1291</v>
      </c>
      <c r="MDN297" s="38" t="s">
        <v>1291</v>
      </c>
      <c r="MDO297" s="38" t="s">
        <v>1291</v>
      </c>
      <c r="MDP297" s="38" t="s">
        <v>1291</v>
      </c>
      <c r="MDQ297" s="38" t="s">
        <v>1291</v>
      </c>
      <c r="MDR297" s="38" t="s">
        <v>1291</v>
      </c>
      <c r="MDS297" s="38" t="s">
        <v>1291</v>
      </c>
      <c r="MDT297" s="38" t="s">
        <v>1291</v>
      </c>
      <c r="MDU297" s="38" t="s">
        <v>1291</v>
      </c>
      <c r="MDV297" s="38" t="s">
        <v>1291</v>
      </c>
      <c r="MDW297" s="38" t="s">
        <v>1291</v>
      </c>
      <c r="MDX297" s="38" t="s">
        <v>1291</v>
      </c>
      <c r="MDY297" s="38" t="s">
        <v>1291</v>
      </c>
      <c r="MDZ297" s="38" t="s">
        <v>1291</v>
      </c>
      <c r="MEA297" s="38" t="s">
        <v>1291</v>
      </c>
      <c r="MEB297" s="38" t="s">
        <v>1291</v>
      </c>
      <c r="MEC297" s="38" t="s">
        <v>1291</v>
      </c>
      <c r="MED297" s="38" t="s">
        <v>1291</v>
      </c>
      <c r="MEE297" s="38" t="s">
        <v>1291</v>
      </c>
      <c r="MEF297" s="38" t="s">
        <v>1291</v>
      </c>
      <c r="MEG297" s="38" t="s">
        <v>1291</v>
      </c>
      <c r="MEH297" s="38" t="s">
        <v>1291</v>
      </c>
      <c r="MEI297" s="38" t="s">
        <v>1291</v>
      </c>
      <c r="MEJ297" s="38" t="s">
        <v>1291</v>
      </c>
      <c r="MEK297" s="38" t="s">
        <v>1291</v>
      </c>
      <c r="MEL297" s="38" t="s">
        <v>1291</v>
      </c>
      <c r="MEM297" s="38" t="s">
        <v>1291</v>
      </c>
      <c r="MEN297" s="38" t="s">
        <v>1291</v>
      </c>
      <c r="MEO297" s="38" t="s">
        <v>1291</v>
      </c>
      <c r="MEP297" s="38" t="s">
        <v>1291</v>
      </c>
      <c r="MEQ297" s="38" t="s">
        <v>1291</v>
      </c>
      <c r="MER297" s="38" t="s">
        <v>1291</v>
      </c>
      <c r="MES297" s="38" t="s">
        <v>1291</v>
      </c>
      <c r="MET297" s="38" t="s">
        <v>1291</v>
      </c>
      <c r="MEU297" s="38" t="s">
        <v>1291</v>
      </c>
      <c r="MEV297" s="38" t="s">
        <v>1291</v>
      </c>
      <c r="MEW297" s="38" t="s">
        <v>1291</v>
      </c>
      <c r="MEX297" s="38" t="s">
        <v>1291</v>
      </c>
      <c r="MEY297" s="38" t="s">
        <v>1291</v>
      </c>
      <c r="MEZ297" s="38" t="s">
        <v>1291</v>
      </c>
      <c r="MFA297" s="38" t="s">
        <v>1291</v>
      </c>
      <c r="MFB297" s="38" t="s">
        <v>1291</v>
      </c>
      <c r="MFC297" s="38" t="s">
        <v>1291</v>
      </c>
      <c r="MFD297" s="38" t="s">
        <v>1291</v>
      </c>
      <c r="MFE297" s="38" t="s">
        <v>1291</v>
      </c>
      <c r="MFF297" s="38" t="s">
        <v>1291</v>
      </c>
      <c r="MFG297" s="38" t="s">
        <v>1291</v>
      </c>
      <c r="MFH297" s="38" t="s">
        <v>1291</v>
      </c>
      <c r="MFI297" s="38" t="s">
        <v>1291</v>
      </c>
      <c r="MFJ297" s="38" t="s">
        <v>1291</v>
      </c>
      <c r="MFK297" s="38" t="s">
        <v>1291</v>
      </c>
      <c r="MFL297" s="38" t="s">
        <v>1291</v>
      </c>
      <c r="MFM297" s="38" t="s">
        <v>1291</v>
      </c>
      <c r="MFN297" s="38" t="s">
        <v>1291</v>
      </c>
      <c r="MFO297" s="38" t="s">
        <v>1291</v>
      </c>
      <c r="MFP297" s="38" t="s">
        <v>1291</v>
      </c>
      <c r="MFQ297" s="38" t="s">
        <v>1291</v>
      </c>
      <c r="MFR297" s="38" t="s">
        <v>1291</v>
      </c>
      <c r="MFS297" s="38" t="s">
        <v>1291</v>
      </c>
      <c r="MFT297" s="38" t="s">
        <v>1291</v>
      </c>
      <c r="MFU297" s="38" t="s">
        <v>1291</v>
      </c>
      <c r="MFV297" s="38" t="s">
        <v>1291</v>
      </c>
      <c r="MFW297" s="38" t="s">
        <v>1291</v>
      </c>
      <c r="MFX297" s="38" t="s">
        <v>1291</v>
      </c>
      <c r="MFY297" s="38" t="s">
        <v>1291</v>
      </c>
      <c r="MFZ297" s="38" t="s">
        <v>1291</v>
      </c>
      <c r="MGA297" s="38" t="s">
        <v>1291</v>
      </c>
      <c r="MGB297" s="38" t="s">
        <v>1291</v>
      </c>
      <c r="MGC297" s="38" t="s">
        <v>1291</v>
      </c>
      <c r="MGD297" s="38" t="s">
        <v>1291</v>
      </c>
      <c r="MGE297" s="38" t="s">
        <v>1291</v>
      </c>
      <c r="MGF297" s="38" t="s">
        <v>1291</v>
      </c>
      <c r="MGG297" s="38" t="s">
        <v>1291</v>
      </c>
      <c r="MGH297" s="38" t="s">
        <v>1291</v>
      </c>
      <c r="MGI297" s="38" t="s">
        <v>1291</v>
      </c>
      <c r="MGJ297" s="38" t="s">
        <v>1291</v>
      </c>
      <c r="MGK297" s="38" t="s">
        <v>1291</v>
      </c>
      <c r="MGL297" s="38" t="s">
        <v>1291</v>
      </c>
      <c r="MGM297" s="38" t="s">
        <v>1291</v>
      </c>
      <c r="MGN297" s="38" t="s">
        <v>1291</v>
      </c>
      <c r="MGO297" s="38" t="s">
        <v>1291</v>
      </c>
      <c r="MGP297" s="38" t="s">
        <v>1291</v>
      </c>
      <c r="MGQ297" s="38" t="s">
        <v>1291</v>
      </c>
      <c r="MGR297" s="38" t="s">
        <v>1291</v>
      </c>
      <c r="MGS297" s="38" t="s">
        <v>1291</v>
      </c>
      <c r="MGT297" s="38" t="s">
        <v>1291</v>
      </c>
      <c r="MGU297" s="38" t="s">
        <v>1291</v>
      </c>
      <c r="MGV297" s="38" t="s">
        <v>1291</v>
      </c>
      <c r="MGW297" s="38" t="s">
        <v>1291</v>
      </c>
      <c r="MGX297" s="38" t="s">
        <v>1291</v>
      </c>
      <c r="MGY297" s="38" t="s">
        <v>1291</v>
      </c>
      <c r="MGZ297" s="38" t="s">
        <v>1291</v>
      </c>
      <c r="MHA297" s="38" t="s">
        <v>1291</v>
      </c>
      <c r="MHB297" s="38" t="s">
        <v>1291</v>
      </c>
      <c r="MHC297" s="38" t="s">
        <v>1291</v>
      </c>
      <c r="MHD297" s="38" t="s">
        <v>1291</v>
      </c>
      <c r="MHE297" s="38" t="s">
        <v>1291</v>
      </c>
      <c r="MHF297" s="38" t="s">
        <v>1291</v>
      </c>
      <c r="MHG297" s="38" t="s">
        <v>1291</v>
      </c>
      <c r="MHH297" s="38" t="s">
        <v>1291</v>
      </c>
      <c r="MHI297" s="38" t="s">
        <v>1291</v>
      </c>
      <c r="MHJ297" s="38" t="s">
        <v>1291</v>
      </c>
      <c r="MHK297" s="38" t="s">
        <v>1291</v>
      </c>
      <c r="MHL297" s="38" t="s">
        <v>1291</v>
      </c>
      <c r="MHM297" s="38" t="s">
        <v>1291</v>
      </c>
      <c r="MHN297" s="38" t="s">
        <v>1291</v>
      </c>
      <c r="MHO297" s="38" t="s">
        <v>1291</v>
      </c>
      <c r="MHP297" s="38" t="s">
        <v>1291</v>
      </c>
      <c r="MHQ297" s="38" t="s">
        <v>1291</v>
      </c>
      <c r="MHR297" s="38" t="s">
        <v>1291</v>
      </c>
      <c r="MHS297" s="38" t="s">
        <v>1291</v>
      </c>
      <c r="MHT297" s="38" t="s">
        <v>1291</v>
      </c>
      <c r="MHU297" s="38" t="s">
        <v>1291</v>
      </c>
      <c r="MHV297" s="38" t="s">
        <v>1291</v>
      </c>
      <c r="MHW297" s="38" t="s">
        <v>1291</v>
      </c>
      <c r="MHX297" s="38" t="s">
        <v>1291</v>
      </c>
      <c r="MHY297" s="38" t="s">
        <v>1291</v>
      </c>
      <c r="MHZ297" s="38" t="s">
        <v>1291</v>
      </c>
      <c r="MIA297" s="38" t="s">
        <v>1291</v>
      </c>
      <c r="MIB297" s="38" t="s">
        <v>1291</v>
      </c>
      <c r="MIC297" s="38" t="s">
        <v>1291</v>
      </c>
      <c r="MID297" s="38" t="s">
        <v>1291</v>
      </c>
      <c r="MIE297" s="38" t="s">
        <v>1291</v>
      </c>
      <c r="MIF297" s="38" t="s">
        <v>1291</v>
      </c>
      <c r="MIG297" s="38" t="s">
        <v>1291</v>
      </c>
      <c r="MIH297" s="38" t="s">
        <v>1291</v>
      </c>
      <c r="MII297" s="38" t="s">
        <v>1291</v>
      </c>
      <c r="MIJ297" s="38" t="s">
        <v>1291</v>
      </c>
      <c r="MIK297" s="38" t="s">
        <v>1291</v>
      </c>
      <c r="MIL297" s="38" t="s">
        <v>1291</v>
      </c>
      <c r="MIM297" s="38" t="s">
        <v>1291</v>
      </c>
      <c r="MIN297" s="38" t="s">
        <v>1291</v>
      </c>
      <c r="MIO297" s="38" t="s">
        <v>1291</v>
      </c>
      <c r="MIP297" s="38" t="s">
        <v>1291</v>
      </c>
      <c r="MIQ297" s="38" t="s">
        <v>1291</v>
      </c>
      <c r="MIR297" s="38" t="s">
        <v>1291</v>
      </c>
      <c r="MIS297" s="38" t="s">
        <v>1291</v>
      </c>
      <c r="MIT297" s="38" t="s">
        <v>1291</v>
      </c>
      <c r="MIU297" s="38" t="s">
        <v>1291</v>
      </c>
      <c r="MIV297" s="38" t="s">
        <v>1291</v>
      </c>
      <c r="MIW297" s="38" t="s">
        <v>1291</v>
      </c>
      <c r="MIX297" s="38" t="s">
        <v>1291</v>
      </c>
      <c r="MIY297" s="38" t="s">
        <v>1291</v>
      </c>
      <c r="MIZ297" s="38" t="s">
        <v>1291</v>
      </c>
      <c r="MJA297" s="38" t="s">
        <v>1291</v>
      </c>
      <c r="MJB297" s="38" t="s">
        <v>1291</v>
      </c>
      <c r="MJC297" s="38" t="s">
        <v>1291</v>
      </c>
      <c r="MJD297" s="38" t="s">
        <v>1291</v>
      </c>
      <c r="MJE297" s="38" t="s">
        <v>1291</v>
      </c>
      <c r="MJF297" s="38" t="s">
        <v>1291</v>
      </c>
      <c r="MJG297" s="38" t="s">
        <v>1291</v>
      </c>
      <c r="MJH297" s="38" t="s">
        <v>1291</v>
      </c>
      <c r="MJI297" s="38" t="s">
        <v>1291</v>
      </c>
      <c r="MJJ297" s="38" t="s">
        <v>1291</v>
      </c>
      <c r="MJK297" s="38" t="s">
        <v>1291</v>
      </c>
      <c r="MJL297" s="38" t="s">
        <v>1291</v>
      </c>
      <c r="MJM297" s="38" t="s">
        <v>1291</v>
      </c>
      <c r="MJN297" s="38" t="s">
        <v>1291</v>
      </c>
      <c r="MJO297" s="38" t="s">
        <v>1291</v>
      </c>
      <c r="MJP297" s="38" t="s">
        <v>1291</v>
      </c>
      <c r="MJQ297" s="38" t="s">
        <v>1291</v>
      </c>
      <c r="MJR297" s="38" t="s">
        <v>1291</v>
      </c>
      <c r="MJS297" s="38" t="s">
        <v>1291</v>
      </c>
      <c r="MJT297" s="38" t="s">
        <v>1291</v>
      </c>
      <c r="MJU297" s="38" t="s">
        <v>1291</v>
      </c>
      <c r="MJV297" s="38" t="s">
        <v>1291</v>
      </c>
      <c r="MJW297" s="38" t="s">
        <v>1291</v>
      </c>
      <c r="MJX297" s="38" t="s">
        <v>1291</v>
      </c>
      <c r="MJY297" s="38" t="s">
        <v>1291</v>
      </c>
      <c r="MJZ297" s="38" t="s">
        <v>1291</v>
      </c>
      <c r="MKA297" s="38" t="s">
        <v>1291</v>
      </c>
      <c r="MKB297" s="38" t="s">
        <v>1291</v>
      </c>
      <c r="MKC297" s="38" t="s">
        <v>1291</v>
      </c>
      <c r="MKD297" s="38" t="s">
        <v>1291</v>
      </c>
      <c r="MKE297" s="38" t="s">
        <v>1291</v>
      </c>
      <c r="MKF297" s="38" t="s">
        <v>1291</v>
      </c>
      <c r="MKG297" s="38" t="s">
        <v>1291</v>
      </c>
      <c r="MKH297" s="38" t="s">
        <v>1291</v>
      </c>
      <c r="MKI297" s="38" t="s">
        <v>1291</v>
      </c>
      <c r="MKJ297" s="38" t="s">
        <v>1291</v>
      </c>
      <c r="MKK297" s="38" t="s">
        <v>1291</v>
      </c>
      <c r="MKL297" s="38" t="s">
        <v>1291</v>
      </c>
      <c r="MKM297" s="38" t="s">
        <v>1291</v>
      </c>
      <c r="MKN297" s="38" t="s">
        <v>1291</v>
      </c>
      <c r="MKO297" s="38" t="s">
        <v>1291</v>
      </c>
      <c r="MKP297" s="38" t="s">
        <v>1291</v>
      </c>
      <c r="MKQ297" s="38" t="s">
        <v>1291</v>
      </c>
      <c r="MKR297" s="38" t="s">
        <v>1291</v>
      </c>
      <c r="MKS297" s="38" t="s">
        <v>1291</v>
      </c>
      <c r="MKT297" s="38" t="s">
        <v>1291</v>
      </c>
      <c r="MKU297" s="38" t="s">
        <v>1291</v>
      </c>
      <c r="MKV297" s="38" t="s">
        <v>1291</v>
      </c>
      <c r="MKW297" s="38" t="s">
        <v>1291</v>
      </c>
      <c r="MKX297" s="38" t="s">
        <v>1291</v>
      </c>
      <c r="MKY297" s="38" t="s">
        <v>1291</v>
      </c>
      <c r="MKZ297" s="38" t="s">
        <v>1291</v>
      </c>
      <c r="MLA297" s="38" t="s">
        <v>1291</v>
      </c>
      <c r="MLB297" s="38" t="s">
        <v>1291</v>
      </c>
      <c r="MLC297" s="38" t="s">
        <v>1291</v>
      </c>
      <c r="MLD297" s="38" t="s">
        <v>1291</v>
      </c>
      <c r="MLE297" s="38" t="s">
        <v>1291</v>
      </c>
      <c r="MLF297" s="38" t="s">
        <v>1291</v>
      </c>
      <c r="MLG297" s="38" t="s">
        <v>1291</v>
      </c>
      <c r="MLH297" s="38" t="s">
        <v>1291</v>
      </c>
      <c r="MLI297" s="38" t="s">
        <v>1291</v>
      </c>
      <c r="MLJ297" s="38" t="s">
        <v>1291</v>
      </c>
      <c r="MLK297" s="38" t="s">
        <v>1291</v>
      </c>
      <c r="MLL297" s="38" t="s">
        <v>1291</v>
      </c>
      <c r="MLM297" s="38" t="s">
        <v>1291</v>
      </c>
      <c r="MLN297" s="38" t="s">
        <v>1291</v>
      </c>
      <c r="MLO297" s="38" t="s">
        <v>1291</v>
      </c>
      <c r="MLP297" s="38" t="s">
        <v>1291</v>
      </c>
      <c r="MLQ297" s="38" t="s">
        <v>1291</v>
      </c>
      <c r="MLR297" s="38" t="s">
        <v>1291</v>
      </c>
      <c r="MLS297" s="38" t="s">
        <v>1291</v>
      </c>
      <c r="MLT297" s="38" t="s">
        <v>1291</v>
      </c>
      <c r="MLU297" s="38" t="s">
        <v>1291</v>
      </c>
      <c r="MLV297" s="38" t="s">
        <v>1291</v>
      </c>
      <c r="MLW297" s="38" t="s">
        <v>1291</v>
      </c>
      <c r="MLX297" s="38" t="s">
        <v>1291</v>
      </c>
      <c r="MLY297" s="38" t="s">
        <v>1291</v>
      </c>
      <c r="MLZ297" s="38" t="s">
        <v>1291</v>
      </c>
      <c r="MMA297" s="38" t="s">
        <v>1291</v>
      </c>
      <c r="MMB297" s="38" t="s">
        <v>1291</v>
      </c>
      <c r="MMC297" s="38" t="s">
        <v>1291</v>
      </c>
      <c r="MMD297" s="38" t="s">
        <v>1291</v>
      </c>
      <c r="MME297" s="38" t="s">
        <v>1291</v>
      </c>
      <c r="MMF297" s="38" t="s">
        <v>1291</v>
      </c>
      <c r="MMG297" s="38" t="s">
        <v>1291</v>
      </c>
      <c r="MMH297" s="38" t="s">
        <v>1291</v>
      </c>
      <c r="MMI297" s="38" t="s">
        <v>1291</v>
      </c>
      <c r="MMJ297" s="38" t="s">
        <v>1291</v>
      </c>
      <c r="MMK297" s="38" t="s">
        <v>1291</v>
      </c>
      <c r="MML297" s="38" t="s">
        <v>1291</v>
      </c>
      <c r="MMM297" s="38" t="s">
        <v>1291</v>
      </c>
      <c r="MMN297" s="38" t="s">
        <v>1291</v>
      </c>
      <c r="MMO297" s="38" t="s">
        <v>1291</v>
      </c>
      <c r="MMP297" s="38" t="s">
        <v>1291</v>
      </c>
      <c r="MMQ297" s="38" t="s">
        <v>1291</v>
      </c>
      <c r="MMR297" s="38" t="s">
        <v>1291</v>
      </c>
      <c r="MMS297" s="38" t="s">
        <v>1291</v>
      </c>
      <c r="MMT297" s="38" t="s">
        <v>1291</v>
      </c>
      <c r="MMU297" s="38" t="s">
        <v>1291</v>
      </c>
      <c r="MMV297" s="38" t="s">
        <v>1291</v>
      </c>
      <c r="MMW297" s="38" t="s">
        <v>1291</v>
      </c>
      <c r="MMX297" s="38" t="s">
        <v>1291</v>
      </c>
      <c r="MMY297" s="38" t="s">
        <v>1291</v>
      </c>
      <c r="MMZ297" s="38" t="s">
        <v>1291</v>
      </c>
      <c r="MNA297" s="38" t="s">
        <v>1291</v>
      </c>
      <c r="MNB297" s="38" t="s">
        <v>1291</v>
      </c>
      <c r="MNC297" s="38" t="s">
        <v>1291</v>
      </c>
      <c r="MND297" s="38" t="s">
        <v>1291</v>
      </c>
      <c r="MNE297" s="38" t="s">
        <v>1291</v>
      </c>
      <c r="MNF297" s="38" t="s">
        <v>1291</v>
      </c>
      <c r="MNG297" s="38" t="s">
        <v>1291</v>
      </c>
      <c r="MNH297" s="38" t="s">
        <v>1291</v>
      </c>
      <c r="MNI297" s="38" t="s">
        <v>1291</v>
      </c>
      <c r="MNJ297" s="38" t="s">
        <v>1291</v>
      </c>
      <c r="MNK297" s="38" t="s">
        <v>1291</v>
      </c>
      <c r="MNL297" s="38" t="s">
        <v>1291</v>
      </c>
      <c r="MNM297" s="38" t="s">
        <v>1291</v>
      </c>
      <c r="MNN297" s="38" t="s">
        <v>1291</v>
      </c>
      <c r="MNO297" s="38" t="s">
        <v>1291</v>
      </c>
      <c r="MNP297" s="38" t="s">
        <v>1291</v>
      </c>
      <c r="MNQ297" s="38" t="s">
        <v>1291</v>
      </c>
      <c r="MNR297" s="38" t="s">
        <v>1291</v>
      </c>
      <c r="MNS297" s="38" t="s">
        <v>1291</v>
      </c>
      <c r="MNT297" s="38" t="s">
        <v>1291</v>
      </c>
      <c r="MNU297" s="38" t="s">
        <v>1291</v>
      </c>
      <c r="MNV297" s="38" t="s">
        <v>1291</v>
      </c>
      <c r="MNW297" s="38" t="s">
        <v>1291</v>
      </c>
      <c r="MNX297" s="38" t="s">
        <v>1291</v>
      </c>
      <c r="MNY297" s="38" t="s">
        <v>1291</v>
      </c>
      <c r="MNZ297" s="38" t="s">
        <v>1291</v>
      </c>
      <c r="MOA297" s="38" t="s">
        <v>1291</v>
      </c>
      <c r="MOB297" s="38" t="s">
        <v>1291</v>
      </c>
      <c r="MOC297" s="38" t="s">
        <v>1291</v>
      </c>
      <c r="MOD297" s="38" t="s">
        <v>1291</v>
      </c>
      <c r="MOE297" s="38" t="s">
        <v>1291</v>
      </c>
      <c r="MOF297" s="38" t="s">
        <v>1291</v>
      </c>
      <c r="MOG297" s="38" t="s">
        <v>1291</v>
      </c>
      <c r="MOH297" s="38" t="s">
        <v>1291</v>
      </c>
      <c r="MOI297" s="38" t="s">
        <v>1291</v>
      </c>
      <c r="MOJ297" s="38" t="s">
        <v>1291</v>
      </c>
      <c r="MOK297" s="38" t="s">
        <v>1291</v>
      </c>
      <c r="MOL297" s="38" t="s">
        <v>1291</v>
      </c>
      <c r="MOM297" s="38" t="s">
        <v>1291</v>
      </c>
      <c r="MON297" s="38" t="s">
        <v>1291</v>
      </c>
      <c r="MOO297" s="38" t="s">
        <v>1291</v>
      </c>
      <c r="MOP297" s="38" t="s">
        <v>1291</v>
      </c>
      <c r="MOQ297" s="38" t="s">
        <v>1291</v>
      </c>
      <c r="MOR297" s="38" t="s">
        <v>1291</v>
      </c>
      <c r="MOS297" s="38" t="s">
        <v>1291</v>
      </c>
      <c r="MOT297" s="38" t="s">
        <v>1291</v>
      </c>
      <c r="MOU297" s="38" t="s">
        <v>1291</v>
      </c>
      <c r="MOV297" s="38" t="s">
        <v>1291</v>
      </c>
      <c r="MOW297" s="38" t="s">
        <v>1291</v>
      </c>
      <c r="MOX297" s="38" t="s">
        <v>1291</v>
      </c>
      <c r="MOY297" s="38" t="s">
        <v>1291</v>
      </c>
      <c r="MOZ297" s="38" t="s">
        <v>1291</v>
      </c>
      <c r="MPA297" s="38" t="s">
        <v>1291</v>
      </c>
      <c r="MPB297" s="38" t="s">
        <v>1291</v>
      </c>
      <c r="MPC297" s="38" t="s">
        <v>1291</v>
      </c>
      <c r="MPD297" s="38" t="s">
        <v>1291</v>
      </c>
      <c r="MPE297" s="38" t="s">
        <v>1291</v>
      </c>
      <c r="MPF297" s="38" t="s">
        <v>1291</v>
      </c>
      <c r="MPG297" s="38" t="s">
        <v>1291</v>
      </c>
      <c r="MPH297" s="38" t="s">
        <v>1291</v>
      </c>
      <c r="MPI297" s="38" t="s">
        <v>1291</v>
      </c>
      <c r="MPJ297" s="38" t="s">
        <v>1291</v>
      </c>
      <c r="MPK297" s="38" t="s">
        <v>1291</v>
      </c>
      <c r="MPL297" s="38" t="s">
        <v>1291</v>
      </c>
      <c r="MPM297" s="38" t="s">
        <v>1291</v>
      </c>
      <c r="MPN297" s="38" t="s">
        <v>1291</v>
      </c>
      <c r="MPO297" s="38" t="s">
        <v>1291</v>
      </c>
      <c r="MPP297" s="38" t="s">
        <v>1291</v>
      </c>
      <c r="MPQ297" s="38" t="s">
        <v>1291</v>
      </c>
      <c r="MPR297" s="38" t="s">
        <v>1291</v>
      </c>
      <c r="MPS297" s="38" t="s">
        <v>1291</v>
      </c>
      <c r="MPT297" s="38" t="s">
        <v>1291</v>
      </c>
      <c r="MPU297" s="38" t="s">
        <v>1291</v>
      </c>
      <c r="MPV297" s="38" t="s">
        <v>1291</v>
      </c>
      <c r="MPW297" s="38" t="s">
        <v>1291</v>
      </c>
      <c r="MPX297" s="38" t="s">
        <v>1291</v>
      </c>
      <c r="MPY297" s="38" t="s">
        <v>1291</v>
      </c>
      <c r="MPZ297" s="38" t="s">
        <v>1291</v>
      </c>
      <c r="MQA297" s="38" t="s">
        <v>1291</v>
      </c>
      <c r="MQB297" s="38" t="s">
        <v>1291</v>
      </c>
      <c r="MQC297" s="38" t="s">
        <v>1291</v>
      </c>
      <c r="MQD297" s="38" t="s">
        <v>1291</v>
      </c>
      <c r="MQE297" s="38" t="s">
        <v>1291</v>
      </c>
      <c r="MQF297" s="38" t="s">
        <v>1291</v>
      </c>
      <c r="MQG297" s="38" t="s">
        <v>1291</v>
      </c>
      <c r="MQH297" s="38" t="s">
        <v>1291</v>
      </c>
      <c r="MQI297" s="38" t="s">
        <v>1291</v>
      </c>
      <c r="MQJ297" s="38" t="s">
        <v>1291</v>
      </c>
      <c r="MQK297" s="38" t="s">
        <v>1291</v>
      </c>
      <c r="MQL297" s="38" t="s">
        <v>1291</v>
      </c>
      <c r="MQM297" s="38" t="s">
        <v>1291</v>
      </c>
      <c r="MQN297" s="38" t="s">
        <v>1291</v>
      </c>
      <c r="MQO297" s="38" t="s">
        <v>1291</v>
      </c>
      <c r="MQP297" s="38" t="s">
        <v>1291</v>
      </c>
      <c r="MQQ297" s="38" t="s">
        <v>1291</v>
      </c>
      <c r="MQR297" s="38" t="s">
        <v>1291</v>
      </c>
      <c r="MQS297" s="38" t="s">
        <v>1291</v>
      </c>
      <c r="MQT297" s="38" t="s">
        <v>1291</v>
      </c>
      <c r="MQU297" s="38" t="s">
        <v>1291</v>
      </c>
      <c r="MQV297" s="38" t="s">
        <v>1291</v>
      </c>
      <c r="MQW297" s="38" t="s">
        <v>1291</v>
      </c>
      <c r="MQX297" s="38" t="s">
        <v>1291</v>
      </c>
      <c r="MQY297" s="38" t="s">
        <v>1291</v>
      </c>
      <c r="MQZ297" s="38" t="s">
        <v>1291</v>
      </c>
      <c r="MRA297" s="38" t="s">
        <v>1291</v>
      </c>
      <c r="MRB297" s="38" t="s">
        <v>1291</v>
      </c>
      <c r="MRC297" s="38" t="s">
        <v>1291</v>
      </c>
      <c r="MRD297" s="38" t="s">
        <v>1291</v>
      </c>
      <c r="MRE297" s="38" t="s">
        <v>1291</v>
      </c>
      <c r="MRF297" s="38" t="s">
        <v>1291</v>
      </c>
      <c r="MRG297" s="38" t="s">
        <v>1291</v>
      </c>
      <c r="MRH297" s="38" t="s">
        <v>1291</v>
      </c>
      <c r="MRI297" s="38" t="s">
        <v>1291</v>
      </c>
      <c r="MRJ297" s="38" t="s">
        <v>1291</v>
      </c>
      <c r="MRK297" s="38" t="s">
        <v>1291</v>
      </c>
      <c r="MRL297" s="38" t="s">
        <v>1291</v>
      </c>
      <c r="MRM297" s="38" t="s">
        <v>1291</v>
      </c>
      <c r="MRN297" s="38" t="s">
        <v>1291</v>
      </c>
      <c r="MRO297" s="38" t="s">
        <v>1291</v>
      </c>
      <c r="MRP297" s="38" t="s">
        <v>1291</v>
      </c>
      <c r="MRQ297" s="38" t="s">
        <v>1291</v>
      </c>
      <c r="MRR297" s="38" t="s">
        <v>1291</v>
      </c>
      <c r="MRS297" s="38" t="s">
        <v>1291</v>
      </c>
      <c r="MRT297" s="38" t="s">
        <v>1291</v>
      </c>
      <c r="MRU297" s="38" t="s">
        <v>1291</v>
      </c>
      <c r="MRV297" s="38" t="s">
        <v>1291</v>
      </c>
      <c r="MRW297" s="38" t="s">
        <v>1291</v>
      </c>
      <c r="MRX297" s="38" t="s">
        <v>1291</v>
      </c>
      <c r="MRY297" s="38" t="s">
        <v>1291</v>
      </c>
      <c r="MRZ297" s="38" t="s">
        <v>1291</v>
      </c>
      <c r="MSA297" s="38" t="s">
        <v>1291</v>
      </c>
      <c r="MSB297" s="38" t="s">
        <v>1291</v>
      </c>
      <c r="MSC297" s="38" t="s">
        <v>1291</v>
      </c>
      <c r="MSD297" s="38" t="s">
        <v>1291</v>
      </c>
      <c r="MSE297" s="38" t="s">
        <v>1291</v>
      </c>
      <c r="MSF297" s="38" t="s">
        <v>1291</v>
      </c>
      <c r="MSG297" s="38" t="s">
        <v>1291</v>
      </c>
      <c r="MSH297" s="38" t="s">
        <v>1291</v>
      </c>
      <c r="MSI297" s="38" t="s">
        <v>1291</v>
      </c>
      <c r="MSJ297" s="38" t="s">
        <v>1291</v>
      </c>
      <c r="MSK297" s="38" t="s">
        <v>1291</v>
      </c>
      <c r="MSL297" s="38" t="s">
        <v>1291</v>
      </c>
      <c r="MSM297" s="38" t="s">
        <v>1291</v>
      </c>
      <c r="MSN297" s="38" t="s">
        <v>1291</v>
      </c>
      <c r="MSO297" s="38" t="s">
        <v>1291</v>
      </c>
      <c r="MSP297" s="38" t="s">
        <v>1291</v>
      </c>
      <c r="MSQ297" s="38" t="s">
        <v>1291</v>
      </c>
      <c r="MSR297" s="38" t="s">
        <v>1291</v>
      </c>
      <c r="MSS297" s="38" t="s">
        <v>1291</v>
      </c>
      <c r="MST297" s="38" t="s">
        <v>1291</v>
      </c>
      <c r="MSU297" s="38" t="s">
        <v>1291</v>
      </c>
      <c r="MSV297" s="38" t="s">
        <v>1291</v>
      </c>
      <c r="MSW297" s="38" t="s">
        <v>1291</v>
      </c>
      <c r="MSX297" s="38" t="s">
        <v>1291</v>
      </c>
      <c r="MSY297" s="38" t="s">
        <v>1291</v>
      </c>
      <c r="MSZ297" s="38" t="s">
        <v>1291</v>
      </c>
      <c r="MTA297" s="38" t="s">
        <v>1291</v>
      </c>
      <c r="MTB297" s="38" t="s">
        <v>1291</v>
      </c>
      <c r="MTC297" s="38" t="s">
        <v>1291</v>
      </c>
      <c r="MTD297" s="38" t="s">
        <v>1291</v>
      </c>
      <c r="MTE297" s="38" t="s">
        <v>1291</v>
      </c>
      <c r="MTF297" s="38" t="s">
        <v>1291</v>
      </c>
      <c r="MTG297" s="38" t="s">
        <v>1291</v>
      </c>
      <c r="MTH297" s="38" t="s">
        <v>1291</v>
      </c>
      <c r="MTI297" s="38" t="s">
        <v>1291</v>
      </c>
      <c r="MTJ297" s="38" t="s">
        <v>1291</v>
      </c>
      <c r="MTK297" s="38" t="s">
        <v>1291</v>
      </c>
      <c r="MTL297" s="38" t="s">
        <v>1291</v>
      </c>
      <c r="MTM297" s="38" t="s">
        <v>1291</v>
      </c>
      <c r="MTN297" s="38" t="s">
        <v>1291</v>
      </c>
      <c r="MTO297" s="38" t="s">
        <v>1291</v>
      </c>
      <c r="MTP297" s="38" t="s">
        <v>1291</v>
      </c>
      <c r="MTQ297" s="38" t="s">
        <v>1291</v>
      </c>
      <c r="MTR297" s="38" t="s">
        <v>1291</v>
      </c>
      <c r="MTS297" s="38" t="s">
        <v>1291</v>
      </c>
      <c r="MTT297" s="38" t="s">
        <v>1291</v>
      </c>
      <c r="MTU297" s="38" t="s">
        <v>1291</v>
      </c>
      <c r="MTV297" s="38" t="s">
        <v>1291</v>
      </c>
      <c r="MTW297" s="38" t="s">
        <v>1291</v>
      </c>
      <c r="MTX297" s="38" t="s">
        <v>1291</v>
      </c>
      <c r="MTY297" s="38" t="s">
        <v>1291</v>
      </c>
      <c r="MTZ297" s="38" t="s">
        <v>1291</v>
      </c>
      <c r="MUA297" s="38" t="s">
        <v>1291</v>
      </c>
      <c r="MUB297" s="38" t="s">
        <v>1291</v>
      </c>
      <c r="MUC297" s="38" t="s">
        <v>1291</v>
      </c>
      <c r="MUD297" s="38" t="s">
        <v>1291</v>
      </c>
      <c r="MUE297" s="38" t="s">
        <v>1291</v>
      </c>
      <c r="MUF297" s="38" t="s">
        <v>1291</v>
      </c>
      <c r="MUG297" s="38" t="s">
        <v>1291</v>
      </c>
      <c r="MUH297" s="38" t="s">
        <v>1291</v>
      </c>
      <c r="MUI297" s="38" t="s">
        <v>1291</v>
      </c>
      <c r="MUJ297" s="38" t="s">
        <v>1291</v>
      </c>
      <c r="MUK297" s="38" t="s">
        <v>1291</v>
      </c>
      <c r="MUL297" s="38" t="s">
        <v>1291</v>
      </c>
      <c r="MUM297" s="38" t="s">
        <v>1291</v>
      </c>
      <c r="MUN297" s="38" t="s">
        <v>1291</v>
      </c>
      <c r="MUO297" s="38" t="s">
        <v>1291</v>
      </c>
      <c r="MUP297" s="38" t="s">
        <v>1291</v>
      </c>
      <c r="MUQ297" s="38" t="s">
        <v>1291</v>
      </c>
      <c r="MUR297" s="38" t="s">
        <v>1291</v>
      </c>
      <c r="MUS297" s="38" t="s">
        <v>1291</v>
      </c>
      <c r="MUT297" s="38" t="s">
        <v>1291</v>
      </c>
      <c r="MUU297" s="38" t="s">
        <v>1291</v>
      </c>
      <c r="MUV297" s="38" t="s">
        <v>1291</v>
      </c>
      <c r="MUW297" s="38" t="s">
        <v>1291</v>
      </c>
      <c r="MUX297" s="38" t="s">
        <v>1291</v>
      </c>
      <c r="MUY297" s="38" t="s">
        <v>1291</v>
      </c>
      <c r="MUZ297" s="38" t="s">
        <v>1291</v>
      </c>
      <c r="MVA297" s="38" t="s">
        <v>1291</v>
      </c>
      <c r="MVB297" s="38" t="s">
        <v>1291</v>
      </c>
      <c r="MVC297" s="38" t="s">
        <v>1291</v>
      </c>
      <c r="MVD297" s="38" t="s">
        <v>1291</v>
      </c>
      <c r="MVE297" s="38" t="s">
        <v>1291</v>
      </c>
      <c r="MVF297" s="38" t="s">
        <v>1291</v>
      </c>
      <c r="MVG297" s="38" t="s">
        <v>1291</v>
      </c>
      <c r="MVH297" s="38" t="s">
        <v>1291</v>
      </c>
      <c r="MVI297" s="38" t="s">
        <v>1291</v>
      </c>
      <c r="MVJ297" s="38" t="s">
        <v>1291</v>
      </c>
      <c r="MVK297" s="38" t="s">
        <v>1291</v>
      </c>
      <c r="MVL297" s="38" t="s">
        <v>1291</v>
      </c>
      <c r="MVM297" s="38" t="s">
        <v>1291</v>
      </c>
      <c r="MVN297" s="38" t="s">
        <v>1291</v>
      </c>
      <c r="MVO297" s="38" t="s">
        <v>1291</v>
      </c>
      <c r="MVP297" s="38" t="s">
        <v>1291</v>
      </c>
      <c r="MVQ297" s="38" t="s">
        <v>1291</v>
      </c>
      <c r="MVR297" s="38" t="s">
        <v>1291</v>
      </c>
      <c r="MVS297" s="38" t="s">
        <v>1291</v>
      </c>
      <c r="MVT297" s="38" t="s">
        <v>1291</v>
      </c>
      <c r="MVU297" s="38" t="s">
        <v>1291</v>
      </c>
      <c r="MVV297" s="38" t="s">
        <v>1291</v>
      </c>
      <c r="MVW297" s="38" t="s">
        <v>1291</v>
      </c>
      <c r="MVX297" s="38" t="s">
        <v>1291</v>
      </c>
      <c r="MVY297" s="38" t="s">
        <v>1291</v>
      </c>
      <c r="MVZ297" s="38" t="s">
        <v>1291</v>
      </c>
      <c r="MWA297" s="38" t="s">
        <v>1291</v>
      </c>
      <c r="MWB297" s="38" t="s">
        <v>1291</v>
      </c>
      <c r="MWC297" s="38" t="s">
        <v>1291</v>
      </c>
      <c r="MWD297" s="38" t="s">
        <v>1291</v>
      </c>
      <c r="MWE297" s="38" t="s">
        <v>1291</v>
      </c>
      <c r="MWF297" s="38" t="s">
        <v>1291</v>
      </c>
      <c r="MWG297" s="38" t="s">
        <v>1291</v>
      </c>
      <c r="MWH297" s="38" t="s">
        <v>1291</v>
      </c>
      <c r="MWI297" s="38" t="s">
        <v>1291</v>
      </c>
      <c r="MWJ297" s="38" t="s">
        <v>1291</v>
      </c>
      <c r="MWK297" s="38" t="s">
        <v>1291</v>
      </c>
      <c r="MWL297" s="38" t="s">
        <v>1291</v>
      </c>
      <c r="MWM297" s="38" t="s">
        <v>1291</v>
      </c>
      <c r="MWN297" s="38" t="s">
        <v>1291</v>
      </c>
      <c r="MWO297" s="38" t="s">
        <v>1291</v>
      </c>
      <c r="MWP297" s="38" t="s">
        <v>1291</v>
      </c>
      <c r="MWQ297" s="38" t="s">
        <v>1291</v>
      </c>
      <c r="MWR297" s="38" t="s">
        <v>1291</v>
      </c>
      <c r="MWS297" s="38" t="s">
        <v>1291</v>
      </c>
      <c r="MWT297" s="38" t="s">
        <v>1291</v>
      </c>
      <c r="MWU297" s="38" t="s">
        <v>1291</v>
      </c>
      <c r="MWV297" s="38" t="s">
        <v>1291</v>
      </c>
      <c r="MWW297" s="38" t="s">
        <v>1291</v>
      </c>
      <c r="MWX297" s="38" t="s">
        <v>1291</v>
      </c>
      <c r="MWY297" s="38" t="s">
        <v>1291</v>
      </c>
      <c r="MWZ297" s="38" t="s">
        <v>1291</v>
      </c>
      <c r="MXA297" s="38" t="s">
        <v>1291</v>
      </c>
      <c r="MXB297" s="38" t="s">
        <v>1291</v>
      </c>
      <c r="MXC297" s="38" t="s">
        <v>1291</v>
      </c>
      <c r="MXD297" s="38" t="s">
        <v>1291</v>
      </c>
      <c r="MXE297" s="38" t="s">
        <v>1291</v>
      </c>
      <c r="MXF297" s="38" t="s">
        <v>1291</v>
      </c>
      <c r="MXG297" s="38" t="s">
        <v>1291</v>
      </c>
      <c r="MXH297" s="38" t="s">
        <v>1291</v>
      </c>
      <c r="MXI297" s="38" t="s">
        <v>1291</v>
      </c>
      <c r="MXJ297" s="38" t="s">
        <v>1291</v>
      </c>
      <c r="MXK297" s="38" t="s">
        <v>1291</v>
      </c>
      <c r="MXL297" s="38" t="s">
        <v>1291</v>
      </c>
      <c r="MXM297" s="38" t="s">
        <v>1291</v>
      </c>
      <c r="MXN297" s="38" t="s">
        <v>1291</v>
      </c>
      <c r="MXO297" s="38" t="s">
        <v>1291</v>
      </c>
      <c r="MXP297" s="38" t="s">
        <v>1291</v>
      </c>
      <c r="MXQ297" s="38" t="s">
        <v>1291</v>
      </c>
      <c r="MXR297" s="38" t="s">
        <v>1291</v>
      </c>
      <c r="MXS297" s="38" t="s">
        <v>1291</v>
      </c>
      <c r="MXT297" s="38" t="s">
        <v>1291</v>
      </c>
      <c r="MXU297" s="38" t="s">
        <v>1291</v>
      </c>
      <c r="MXV297" s="38" t="s">
        <v>1291</v>
      </c>
      <c r="MXW297" s="38" t="s">
        <v>1291</v>
      </c>
      <c r="MXX297" s="38" t="s">
        <v>1291</v>
      </c>
      <c r="MXY297" s="38" t="s">
        <v>1291</v>
      </c>
      <c r="MXZ297" s="38" t="s">
        <v>1291</v>
      </c>
      <c r="MYA297" s="38" t="s">
        <v>1291</v>
      </c>
      <c r="MYB297" s="38" t="s">
        <v>1291</v>
      </c>
      <c r="MYC297" s="38" t="s">
        <v>1291</v>
      </c>
      <c r="MYD297" s="38" t="s">
        <v>1291</v>
      </c>
      <c r="MYE297" s="38" t="s">
        <v>1291</v>
      </c>
      <c r="MYF297" s="38" t="s">
        <v>1291</v>
      </c>
      <c r="MYG297" s="38" t="s">
        <v>1291</v>
      </c>
      <c r="MYH297" s="38" t="s">
        <v>1291</v>
      </c>
      <c r="MYI297" s="38" t="s">
        <v>1291</v>
      </c>
      <c r="MYJ297" s="38" t="s">
        <v>1291</v>
      </c>
      <c r="MYK297" s="38" t="s">
        <v>1291</v>
      </c>
      <c r="MYL297" s="38" t="s">
        <v>1291</v>
      </c>
      <c r="MYM297" s="38" t="s">
        <v>1291</v>
      </c>
      <c r="MYN297" s="38" t="s">
        <v>1291</v>
      </c>
      <c r="MYO297" s="38" t="s">
        <v>1291</v>
      </c>
      <c r="MYP297" s="38" t="s">
        <v>1291</v>
      </c>
      <c r="MYQ297" s="38" t="s">
        <v>1291</v>
      </c>
      <c r="MYR297" s="38" t="s">
        <v>1291</v>
      </c>
      <c r="MYS297" s="38" t="s">
        <v>1291</v>
      </c>
      <c r="MYT297" s="38" t="s">
        <v>1291</v>
      </c>
      <c r="MYU297" s="38" t="s">
        <v>1291</v>
      </c>
      <c r="MYV297" s="38" t="s">
        <v>1291</v>
      </c>
      <c r="MYW297" s="38" t="s">
        <v>1291</v>
      </c>
      <c r="MYX297" s="38" t="s">
        <v>1291</v>
      </c>
      <c r="MYY297" s="38" t="s">
        <v>1291</v>
      </c>
      <c r="MYZ297" s="38" t="s">
        <v>1291</v>
      </c>
      <c r="MZA297" s="38" t="s">
        <v>1291</v>
      </c>
      <c r="MZB297" s="38" t="s">
        <v>1291</v>
      </c>
      <c r="MZC297" s="38" t="s">
        <v>1291</v>
      </c>
      <c r="MZD297" s="38" t="s">
        <v>1291</v>
      </c>
      <c r="MZE297" s="38" t="s">
        <v>1291</v>
      </c>
      <c r="MZF297" s="38" t="s">
        <v>1291</v>
      </c>
      <c r="MZG297" s="38" t="s">
        <v>1291</v>
      </c>
      <c r="MZH297" s="38" t="s">
        <v>1291</v>
      </c>
      <c r="MZI297" s="38" t="s">
        <v>1291</v>
      </c>
      <c r="MZJ297" s="38" t="s">
        <v>1291</v>
      </c>
      <c r="MZK297" s="38" t="s">
        <v>1291</v>
      </c>
      <c r="MZL297" s="38" t="s">
        <v>1291</v>
      </c>
      <c r="MZM297" s="38" t="s">
        <v>1291</v>
      </c>
      <c r="MZN297" s="38" t="s">
        <v>1291</v>
      </c>
      <c r="MZO297" s="38" t="s">
        <v>1291</v>
      </c>
      <c r="MZP297" s="38" t="s">
        <v>1291</v>
      </c>
      <c r="MZQ297" s="38" t="s">
        <v>1291</v>
      </c>
      <c r="MZR297" s="38" t="s">
        <v>1291</v>
      </c>
      <c r="MZS297" s="38" t="s">
        <v>1291</v>
      </c>
      <c r="MZT297" s="38" t="s">
        <v>1291</v>
      </c>
      <c r="MZU297" s="38" t="s">
        <v>1291</v>
      </c>
      <c r="MZV297" s="38" t="s">
        <v>1291</v>
      </c>
      <c r="MZW297" s="38" t="s">
        <v>1291</v>
      </c>
      <c r="MZX297" s="38" t="s">
        <v>1291</v>
      </c>
      <c r="MZY297" s="38" t="s">
        <v>1291</v>
      </c>
      <c r="MZZ297" s="38" t="s">
        <v>1291</v>
      </c>
      <c r="NAA297" s="38" t="s">
        <v>1291</v>
      </c>
      <c r="NAB297" s="38" t="s">
        <v>1291</v>
      </c>
      <c r="NAC297" s="38" t="s">
        <v>1291</v>
      </c>
      <c r="NAD297" s="38" t="s">
        <v>1291</v>
      </c>
      <c r="NAE297" s="38" t="s">
        <v>1291</v>
      </c>
      <c r="NAF297" s="38" t="s">
        <v>1291</v>
      </c>
      <c r="NAG297" s="38" t="s">
        <v>1291</v>
      </c>
      <c r="NAH297" s="38" t="s">
        <v>1291</v>
      </c>
      <c r="NAI297" s="38" t="s">
        <v>1291</v>
      </c>
      <c r="NAJ297" s="38" t="s">
        <v>1291</v>
      </c>
      <c r="NAK297" s="38" t="s">
        <v>1291</v>
      </c>
      <c r="NAL297" s="38" t="s">
        <v>1291</v>
      </c>
      <c r="NAM297" s="38" t="s">
        <v>1291</v>
      </c>
      <c r="NAN297" s="38" t="s">
        <v>1291</v>
      </c>
      <c r="NAO297" s="38" t="s">
        <v>1291</v>
      </c>
      <c r="NAP297" s="38" t="s">
        <v>1291</v>
      </c>
      <c r="NAQ297" s="38" t="s">
        <v>1291</v>
      </c>
      <c r="NAR297" s="38" t="s">
        <v>1291</v>
      </c>
      <c r="NAS297" s="38" t="s">
        <v>1291</v>
      </c>
      <c r="NAT297" s="38" t="s">
        <v>1291</v>
      </c>
      <c r="NAU297" s="38" t="s">
        <v>1291</v>
      </c>
      <c r="NAV297" s="38" t="s">
        <v>1291</v>
      </c>
      <c r="NAW297" s="38" t="s">
        <v>1291</v>
      </c>
      <c r="NAX297" s="38" t="s">
        <v>1291</v>
      </c>
      <c r="NAY297" s="38" t="s">
        <v>1291</v>
      </c>
      <c r="NAZ297" s="38" t="s">
        <v>1291</v>
      </c>
      <c r="NBA297" s="38" t="s">
        <v>1291</v>
      </c>
      <c r="NBB297" s="38" t="s">
        <v>1291</v>
      </c>
      <c r="NBC297" s="38" t="s">
        <v>1291</v>
      </c>
      <c r="NBD297" s="38" t="s">
        <v>1291</v>
      </c>
      <c r="NBE297" s="38" t="s">
        <v>1291</v>
      </c>
      <c r="NBF297" s="38" t="s">
        <v>1291</v>
      </c>
      <c r="NBG297" s="38" t="s">
        <v>1291</v>
      </c>
      <c r="NBH297" s="38" t="s">
        <v>1291</v>
      </c>
      <c r="NBI297" s="38" t="s">
        <v>1291</v>
      </c>
      <c r="NBJ297" s="38" t="s">
        <v>1291</v>
      </c>
      <c r="NBK297" s="38" t="s">
        <v>1291</v>
      </c>
      <c r="NBL297" s="38" t="s">
        <v>1291</v>
      </c>
      <c r="NBM297" s="38" t="s">
        <v>1291</v>
      </c>
      <c r="NBN297" s="38" t="s">
        <v>1291</v>
      </c>
      <c r="NBO297" s="38" t="s">
        <v>1291</v>
      </c>
      <c r="NBP297" s="38" t="s">
        <v>1291</v>
      </c>
      <c r="NBQ297" s="38" t="s">
        <v>1291</v>
      </c>
      <c r="NBR297" s="38" t="s">
        <v>1291</v>
      </c>
      <c r="NBS297" s="38" t="s">
        <v>1291</v>
      </c>
      <c r="NBT297" s="38" t="s">
        <v>1291</v>
      </c>
      <c r="NBU297" s="38" t="s">
        <v>1291</v>
      </c>
      <c r="NBV297" s="38" t="s">
        <v>1291</v>
      </c>
      <c r="NBW297" s="38" t="s">
        <v>1291</v>
      </c>
      <c r="NBX297" s="38" t="s">
        <v>1291</v>
      </c>
      <c r="NBY297" s="38" t="s">
        <v>1291</v>
      </c>
      <c r="NBZ297" s="38" t="s">
        <v>1291</v>
      </c>
      <c r="NCA297" s="38" t="s">
        <v>1291</v>
      </c>
      <c r="NCB297" s="38" t="s">
        <v>1291</v>
      </c>
      <c r="NCC297" s="38" t="s">
        <v>1291</v>
      </c>
      <c r="NCD297" s="38" t="s">
        <v>1291</v>
      </c>
      <c r="NCE297" s="38" t="s">
        <v>1291</v>
      </c>
      <c r="NCF297" s="38" t="s">
        <v>1291</v>
      </c>
      <c r="NCG297" s="38" t="s">
        <v>1291</v>
      </c>
      <c r="NCH297" s="38" t="s">
        <v>1291</v>
      </c>
      <c r="NCI297" s="38" t="s">
        <v>1291</v>
      </c>
      <c r="NCJ297" s="38" t="s">
        <v>1291</v>
      </c>
      <c r="NCK297" s="38" t="s">
        <v>1291</v>
      </c>
      <c r="NCL297" s="38" t="s">
        <v>1291</v>
      </c>
      <c r="NCM297" s="38" t="s">
        <v>1291</v>
      </c>
      <c r="NCN297" s="38" t="s">
        <v>1291</v>
      </c>
      <c r="NCO297" s="38" t="s">
        <v>1291</v>
      </c>
      <c r="NCP297" s="38" t="s">
        <v>1291</v>
      </c>
      <c r="NCQ297" s="38" t="s">
        <v>1291</v>
      </c>
      <c r="NCR297" s="38" t="s">
        <v>1291</v>
      </c>
      <c r="NCS297" s="38" t="s">
        <v>1291</v>
      </c>
      <c r="NCT297" s="38" t="s">
        <v>1291</v>
      </c>
      <c r="NCU297" s="38" t="s">
        <v>1291</v>
      </c>
      <c r="NCV297" s="38" t="s">
        <v>1291</v>
      </c>
      <c r="NCW297" s="38" t="s">
        <v>1291</v>
      </c>
      <c r="NCX297" s="38" t="s">
        <v>1291</v>
      </c>
      <c r="NCY297" s="38" t="s">
        <v>1291</v>
      </c>
      <c r="NCZ297" s="38" t="s">
        <v>1291</v>
      </c>
      <c r="NDA297" s="38" t="s">
        <v>1291</v>
      </c>
      <c r="NDB297" s="38" t="s">
        <v>1291</v>
      </c>
      <c r="NDC297" s="38" t="s">
        <v>1291</v>
      </c>
      <c r="NDD297" s="38" t="s">
        <v>1291</v>
      </c>
      <c r="NDE297" s="38" t="s">
        <v>1291</v>
      </c>
      <c r="NDF297" s="38" t="s">
        <v>1291</v>
      </c>
      <c r="NDG297" s="38" t="s">
        <v>1291</v>
      </c>
      <c r="NDH297" s="38" t="s">
        <v>1291</v>
      </c>
      <c r="NDI297" s="38" t="s">
        <v>1291</v>
      </c>
      <c r="NDJ297" s="38" t="s">
        <v>1291</v>
      </c>
      <c r="NDK297" s="38" t="s">
        <v>1291</v>
      </c>
      <c r="NDL297" s="38" t="s">
        <v>1291</v>
      </c>
      <c r="NDM297" s="38" t="s">
        <v>1291</v>
      </c>
      <c r="NDN297" s="38" t="s">
        <v>1291</v>
      </c>
      <c r="NDO297" s="38" t="s">
        <v>1291</v>
      </c>
      <c r="NDP297" s="38" t="s">
        <v>1291</v>
      </c>
      <c r="NDQ297" s="38" t="s">
        <v>1291</v>
      </c>
      <c r="NDR297" s="38" t="s">
        <v>1291</v>
      </c>
      <c r="NDS297" s="38" t="s">
        <v>1291</v>
      </c>
      <c r="NDT297" s="38" t="s">
        <v>1291</v>
      </c>
      <c r="NDU297" s="38" t="s">
        <v>1291</v>
      </c>
      <c r="NDV297" s="38" t="s">
        <v>1291</v>
      </c>
      <c r="NDW297" s="38" t="s">
        <v>1291</v>
      </c>
      <c r="NDX297" s="38" t="s">
        <v>1291</v>
      </c>
      <c r="NDY297" s="38" t="s">
        <v>1291</v>
      </c>
      <c r="NDZ297" s="38" t="s">
        <v>1291</v>
      </c>
      <c r="NEA297" s="38" t="s">
        <v>1291</v>
      </c>
      <c r="NEB297" s="38" t="s">
        <v>1291</v>
      </c>
      <c r="NEC297" s="38" t="s">
        <v>1291</v>
      </c>
      <c r="NED297" s="38" t="s">
        <v>1291</v>
      </c>
      <c r="NEE297" s="38" t="s">
        <v>1291</v>
      </c>
      <c r="NEF297" s="38" t="s">
        <v>1291</v>
      </c>
      <c r="NEG297" s="38" t="s">
        <v>1291</v>
      </c>
      <c r="NEH297" s="38" t="s">
        <v>1291</v>
      </c>
      <c r="NEI297" s="38" t="s">
        <v>1291</v>
      </c>
      <c r="NEJ297" s="38" t="s">
        <v>1291</v>
      </c>
      <c r="NEK297" s="38" t="s">
        <v>1291</v>
      </c>
      <c r="NEL297" s="38" t="s">
        <v>1291</v>
      </c>
      <c r="NEM297" s="38" t="s">
        <v>1291</v>
      </c>
      <c r="NEN297" s="38" t="s">
        <v>1291</v>
      </c>
      <c r="NEO297" s="38" t="s">
        <v>1291</v>
      </c>
      <c r="NEP297" s="38" t="s">
        <v>1291</v>
      </c>
      <c r="NEQ297" s="38" t="s">
        <v>1291</v>
      </c>
      <c r="NER297" s="38" t="s">
        <v>1291</v>
      </c>
      <c r="NES297" s="38" t="s">
        <v>1291</v>
      </c>
      <c r="NET297" s="38" t="s">
        <v>1291</v>
      </c>
      <c r="NEU297" s="38" t="s">
        <v>1291</v>
      </c>
      <c r="NEV297" s="38" t="s">
        <v>1291</v>
      </c>
      <c r="NEW297" s="38" t="s">
        <v>1291</v>
      </c>
      <c r="NEX297" s="38" t="s">
        <v>1291</v>
      </c>
      <c r="NEY297" s="38" t="s">
        <v>1291</v>
      </c>
      <c r="NEZ297" s="38" t="s">
        <v>1291</v>
      </c>
      <c r="NFA297" s="38" t="s">
        <v>1291</v>
      </c>
      <c r="NFB297" s="38" t="s">
        <v>1291</v>
      </c>
      <c r="NFC297" s="38" t="s">
        <v>1291</v>
      </c>
      <c r="NFD297" s="38" t="s">
        <v>1291</v>
      </c>
      <c r="NFE297" s="38" t="s">
        <v>1291</v>
      </c>
      <c r="NFF297" s="38" t="s">
        <v>1291</v>
      </c>
      <c r="NFG297" s="38" t="s">
        <v>1291</v>
      </c>
      <c r="NFH297" s="38" t="s">
        <v>1291</v>
      </c>
      <c r="NFI297" s="38" t="s">
        <v>1291</v>
      </c>
      <c r="NFJ297" s="38" t="s">
        <v>1291</v>
      </c>
      <c r="NFK297" s="38" t="s">
        <v>1291</v>
      </c>
      <c r="NFL297" s="38" t="s">
        <v>1291</v>
      </c>
      <c r="NFM297" s="38" t="s">
        <v>1291</v>
      </c>
      <c r="NFN297" s="38" t="s">
        <v>1291</v>
      </c>
      <c r="NFO297" s="38" t="s">
        <v>1291</v>
      </c>
      <c r="NFP297" s="38" t="s">
        <v>1291</v>
      </c>
      <c r="NFQ297" s="38" t="s">
        <v>1291</v>
      </c>
      <c r="NFR297" s="38" t="s">
        <v>1291</v>
      </c>
      <c r="NFS297" s="38" t="s">
        <v>1291</v>
      </c>
      <c r="NFT297" s="38" t="s">
        <v>1291</v>
      </c>
      <c r="NFU297" s="38" t="s">
        <v>1291</v>
      </c>
      <c r="NFV297" s="38" t="s">
        <v>1291</v>
      </c>
      <c r="NFW297" s="38" t="s">
        <v>1291</v>
      </c>
      <c r="NFX297" s="38" t="s">
        <v>1291</v>
      </c>
      <c r="NFY297" s="38" t="s">
        <v>1291</v>
      </c>
      <c r="NFZ297" s="38" t="s">
        <v>1291</v>
      </c>
      <c r="NGA297" s="38" t="s">
        <v>1291</v>
      </c>
      <c r="NGB297" s="38" t="s">
        <v>1291</v>
      </c>
      <c r="NGC297" s="38" t="s">
        <v>1291</v>
      </c>
      <c r="NGD297" s="38" t="s">
        <v>1291</v>
      </c>
      <c r="NGE297" s="38" t="s">
        <v>1291</v>
      </c>
      <c r="NGF297" s="38" t="s">
        <v>1291</v>
      </c>
      <c r="NGG297" s="38" t="s">
        <v>1291</v>
      </c>
      <c r="NGH297" s="38" t="s">
        <v>1291</v>
      </c>
      <c r="NGI297" s="38" t="s">
        <v>1291</v>
      </c>
      <c r="NGJ297" s="38" t="s">
        <v>1291</v>
      </c>
      <c r="NGK297" s="38" t="s">
        <v>1291</v>
      </c>
      <c r="NGL297" s="38" t="s">
        <v>1291</v>
      </c>
      <c r="NGM297" s="38" t="s">
        <v>1291</v>
      </c>
      <c r="NGN297" s="38" t="s">
        <v>1291</v>
      </c>
      <c r="NGO297" s="38" t="s">
        <v>1291</v>
      </c>
      <c r="NGP297" s="38" t="s">
        <v>1291</v>
      </c>
      <c r="NGQ297" s="38" t="s">
        <v>1291</v>
      </c>
      <c r="NGR297" s="38" t="s">
        <v>1291</v>
      </c>
      <c r="NGS297" s="38" t="s">
        <v>1291</v>
      </c>
      <c r="NGT297" s="38" t="s">
        <v>1291</v>
      </c>
      <c r="NGU297" s="38" t="s">
        <v>1291</v>
      </c>
      <c r="NGV297" s="38" t="s">
        <v>1291</v>
      </c>
      <c r="NGW297" s="38" t="s">
        <v>1291</v>
      </c>
      <c r="NGX297" s="38" t="s">
        <v>1291</v>
      </c>
      <c r="NGY297" s="38" t="s">
        <v>1291</v>
      </c>
      <c r="NGZ297" s="38" t="s">
        <v>1291</v>
      </c>
      <c r="NHA297" s="38" t="s">
        <v>1291</v>
      </c>
      <c r="NHB297" s="38" t="s">
        <v>1291</v>
      </c>
      <c r="NHC297" s="38" t="s">
        <v>1291</v>
      </c>
      <c r="NHD297" s="38" t="s">
        <v>1291</v>
      </c>
      <c r="NHE297" s="38" t="s">
        <v>1291</v>
      </c>
      <c r="NHF297" s="38" t="s">
        <v>1291</v>
      </c>
      <c r="NHG297" s="38" t="s">
        <v>1291</v>
      </c>
      <c r="NHH297" s="38" t="s">
        <v>1291</v>
      </c>
      <c r="NHI297" s="38" t="s">
        <v>1291</v>
      </c>
      <c r="NHJ297" s="38" t="s">
        <v>1291</v>
      </c>
      <c r="NHK297" s="38" t="s">
        <v>1291</v>
      </c>
      <c r="NHL297" s="38" t="s">
        <v>1291</v>
      </c>
      <c r="NHM297" s="38" t="s">
        <v>1291</v>
      </c>
      <c r="NHN297" s="38" t="s">
        <v>1291</v>
      </c>
      <c r="NHO297" s="38" t="s">
        <v>1291</v>
      </c>
      <c r="NHP297" s="38" t="s">
        <v>1291</v>
      </c>
      <c r="NHQ297" s="38" t="s">
        <v>1291</v>
      </c>
      <c r="NHR297" s="38" t="s">
        <v>1291</v>
      </c>
      <c r="NHS297" s="38" t="s">
        <v>1291</v>
      </c>
      <c r="NHT297" s="38" t="s">
        <v>1291</v>
      </c>
      <c r="NHU297" s="38" t="s">
        <v>1291</v>
      </c>
      <c r="NHV297" s="38" t="s">
        <v>1291</v>
      </c>
      <c r="NHW297" s="38" t="s">
        <v>1291</v>
      </c>
      <c r="NHX297" s="38" t="s">
        <v>1291</v>
      </c>
      <c r="NHY297" s="38" t="s">
        <v>1291</v>
      </c>
      <c r="NHZ297" s="38" t="s">
        <v>1291</v>
      </c>
      <c r="NIA297" s="38" t="s">
        <v>1291</v>
      </c>
      <c r="NIB297" s="38" t="s">
        <v>1291</v>
      </c>
      <c r="NIC297" s="38" t="s">
        <v>1291</v>
      </c>
      <c r="NID297" s="38" t="s">
        <v>1291</v>
      </c>
      <c r="NIE297" s="38" t="s">
        <v>1291</v>
      </c>
      <c r="NIF297" s="38" t="s">
        <v>1291</v>
      </c>
      <c r="NIG297" s="38" t="s">
        <v>1291</v>
      </c>
      <c r="NIH297" s="38" t="s">
        <v>1291</v>
      </c>
      <c r="NII297" s="38" t="s">
        <v>1291</v>
      </c>
      <c r="NIJ297" s="38" t="s">
        <v>1291</v>
      </c>
      <c r="NIK297" s="38" t="s">
        <v>1291</v>
      </c>
      <c r="NIL297" s="38" t="s">
        <v>1291</v>
      </c>
      <c r="NIM297" s="38" t="s">
        <v>1291</v>
      </c>
      <c r="NIN297" s="38" t="s">
        <v>1291</v>
      </c>
      <c r="NIO297" s="38" t="s">
        <v>1291</v>
      </c>
      <c r="NIP297" s="38" t="s">
        <v>1291</v>
      </c>
      <c r="NIQ297" s="38" t="s">
        <v>1291</v>
      </c>
      <c r="NIR297" s="38" t="s">
        <v>1291</v>
      </c>
      <c r="NIS297" s="38" t="s">
        <v>1291</v>
      </c>
      <c r="NIT297" s="38" t="s">
        <v>1291</v>
      </c>
      <c r="NIU297" s="38" t="s">
        <v>1291</v>
      </c>
      <c r="NIV297" s="38" t="s">
        <v>1291</v>
      </c>
      <c r="NIW297" s="38" t="s">
        <v>1291</v>
      </c>
      <c r="NIX297" s="38" t="s">
        <v>1291</v>
      </c>
      <c r="NIY297" s="38" t="s">
        <v>1291</v>
      </c>
      <c r="NIZ297" s="38" t="s">
        <v>1291</v>
      </c>
      <c r="NJA297" s="38" t="s">
        <v>1291</v>
      </c>
      <c r="NJB297" s="38" t="s">
        <v>1291</v>
      </c>
      <c r="NJC297" s="38" t="s">
        <v>1291</v>
      </c>
      <c r="NJD297" s="38" t="s">
        <v>1291</v>
      </c>
      <c r="NJE297" s="38" t="s">
        <v>1291</v>
      </c>
      <c r="NJF297" s="38" t="s">
        <v>1291</v>
      </c>
      <c r="NJG297" s="38" t="s">
        <v>1291</v>
      </c>
      <c r="NJH297" s="38" t="s">
        <v>1291</v>
      </c>
      <c r="NJI297" s="38" t="s">
        <v>1291</v>
      </c>
      <c r="NJJ297" s="38" t="s">
        <v>1291</v>
      </c>
      <c r="NJK297" s="38" t="s">
        <v>1291</v>
      </c>
      <c r="NJL297" s="38" t="s">
        <v>1291</v>
      </c>
      <c r="NJM297" s="38" t="s">
        <v>1291</v>
      </c>
      <c r="NJN297" s="38" t="s">
        <v>1291</v>
      </c>
      <c r="NJO297" s="38" t="s">
        <v>1291</v>
      </c>
      <c r="NJP297" s="38" t="s">
        <v>1291</v>
      </c>
      <c r="NJQ297" s="38" t="s">
        <v>1291</v>
      </c>
      <c r="NJR297" s="38" t="s">
        <v>1291</v>
      </c>
      <c r="NJS297" s="38" t="s">
        <v>1291</v>
      </c>
      <c r="NJT297" s="38" t="s">
        <v>1291</v>
      </c>
      <c r="NJU297" s="38" t="s">
        <v>1291</v>
      </c>
      <c r="NJV297" s="38" t="s">
        <v>1291</v>
      </c>
      <c r="NJW297" s="38" t="s">
        <v>1291</v>
      </c>
      <c r="NJX297" s="38" t="s">
        <v>1291</v>
      </c>
      <c r="NJY297" s="38" t="s">
        <v>1291</v>
      </c>
      <c r="NJZ297" s="38" t="s">
        <v>1291</v>
      </c>
      <c r="NKA297" s="38" t="s">
        <v>1291</v>
      </c>
      <c r="NKB297" s="38" t="s">
        <v>1291</v>
      </c>
      <c r="NKC297" s="38" t="s">
        <v>1291</v>
      </c>
      <c r="NKD297" s="38" t="s">
        <v>1291</v>
      </c>
      <c r="NKE297" s="38" t="s">
        <v>1291</v>
      </c>
      <c r="NKF297" s="38" t="s">
        <v>1291</v>
      </c>
      <c r="NKG297" s="38" t="s">
        <v>1291</v>
      </c>
      <c r="NKH297" s="38" t="s">
        <v>1291</v>
      </c>
      <c r="NKI297" s="38" t="s">
        <v>1291</v>
      </c>
      <c r="NKJ297" s="38" t="s">
        <v>1291</v>
      </c>
      <c r="NKK297" s="38" t="s">
        <v>1291</v>
      </c>
      <c r="NKL297" s="38" t="s">
        <v>1291</v>
      </c>
      <c r="NKM297" s="38" t="s">
        <v>1291</v>
      </c>
      <c r="NKN297" s="38" t="s">
        <v>1291</v>
      </c>
      <c r="NKO297" s="38" t="s">
        <v>1291</v>
      </c>
      <c r="NKP297" s="38" t="s">
        <v>1291</v>
      </c>
      <c r="NKQ297" s="38" t="s">
        <v>1291</v>
      </c>
      <c r="NKR297" s="38" t="s">
        <v>1291</v>
      </c>
      <c r="NKS297" s="38" t="s">
        <v>1291</v>
      </c>
      <c r="NKT297" s="38" t="s">
        <v>1291</v>
      </c>
      <c r="NKU297" s="38" t="s">
        <v>1291</v>
      </c>
      <c r="NKV297" s="38" t="s">
        <v>1291</v>
      </c>
      <c r="NKW297" s="38" t="s">
        <v>1291</v>
      </c>
      <c r="NKX297" s="38" t="s">
        <v>1291</v>
      </c>
      <c r="NKY297" s="38" t="s">
        <v>1291</v>
      </c>
      <c r="NKZ297" s="38" t="s">
        <v>1291</v>
      </c>
      <c r="NLA297" s="38" t="s">
        <v>1291</v>
      </c>
      <c r="NLB297" s="38" t="s">
        <v>1291</v>
      </c>
      <c r="NLC297" s="38" t="s">
        <v>1291</v>
      </c>
      <c r="NLD297" s="38" t="s">
        <v>1291</v>
      </c>
      <c r="NLE297" s="38" t="s">
        <v>1291</v>
      </c>
      <c r="NLF297" s="38" t="s">
        <v>1291</v>
      </c>
      <c r="NLG297" s="38" t="s">
        <v>1291</v>
      </c>
      <c r="NLH297" s="38" t="s">
        <v>1291</v>
      </c>
      <c r="NLI297" s="38" t="s">
        <v>1291</v>
      </c>
      <c r="NLJ297" s="38" t="s">
        <v>1291</v>
      </c>
      <c r="NLK297" s="38" t="s">
        <v>1291</v>
      </c>
      <c r="NLL297" s="38" t="s">
        <v>1291</v>
      </c>
      <c r="NLM297" s="38" t="s">
        <v>1291</v>
      </c>
      <c r="NLN297" s="38" t="s">
        <v>1291</v>
      </c>
      <c r="NLO297" s="38" t="s">
        <v>1291</v>
      </c>
      <c r="NLP297" s="38" t="s">
        <v>1291</v>
      </c>
      <c r="NLQ297" s="38" t="s">
        <v>1291</v>
      </c>
      <c r="NLR297" s="38" t="s">
        <v>1291</v>
      </c>
      <c r="NLS297" s="38" t="s">
        <v>1291</v>
      </c>
      <c r="NLT297" s="38" t="s">
        <v>1291</v>
      </c>
      <c r="NLU297" s="38" t="s">
        <v>1291</v>
      </c>
      <c r="NLV297" s="38" t="s">
        <v>1291</v>
      </c>
      <c r="NLW297" s="38" t="s">
        <v>1291</v>
      </c>
      <c r="NLX297" s="38" t="s">
        <v>1291</v>
      </c>
      <c r="NLY297" s="38" t="s">
        <v>1291</v>
      </c>
      <c r="NLZ297" s="38" t="s">
        <v>1291</v>
      </c>
      <c r="NMA297" s="38" t="s">
        <v>1291</v>
      </c>
      <c r="NMB297" s="38" t="s">
        <v>1291</v>
      </c>
      <c r="NMC297" s="38" t="s">
        <v>1291</v>
      </c>
      <c r="NMD297" s="38" t="s">
        <v>1291</v>
      </c>
      <c r="NME297" s="38" t="s">
        <v>1291</v>
      </c>
      <c r="NMF297" s="38" t="s">
        <v>1291</v>
      </c>
      <c r="NMG297" s="38" t="s">
        <v>1291</v>
      </c>
      <c r="NMH297" s="38" t="s">
        <v>1291</v>
      </c>
      <c r="NMI297" s="38" t="s">
        <v>1291</v>
      </c>
      <c r="NMJ297" s="38" t="s">
        <v>1291</v>
      </c>
      <c r="NMK297" s="38" t="s">
        <v>1291</v>
      </c>
      <c r="NML297" s="38" t="s">
        <v>1291</v>
      </c>
      <c r="NMM297" s="38" t="s">
        <v>1291</v>
      </c>
      <c r="NMN297" s="38" t="s">
        <v>1291</v>
      </c>
      <c r="NMO297" s="38" t="s">
        <v>1291</v>
      </c>
      <c r="NMP297" s="38" t="s">
        <v>1291</v>
      </c>
      <c r="NMQ297" s="38" t="s">
        <v>1291</v>
      </c>
      <c r="NMR297" s="38" t="s">
        <v>1291</v>
      </c>
      <c r="NMS297" s="38" t="s">
        <v>1291</v>
      </c>
      <c r="NMT297" s="38" t="s">
        <v>1291</v>
      </c>
      <c r="NMU297" s="38" t="s">
        <v>1291</v>
      </c>
      <c r="NMV297" s="38" t="s">
        <v>1291</v>
      </c>
      <c r="NMW297" s="38" t="s">
        <v>1291</v>
      </c>
      <c r="NMX297" s="38" t="s">
        <v>1291</v>
      </c>
      <c r="NMY297" s="38" t="s">
        <v>1291</v>
      </c>
      <c r="NMZ297" s="38" t="s">
        <v>1291</v>
      </c>
      <c r="NNA297" s="38" t="s">
        <v>1291</v>
      </c>
      <c r="NNB297" s="38" t="s">
        <v>1291</v>
      </c>
      <c r="NNC297" s="38" t="s">
        <v>1291</v>
      </c>
      <c r="NND297" s="38" t="s">
        <v>1291</v>
      </c>
      <c r="NNE297" s="38" t="s">
        <v>1291</v>
      </c>
      <c r="NNF297" s="38" t="s">
        <v>1291</v>
      </c>
      <c r="NNG297" s="38" t="s">
        <v>1291</v>
      </c>
      <c r="NNH297" s="38" t="s">
        <v>1291</v>
      </c>
      <c r="NNI297" s="38" t="s">
        <v>1291</v>
      </c>
      <c r="NNJ297" s="38" t="s">
        <v>1291</v>
      </c>
      <c r="NNK297" s="38" t="s">
        <v>1291</v>
      </c>
      <c r="NNL297" s="38" t="s">
        <v>1291</v>
      </c>
      <c r="NNM297" s="38" t="s">
        <v>1291</v>
      </c>
      <c r="NNN297" s="38" t="s">
        <v>1291</v>
      </c>
      <c r="NNO297" s="38" t="s">
        <v>1291</v>
      </c>
      <c r="NNP297" s="38" t="s">
        <v>1291</v>
      </c>
      <c r="NNQ297" s="38" t="s">
        <v>1291</v>
      </c>
      <c r="NNR297" s="38" t="s">
        <v>1291</v>
      </c>
      <c r="NNS297" s="38" t="s">
        <v>1291</v>
      </c>
      <c r="NNT297" s="38" t="s">
        <v>1291</v>
      </c>
      <c r="NNU297" s="38" t="s">
        <v>1291</v>
      </c>
      <c r="NNV297" s="38" t="s">
        <v>1291</v>
      </c>
      <c r="NNW297" s="38" t="s">
        <v>1291</v>
      </c>
      <c r="NNX297" s="38" t="s">
        <v>1291</v>
      </c>
      <c r="NNY297" s="38" t="s">
        <v>1291</v>
      </c>
      <c r="NNZ297" s="38" t="s">
        <v>1291</v>
      </c>
      <c r="NOA297" s="38" t="s">
        <v>1291</v>
      </c>
      <c r="NOB297" s="38" t="s">
        <v>1291</v>
      </c>
      <c r="NOC297" s="38" t="s">
        <v>1291</v>
      </c>
      <c r="NOD297" s="38" t="s">
        <v>1291</v>
      </c>
      <c r="NOE297" s="38" t="s">
        <v>1291</v>
      </c>
      <c r="NOF297" s="38" t="s">
        <v>1291</v>
      </c>
      <c r="NOG297" s="38" t="s">
        <v>1291</v>
      </c>
      <c r="NOH297" s="38" t="s">
        <v>1291</v>
      </c>
      <c r="NOI297" s="38" t="s">
        <v>1291</v>
      </c>
      <c r="NOJ297" s="38" t="s">
        <v>1291</v>
      </c>
      <c r="NOK297" s="38" t="s">
        <v>1291</v>
      </c>
      <c r="NOL297" s="38" t="s">
        <v>1291</v>
      </c>
      <c r="NOM297" s="38" t="s">
        <v>1291</v>
      </c>
      <c r="NON297" s="38" t="s">
        <v>1291</v>
      </c>
      <c r="NOO297" s="38" t="s">
        <v>1291</v>
      </c>
      <c r="NOP297" s="38" t="s">
        <v>1291</v>
      </c>
      <c r="NOQ297" s="38" t="s">
        <v>1291</v>
      </c>
      <c r="NOR297" s="38" t="s">
        <v>1291</v>
      </c>
      <c r="NOS297" s="38" t="s">
        <v>1291</v>
      </c>
      <c r="NOT297" s="38" t="s">
        <v>1291</v>
      </c>
      <c r="NOU297" s="38" t="s">
        <v>1291</v>
      </c>
      <c r="NOV297" s="38" t="s">
        <v>1291</v>
      </c>
      <c r="NOW297" s="38" t="s">
        <v>1291</v>
      </c>
      <c r="NOX297" s="38" t="s">
        <v>1291</v>
      </c>
      <c r="NOY297" s="38" t="s">
        <v>1291</v>
      </c>
      <c r="NOZ297" s="38" t="s">
        <v>1291</v>
      </c>
      <c r="NPA297" s="38" t="s">
        <v>1291</v>
      </c>
      <c r="NPB297" s="38" t="s">
        <v>1291</v>
      </c>
      <c r="NPC297" s="38" t="s">
        <v>1291</v>
      </c>
      <c r="NPD297" s="38" t="s">
        <v>1291</v>
      </c>
      <c r="NPE297" s="38" t="s">
        <v>1291</v>
      </c>
      <c r="NPF297" s="38" t="s">
        <v>1291</v>
      </c>
      <c r="NPG297" s="38" t="s">
        <v>1291</v>
      </c>
      <c r="NPH297" s="38" t="s">
        <v>1291</v>
      </c>
      <c r="NPI297" s="38" t="s">
        <v>1291</v>
      </c>
      <c r="NPJ297" s="38" t="s">
        <v>1291</v>
      </c>
      <c r="NPK297" s="38" t="s">
        <v>1291</v>
      </c>
      <c r="NPL297" s="38" t="s">
        <v>1291</v>
      </c>
      <c r="NPM297" s="38" t="s">
        <v>1291</v>
      </c>
      <c r="NPN297" s="38" t="s">
        <v>1291</v>
      </c>
      <c r="NPO297" s="38" t="s">
        <v>1291</v>
      </c>
      <c r="NPP297" s="38" t="s">
        <v>1291</v>
      </c>
      <c r="NPQ297" s="38" t="s">
        <v>1291</v>
      </c>
      <c r="NPR297" s="38" t="s">
        <v>1291</v>
      </c>
      <c r="NPS297" s="38" t="s">
        <v>1291</v>
      </c>
      <c r="NPT297" s="38" t="s">
        <v>1291</v>
      </c>
      <c r="NPU297" s="38" t="s">
        <v>1291</v>
      </c>
      <c r="NPV297" s="38" t="s">
        <v>1291</v>
      </c>
      <c r="NPW297" s="38" t="s">
        <v>1291</v>
      </c>
      <c r="NPX297" s="38" t="s">
        <v>1291</v>
      </c>
      <c r="NPY297" s="38" t="s">
        <v>1291</v>
      </c>
      <c r="NPZ297" s="38" t="s">
        <v>1291</v>
      </c>
      <c r="NQA297" s="38" t="s">
        <v>1291</v>
      </c>
      <c r="NQB297" s="38" t="s">
        <v>1291</v>
      </c>
      <c r="NQC297" s="38" t="s">
        <v>1291</v>
      </c>
      <c r="NQD297" s="38" t="s">
        <v>1291</v>
      </c>
      <c r="NQE297" s="38" t="s">
        <v>1291</v>
      </c>
      <c r="NQF297" s="38" t="s">
        <v>1291</v>
      </c>
      <c r="NQG297" s="38" t="s">
        <v>1291</v>
      </c>
      <c r="NQH297" s="38" t="s">
        <v>1291</v>
      </c>
      <c r="NQI297" s="38" t="s">
        <v>1291</v>
      </c>
      <c r="NQJ297" s="38" t="s">
        <v>1291</v>
      </c>
      <c r="NQK297" s="38" t="s">
        <v>1291</v>
      </c>
      <c r="NQL297" s="38" t="s">
        <v>1291</v>
      </c>
      <c r="NQM297" s="38" t="s">
        <v>1291</v>
      </c>
      <c r="NQN297" s="38" t="s">
        <v>1291</v>
      </c>
      <c r="NQO297" s="38" t="s">
        <v>1291</v>
      </c>
      <c r="NQP297" s="38" t="s">
        <v>1291</v>
      </c>
      <c r="NQQ297" s="38" t="s">
        <v>1291</v>
      </c>
      <c r="NQR297" s="38" t="s">
        <v>1291</v>
      </c>
      <c r="NQS297" s="38" t="s">
        <v>1291</v>
      </c>
      <c r="NQT297" s="38" t="s">
        <v>1291</v>
      </c>
      <c r="NQU297" s="38" t="s">
        <v>1291</v>
      </c>
      <c r="NQV297" s="38" t="s">
        <v>1291</v>
      </c>
      <c r="NQW297" s="38" t="s">
        <v>1291</v>
      </c>
      <c r="NQX297" s="38" t="s">
        <v>1291</v>
      </c>
      <c r="NQY297" s="38" t="s">
        <v>1291</v>
      </c>
      <c r="NQZ297" s="38" t="s">
        <v>1291</v>
      </c>
      <c r="NRA297" s="38" t="s">
        <v>1291</v>
      </c>
      <c r="NRB297" s="38" t="s">
        <v>1291</v>
      </c>
      <c r="NRC297" s="38" t="s">
        <v>1291</v>
      </c>
      <c r="NRD297" s="38" t="s">
        <v>1291</v>
      </c>
      <c r="NRE297" s="38" t="s">
        <v>1291</v>
      </c>
      <c r="NRF297" s="38" t="s">
        <v>1291</v>
      </c>
      <c r="NRG297" s="38" t="s">
        <v>1291</v>
      </c>
      <c r="NRH297" s="38" t="s">
        <v>1291</v>
      </c>
      <c r="NRI297" s="38" t="s">
        <v>1291</v>
      </c>
      <c r="NRJ297" s="38" t="s">
        <v>1291</v>
      </c>
      <c r="NRK297" s="38" t="s">
        <v>1291</v>
      </c>
      <c r="NRL297" s="38" t="s">
        <v>1291</v>
      </c>
      <c r="NRM297" s="38" t="s">
        <v>1291</v>
      </c>
      <c r="NRN297" s="38" t="s">
        <v>1291</v>
      </c>
      <c r="NRO297" s="38" t="s">
        <v>1291</v>
      </c>
      <c r="NRP297" s="38" t="s">
        <v>1291</v>
      </c>
      <c r="NRQ297" s="38" t="s">
        <v>1291</v>
      </c>
      <c r="NRR297" s="38" t="s">
        <v>1291</v>
      </c>
      <c r="NRS297" s="38" t="s">
        <v>1291</v>
      </c>
      <c r="NRT297" s="38" t="s">
        <v>1291</v>
      </c>
      <c r="NRU297" s="38" t="s">
        <v>1291</v>
      </c>
      <c r="NRV297" s="38" t="s">
        <v>1291</v>
      </c>
      <c r="NRW297" s="38" t="s">
        <v>1291</v>
      </c>
      <c r="NRX297" s="38" t="s">
        <v>1291</v>
      </c>
      <c r="NRY297" s="38" t="s">
        <v>1291</v>
      </c>
      <c r="NRZ297" s="38" t="s">
        <v>1291</v>
      </c>
      <c r="NSA297" s="38" t="s">
        <v>1291</v>
      </c>
      <c r="NSB297" s="38" t="s">
        <v>1291</v>
      </c>
      <c r="NSC297" s="38" t="s">
        <v>1291</v>
      </c>
      <c r="NSD297" s="38" t="s">
        <v>1291</v>
      </c>
      <c r="NSE297" s="38" t="s">
        <v>1291</v>
      </c>
      <c r="NSF297" s="38" t="s">
        <v>1291</v>
      </c>
      <c r="NSG297" s="38" t="s">
        <v>1291</v>
      </c>
      <c r="NSH297" s="38" t="s">
        <v>1291</v>
      </c>
      <c r="NSI297" s="38" t="s">
        <v>1291</v>
      </c>
      <c r="NSJ297" s="38" t="s">
        <v>1291</v>
      </c>
      <c r="NSK297" s="38" t="s">
        <v>1291</v>
      </c>
      <c r="NSL297" s="38" t="s">
        <v>1291</v>
      </c>
      <c r="NSM297" s="38" t="s">
        <v>1291</v>
      </c>
      <c r="NSN297" s="38" t="s">
        <v>1291</v>
      </c>
      <c r="NSO297" s="38" t="s">
        <v>1291</v>
      </c>
      <c r="NSP297" s="38" t="s">
        <v>1291</v>
      </c>
      <c r="NSQ297" s="38" t="s">
        <v>1291</v>
      </c>
      <c r="NSR297" s="38" t="s">
        <v>1291</v>
      </c>
      <c r="NSS297" s="38" t="s">
        <v>1291</v>
      </c>
      <c r="NST297" s="38" t="s">
        <v>1291</v>
      </c>
      <c r="NSU297" s="38" t="s">
        <v>1291</v>
      </c>
      <c r="NSV297" s="38" t="s">
        <v>1291</v>
      </c>
      <c r="NSW297" s="38" t="s">
        <v>1291</v>
      </c>
      <c r="NSX297" s="38" t="s">
        <v>1291</v>
      </c>
      <c r="NSY297" s="38" t="s">
        <v>1291</v>
      </c>
      <c r="NSZ297" s="38" t="s">
        <v>1291</v>
      </c>
      <c r="NTA297" s="38" t="s">
        <v>1291</v>
      </c>
      <c r="NTB297" s="38" t="s">
        <v>1291</v>
      </c>
      <c r="NTC297" s="38" t="s">
        <v>1291</v>
      </c>
      <c r="NTD297" s="38" t="s">
        <v>1291</v>
      </c>
      <c r="NTE297" s="38" t="s">
        <v>1291</v>
      </c>
      <c r="NTF297" s="38" t="s">
        <v>1291</v>
      </c>
      <c r="NTG297" s="38" t="s">
        <v>1291</v>
      </c>
      <c r="NTH297" s="38" t="s">
        <v>1291</v>
      </c>
      <c r="NTI297" s="38" t="s">
        <v>1291</v>
      </c>
      <c r="NTJ297" s="38" t="s">
        <v>1291</v>
      </c>
      <c r="NTK297" s="38" t="s">
        <v>1291</v>
      </c>
      <c r="NTL297" s="38" t="s">
        <v>1291</v>
      </c>
      <c r="NTM297" s="38" t="s">
        <v>1291</v>
      </c>
      <c r="NTN297" s="38" t="s">
        <v>1291</v>
      </c>
      <c r="NTO297" s="38" t="s">
        <v>1291</v>
      </c>
      <c r="NTP297" s="38" t="s">
        <v>1291</v>
      </c>
      <c r="NTQ297" s="38" t="s">
        <v>1291</v>
      </c>
      <c r="NTR297" s="38" t="s">
        <v>1291</v>
      </c>
      <c r="NTS297" s="38" t="s">
        <v>1291</v>
      </c>
      <c r="NTT297" s="38" t="s">
        <v>1291</v>
      </c>
      <c r="NTU297" s="38" t="s">
        <v>1291</v>
      </c>
      <c r="NTV297" s="38" t="s">
        <v>1291</v>
      </c>
      <c r="NTW297" s="38" t="s">
        <v>1291</v>
      </c>
      <c r="NTX297" s="38" t="s">
        <v>1291</v>
      </c>
      <c r="NTY297" s="38" t="s">
        <v>1291</v>
      </c>
      <c r="NTZ297" s="38" t="s">
        <v>1291</v>
      </c>
      <c r="NUA297" s="38" t="s">
        <v>1291</v>
      </c>
      <c r="NUB297" s="38" t="s">
        <v>1291</v>
      </c>
      <c r="NUC297" s="38" t="s">
        <v>1291</v>
      </c>
      <c r="NUD297" s="38" t="s">
        <v>1291</v>
      </c>
      <c r="NUE297" s="38" t="s">
        <v>1291</v>
      </c>
      <c r="NUF297" s="38" t="s">
        <v>1291</v>
      </c>
      <c r="NUG297" s="38" t="s">
        <v>1291</v>
      </c>
      <c r="NUH297" s="38" t="s">
        <v>1291</v>
      </c>
      <c r="NUI297" s="38" t="s">
        <v>1291</v>
      </c>
      <c r="NUJ297" s="38" t="s">
        <v>1291</v>
      </c>
      <c r="NUK297" s="38" t="s">
        <v>1291</v>
      </c>
      <c r="NUL297" s="38" t="s">
        <v>1291</v>
      </c>
      <c r="NUM297" s="38" t="s">
        <v>1291</v>
      </c>
      <c r="NUN297" s="38" t="s">
        <v>1291</v>
      </c>
      <c r="NUO297" s="38" t="s">
        <v>1291</v>
      </c>
      <c r="NUP297" s="38" t="s">
        <v>1291</v>
      </c>
      <c r="NUQ297" s="38" t="s">
        <v>1291</v>
      </c>
      <c r="NUR297" s="38" t="s">
        <v>1291</v>
      </c>
      <c r="NUS297" s="38" t="s">
        <v>1291</v>
      </c>
      <c r="NUT297" s="38" t="s">
        <v>1291</v>
      </c>
      <c r="NUU297" s="38" t="s">
        <v>1291</v>
      </c>
      <c r="NUV297" s="38" t="s">
        <v>1291</v>
      </c>
      <c r="NUW297" s="38" t="s">
        <v>1291</v>
      </c>
      <c r="NUX297" s="38" t="s">
        <v>1291</v>
      </c>
      <c r="NUY297" s="38" t="s">
        <v>1291</v>
      </c>
      <c r="NUZ297" s="38" t="s">
        <v>1291</v>
      </c>
      <c r="NVA297" s="38" t="s">
        <v>1291</v>
      </c>
      <c r="NVB297" s="38" t="s">
        <v>1291</v>
      </c>
      <c r="NVC297" s="38" t="s">
        <v>1291</v>
      </c>
      <c r="NVD297" s="38" t="s">
        <v>1291</v>
      </c>
      <c r="NVE297" s="38" t="s">
        <v>1291</v>
      </c>
      <c r="NVF297" s="38" t="s">
        <v>1291</v>
      </c>
      <c r="NVG297" s="38" t="s">
        <v>1291</v>
      </c>
      <c r="NVH297" s="38" t="s">
        <v>1291</v>
      </c>
      <c r="NVI297" s="38" t="s">
        <v>1291</v>
      </c>
      <c r="NVJ297" s="38" t="s">
        <v>1291</v>
      </c>
      <c r="NVK297" s="38" t="s">
        <v>1291</v>
      </c>
      <c r="NVL297" s="38" t="s">
        <v>1291</v>
      </c>
      <c r="NVM297" s="38" t="s">
        <v>1291</v>
      </c>
      <c r="NVN297" s="38" t="s">
        <v>1291</v>
      </c>
      <c r="NVO297" s="38" t="s">
        <v>1291</v>
      </c>
      <c r="NVP297" s="38" t="s">
        <v>1291</v>
      </c>
      <c r="NVQ297" s="38" t="s">
        <v>1291</v>
      </c>
      <c r="NVR297" s="38" t="s">
        <v>1291</v>
      </c>
      <c r="NVS297" s="38" t="s">
        <v>1291</v>
      </c>
      <c r="NVT297" s="38" t="s">
        <v>1291</v>
      </c>
      <c r="NVU297" s="38" t="s">
        <v>1291</v>
      </c>
      <c r="NVV297" s="38" t="s">
        <v>1291</v>
      </c>
      <c r="NVW297" s="38" t="s">
        <v>1291</v>
      </c>
      <c r="NVX297" s="38" t="s">
        <v>1291</v>
      </c>
      <c r="NVY297" s="38" t="s">
        <v>1291</v>
      </c>
      <c r="NVZ297" s="38" t="s">
        <v>1291</v>
      </c>
      <c r="NWA297" s="38" t="s">
        <v>1291</v>
      </c>
      <c r="NWB297" s="38" t="s">
        <v>1291</v>
      </c>
      <c r="NWC297" s="38" t="s">
        <v>1291</v>
      </c>
      <c r="NWD297" s="38" t="s">
        <v>1291</v>
      </c>
      <c r="NWE297" s="38" t="s">
        <v>1291</v>
      </c>
      <c r="NWF297" s="38" t="s">
        <v>1291</v>
      </c>
      <c r="NWG297" s="38" t="s">
        <v>1291</v>
      </c>
      <c r="NWH297" s="38" t="s">
        <v>1291</v>
      </c>
      <c r="NWI297" s="38" t="s">
        <v>1291</v>
      </c>
      <c r="NWJ297" s="38" t="s">
        <v>1291</v>
      </c>
      <c r="NWK297" s="38" t="s">
        <v>1291</v>
      </c>
      <c r="NWL297" s="38" t="s">
        <v>1291</v>
      </c>
      <c r="NWM297" s="38" t="s">
        <v>1291</v>
      </c>
      <c r="NWN297" s="38" t="s">
        <v>1291</v>
      </c>
      <c r="NWO297" s="38" t="s">
        <v>1291</v>
      </c>
      <c r="NWP297" s="38" t="s">
        <v>1291</v>
      </c>
      <c r="NWQ297" s="38" t="s">
        <v>1291</v>
      </c>
      <c r="NWR297" s="38" t="s">
        <v>1291</v>
      </c>
      <c r="NWS297" s="38" t="s">
        <v>1291</v>
      </c>
      <c r="NWT297" s="38" t="s">
        <v>1291</v>
      </c>
      <c r="NWU297" s="38" t="s">
        <v>1291</v>
      </c>
      <c r="NWV297" s="38" t="s">
        <v>1291</v>
      </c>
      <c r="NWW297" s="38" t="s">
        <v>1291</v>
      </c>
      <c r="NWX297" s="38" t="s">
        <v>1291</v>
      </c>
      <c r="NWY297" s="38" t="s">
        <v>1291</v>
      </c>
      <c r="NWZ297" s="38" t="s">
        <v>1291</v>
      </c>
      <c r="NXA297" s="38" t="s">
        <v>1291</v>
      </c>
      <c r="NXB297" s="38" t="s">
        <v>1291</v>
      </c>
      <c r="NXC297" s="38" t="s">
        <v>1291</v>
      </c>
      <c r="NXD297" s="38" t="s">
        <v>1291</v>
      </c>
      <c r="NXE297" s="38" t="s">
        <v>1291</v>
      </c>
      <c r="NXF297" s="38" t="s">
        <v>1291</v>
      </c>
      <c r="NXG297" s="38" t="s">
        <v>1291</v>
      </c>
      <c r="NXH297" s="38" t="s">
        <v>1291</v>
      </c>
      <c r="NXI297" s="38" t="s">
        <v>1291</v>
      </c>
      <c r="NXJ297" s="38" t="s">
        <v>1291</v>
      </c>
      <c r="NXK297" s="38" t="s">
        <v>1291</v>
      </c>
      <c r="NXL297" s="38" t="s">
        <v>1291</v>
      </c>
      <c r="NXM297" s="38" t="s">
        <v>1291</v>
      </c>
      <c r="NXN297" s="38" t="s">
        <v>1291</v>
      </c>
      <c r="NXO297" s="38" t="s">
        <v>1291</v>
      </c>
      <c r="NXP297" s="38" t="s">
        <v>1291</v>
      </c>
      <c r="NXQ297" s="38" t="s">
        <v>1291</v>
      </c>
      <c r="NXR297" s="38" t="s">
        <v>1291</v>
      </c>
      <c r="NXS297" s="38" t="s">
        <v>1291</v>
      </c>
      <c r="NXT297" s="38" t="s">
        <v>1291</v>
      </c>
      <c r="NXU297" s="38" t="s">
        <v>1291</v>
      </c>
      <c r="NXV297" s="38" t="s">
        <v>1291</v>
      </c>
      <c r="NXW297" s="38" t="s">
        <v>1291</v>
      </c>
      <c r="NXX297" s="38" t="s">
        <v>1291</v>
      </c>
      <c r="NXY297" s="38" t="s">
        <v>1291</v>
      </c>
      <c r="NXZ297" s="38" t="s">
        <v>1291</v>
      </c>
      <c r="NYA297" s="38" t="s">
        <v>1291</v>
      </c>
      <c r="NYB297" s="38" t="s">
        <v>1291</v>
      </c>
      <c r="NYC297" s="38" t="s">
        <v>1291</v>
      </c>
      <c r="NYD297" s="38" t="s">
        <v>1291</v>
      </c>
      <c r="NYE297" s="38" t="s">
        <v>1291</v>
      </c>
      <c r="NYF297" s="38" t="s">
        <v>1291</v>
      </c>
      <c r="NYG297" s="38" t="s">
        <v>1291</v>
      </c>
      <c r="NYH297" s="38" t="s">
        <v>1291</v>
      </c>
      <c r="NYI297" s="38" t="s">
        <v>1291</v>
      </c>
      <c r="NYJ297" s="38" t="s">
        <v>1291</v>
      </c>
      <c r="NYK297" s="38" t="s">
        <v>1291</v>
      </c>
      <c r="NYL297" s="38" t="s">
        <v>1291</v>
      </c>
      <c r="NYM297" s="38" t="s">
        <v>1291</v>
      </c>
      <c r="NYN297" s="38" t="s">
        <v>1291</v>
      </c>
      <c r="NYO297" s="38" t="s">
        <v>1291</v>
      </c>
      <c r="NYP297" s="38" t="s">
        <v>1291</v>
      </c>
      <c r="NYQ297" s="38" t="s">
        <v>1291</v>
      </c>
      <c r="NYR297" s="38" t="s">
        <v>1291</v>
      </c>
      <c r="NYS297" s="38" t="s">
        <v>1291</v>
      </c>
      <c r="NYT297" s="38" t="s">
        <v>1291</v>
      </c>
      <c r="NYU297" s="38" t="s">
        <v>1291</v>
      </c>
      <c r="NYV297" s="38" t="s">
        <v>1291</v>
      </c>
      <c r="NYW297" s="38" t="s">
        <v>1291</v>
      </c>
      <c r="NYX297" s="38" t="s">
        <v>1291</v>
      </c>
      <c r="NYY297" s="38" t="s">
        <v>1291</v>
      </c>
      <c r="NYZ297" s="38" t="s">
        <v>1291</v>
      </c>
      <c r="NZA297" s="38" t="s">
        <v>1291</v>
      </c>
      <c r="NZB297" s="38" t="s">
        <v>1291</v>
      </c>
      <c r="NZC297" s="38" t="s">
        <v>1291</v>
      </c>
      <c r="NZD297" s="38" t="s">
        <v>1291</v>
      </c>
      <c r="NZE297" s="38" t="s">
        <v>1291</v>
      </c>
      <c r="NZF297" s="38" t="s">
        <v>1291</v>
      </c>
      <c r="NZG297" s="38" t="s">
        <v>1291</v>
      </c>
      <c r="NZH297" s="38" t="s">
        <v>1291</v>
      </c>
      <c r="NZI297" s="38" t="s">
        <v>1291</v>
      </c>
      <c r="NZJ297" s="38" t="s">
        <v>1291</v>
      </c>
      <c r="NZK297" s="38" t="s">
        <v>1291</v>
      </c>
      <c r="NZL297" s="38" t="s">
        <v>1291</v>
      </c>
      <c r="NZM297" s="38" t="s">
        <v>1291</v>
      </c>
      <c r="NZN297" s="38" t="s">
        <v>1291</v>
      </c>
      <c r="NZO297" s="38" t="s">
        <v>1291</v>
      </c>
      <c r="NZP297" s="38" t="s">
        <v>1291</v>
      </c>
      <c r="NZQ297" s="38" t="s">
        <v>1291</v>
      </c>
      <c r="NZR297" s="38" t="s">
        <v>1291</v>
      </c>
      <c r="NZS297" s="38" t="s">
        <v>1291</v>
      </c>
      <c r="NZT297" s="38" t="s">
        <v>1291</v>
      </c>
      <c r="NZU297" s="38" t="s">
        <v>1291</v>
      </c>
      <c r="NZV297" s="38" t="s">
        <v>1291</v>
      </c>
      <c r="NZW297" s="38" t="s">
        <v>1291</v>
      </c>
      <c r="NZX297" s="38" t="s">
        <v>1291</v>
      </c>
      <c r="NZY297" s="38" t="s">
        <v>1291</v>
      </c>
      <c r="NZZ297" s="38" t="s">
        <v>1291</v>
      </c>
      <c r="OAA297" s="38" t="s">
        <v>1291</v>
      </c>
      <c r="OAB297" s="38" t="s">
        <v>1291</v>
      </c>
      <c r="OAC297" s="38" t="s">
        <v>1291</v>
      </c>
      <c r="OAD297" s="38" t="s">
        <v>1291</v>
      </c>
      <c r="OAE297" s="38" t="s">
        <v>1291</v>
      </c>
      <c r="OAF297" s="38" t="s">
        <v>1291</v>
      </c>
      <c r="OAG297" s="38" t="s">
        <v>1291</v>
      </c>
      <c r="OAH297" s="38" t="s">
        <v>1291</v>
      </c>
      <c r="OAI297" s="38" t="s">
        <v>1291</v>
      </c>
      <c r="OAJ297" s="38" t="s">
        <v>1291</v>
      </c>
      <c r="OAK297" s="38" t="s">
        <v>1291</v>
      </c>
      <c r="OAL297" s="38" t="s">
        <v>1291</v>
      </c>
      <c r="OAM297" s="38" t="s">
        <v>1291</v>
      </c>
      <c r="OAN297" s="38" t="s">
        <v>1291</v>
      </c>
      <c r="OAO297" s="38" t="s">
        <v>1291</v>
      </c>
      <c r="OAP297" s="38" t="s">
        <v>1291</v>
      </c>
      <c r="OAQ297" s="38" t="s">
        <v>1291</v>
      </c>
      <c r="OAR297" s="38" t="s">
        <v>1291</v>
      </c>
      <c r="OAS297" s="38" t="s">
        <v>1291</v>
      </c>
      <c r="OAT297" s="38" t="s">
        <v>1291</v>
      </c>
      <c r="OAU297" s="38" t="s">
        <v>1291</v>
      </c>
      <c r="OAV297" s="38" t="s">
        <v>1291</v>
      </c>
      <c r="OAW297" s="38" t="s">
        <v>1291</v>
      </c>
      <c r="OAX297" s="38" t="s">
        <v>1291</v>
      </c>
      <c r="OAY297" s="38" t="s">
        <v>1291</v>
      </c>
      <c r="OAZ297" s="38" t="s">
        <v>1291</v>
      </c>
      <c r="OBA297" s="38" t="s">
        <v>1291</v>
      </c>
      <c r="OBB297" s="38" t="s">
        <v>1291</v>
      </c>
      <c r="OBC297" s="38" t="s">
        <v>1291</v>
      </c>
      <c r="OBD297" s="38" t="s">
        <v>1291</v>
      </c>
      <c r="OBE297" s="38" t="s">
        <v>1291</v>
      </c>
      <c r="OBF297" s="38" t="s">
        <v>1291</v>
      </c>
      <c r="OBG297" s="38" t="s">
        <v>1291</v>
      </c>
      <c r="OBH297" s="38" t="s">
        <v>1291</v>
      </c>
      <c r="OBI297" s="38" t="s">
        <v>1291</v>
      </c>
      <c r="OBJ297" s="38" t="s">
        <v>1291</v>
      </c>
      <c r="OBK297" s="38" t="s">
        <v>1291</v>
      </c>
      <c r="OBL297" s="38" t="s">
        <v>1291</v>
      </c>
      <c r="OBM297" s="38" t="s">
        <v>1291</v>
      </c>
      <c r="OBN297" s="38" t="s">
        <v>1291</v>
      </c>
      <c r="OBO297" s="38" t="s">
        <v>1291</v>
      </c>
      <c r="OBP297" s="38" t="s">
        <v>1291</v>
      </c>
      <c r="OBQ297" s="38" t="s">
        <v>1291</v>
      </c>
      <c r="OBR297" s="38" t="s">
        <v>1291</v>
      </c>
      <c r="OBS297" s="38" t="s">
        <v>1291</v>
      </c>
      <c r="OBT297" s="38" t="s">
        <v>1291</v>
      </c>
      <c r="OBU297" s="38" t="s">
        <v>1291</v>
      </c>
      <c r="OBV297" s="38" t="s">
        <v>1291</v>
      </c>
      <c r="OBW297" s="38" t="s">
        <v>1291</v>
      </c>
      <c r="OBX297" s="38" t="s">
        <v>1291</v>
      </c>
      <c r="OBY297" s="38" t="s">
        <v>1291</v>
      </c>
      <c r="OBZ297" s="38" t="s">
        <v>1291</v>
      </c>
      <c r="OCA297" s="38" t="s">
        <v>1291</v>
      </c>
      <c r="OCB297" s="38" t="s">
        <v>1291</v>
      </c>
      <c r="OCC297" s="38" t="s">
        <v>1291</v>
      </c>
      <c r="OCD297" s="38" t="s">
        <v>1291</v>
      </c>
      <c r="OCE297" s="38" t="s">
        <v>1291</v>
      </c>
      <c r="OCF297" s="38" t="s">
        <v>1291</v>
      </c>
      <c r="OCG297" s="38" t="s">
        <v>1291</v>
      </c>
      <c r="OCH297" s="38" t="s">
        <v>1291</v>
      </c>
      <c r="OCI297" s="38" t="s">
        <v>1291</v>
      </c>
      <c r="OCJ297" s="38" t="s">
        <v>1291</v>
      </c>
      <c r="OCK297" s="38" t="s">
        <v>1291</v>
      </c>
      <c r="OCL297" s="38" t="s">
        <v>1291</v>
      </c>
      <c r="OCM297" s="38" t="s">
        <v>1291</v>
      </c>
      <c r="OCN297" s="38" t="s">
        <v>1291</v>
      </c>
      <c r="OCO297" s="38" t="s">
        <v>1291</v>
      </c>
      <c r="OCP297" s="38" t="s">
        <v>1291</v>
      </c>
      <c r="OCQ297" s="38" t="s">
        <v>1291</v>
      </c>
      <c r="OCR297" s="38" t="s">
        <v>1291</v>
      </c>
      <c r="OCS297" s="38" t="s">
        <v>1291</v>
      </c>
      <c r="OCT297" s="38" t="s">
        <v>1291</v>
      </c>
      <c r="OCU297" s="38" t="s">
        <v>1291</v>
      </c>
      <c r="OCV297" s="38" t="s">
        <v>1291</v>
      </c>
      <c r="OCW297" s="38" t="s">
        <v>1291</v>
      </c>
      <c r="OCX297" s="38" t="s">
        <v>1291</v>
      </c>
      <c r="OCY297" s="38" t="s">
        <v>1291</v>
      </c>
      <c r="OCZ297" s="38" t="s">
        <v>1291</v>
      </c>
      <c r="ODA297" s="38" t="s">
        <v>1291</v>
      </c>
      <c r="ODB297" s="38" t="s">
        <v>1291</v>
      </c>
      <c r="ODC297" s="38" t="s">
        <v>1291</v>
      </c>
      <c r="ODD297" s="38" t="s">
        <v>1291</v>
      </c>
      <c r="ODE297" s="38" t="s">
        <v>1291</v>
      </c>
      <c r="ODF297" s="38" t="s">
        <v>1291</v>
      </c>
      <c r="ODG297" s="38" t="s">
        <v>1291</v>
      </c>
      <c r="ODH297" s="38" t="s">
        <v>1291</v>
      </c>
      <c r="ODI297" s="38" t="s">
        <v>1291</v>
      </c>
      <c r="ODJ297" s="38" t="s">
        <v>1291</v>
      </c>
      <c r="ODK297" s="38" t="s">
        <v>1291</v>
      </c>
      <c r="ODL297" s="38" t="s">
        <v>1291</v>
      </c>
      <c r="ODM297" s="38" t="s">
        <v>1291</v>
      </c>
      <c r="ODN297" s="38" t="s">
        <v>1291</v>
      </c>
      <c r="ODO297" s="38" t="s">
        <v>1291</v>
      </c>
      <c r="ODP297" s="38" t="s">
        <v>1291</v>
      </c>
      <c r="ODQ297" s="38" t="s">
        <v>1291</v>
      </c>
      <c r="ODR297" s="38" t="s">
        <v>1291</v>
      </c>
      <c r="ODS297" s="38" t="s">
        <v>1291</v>
      </c>
      <c r="ODT297" s="38" t="s">
        <v>1291</v>
      </c>
      <c r="ODU297" s="38" t="s">
        <v>1291</v>
      </c>
      <c r="ODV297" s="38" t="s">
        <v>1291</v>
      </c>
      <c r="ODW297" s="38" t="s">
        <v>1291</v>
      </c>
      <c r="ODX297" s="38" t="s">
        <v>1291</v>
      </c>
      <c r="ODY297" s="38" t="s">
        <v>1291</v>
      </c>
      <c r="ODZ297" s="38" t="s">
        <v>1291</v>
      </c>
      <c r="OEA297" s="38" t="s">
        <v>1291</v>
      </c>
      <c r="OEB297" s="38" t="s">
        <v>1291</v>
      </c>
      <c r="OEC297" s="38" t="s">
        <v>1291</v>
      </c>
      <c r="OED297" s="38" t="s">
        <v>1291</v>
      </c>
      <c r="OEE297" s="38" t="s">
        <v>1291</v>
      </c>
      <c r="OEF297" s="38" t="s">
        <v>1291</v>
      </c>
      <c r="OEG297" s="38" t="s">
        <v>1291</v>
      </c>
      <c r="OEH297" s="38" t="s">
        <v>1291</v>
      </c>
      <c r="OEI297" s="38" t="s">
        <v>1291</v>
      </c>
      <c r="OEJ297" s="38" t="s">
        <v>1291</v>
      </c>
      <c r="OEK297" s="38" t="s">
        <v>1291</v>
      </c>
      <c r="OEL297" s="38" t="s">
        <v>1291</v>
      </c>
      <c r="OEM297" s="38" t="s">
        <v>1291</v>
      </c>
      <c r="OEN297" s="38" t="s">
        <v>1291</v>
      </c>
      <c r="OEO297" s="38" t="s">
        <v>1291</v>
      </c>
      <c r="OEP297" s="38" t="s">
        <v>1291</v>
      </c>
      <c r="OEQ297" s="38" t="s">
        <v>1291</v>
      </c>
      <c r="OER297" s="38" t="s">
        <v>1291</v>
      </c>
      <c r="OES297" s="38" t="s">
        <v>1291</v>
      </c>
      <c r="OET297" s="38" t="s">
        <v>1291</v>
      </c>
      <c r="OEU297" s="38" t="s">
        <v>1291</v>
      </c>
      <c r="OEV297" s="38" t="s">
        <v>1291</v>
      </c>
      <c r="OEW297" s="38" t="s">
        <v>1291</v>
      </c>
      <c r="OEX297" s="38" t="s">
        <v>1291</v>
      </c>
      <c r="OEY297" s="38" t="s">
        <v>1291</v>
      </c>
      <c r="OEZ297" s="38" t="s">
        <v>1291</v>
      </c>
      <c r="OFA297" s="38" t="s">
        <v>1291</v>
      </c>
      <c r="OFB297" s="38" t="s">
        <v>1291</v>
      </c>
      <c r="OFC297" s="38" t="s">
        <v>1291</v>
      </c>
      <c r="OFD297" s="38" t="s">
        <v>1291</v>
      </c>
      <c r="OFE297" s="38" t="s">
        <v>1291</v>
      </c>
      <c r="OFF297" s="38" t="s">
        <v>1291</v>
      </c>
      <c r="OFG297" s="38" t="s">
        <v>1291</v>
      </c>
      <c r="OFH297" s="38" t="s">
        <v>1291</v>
      </c>
      <c r="OFI297" s="38" t="s">
        <v>1291</v>
      </c>
      <c r="OFJ297" s="38" t="s">
        <v>1291</v>
      </c>
      <c r="OFK297" s="38" t="s">
        <v>1291</v>
      </c>
      <c r="OFL297" s="38" t="s">
        <v>1291</v>
      </c>
      <c r="OFM297" s="38" t="s">
        <v>1291</v>
      </c>
      <c r="OFN297" s="38" t="s">
        <v>1291</v>
      </c>
      <c r="OFO297" s="38" t="s">
        <v>1291</v>
      </c>
      <c r="OFP297" s="38" t="s">
        <v>1291</v>
      </c>
      <c r="OFQ297" s="38" t="s">
        <v>1291</v>
      </c>
      <c r="OFR297" s="38" t="s">
        <v>1291</v>
      </c>
      <c r="OFS297" s="38" t="s">
        <v>1291</v>
      </c>
      <c r="OFT297" s="38" t="s">
        <v>1291</v>
      </c>
      <c r="OFU297" s="38" t="s">
        <v>1291</v>
      </c>
      <c r="OFV297" s="38" t="s">
        <v>1291</v>
      </c>
      <c r="OFW297" s="38" t="s">
        <v>1291</v>
      </c>
      <c r="OFX297" s="38" t="s">
        <v>1291</v>
      </c>
      <c r="OFY297" s="38" t="s">
        <v>1291</v>
      </c>
      <c r="OFZ297" s="38" t="s">
        <v>1291</v>
      </c>
      <c r="OGA297" s="38" t="s">
        <v>1291</v>
      </c>
      <c r="OGB297" s="38" t="s">
        <v>1291</v>
      </c>
      <c r="OGC297" s="38" t="s">
        <v>1291</v>
      </c>
      <c r="OGD297" s="38" t="s">
        <v>1291</v>
      </c>
      <c r="OGE297" s="38" t="s">
        <v>1291</v>
      </c>
      <c r="OGF297" s="38" t="s">
        <v>1291</v>
      </c>
      <c r="OGG297" s="38" t="s">
        <v>1291</v>
      </c>
      <c r="OGH297" s="38" t="s">
        <v>1291</v>
      </c>
      <c r="OGI297" s="38" t="s">
        <v>1291</v>
      </c>
      <c r="OGJ297" s="38" t="s">
        <v>1291</v>
      </c>
      <c r="OGK297" s="38" t="s">
        <v>1291</v>
      </c>
      <c r="OGL297" s="38" t="s">
        <v>1291</v>
      </c>
      <c r="OGM297" s="38" t="s">
        <v>1291</v>
      </c>
      <c r="OGN297" s="38" t="s">
        <v>1291</v>
      </c>
      <c r="OGO297" s="38" t="s">
        <v>1291</v>
      </c>
      <c r="OGP297" s="38" t="s">
        <v>1291</v>
      </c>
      <c r="OGQ297" s="38" t="s">
        <v>1291</v>
      </c>
      <c r="OGR297" s="38" t="s">
        <v>1291</v>
      </c>
      <c r="OGS297" s="38" t="s">
        <v>1291</v>
      </c>
      <c r="OGT297" s="38" t="s">
        <v>1291</v>
      </c>
      <c r="OGU297" s="38" t="s">
        <v>1291</v>
      </c>
      <c r="OGV297" s="38" t="s">
        <v>1291</v>
      </c>
      <c r="OGW297" s="38" t="s">
        <v>1291</v>
      </c>
      <c r="OGX297" s="38" t="s">
        <v>1291</v>
      </c>
      <c r="OGY297" s="38" t="s">
        <v>1291</v>
      </c>
      <c r="OGZ297" s="38" t="s">
        <v>1291</v>
      </c>
      <c r="OHA297" s="38" t="s">
        <v>1291</v>
      </c>
      <c r="OHB297" s="38" t="s">
        <v>1291</v>
      </c>
      <c r="OHC297" s="38" t="s">
        <v>1291</v>
      </c>
      <c r="OHD297" s="38" t="s">
        <v>1291</v>
      </c>
      <c r="OHE297" s="38" t="s">
        <v>1291</v>
      </c>
      <c r="OHF297" s="38" t="s">
        <v>1291</v>
      </c>
      <c r="OHG297" s="38" t="s">
        <v>1291</v>
      </c>
      <c r="OHH297" s="38" t="s">
        <v>1291</v>
      </c>
      <c r="OHI297" s="38" t="s">
        <v>1291</v>
      </c>
      <c r="OHJ297" s="38" t="s">
        <v>1291</v>
      </c>
      <c r="OHK297" s="38" t="s">
        <v>1291</v>
      </c>
      <c r="OHL297" s="38" t="s">
        <v>1291</v>
      </c>
      <c r="OHM297" s="38" t="s">
        <v>1291</v>
      </c>
      <c r="OHN297" s="38" t="s">
        <v>1291</v>
      </c>
      <c r="OHO297" s="38" t="s">
        <v>1291</v>
      </c>
      <c r="OHP297" s="38" t="s">
        <v>1291</v>
      </c>
      <c r="OHQ297" s="38" t="s">
        <v>1291</v>
      </c>
      <c r="OHR297" s="38" t="s">
        <v>1291</v>
      </c>
      <c r="OHS297" s="38" t="s">
        <v>1291</v>
      </c>
      <c r="OHT297" s="38" t="s">
        <v>1291</v>
      </c>
      <c r="OHU297" s="38" t="s">
        <v>1291</v>
      </c>
      <c r="OHV297" s="38" t="s">
        <v>1291</v>
      </c>
      <c r="OHW297" s="38" t="s">
        <v>1291</v>
      </c>
      <c r="OHX297" s="38" t="s">
        <v>1291</v>
      </c>
      <c r="OHY297" s="38" t="s">
        <v>1291</v>
      </c>
      <c r="OHZ297" s="38" t="s">
        <v>1291</v>
      </c>
      <c r="OIA297" s="38" t="s">
        <v>1291</v>
      </c>
      <c r="OIB297" s="38" t="s">
        <v>1291</v>
      </c>
      <c r="OIC297" s="38" t="s">
        <v>1291</v>
      </c>
      <c r="OID297" s="38" t="s">
        <v>1291</v>
      </c>
      <c r="OIE297" s="38" t="s">
        <v>1291</v>
      </c>
      <c r="OIF297" s="38" t="s">
        <v>1291</v>
      </c>
      <c r="OIG297" s="38" t="s">
        <v>1291</v>
      </c>
      <c r="OIH297" s="38" t="s">
        <v>1291</v>
      </c>
      <c r="OII297" s="38" t="s">
        <v>1291</v>
      </c>
      <c r="OIJ297" s="38" t="s">
        <v>1291</v>
      </c>
      <c r="OIK297" s="38" t="s">
        <v>1291</v>
      </c>
      <c r="OIL297" s="38" t="s">
        <v>1291</v>
      </c>
      <c r="OIM297" s="38" t="s">
        <v>1291</v>
      </c>
      <c r="OIN297" s="38" t="s">
        <v>1291</v>
      </c>
      <c r="OIO297" s="38" t="s">
        <v>1291</v>
      </c>
      <c r="OIP297" s="38" t="s">
        <v>1291</v>
      </c>
      <c r="OIQ297" s="38" t="s">
        <v>1291</v>
      </c>
      <c r="OIR297" s="38" t="s">
        <v>1291</v>
      </c>
      <c r="OIS297" s="38" t="s">
        <v>1291</v>
      </c>
      <c r="OIT297" s="38" t="s">
        <v>1291</v>
      </c>
      <c r="OIU297" s="38" t="s">
        <v>1291</v>
      </c>
      <c r="OIV297" s="38" t="s">
        <v>1291</v>
      </c>
      <c r="OIW297" s="38" t="s">
        <v>1291</v>
      </c>
      <c r="OIX297" s="38" t="s">
        <v>1291</v>
      </c>
      <c r="OIY297" s="38" t="s">
        <v>1291</v>
      </c>
      <c r="OIZ297" s="38" t="s">
        <v>1291</v>
      </c>
      <c r="OJA297" s="38" t="s">
        <v>1291</v>
      </c>
      <c r="OJB297" s="38" t="s">
        <v>1291</v>
      </c>
      <c r="OJC297" s="38" t="s">
        <v>1291</v>
      </c>
      <c r="OJD297" s="38" t="s">
        <v>1291</v>
      </c>
      <c r="OJE297" s="38" t="s">
        <v>1291</v>
      </c>
      <c r="OJF297" s="38" t="s">
        <v>1291</v>
      </c>
      <c r="OJG297" s="38" t="s">
        <v>1291</v>
      </c>
      <c r="OJH297" s="38" t="s">
        <v>1291</v>
      </c>
      <c r="OJI297" s="38" t="s">
        <v>1291</v>
      </c>
      <c r="OJJ297" s="38" t="s">
        <v>1291</v>
      </c>
      <c r="OJK297" s="38" t="s">
        <v>1291</v>
      </c>
      <c r="OJL297" s="38" t="s">
        <v>1291</v>
      </c>
      <c r="OJM297" s="38" t="s">
        <v>1291</v>
      </c>
      <c r="OJN297" s="38" t="s">
        <v>1291</v>
      </c>
      <c r="OJO297" s="38" t="s">
        <v>1291</v>
      </c>
      <c r="OJP297" s="38" t="s">
        <v>1291</v>
      </c>
      <c r="OJQ297" s="38" t="s">
        <v>1291</v>
      </c>
      <c r="OJR297" s="38" t="s">
        <v>1291</v>
      </c>
      <c r="OJS297" s="38" t="s">
        <v>1291</v>
      </c>
      <c r="OJT297" s="38" t="s">
        <v>1291</v>
      </c>
      <c r="OJU297" s="38" t="s">
        <v>1291</v>
      </c>
      <c r="OJV297" s="38" t="s">
        <v>1291</v>
      </c>
      <c r="OJW297" s="38" t="s">
        <v>1291</v>
      </c>
      <c r="OJX297" s="38" t="s">
        <v>1291</v>
      </c>
      <c r="OJY297" s="38" t="s">
        <v>1291</v>
      </c>
      <c r="OJZ297" s="38" t="s">
        <v>1291</v>
      </c>
      <c r="OKA297" s="38" t="s">
        <v>1291</v>
      </c>
      <c r="OKB297" s="38" t="s">
        <v>1291</v>
      </c>
      <c r="OKC297" s="38" t="s">
        <v>1291</v>
      </c>
      <c r="OKD297" s="38" t="s">
        <v>1291</v>
      </c>
      <c r="OKE297" s="38" t="s">
        <v>1291</v>
      </c>
      <c r="OKF297" s="38" t="s">
        <v>1291</v>
      </c>
      <c r="OKG297" s="38" t="s">
        <v>1291</v>
      </c>
      <c r="OKH297" s="38" t="s">
        <v>1291</v>
      </c>
      <c r="OKI297" s="38" t="s">
        <v>1291</v>
      </c>
      <c r="OKJ297" s="38" t="s">
        <v>1291</v>
      </c>
      <c r="OKK297" s="38" t="s">
        <v>1291</v>
      </c>
      <c r="OKL297" s="38" t="s">
        <v>1291</v>
      </c>
      <c r="OKM297" s="38" t="s">
        <v>1291</v>
      </c>
      <c r="OKN297" s="38" t="s">
        <v>1291</v>
      </c>
      <c r="OKO297" s="38" t="s">
        <v>1291</v>
      </c>
      <c r="OKP297" s="38" t="s">
        <v>1291</v>
      </c>
      <c r="OKQ297" s="38" t="s">
        <v>1291</v>
      </c>
      <c r="OKR297" s="38" t="s">
        <v>1291</v>
      </c>
      <c r="OKS297" s="38" t="s">
        <v>1291</v>
      </c>
      <c r="OKT297" s="38" t="s">
        <v>1291</v>
      </c>
      <c r="OKU297" s="38" t="s">
        <v>1291</v>
      </c>
      <c r="OKV297" s="38" t="s">
        <v>1291</v>
      </c>
      <c r="OKW297" s="38" t="s">
        <v>1291</v>
      </c>
      <c r="OKX297" s="38" t="s">
        <v>1291</v>
      </c>
      <c r="OKY297" s="38" t="s">
        <v>1291</v>
      </c>
      <c r="OKZ297" s="38" t="s">
        <v>1291</v>
      </c>
      <c r="OLA297" s="38" t="s">
        <v>1291</v>
      </c>
      <c r="OLB297" s="38" t="s">
        <v>1291</v>
      </c>
      <c r="OLC297" s="38" t="s">
        <v>1291</v>
      </c>
      <c r="OLD297" s="38" t="s">
        <v>1291</v>
      </c>
      <c r="OLE297" s="38" t="s">
        <v>1291</v>
      </c>
      <c r="OLF297" s="38" t="s">
        <v>1291</v>
      </c>
      <c r="OLG297" s="38" t="s">
        <v>1291</v>
      </c>
      <c r="OLH297" s="38" t="s">
        <v>1291</v>
      </c>
      <c r="OLI297" s="38" t="s">
        <v>1291</v>
      </c>
      <c r="OLJ297" s="38" t="s">
        <v>1291</v>
      </c>
      <c r="OLK297" s="38" t="s">
        <v>1291</v>
      </c>
      <c r="OLL297" s="38" t="s">
        <v>1291</v>
      </c>
      <c r="OLM297" s="38" t="s">
        <v>1291</v>
      </c>
      <c r="OLN297" s="38" t="s">
        <v>1291</v>
      </c>
      <c r="OLO297" s="38" t="s">
        <v>1291</v>
      </c>
      <c r="OLP297" s="38" t="s">
        <v>1291</v>
      </c>
      <c r="OLQ297" s="38" t="s">
        <v>1291</v>
      </c>
      <c r="OLR297" s="38" t="s">
        <v>1291</v>
      </c>
      <c r="OLS297" s="38" t="s">
        <v>1291</v>
      </c>
      <c r="OLT297" s="38" t="s">
        <v>1291</v>
      </c>
      <c r="OLU297" s="38" t="s">
        <v>1291</v>
      </c>
      <c r="OLV297" s="38" t="s">
        <v>1291</v>
      </c>
      <c r="OLW297" s="38" t="s">
        <v>1291</v>
      </c>
      <c r="OLX297" s="38" t="s">
        <v>1291</v>
      </c>
      <c r="OLY297" s="38" t="s">
        <v>1291</v>
      </c>
      <c r="OLZ297" s="38" t="s">
        <v>1291</v>
      </c>
      <c r="OMA297" s="38" t="s">
        <v>1291</v>
      </c>
      <c r="OMB297" s="38" t="s">
        <v>1291</v>
      </c>
      <c r="OMC297" s="38" t="s">
        <v>1291</v>
      </c>
      <c r="OMD297" s="38" t="s">
        <v>1291</v>
      </c>
      <c r="OME297" s="38" t="s">
        <v>1291</v>
      </c>
      <c r="OMF297" s="38" t="s">
        <v>1291</v>
      </c>
      <c r="OMG297" s="38" t="s">
        <v>1291</v>
      </c>
      <c r="OMH297" s="38" t="s">
        <v>1291</v>
      </c>
      <c r="OMI297" s="38" t="s">
        <v>1291</v>
      </c>
      <c r="OMJ297" s="38" t="s">
        <v>1291</v>
      </c>
      <c r="OMK297" s="38" t="s">
        <v>1291</v>
      </c>
      <c r="OML297" s="38" t="s">
        <v>1291</v>
      </c>
      <c r="OMM297" s="38" t="s">
        <v>1291</v>
      </c>
      <c r="OMN297" s="38" t="s">
        <v>1291</v>
      </c>
      <c r="OMO297" s="38" t="s">
        <v>1291</v>
      </c>
      <c r="OMP297" s="38" t="s">
        <v>1291</v>
      </c>
      <c r="OMQ297" s="38" t="s">
        <v>1291</v>
      </c>
      <c r="OMR297" s="38" t="s">
        <v>1291</v>
      </c>
      <c r="OMS297" s="38" t="s">
        <v>1291</v>
      </c>
      <c r="OMT297" s="38" t="s">
        <v>1291</v>
      </c>
      <c r="OMU297" s="38" t="s">
        <v>1291</v>
      </c>
      <c r="OMV297" s="38" t="s">
        <v>1291</v>
      </c>
      <c r="OMW297" s="38" t="s">
        <v>1291</v>
      </c>
      <c r="OMX297" s="38" t="s">
        <v>1291</v>
      </c>
      <c r="OMY297" s="38" t="s">
        <v>1291</v>
      </c>
      <c r="OMZ297" s="38" t="s">
        <v>1291</v>
      </c>
      <c r="ONA297" s="38" t="s">
        <v>1291</v>
      </c>
      <c r="ONB297" s="38" t="s">
        <v>1291</v>
      </c>
      <c r="ONC297" s="38" t="s">
        <v>1291</v>
      </c>
      <c r="OND297" s="38" t="s">
        <v>1291</v>
      </c>
      <c r="ONE297" s="38" t="s">
        <v>1291</v>
      </c>
      <c r="ONF297" s="38" t="s">
        <v>1291</v>
      </c>
      <c r="ONG297" s="38" t="s">
        <v>1291</v>
      </c>
      <c r="ONH297" s="38" t="s">
        <v>1291</v>
      </c>
      <c r="ONI297" s="38" t="s">
        <v>1291</v>
      </c>
      <c r="ONJ297" s="38" t="s">
        <v>1291</v>
      </c>
      <c r="ONK297" s="38" t="s">
        <v>1291</v>
      </c>
      <c r="ONL297" s="38" t="s">
        <v>1291</v>
      </c>
      <c r="ONM297" s="38" t="s">
        <v>1291</v>
      </c>
      <c r="ONN297" s="38" t="s">
        <v>1291</v>
      </c>
      <c r="ONO297" s="38" t="s">
        <v>1291</v>
      </c>
      <c r="ONP297" s="38" t="s">
        <v>1291</v>
      </c>
      <c r="ONQ297" s="38" t="s">
        <v>1291</v>
      </c>
      <c r="ONR297" s="38" t="s">
        <v>1291</v>
      </c>
      <c r="ONS297" s="38" t="s">
        <v>1291</v>
      </c>
      <c r="ONT297" s="38" t="s">
        <v>1291</v>
      </c>
      <c r="ONU297" s="38" t="s">
        <v>1291</v>
      </c>
      <c r="ONV297" s="38" t="s">
        <v>1291</v>
      </c>
      <c r="ONW297" s="38" t="s">
        <v>1291</v>
      </c>
      <c r="ONX297" s="38" t="s">
        <v>1291</v>
      </c>
      <c r="ONY297" s="38" t="s">
        <v>1291</v>
      </c>
      <c r="ONZ297" s="38" t="s">
        <v>1291</v>
      </c>
      <c r="OOA297" s="38" t="s">
        <v>1291</v>
      </c>
      <c r="OOB297" s="38" t="s">
        <v>1291</v>
      </c>
      <c r="OOC297" s="38" t="s">
        <v>1291</v>
      </c>
      <c r="OOD297" s="38" t="s">
        <v>1291</v>
      </c>
      <c r="OOE297" s="38" t="s">
        <v>1291</v>
      </c>
      <c r="OOF297" s="38" t="s">
        <v>1291</v>
      </c>
      <c r="OOG297" s="38" t="s">
        <v>1291</v>
      </c>
      <c r="OOH297" s="38" t="s">
        <v>1291</v>
      </c>
      <c r="OOI297" s="38" t="s">
        <v>1291</v>
      </c>
      <c r="OOJ297" s="38" t="s">
        <v>1291</v>
      </c>
      <c r="OOK297" s="38" t="s">
        <v>1291</v>
      </c>
      <c r="OOL297" s="38" t="s">
        <v>1291</v>
      </c>
      <c r="OOM297" s="38" t="s">
        <v>1291</v>
      </c>
      <c r="OON297" s="38" t="s">
        <v>1291</v>
      </c>
      <c r="OOO297" s="38" t="s">
        <v>1291</v>
      </c>
      <c r="OOP297" s="38" t="s">
        <v>1291</v>
      </c>
      <c r="OOQ297" s="38" t="s">
        <v>1291</v>
      </c>
      <c r="OOR297" s="38" t="s">
        <v>1291</v>
      </c>
      <c r="OOS297" s="38" t="s">
        <v>1291</v>
      </c>
      <c r="OOT297" s="38" t="s">
        <v>1291</v>
      </c>
      <c r="OOU297" s="38" t="s">
        <v>1291</v>
      </c>
      <c r="OOV297" s="38" t="s">
        <v>1291</v>
      </c>
      <c r="OOW297" s="38" t="s">
        <v>1291</v>
      </c>
      <c r="OOX297" s="38" t="s">
        <v>1291</v>
      </c>
      <c r="OOY297" s="38" t="s">
        <v>1291</v>
      </c>
      <c r="OOZ297" s="38" t="s">
        <v>1291</v>
      </c>
      <c r="OPA297" s="38" t="s">
        <v>1291</v>
      </c>
      <c r="OPB297" s="38" t="s">
        <v>1291</v>
      </c>
      <c r="OPC297" s="38" t="s">
        <v>1291</v>
      </c>
      <c r="OPD297" s="38" t="s">
        <v>1291</v>
      </c>
      <c r="OPE297" s="38" t="s">
        <v>1291</v>
      </c>
      <c r="OPF297" s="38" t="s">
        <v>1291</v>
      </c>
      <c r="OPG297" s="38" t="s">
        <v>1291</v>
      </c>
      <c r="OPH297" s="38" t="s">
        <v>1291</v>
      </c>
      <c r="OPI297" s="38" t="s">
        <v>1291</v>
      </c>
      <c r="OPJ297" s="38" t="s">
        <v>1291</v>
      </c>
      <c r="OPK297" s="38" t="s">
        <v>1291</v>
      </c>
      <c r="OPL297" s="38" t="s">
        <v>1291</v>
      </c>
      <c r="OPM297" s="38" t="s">
        <v>1291</v>
      </c>
      <c r="OPN297" s="38" t="s">
        <v>1291</v>
      </c>
      <c r="OPO297" s="38" t="s">
        <v>1291</v>
      </c>
      <c r="OPP297" s="38" t="s">
        <v>1291</v>
      </c>
      <c r="OPQ297" s="38" t="s">
        <v>1291</v>
      </c>
      <c r="OPR297" s="38" t="s">
        <v>1291</v>
      </c>
      <c r="OPS297" s="38" t="s">
        <v>1291</v>
      </c>
      <c r="OPT297" s="38" t="s">
        <v>1291</v>
      </c>
      <c r="OPU297" s="38" t="s">
        <v>1291</v>
      </c>
      <c r="OPV297" s="38" t="s">
        <v>1291</v>
      </c>
      <c r="OPW297" s="38" t="s">
        <v>1291</v>
      </c>
      <c r="OPX297" s="38" t="s">
        <v>1291</v>
      </c>
      <c r="OPY297" s="38" t="s">
        <v>1291</v>
      </c>
      <c r="OPZ297" s="38" t="s">
        <v>1291</v>
      </c>
      <c r="OQA297" s="38" t="s">
        <v>1291</v>
      </c>
      <c r="OQB297" s="38" t="s">
        <v>1291</v>
      </c>
      <c r="OQC297" s="38" t="s">
        <v>1291</v>
      </c>
      <c r="OQD297" s="38" t="s">
        <v>1291</v>
      </c>
      <c r="OQE297" s="38" t="s">
        <v>1291</v>
      </c>
      <c r="OQF297" s="38" t="s">
        <v>1291</v>
      </c>
      <c r="OQG297" s="38" t="s">
        <v>1291</v>
      </c>
      <c r="OQH297" s="38" t="s">
        <v>1291</v>
      </c>
      <c r="OQI297" s="38" t="s">
        <v>1291</v>
      </c>
      <c r="OQJ297" s="38" t="s">
        <v>1291</v>
      </c>
      <c r="OQK297" s="38" t="s">
        <v>1291</v>
      </c>
      <c r="OQL297" s="38" t="s">
        <v>1291</v>
      </c>
      <c r="OQM297" s="38" t="s">
        <v>1291</v>
      </c>
      <c r="OQN297" s="38" t="s">
        <v>1291</v>
      </c>
      <c r="OQO297" s="38" t="s">
        <v>1291</v>
      </c>
      <c r="OQP297" s="38" t="s">
        <v>1291</v>
      </c>
      <c r="OQQ297" s="38" t="s">
        <v>1291</v>
      </c>
      <c r="OQR297" s="38" t="s">
        <v>1291</v>
      </c>
      <c r="OQS297" s="38" t="s">
        <v>1291</v>
      </c>
      <c r="OQT297" s="38" t="s">
        <v>1291</v>
      </c>
      <c r="OQU297" s="38" t="s">
        <v>1291</v>
      </c>
      <c r="OQV297" s="38" t="s">
        <v>1291</v>
      </c>
      <c r="OQW297" s="38" t="s">
        <v>1291</v>
      </c>
      <c r="OQX297" s="38" t="s">
        <v>1291</v>
      </c>
      <c r="OQY297" s="38" t="s">
        <v>1291</v>
      </c>
      <c r="OQZ297" s="38" t="s">
        <v>1291</v>
      </c>
      <c r="ORA297" s="38" t="s">
        <v>1291</v>
      </c>
      <c r="ORB297" s="38" t="s">
        <v>1291</v>
      </c>
      <c r="ORC297" s="38" t="s">
        <v>1291</v>
      </c>
      <c r="ORD297" s="38" t="s">
        <v>1291</v>
      </c>
      <c r="ORE297" s="38" t="s">
        <v>1291</v>
      </c>
      <c r="ORF297" s="38" t="s">
        <v>1291</v>
      </c>
      <c r="ORG297" s="38" t="s">
        <v>1291</v>
      </c>
      <c r="ORH297" s="38" t="s">
        <v>1291</v>
      </c>
      <c r="ORI297" s="38" t="s">
        <v>1291</v>
      </c>
      <c r="ORJ297" s="38" t="s">
        <v>1291</v>
      </c>
      <c r="ORK297" s="38" t="s">
        <v>1291</v>
      </c>
      <c r="ORL297" s="38" t="s">
        <v>1291</v>
      </c>
      <c r="ORM297" s="38" t="s">
        <v>1291</v>
      </c>
      <c r="ORN297" s="38" t="s">
        <v>1291</v>
      </c>
      <c r="ORO297" s="38" t="s">
        <v>1291</v>
      </c>
      <c r="ORP297" s="38" t="s">
        <v>1291</v>
      </c>
      <c r="ORQ297" s="38" t="s">
        <v>1291</v>
      </c>
      <c r="ORR297" s="38" t="s">
        <v>1291</v>
      </c>
      <c r="ORS297" s="38" t="s">
        <v>1291</v>
      </c>
      <c r="ORT297" s="38" t="s">
        <v>1291</v>
      </c>
      <c r="ORU297" s="38" t="s">
        <v>1291</v>
      </c>
      <c r="ORV297" s="38" t="s">
        <v>1291</v>
      </c>
      <c r="ORW297" s="38" t="s">
        <v>1291</v>
      </c>
      <c r="ORX297" s="38" t="s">
        <v>1291</v>
      </c>
      <c r="ORY297" s="38" t="s">
        <v>1291</v>
      </c>
      <c r="ORZ297" s="38" t="s">
        <v>1291</v>
      </c>
      <c r="OSA297" s="38" t="s">
        <v>1291</v>
      </c>
      <c r="OSB297" s="38" t="s">
        <v>1291</v>
      </c>
      <c r="OSC297" s="38" t="s">
        <v>1291</v>
      </c>
      <c r="OSD297" s="38" t="s">
        <v>1291</v>
      </c>
      <c r="OSE297" s="38" t="s">
        <v>1291</v>
      </c>
      <c r="OSF297" s="38" t="s">
        <v>1291</v>
      </c>
      <c r="OSG297" s="38" t="s">
        <v>1291</v>
      </c>
      <c r="OSH297" s="38" t="s">
        <v>1291</v>
      </c>
      <c r="OSI297" s="38" t="s">
        <v>1291</v>
      </c>
      <c r="OSJ297" s="38" t="s">
        <v>1291</v>
      </c>
      <c r="OSK297" s="38" t="s">
        <v>1291</v>
      </c>
      <c r="OSL297" s="38" t="s">
        <v>1291</v>
      </c>
      <c r="OSM297" s="38" t="s">
        <v>1291</v>
      </c>
      <c r="OSN297" s="38" t="s">
        <v>1291</v>
      </c>
      <c r="OSO297" s="38" t="s">
        <v>1291</v>
      </c>
      <c r="OSP297" s="38" t="s">
        <v>1291</v>
      </c>
      <c r="OSQ297" s="38" t="s">
        <v>1291</v>
      </c>
      <c r="OSR297" s="38" t="s">
        <v>1291</v>
      </c>
      <c r="OSS297" s="38" t="s">
        <v>1291</v>
      </c>
      <c r="OST297" s="38" t="s">
        <v>1291</v>
      </c>
      <c r="OSU297" s="38" t="s">
        <v>1291</v>
      </c>
      <c r="OSV297" s="38" t="s">
        <v>1291</v>
      </c>
      <c r="OSW297" s="38" t="s">
        <v>1291</v>
      </c>
      <c r="OSX297" s="38" t="s">
        <v>1291</v>
      </c>
      <c r="OSY297" s="38" t="s">
        <v>1291</v>
      </c>
      <c r="OSZ297" s="38" t="s">
        <v>1291</v>
      </c>
      <c r="OTA297" s="38" t="s">
        <v>1291</v>
      </c>
      <c r="OTB297" s="38" t="s">
        <v>1291</v>
      </c>
      <c r="OTC297" s="38" t="s">
        <v>1291</v>
      </c>
      <c r="OTD297" s="38" t="s">
        <v>1291</v>
      </c>
      <c r="OTE297" s="38" t="s">
        <v>1291</v>
      </c>
      <c r="OTF297" s="38" t="s">
        <v>1291</v>
      </c>
      <c r="OTG297" s="38" t="s">
        <v>1291</v>
      </c>
      <c r="OTH297" s="38" t="s">
        <v>1291</v>
      </c>
      <c r="OTI297" s="38" t="s">
        <v>1291</v>
      </c>
      <c r="OTJ297" s="38" t="s">
        <v>1291</v>
      </c>
      <c r="OTK297" s="38" t="s">
        <v>1291</v>
      </c>
      <c r="OTL297" s="38" t="s">
        <v>1291</v>
      </c>
      <c r="OTM297" s="38" t="s">
        <v>1291</v>
      </c>
      <c r="OTN297" s="38" t="s">
        <v>1291</v>
      </c>
      <c r="OTO297" s="38" t="s">
        <v>1291</v>
      </c>
      <c r="OTP297" s="38" t="s">
        <v>1291</v>
      </c>
      <c r="OTQ297" s="38" t="s">
        <v>1291</v>
      </c>
      <c r="OTR297" s="38" t="s">
        <v>1291</v>
      </c>
      <c r="OTS297" s="38" t="s">
        <v>1291</v>
      </c>
      <c r="OTT297" s="38" t="s">
        <v>1291</v>
      </c>
      <c r="OTU297" s="38" t="s">
        <v>1291</v>
      </c>
      <c r="OTV297" s="38" t="s">
        <v>1291</v>
      </c>
      <c r="OTW297" s="38" t="s">
        <v>1291</v>
      </c>
      <c r="OTX297" s="38" t="s">
        <v>1291</v>
      </c>
      <c r="OTY297" s="38" t="s">
        <v>1291</v>
      </c>
      <c r="OTZ297" s="38" t="s">
        <v>1291</v>
      </c>
      <c r="OUA297" s="38" t="s">
        <v>1291</v>
      </c>
      <c r="OUB297" s="38" t="s">
        <v>1291</v>
      </c>
      <c r="OUC297" s="38" t="s">
        <v>1291</v>
      </c>
      <c r="OUD297" s="38" t="s">
        <v>1291</v>
      </c>
      <c r="OUE297" s="38" t="s">
        <v>1291</v>
      </c>
      <c r="OUF297" s="38" t="s">
        <v>1291</v>
      </c>
      <c r="OUG297" s="38" t="s">
        <v>1291</v>
      </c>
      <c r="OUH297" s="38" t="s">
        <v>1291</v>
      </c>
      <c r="OUI297" s="38" t="s">
        <v>1291</v>
      </c>
      <c r="OUJ297" s="38" t="s">
        <v>1291</v>
      </c>
      <c r="OUK297" s="38" t="s">
        <v>1291</v>
      </c>
      <c r="OUL297" s="38" t="s">
        <v>1291</v>
      </c>
      <c r="OUM297" s="38" t="s">
        <v>1291</v>
      </c>
      <c r="OUN297" s="38" t="s">
        <v>1291</v>
      </c>
      <c r="OUO297" s="38" t="s">
        <v>1291</v>
      </c>
      <c r="OUP297" s="38" t="s">
        <v>1291</v>
      </c>
      <c r="OUQ297" s="38" t="s">
        <v>1291</v>
      </c>
      <c r="OUR297" s="38" t="s">
        <v>1291</v>
      </c>
      <c r="OUS297" s="38" t="s">
        <v>1291</v>
      </c>
      <c r="OUT297" s="38" t="s">
        <v>1291</v>
      </c>
      <c r="OUU297" s="38" t="s">
        <v>1291</v>
      </c>
      <c r="OUV297" s="38" t="s">
        <v>1291</v>
      </c>
      <c r="OUW297" s="38" t="s">
        <v>1291</v>
      </c>
      <c r="OUX297" s="38" t="s">
        <v>1291</v>
      </c>
      <c r="OUY297" s="38" t="s">
        <v>1291</v>
      </c>
      <c r="OUZ297" s="38" t="s">
        <v>1291</v>
      </c>
      <c r="OVA297" s="38" t="s">
        <v>1291</v>
      </c>
      <c r="OVB297" s="38" t="s">
        <v>1291</v>
      </c>
      <c r="OVC297" s="38" t="s">
        <v>1291</v>
      </c>
      <c r="OVD297" s="38" t="s">
        <v>1291</v>
      </c>
      <c r="OVE297" s="38" t="s">
        <v>1291</v>
      </c>
      <c r="OVF297" s="38" t="s">
        <v>1291</v>
      </c>
      <c r="OVG297" s="38" t="s">
        <v>1291</v>
      </c>
      <c r="OVH297" s="38" t="s">
        <v>1291</v>
      </c>
      <c r="OVI297" s="38" t="s">
        <v>1291</v>
      </c>
      <c r="OVJ297" s="38" t="s">
        <v>1291</v>
      </c>
      <c r="OVK297" s="38" t="s">
        <v>1291</v>
      </c>
      <c r="OVL297" s="38" t="s">
        <v>1291</v>
      </c>
      <c r="OVM297" s="38" t="s">
        <v>1291</v>
      </c>
      <c r="OVN297" s="38" t="s">
        <v>1291</v>
      </c>
      <c r="OVO297" s="38" t="s">
        <v>1291</v>
      </c>
      <c r="OVP297" s="38" t="s">
        <v>1291</v>
      </c>
      <c r="OVQ297" s="38" t="s">
        <v>1291</v>
      </c>
      <c r="OVR297" s="38" t="s">
        <v>1291</v>
      </c>
      <c r="OVS297" s="38" t="s">
        <v>1291</v>
      </c>
      <c r="OVT297" s="38" t="s">
        <v>1291</v>
      </c>
      <c r="OVU297" s="38" t="s">
        <v>1291</v>
      </c>
      <c r="OVV297" s="38" t="s">
        <v>1291</v>
      </c>
      <c r="OVW297" s="38" t="s">
        <v>1291</v>
      </c>
      <c r="OVX297" s="38" t="s">
        <v>1291</v>
      </c>
      <c r="OVY297" s="38" t="s">
        <v>1291</v>
      </c>
      <c r="OVZ297" s="38" t="s">
        <v>1291</v>
      </c>
      <c r="OWA297" s="38" t="s">
        <v>1291</v>
      </c>
      <c r="OWB297" s="38" t="s">
        <v>1291</v>
      </c>
      <c r="OWC297" s="38" t="s">
        <v>1291</v>
      </c>
      <c r="OWD297" s="38" t="s">
        <v>1291</v>
      </c>
      <c r="OWE297" s="38" t="s">
        <v>1291</v>
      </c>
      <c r="OWF297" s="38" t="s">
        <v>1291</v>
      </c>
      <c r="OWG297" s="38" t="s">
        <v>1291</v>
      </c>
      <c r="OWH297" s="38" t="s">
        <v>1291</v>
      </c>
      <c r="OWI297" s="38" t="s">
        <v>1291</v>
      </c>
      <c r="OWJ297" s="38" t="s">
        <v>1291</v>
      </c>
      <c r="OWK297" s="38" t="s">
        <v>1291</v>
      </c>
      <c r="OWL297" s="38" t="s">
        <v>1291</v>
      </c>
      <c r="OWM297" s="38" t="s">
        <v>1291</v>
      </c>
      <c r="OWN297" s="38" t="s">
        <v>1291</v>
      </c>
      <c r="OWO297" s="38" t="s">
        <v>1291</v>
      </c>
      <c r="OWP297" s="38" t="s">
        <v>1291</v>
      </c>
      <c r="OWQ297" s="38" t="s">
        <v>1291</v>
      </c>
      <c r="OWR297" s="38" t="s">
        <v>1291</v>
      </c>
      <c r="OWS297" s="38" t="s">
        <v>1291</v>
      </c>
      <c r="OWT297" s="38" t="s">
        <v>1291</v>
      </c>
      <c r="OWU297" s="38" t="s">
        <v>1291</v>
      </c>
      <c r="OWV297" s="38" t="s">
        <v>1291</v>
      </c>
      <c r="OWW297" s="38" t="s">
        <v>1291</v>
      </c>
      <c r="OWX297" s="38" t="s">
        <v>1291</v>
      </c>
      <c r="OWY297" s="38" t="s">
        <v>1291</v>
      </c>
      <c r="OWZ297" s="38" t="s">
        <v>1291</v>
      </c>
      <c r="OXA297" s="38" t="s">
        <v>1291</v>
      </c>
      <c r="OXB297" s="38" t="s">
        <v>1291</v>
      </c>
      <c r="OXC297" s="38" t="s">
        <v>1291</v>
      </c>
      <c r="OXD297" s="38" t="s">
        <v>1291</v>
      </c>
      <c r="OXE297" s="38" t="s">
        <v>1291</v>
      </c>
      <c r="OXF297" s="38" t="s">
        <v>1291</v>
      </c>
      <c r="OXG297" s="38" t="s">
        <v>1291</v>
      </c>
      <c r="OXH297" s="38" t="s">
        <v>1291</v>
      </c>
      <c r="OXI297" s="38" t="s">
        <v>1291</v>
      </c>
      <c r="OXJ297" s="38" t="s">
        <v>1291</v>
      </c>
      <c r="OXK297" s="38" t="s">
        <v>1291</v>
      </c>
      <c r="OXL297" s="38" t="s">
        <v>1291</v>
      </c>
      <c r="OXM297" s="38" t="s">
        <v>1291</v>
      </c>
      <c r="OXN297" s="38" t="s">
        <v>1291</v>
      </c>
      <c r="OXO297" s="38" t="s">
        <v>1291</v>
      </c>
      <c r="OXP297" s="38" t="s">
        <v>1291</v>
      </c>
      <c r="OXQ297" s="38" t="s">
        <v>1291</v>
      </c>
      <c r="OXR297" s="38" t="s">
        <v>1291</v>
      </c>
      <c r="OXS297" s="38" t="s">
        <v>1291</v>
      </c>
      <c r="OXT297" s="38" t="s">
        <v>1291</v>
      </c>
      <c r="OXU297" s="38" t="s">
        <v>1291</v>
      </c>
      <c r="OXV297" s="38" t="s">
        <v>1291</v>
      </c>
      <c r="OXW297" s="38" t="s">
        <v>1291</v>
      </c>
      <c r="OXX297" s="38" t="s">
        <v>1291</v>
      </c>
      <c r="OXY297" s="38" t="s">
        <v>1291</v>
      </c>
      <c r="OXZ297" s="38" t="s">
        <v>1291</v>
      </c>
      <c r="OYA297" s="38" t="s">
        <v>1291</v>
      </c>
      <c r="OYB297" s="38" t="s">
        <v>1291</v>
      </c>
      <c r="OYC297" s="38" t="s">
        <v>1291</v>
      </c>
      <c r="OYD297" s="38" t="s">
        <v>1291</v>
      </c>
      <c r="OYE297" s="38" t="s">
        <v>1291</v>
      </c>
      <c r="OYF297" s="38" t="s">
        <v>1291</v>
      </c>
      <c r="OYG297" s="38" t="s">
        <v>1291</v>
      </c>
      <c r="OYH297" s="38" t="s">
        <v>1291</v>
      </c>
      <c r="OYI297" s="38" t="s">
        <v>1291</v>
      </c>
      <c r="OYJ297" s="38" t="s">
        <v>1291</v>
      </c>
      <c r="OYK297" s="38" t="s">
        <v>1291</v>
      </c>
      <c r="OYL297" s="38" t="s">
        <v>1291</v>
      </c>
      <c r="OYM297" s="38" t="s">
        <v>1291</v>
      </c>
      <c r="OYN297" s="38" t="s">
        <v>1291</v>
      </c>
      <c r="OYO297" s="38" t="s">
        <v>1291</v>
      </c>
      <c r="OYP297" s="38" t="s">
        <v>1291</v>
      </c>
      <c r="OYQ297" s="38" t="s">
        <v>1291</v>
      </c>
      <c r="OYR297" s="38" t="s">
        <v>1291</v>
      </c>
      <c r="OYS297" s="38" t="s">
        <v>1291</v>
      </c>
      <c r="OYT297" s="38" t="s">
        <v>1291</v>
      </c>
      <c r="OYU297" s="38" t="s">
        <v>1291</v>
      </c>
      <c r="OYV297" s="38" t="s">
        <v>1291</v>
      </c>
      <c r="OYW297" s="38" t="s">
        <v>1291</v>
      </c>
      <c r="OYX297" s="38" t="s">
        <v>1291</v>
      </c>
      <c r="OYY297" s="38" t="s">
        <v>1291</v>
      </c>
      <c r="OYZ297" s="38" t="s">
        <v>1291</v>
      </c>
      <c r="OZA297" s="38" t="s">
        <v>1291</v>
      </c>
      <c r="OZB297" s="38" t="s">
        <v>1291</v>
      </c>
      <c r="OZC297" s="38" t="s">
        <v>1291</v>
      </c>
      <c r="OZD297" s="38" t="s">
        <v>1291</v>
      </c>
      <c r="OZE297" s="38" t="s">
        <v>1291</v>
      </c>
      <c r="OZF297" s="38" t="s">
        <v>1291</v>
      </c>
      <c r="OZG297" s="38" t="s">
        <v>1291</v>
      </c>
      <c r="OZH297" s="38" t="s">
        <v>1291</v>
      </c>
      <c r="OZI297" s="38" t="s">
        <v>1291</v>
      </c>
      <c r="OZJ297" s="38" t="s">
        <v>1291</v>
      </c>
      <c r="OZK297" s="38" t="s">
        <v>1291</v>
      </c>
      <c r="OZL297" s="38" t="s">
        <v>1291</v>
      </c>
      <c r="OZM297" s="38" t="s">
        <v>1291</v>
      </c>
      <c r="OZN297" s="38" t="s">
        <v>1291</v>
      </c>
      <c r="OZO297" s="38" t="s">
        <v>1291</v>
      </c>
      <c r="OZP297" s="38" t="s">
        <v>1291</v>
      </c>
      <c r="OZQ297" s="38" t="s">
        <v>1291</v>
      </c>
      <c r="OZR297" s="38" t="s">
        <v>1291</v>
      </c>
      <c r="OZS297" s="38" t="s">
        <v>1291</v>
      </c>
      <c r="OZT297" s="38" t="s">
        <v>1291</v>
      </c>
      <c r="OZU297" s="38" t="s">
        <v>1291</v>
      </c>
      <c r="OZV297" s="38" t="s">
        <v>1291</v>
      </c>
      <c r="OZW297" s="38" t="s">
        <v>1291</v>
      </c>
      <c r="OZX297" s="38" t="s">
        <v>1291</v>
      </c>
      <c r="OZY297" s="38" t="s">
        <v>1291</v>
      </c>
      <c r="OZZ297" s="38" t="s">
        <v>1291</v>
      </c>
      <c r="PAA297" s="38" t="s">
        <v>1291</v>
      </c>
      <c r="PAB297" s="38" t="s">
        <v>1291</v>
      </c>
      <c r="PAC297" s="38" t="s">
        <v>1291</v>
      </c>
      <c r="PAD297" s="38" t="s">
        <v>1291</v>
      </c>
      <c r="PAE297" s="38" t="s">
        <v>1291</v>
      </c>
      <c r="PAF297" s="38" t="s">
        <v>1291</v>
      </c>
      <c r="PAG297" s="38" t="s">
        <v>1291</v>
      </c>
      <c r="PAH297" s="38" t="s">
        <v>1291</v>
      </c>
      <c r="PAI297" s="38" t="s">
        <v>1291</v>
      </c>
      <c r="PAJ297" s="38" t="s">
        <v>1291</v>
      </c>
      <c r="PAK297" s="38" t="s">
        <v>1291</v>
      </c>
      <c r="PAL297" s="38" t="s">
        <v>1291</v>
      </c>
      <c r="PAM297" s="38" t="s">
        <v>1291</v>
      </c>
      <c r="PAN297" s="38" t="s">
        <v>1291</v>
      </c>
      <c r="PAO297" s="38" t="s">
        <v>1291</v>
      </c>
      <c r="PAP297" s="38" t="s">
        <v>1291</v>
      </c>
      <c r="PAQ297" s="38" t="s">
        <v>1291</v>
      </c>
      <c r="PAR297" s="38" t="s">
        <v>1291</v>
      </c>
      <c r="PAS297" s="38" t="s">
        <v>1291</v>
      </c>
      <c r="PAT297" s="38" t="s">
        <v>1291</v>
      </c>
      <c r="PAU297" s="38" t="s">
        <v>1291</v>
      </c>
      <c r="PAV297" s="38" t="s">
        <v>1291</v>
      </c>
      <c r="PAW297" s="38" t="s">
        <v>1291</v>
      </c>
      <c r="PAX297" s="38" t="s">
        <v>1291</v>
      </c>
      <c r="PAY297" s="38" t="s">
        <v>1291</v>
      </c>
      <c r="PAZ297" s="38" t="s">
        <v>1291</v>
      </c>
      <c r="PBA297" s="38" t="s">
        <v>1291</v>
      </c>
      <c r="PBB297" s="38" t="s">
        <v>1291</v>
      </c>
      <c r="PBC297" s="38" t="s">
        <v>1291</v>
      </c>
      <c r="PBD297" s="38" t="s">
        <v>1291</v>
      </c>
      <c r="PBE297" s="38" t="s">
        <v>1291</v>
      </c>
      <c r="PBF297" s="38" t="s">
        <v>1291</v>
      </c>
      <c r="PBG297" s="38" t="s">
        <v>1291</v>
      </c>
      <c r="PBH297" s="38" t="s">
        <v>1291</v>
      </c>
      <c r="PBI297" s="38" t="s">
        <v>1291</v>
      </c>
      <c r="PBJ297" s="38" t="s">
        <v>1291</v>
      </c>
      <c r="PBK297" s="38" t="s">
        <v>1291</v>
      </c>
      <c r="PBL297" s="38" t="s">
        <v>1291</v>
      </c>
      <c r="PBM297" s="38" t="s">
        <v>1291</v>
      </c>
      <c r="PBN297" s="38" t="s">
        <v>1291</v>
      </c>
      <c r="PBO297" s="38" t="s">
        <v>1291</v>
      </c>
      <c r="PBP297" s="38" t="s">
        <v>1291</v>
      </c>
      <c r="PBQ297" s="38" t="s">
        <v>1291</v>
      </c>
      <c r="PBR297" s="38" t="s">
        <v>1291</v>
      </c>
      <c r="PBS297" s="38" t="s">
        <v>1291</v>
      </c>
      <c r="PBT297" s="38" t="s">
        <v>1291</v>
      </c>
      <c r="PBU297" s="38" t="s">
        <v>1291</v>
      </c>
      <c r="PBV297" s="38" t="s">
        <v>1291</v>
      </c>
      <c r="PBW297" s="38" t="s">
        <v>1291</v>
      </c>
      <c r="PBX297" s="38" t="s">
        <v>1291</v>
      </c>
      <c r="PBY297" s="38" t="s">
        <v>1291</v>
      </c>
      <c r="PBZ297" s="38" t="s">
        <v>1291</v>
      </c>
      <c r="PCA297" s="38" t="s">
        <v>1291</v>
      </c>
      <c r="PCB297" s="38" t="s">
        <v>1291</v>
      </c>
      <c r="PCC297" s="38" t="s">
        <v>1291</v>
      </c>
      <c r="PCD297" s="38" t="s">
        <v>1291</v>
      </c>
      <c r="PCE297" s="38" t="s">
        <v>1291</v>
      </c>
      <c r="PCF297" s="38" t="s">
        <v>1291</v>
      </c>
      <c r="PCG297" s="38" t="s">
        <v>1291</v>
      </c>
      <c r="PCH297" s="38" t="s">
        <v>1291</v>
      </c>
      <c r="PCI297" s="38" t="s">
        <v>1291</v>
      </c>
      <c r="PCJ297" s="38" t="s">
        <v>1291</v>
      </c>
      <c r="PCK297" s="38" t="s">
        <v>1291</v>
      </c>
      <c r="PCL297" s="38" t="s">
        <v>1291</v>
      </c>
      <c r="PCM297" s="38" t="s">
        <v>1291</v>
      </c>
      <c r="PCN297" s="38" t="s">
        <v>1291</v>
      </c>
      <c r="PCO297" s="38" t="s">
        <v>1291</v>
      </c>
      <c r="PCP297" s="38" t="s">
        <v>1291</v>
      </c>
      <c r="PCQ297" s="38" t="s">
        <v>1291</v>
      </c>
      <c r="PCR297" s="38" t="s">
        <v>1291</v>
      </c>
      <c r="PCS297" s="38" t="s">
        <v>1291</v>
      </c>
      <c r="PCT297" s="38" t="s">
        <v>1291</v>
      </c>
      <c r="PCU297" s="38" t="s">
        <v>1291</v>
      </c>
      <c r="PCV297" s="38" t="s">
        <v>1291</v>
      </c>
      <c r="PCW297" s="38" t="s">
        <v>1291</v>
      </c>
      <c r="PCX297" s="38" t="s">
        <v>1291</v>
      </c>
      <c r="PCY297" s="38" t="s">
        <v>1291</v>
      </c>
      <c r="PCZ297" s="38" t="s">
        <v>1291</v>
      </c>
      <c r="PDA297" s="38" t="s">
        <v>1291</v>
      </c>
      <c r="PDB297" s="38" t="s">
        <v>1291</v>
      </c>
      <c r="PDC297" s="38" t="s">
        <v>1291</v>
      </c>
      <c r="PDD297" s="38" t="s">
        <v>1291</v>
      </c>
      <c r="PDE297" s="38" t="s">
        <v>1291</v>
      </c>
      <c r="PDF297" s="38" t="s">
        <v>1291</v>
      </c>
      <c r="PDG297" s="38" t="s">
        <v>1291</v>
      </c>
      <c r="PDH297" s="38" t="s">
        <v>1291</v>
      </c>
      <c r="PDI297" s="38" t="s">
        <v>1291</v>
      </c>
      <c r="PDJ297" s="38" t="s">
        <v>1291</v>
      </c>
      <c r="PDK297" s="38" t="s">
        <v>1291</v>
      </c>
      <c r="PDL297" s="38" t="s">
        <v>1291</v>
      </c>
      <c r="PDM297" s="38" t="s">
        <v>1291</v>
      </c>
      <c r="PDN297" s="38" t="s">
        <v>1291</v>
      </c>
      <c r="PDO297" s="38" t="s">
        <v>1291</v>
      </c>
      <c r="PDP297" s="38" t="s">
        <v>1291</v>
      </c>
      <c r="PDQ297" s="38" t="s">
        <v>1291</v>
      </c>
      <c r="PDR297" s="38" t="s">
        <v>1291</v>
      </c>
      <c r="PDS297" s="38" t="s">
        <v>1291</v>
      </c>
      <c r="PDT297" s="38" t="s">
        <v>1291</v>
      </c>
      <c r="PDU297" s="38" t="s">
        <v>1291</v>
      </c>
      <c r="PDV297" s="38" t="s">
        <v>1291</v>
      </c>
      <c r="PDW297" s="38" t="s">
        <v>1291</v>
      </c>
      <c r="PDX297" s="38" t="s">
        <v>1291</v>
      </c>
      <c r="PDY297" s="38" t="s">
        <v>1291</v>
      </c>
      <c r="PDZ297" s="38" t="s">
        <v>1291</v>
      </c>
      <c r="PEA297" s="38" t="s">
        <v>1291</v>
      </c>
      <c r="PEB297" s="38" t="s">
        <v>1291</v>
      </c>
      <c r="PEC297" s="38" t="s">
        <v>1291</v>
      </c>
      <c r="PED297" s="38" t="s">
        <v>1291</v>
      </c>
      <c r="PEE297" s="38" t="s">
        <v>1291</v>
      </c>
      <c r="PEF297" s="38" t="s">
        <v>1291</v>
      </c>
      <c r="PEG297" s="38" t="s">
        <v>1291</v>
      </c>
      <c r="PEH297" s="38" t="s">
        <v>1291</v>
      </c>
      <c r="PEI297" s="38" t="s">
        <v>1291</v>
      </c>
      <c r="PEJ297" s="38" t="s">
        <v>1291</v>
      </c>
      <c r="PEK297" s="38" t="s">
        <v>1291</v>
      </c>
      <c r="PEL297" s="38" t="s">
        <v>1291</v>
      </c>
      <c r="PEM297" s="38" t="s">
        <v>1291</v>
      </c>
      <c r="PEN297" s="38" t="s">
        <v>1291</v>
      </c>
      <c r="PEO297" s="38" t="s">
        <v>1291</v>
      </c>
      <c r="PEP297" s="38" t="s">
        <v>1291</v>
      </c>
      <c r="PEQ297" s="38" t="s">
        <v>1291</v>
      </c>
      <c r="PER297" s="38" t="s">
        <v>1291</v>
      </c>
      <c r="PES297" s="38" t="s">
        <v>1291</v>
      </c>
      <c r="PET297" s="38" t="s">
        <v>1291</v>
      </c>
      <c r="PEU297" s="38" t="s">
        <v>1291</v>
      </c>
      <c r="PEV297" s="38" t="s">
        <v>1291</v>
      </c>
      <c r="PEW297" s="38" t="s">
        <v>1291</v>
      </c>
      <c r="PEX297" s="38" t="s">
        <v>1291</v>
      </c>
      <c r="PEY297" s="38" t="s">
        <v>1291</v>
      </c>
      <c r="PEZ297" s="38" t="s">
        <v>1291</v>
      </c>
      <c r="PFA297" s="38" t="s">
        <v>1291</v>
      </c>
      <c r="PFB297" s="38" t="s">
        <v>1291</v>
      </c>
      <c r="PFC297" s="38" t="s">
        <v>1291</v>
      </c>
      <c r="PFD297" s="38" t="s">
        <v>1291</v>
      </c>
      <c r="PFE297" s="38" t="s">
        <v>1291</v>
      </c>
      <c r="PFF297" s="38" t="s">
        <v>1291</v>
      </c>
      <c r="PFG297" s="38" t="s">
        <v>1291</v>
      </c>
      <c r="PFH297" s="38" t="s">
        <v>1291</v>
      </c>
      <c r="PFI297" s="38" t="s">
        <v>1291</v>
      </c>
      <c r="PFJ297" s="38" t="s">
        <v>1291</v>
      </c>
      <c r="PFK297" s="38" t="s">
        <v>1291</v>
      </c>
      <c r="PFL297" s="38" t="s">
        <v>1291</v>
      </c>
      <c r="PFM297" s="38" t="s">
        <v>1291</v>
      </c>
      <c r="PFN297" s="38" t="s">
        <v>1291</v>
      </c>
      <c r="PFO297" s="38" t="s">
        <v>1291</v>
      </c>
      <c r="PFP297" s="38" t="s">
        <v>1291</v>
      </c>
      <c r="PFQ297" s="38" t="s">
        <v>1291</v>
      </c>
      <c r="PFR297" s="38" t="s">
        <v>1291</v>
      </c>
      <c r="PFS297" s="38" t="s">
        <v>1291</v>
      </c>
      <c r="PFT297" s="38" t="s">
        <v>1291</v>
      </c>
      <c r="PFU297" s="38" t="s">
        <v>1291</v>
      </c>
      <c r="PFV297" s="38" t="s">
        <v>1291</v>
      </c>
      <c r="PFW297" s="38" t="s">
        <v>1291</v>
      </c>
      <c r="PFX297" s="38" t="s">
        <v>1291</v>
      </c>
      <c r="PFY297" s="38" t="s">
        <v>1291</v>
      </c>
      <c r="PFZ297" s="38" t="s">
        <v>1291</v>
      </c>
      <c r="PGA297" s="38" t="s">
        <v>1291</v>
      </c>
      <c r="PGB297" s="38" t="s">
        <v>1291</v>
      </c>
      <c r="PGC297" s="38" t="s">
        <v>1291</v>
      </c>
      <c r="PGD297" s="38" t="s">
        <v>1291</v>
      </c>
      <c r="PGE297" s="38" t="s">
        <v>1291</v>
      </c>
      <c r="PGF297" s="38" t="s">
        <v>1291</v>
      </c>
      <c r="PGG297" s="38" t="s">
        <v>1291</v>
      </c>
      <c r="PGH297" s="38" t="s">
        <v>1291</v>
      </c>
      <c r="PGI297" s="38" t="s">
        <v>1291</v>
      </c>
      <c r="PGJ297" s="38" t="s">
        <v>1291</v>
      </c>
      <c r="PGK297" s="38" t="s">
        <v>1291</v>
      </c>
      <c r="PGL297" s="38" t="s">
        <v>1291</v>
      </c>
      <c r="PGM297" s="38" t="s">
        <v>1291</v>
      </c>
      <c r="PGN297" s="38" t="s">
        <v>1291</v>
      </c>
      <c r="PGO297" s="38" t="s">
        <v>1291</v>
      </c>
      <c r="PGP297" s="38" t="s">
        <v>1291</v>
      </c>
      <c r="PGQ297" s="38" t="s">
        <v>1291</v>
      </c>
      <c r="PGR297" s="38" t="s">
        <v>1291</v>
      </c>
      <c r="PGS297" s="38" t="s">
        <v>1291</v>
      </c>
      <c r="PGT297" s="38" t="s">
        <v>1291</v>
      </c>
      <c r="PGU297" s="38" t="s">
        <v>1291</v>
      </c>
      <c r="PGV297" s="38" t="s">
        <v>1291</v>
      </c>
      <c r="PGW297" s="38" t="s">
        <v>1291</v>
      </c>
      <c r="PGX297" s="38" t="s">
        <v>1291</v>
      </c>
      <c r="PGY297" s="38" t="s">
        <v>1291</v>
      </c>
      <c r="PGZ297" s="38" t="s">
        <v>1291</v>
      </c>
      <c r="PHA297" s="38" t="s">
        <v>1291</v>
      </c>
      <c r="PHB297" s="38" t="s">
        <v>1291</v>
      </c>
      <c r="PHC297" s="38" t="s">
        <v>1291</v>
      </c>
      <c r="PHD297" s="38" t="s">
        <v>1291</v>
      </c>
      <c r="PHE297" s="38" t="s">
        <v>1291</v>
      </c>
      <c r="PHF297" s="38" t="s">
        <v>1291</v>
      </c>
      <c r="PHG297" s="38" t="s">
        <v>1291</v>
      </c>
      <c r="PHH297" s="38" t="s">
        <v>1291</v>
      </c>
      <c r="PHI297" s="38" t="s">
        <v>1291</v>
      </c>
      <c r="PHJ297" s="38" t="s">
        <v>1291</v>
      </c>
      <c r="PHK297" s="38" t="s">
        <v>1291</v>
      </c>
      <c r="PHL297" s="38" t="s">
        <v>1291</v>
      </c>
      <c r="PHM297" s="38" t="s">
        <v>1291</v>
      </c>
      <c r="PHN297" s="38" t="s">
        <v>1291</v>
      </c>
      <c r="PHO297" s="38" t="s">
        <v>1291</v>
      </c>
      <c r="PHP297" s="38" t="s">
        <v>1291</v>
      </c>
      <c r="PHQ297" s="38" t="s">
        <v>1291</v>
      </c>
      <c r="PHR297" s="38" t="s">
        <v>1291</v>
      </c>
      <c r="PHS297" s="38" t="s">
        <v>1291</v>
      </c>
      <c r="PHT297" s="38" t="s">
        <v>1291</v>
      </c>
      <c r="PHU297" s="38" t="s">
        <v>1291</v>
      </c>
      <c r="PHV297" s="38" t="s">
        <v>1291</v>
      </c>
      <c r="PHW297" s="38" t="s">
        <v>1291</v>
      </c>
      <c r="PHX297" s="38" t="s">
        <v>1291</v>
      </c>
      <c r="PHY297" s="38" t="s">
        <v>1291</v>
      </c>
      <c r="PHZ297" s="38" t="s">
        <v>1291</v>
      </c>
      <c r="PIA297" s="38" t="s">
        <v>1291</v>
      </c>
      <c r="PIB297" s="38" t="s">
        <v>1291</v>
      </c>
      <c r="PIC297" s="38" t="s">
        <v>1291</v>
      </c>
      <c r="PID297" s="38" t="s">
        <v>1291</v>
      </c>
      <c r="PIE297" s="38" t="s">
        <v>1291</v>
      </c>
      <c r="PIF297" s="38" t="s">
        <v>1291</v>
      </c>
      <c r="PIG297" s="38" t="s">
        <v>1291</v>
      </c>
      <c r="PIH297" s="38" t="s">
        <v>1291</v>
      </c>
      <c r="PII297" s="38" t="s">
        <v>1291</v>
      </c>
      <c r="PIJ297" s="38" t="s">
        <v>1291</v>
      </c>
      <c r="PIK297" s="38" t="s">
        <v>1291</v>
      </c>
      <c r="PIL297" s="38" t="s">
        <v>1291</v>
      </c>
      <c r="PIM297" s="38" t="s">
        <v>1291</v>
      </c>
      <c r="PIN297" s="38" t="s">
        <v>1291</v>
      </c>
      <c r="PIO297" s="38" t="s">
        <v>1291</v>
      </c>
      <c r="PIP297" s="38" t="s">
        <v>1291</v>
      </c>
      <c r="PIQ297" s="38" t="s">
        <v>1291</v>
      </c>
      <c r="PIR297" s="38" t="s">
        <v>1291</v>
      </c>
      <c r="PIS297" s="38" t="s">
        <v>1291</v>
      </c>
      <c r="PIT297" s="38" t="s">
        <v>1291</v>
      </c>
      <c r="PIU297" s="38" t="s">
        <v>1291</v>
      </c>
      <c r="PIV297" s="38" t="s">
        <v>1291</v>
      </c>
      <c r="PIW297" s="38" t="s">
        <v>1291</v>
      </c>
      <c r="PIX297" s="38" t="s">
        <v>1291</v>
      </c>
      <c r="PIY297" s="38" t="s">
        <v>1291</v>
      </c>
      <c r="PIZ297" s="38" t="s">
        <v>1291</v>
      </c>
      <c r="PJA297" s="38" t="s">
        <v>1291</v>
      </c>
      <c r="PJB297" s="38" t="s">
        <v>1291</v>
      </c>
      <c r="PJC297" s="38" t="s">
        <v>1291</v>
      </c>
      <c r="PJD297" s="38" t="s">
        <v>1291</v>
      </c>
      <c r="PJE297" s="38" t="s">
        <v>1291</v>
      </c>
      <c r="PJF297" s="38" t="s">
        <v>1291</v>
      </c>
      <c r="PJG297" s="38" t="s">
        <v>1291</v>
      </c>
      <c r="PJH297" s="38" t="s">
        <v>1291</v>
      </c>
      <c r="PJI297" s="38" t="s">
        <v>1291</v>
      </c>
      <c r="PJJ297" s="38" t="s">
        <v>1291</v>
      </c>
      <c r="PJK297" s="38" t="s">
        <v>1291</v>
      </c>
      <c r="PJL297" s="38" t="s">
        <v>1291</v>
      </c>
      <c r="PJM297" s="38" t="s">
        <v>1291</v>
      </c>
      <c r="PJN297" s="38" t="s">
        <v>1291</v>
      </c>
      <c r="PJO297" s="38" t="s">
        <v>1291</v>
      </c>
      <c r="PJP297" s="38" t="s">
        <v>1291</v>
      </c>
      <c r="PJQ297" s="38" t="s">
        <v>1291</v>
      </c>
      <c r="PJR297" s="38" t="s">
        <v>1291</v>
      </c>
      <c r="PJS297" s="38" t="s">
        <v>1291</v>
      </c>
      <c r="PJT297" s="38" t="s">
        <v>1291</v>
      </c>
      <c r="PJU297" s="38" t="s">
        <v>1291</v>
      </c>
      <c r="PJV297" s="38" t="s">
        <v>1291</v>
      </c>
      <c r="PJW297" s="38" t="s">
        <v>1291</v>
      </c>
      <c r="PJX297" s="38" t="s">
        <v>1291</v>
      </c>
      <c r="PJY297" s="38" t="s">
        <v>1291</v>
      </c>
      <c r="PJZ297" s="38" t="s">
        <v>1291</v>
      </c>
      <c r="PKA297" s="38" t="s">
        <v>1291</v>
      </c>
      <c r="PKB297" s="38" t="s">
        <v>1291</v>
      </c>
      <c r="PKC297" s="38" t="s">
        <v>1291</v>
      </c>
      <c r="PKD297" s="38" t="s">
        <v>1291</v>
      </c>
      <c r="PKE297" s="38" t="s">
        <v>1291</v>
      </c>
      <c r="PKF297" s="38" t="s">
        <v>1291</v>
      </c>
      <c r="PKG297" s="38" t="s">
        <v>1291</v>
      </c>
      <c r="PKH297" s="38" t="s">
        <v>1291</v>
      </c>
      <c r="PKI297" s="38" t="s">
        <v>1291</v>
      </c>
      <c r="PKJ297" s="38" t="s">
        <v>1291</v>
      </c>
      <c r="PKK297" s="38" t="s">
        <v>1291</v>
      </c>
      <c r="PKL297" s="38" t="s">
        <v>1291</v>
      </c>
      <c r="PKM297" s="38" t="s">
        <v>1291</v>
      </c>
      <c r="PKN297" s="38" t="s">
        <v>1291</v>
      </c>
      <c r="PKO297" s="38" t="s">
        <v>1291</v>
      </c>
      <c r="PKP297" s="38" t="s">
        <v>1291</v>
      </c>
      <c r="PKQ297" s="38" t="s">
        <v>1291</v>
      </c>
      <c r="PKR297" s="38" t="s">
        <v>1291</v>
      </c>
      <c r="PKS297" s="38" t="s">
        <v>1291</v>
      </c>
      <c r="PKT297" s="38" t="s">
        <v>1291</v>
      </c>
      <c r="PKU297" s="38" t="s">
        <v>1291</v>
      </c>
      <c r="PKV297" s="38" t="s">
        <v>1291</v>
      </c>
      <c r="PKW297" s="38" t="s">
        <v>1291</v>
      </c>
      <c r="PKX297" s="38" t="s">
        <v>1291</v>
      </c>
      <c r="PKY297" s="38" t="s">
        <v>1291</v>
      </c>
      <c r="PKZ297" s="38" t="s">
        <v>1291</v>
      </c>
      <c r="PLA297" s="38" t="s">
        <v>1291</v>
      </c>
      <c r="PLB297" s="38" t="s">
        <v>1291</v>
      </c>
      <c r="PLC297" s="38" t="s">
        <v>1291</v>
      </c>
      <c r="PLD297" s="38" t="s">
        <v>1291</v>
      </c>
      <c r="PLE297" s="38" t="s">
        <v>1291</v>
      </c>
      <c r="PLF297" s="38" t="s">
        <v>1291</v>
      </c>
      <c r="PLG297" s="38" t="s">
        <v>1291</v>
      </c>
      <c r="PLH297" s="38" t="s">
        <v>1291</v>
      </c>
      <c r="PLI297" s="38" t="s">
        <v>1291</v>
      </c>
      <c r="PLJ297" s="38" t="s">
        <v>1291</v>
      </c>
      <c r="PLK297" s="38" t="s">
        <v>1291</v>
      </c>
      <c r="PLL297" s="38" t="s">
        <v>1291</v>
      </c>
      <c r="PLM297" s="38" t="s">
        <v>1291</v>
      </c>
      <c r="PLN297" s="38" t="s">
        <v>1291</v>
      </c>
      <c r="PLO297" s="38" t="s">
        <v>1291</v>
      </c>
      <c r="PLP297" s="38" t="s">
        <v>1291</v>
      </c>
      <c r="PLQ297" s="38" t="s">
        <v>1291</v>
      </c>
      <c r="PLR297" s="38" t="s">
        <v>1291</v>
      </c>
      <c r="PLS297" s="38" t="s">
        <v>1291</v>
      </c>
      <c r="PLT297" s="38" t="s">
        <v>1291</v>
      </c>
      <c r="PLU297" s="38" t="s">
        <v>1291</v>
      </c>
      <c r="PLV297" s="38" t="s">
        <v>1291</v>
      </c>
      <c r="PLW297" s="38" t="s">
        <v>1291</v>
      </c>
      <c r="PLX297" s="38" t="s">
        <v>1291</v>
      </c>
      <c r="PLY297" s="38" t="s">
        <v>1291</v>
      </c>
      <c r="PLZ297" s="38" t="s">
        <v>1291</v>
      </c>
      <c r="PMA297" s="38" t="s">
        <v>1291</v>
      </c>
      <c r="PMB297" s="38" t="s">
        <v>1291</v>
      </c>
      <c r="PMC297" s="38" t="s">
        <v>1291</v>
      </c>
      <c r="PMD297" s="38" t="s">
        <v>1291</v>
      </c>
      <c r="PME297" s="38" t="s">
        <v>1291</v>
      </c>
      <c r="PMF297" s="38" t="s">
        <v>1291</v>
      </c>
      <c r="PMG297" s="38" t="s">
        <v>1291</v>
      </c>
      <c r="PMH297" s="38" t="s">
        <v>1291</v>
      </c>
      <c r="PMI297" s="38" t="s">
        <v>1291</v>
      </c>
      <c r="PMJ297" s="38" t="s">
        <v>1291</v>
      </c>
      <c r="PMK297" s="38" t="s">
        <v>1291</v>
      </c>
      <c r="PML297" s="38" t="s">
        <v>1291</v>
      </c>
      <c r="PMM297" s="38" t="s">
        <v>1291</v>
      </c>
      <c r="PMN297" s="38" t="s">
        <v>1291</v>
      </c>
      <c r="PMO297" s="38" t="s">
        <v>1291</v>
      </c>
      <c r="PMP297" s="38" t="s">
        <v>1291</v>
      </c>
      <c r="PMQ297" s="38" t="s">
        <v>1291</v>
      </c>
      <c r="PMR297" s="38" t="s">
        <v>1291</v>
      </c>
      <c r="PMS297" s="38" t="s">
        <v>1291</v>
      </c>
      <c r="PMT297" s="38" t="s">
        <v>1291</v>
      </c>
      <c r="PMU297" s="38" t="s">
        <v>1291</v>
      </c>
      <c r="PMV297" s="38" t="s">
        <v>1291</v>
      </c>
      <c r="PMW297" s="38" t="s">
        <v>1291</v>
      </c>
      <c r="PMX297" s="38" t="s">
        <v>1291</v>
      </c>
      <c r="PMY297" s="38" t="s">
        <v>1291</v>
      </c>
      <c r="PMZ297" s="38" t="s">
        <v>1291</v>
      </c>
      <c r="PNA297" s="38" t="s">
        <v>1291</v>
      </c>
      <c r="PNB297" s="38" t="s">
        <v>1291</v>
      </c>
      <c r="PNC297" s="38" t="s">
        <v>1291</v>
      </c>
      <c r="PND297" s="38" t="s">
        <v>1291</v>
      </c>
      <c r="PNE297" s="38" t="s">
        <v>1291</v>
      </c>
      <c r="PNF297" s="38" t="s">
        <v>1291</v>
      </c>
      <c r="PNG297" s="38" t="s">
        <v>1291</v>
      </c>
      <c r="PNH297" s="38" t="s">
        <v>1291</v>
      </c>
      <c r="PNI297" s="38" t="s">
        <v>1291</v>
      </c>
      <c r="PNJ297" s="38" t="s">
        <v>1291</v>
      </c>
      <c r="PNK297" s="38" t="s">
        <v>1291</v>
      </c>
      <c r="PNL297" s="38" t="s">
        <v>1291</v>
      </c>
      <c r="PNM297" s="38" t="s">
        <v>1291</v>
      </c>
      <c r="PNN297" s="38" t="s">
        <v>1291</v>
      </c>
      <c r="PNO297" s="38" t="s">
        <v>1291</v>
      </c>
      <c r="PNP297" s="38" t="s">
        <v>1291</v>
      </c>
      <c r="PNQ297" s="38" t="s">
        <v>1291</v>
      </c>
      <c r="PNR297" s="38" t="s">
        <v>1291</v>
      </c>
      <c r="PNS297" s="38" t="s">
        <v>1291</v>
      </c>
      <c r="PNT297" s="38" t="s">
        <v>1291</v>
      </c>
      <c r="PNU297" s="38" t="s">
        <v>1291</v>
      </c>
      <c r="PNV297" s="38" t="s">
        <v>1291</v>
      </c>
      <c r="PNW297" s="38" t="s">
        <v>1291</v>
      </c>
      <c r="PNX297" s="38" t="s">
        <v>1291</v>
      </c>
      <c r="PNY297" s="38" t="s">
        <v>1291</v>
      </c>
      <c r="PNZ297" s="38" t="s">
        <v>1291</v>
      </c>
      <c r="POA297" s="38" t="s">
        <v>1291</v>
      </c>
      <c r="POB297" s="38" t="s">
        <v>1291</v>
      </c>
      <c r="POC297" s="38" t="s">
        <v>1291</v>
      </c>
      <c r="POD297" s="38" t="s">
        <v>1291</v>
      </c>
      <c r="POE297" s="38" t="s">
        <v>1291</v>
      </c>
      <c r="POF297" s="38" t="s">
        <v>1291</v>
      </c>
      <c r="POG297" s="38" t="s">
        <v>1291</v>
      </c>
      <c r="POH297" s="38" t="s">
        <v>1291</v>
      </c>
      <c r="POI297" s="38" t="s">
        <v>1291</v>
      </c>
      <c r="POJ297" s="38" t="s">
        <v>1291</v>
      </c>
      <c r="POK297" s="38" t="s">
        <v>1291</v>
      </c>
      <c r="POL297" s="38" t="s">
        <v>1291</v>
      </c>
      <c r="POM297" s="38" t="s">
        <v>1291</v>
      </c>
      <c r="PON297" s="38" t="s">
        <v>1291</v>
      </c>
      <c r="POO297" s="38" t="s">
        <v>1291</v>
      </c>
      <c r="POP297" s="38" t="s">
        <v>1291</v>
      </c>
      <c r="POQ297" s="38" t="s">
        <v>1291</v>
      </c>
      <c r="POR297" s="38" t="s">
        <v>1291</v>
      </c>
      <c r="POS297" s="38" t="s">
        <v>1291</v>
      </c>
      <c r="POT297" s="38" t="s">
        <v>1291</v>
      </c>
      <c r="POU297" s="38" t="s">
        <v>1291</v>
      </c>
      <c r="POV297" s="38" t="s">
        <v>1291</v>
      </c>
      <c r="POW297" s="38" t="s">
        <v>1291</v>
      </c>
      <c r="POX297" s="38" t="s">
        <v>1291</v>
      </c>
      <c r="POY297" s="38" t="s">
        <v>1291</v>
      </c>
      <c r="POZ297" s="38" t="s">
        <v>1291</v>
      </c>
      <c r="PPA297" s="38" t="s">
        <v>1291</v>
      </c>
      <c r="PPB297" s="38" t="s">
        <v>1291</v>
      </c>
      <c r="PPC297" s="38" t="s">
        <v>1291</v>
      </c>
      <c r="PPD297" s="38" t="s">
        <v>1291</v>
      </c>
      <c r="PPE297" s="38" t="s">
        <v>1291</v>
      </c>
      <c r="PPF297" s="38" t="s">
        <v>1291</v>
      </c>
      <c r="PPG297" s="38" t="s">
        <v>1291</v>
      </c>
      <c r="PPH297" s="38" t="s">
        <v>1291</v>
      </c>
      <c r="PPI297" s="38" t="s">
        <v>1291</v>
      </c>
      <c r="PPJ297" s="38" t="s">
        <v>1291</v>
      </c>
      <c r="PPK297" s="38" t="s">
        <v>1291</v>
      </c>
      <c r="PPL297" s="38" t="s">
        <v>1291</v>
      </c>
      <c r="PPM297" s="38" t="s">
        <v>1291</v>
      </c>
      <c r="PPN297" s="38" t="s">
        <v>1291</v>
      </c>
      <c r="PPO297" s="38" t="s">
        <v>1291</v>
      </c>
      <c r="PPP297" s="38" t="s">
        <v>1291</v>
      </c>
      <c r="PPQ297" s="38" t="s">
        <v>1291</v>
      </c>
      <c r="PPR297" s="38" t="s">
        <v>1291</v>
      </c>
      <c r="PPS297" s="38" t="s">
        <v>1291</v>
      </c>
      <c r="PPT297" s="38" t="s">
        <v>1291</v>
      </c>
      <c r="PPU297" s="38" t="s">
        <v>1291</v>
      </c>
      <c r="PPV297" s="38" t="s">
        <v>1291</v>
      </c>
      <c r="PPW297" s="38" t="s">
        <v>1291</v>
      </c>
      <c r="PPX297" s="38" t="s">
        <v>1291</v>
      </c>
      <c r="PPY297" s="38" t="s">
        <v>1291</v>
      </c>
      <c r="PPZ297" s="38" t="s">
        <v>1291</v>
      </c>
      <c r="PQA297" s="38" t="s">
        <v>1291</v>
      </c>
      <c r="PQB297" s="38" t="s">
        <v>1291</v>
      </c>
      <c r="PQC297" s="38" t="s">
        <v>1291</v>
      </c>
      <c r="PQD297" s="38" t="s">
        <v>1291</v>
      </c>
      <c r="PQE297" s="38" t="s">
        <v>1291</v>
      </c>
      <c r="PQF297" s="38" t="s">
        <v>1291</v>
      </c>
      <c r="PQG297" s="38" t="s">
        <v>1291</v>
      </c>
      <c r="PQH297" s="38" t="s">
        <v>1291</v>
      </c>
      <c r="PQI297" s="38" t="s">
        <v>1291</v>
      </c>
      <c r="PQJ297" s="38" t="s">
        <v>1291</v>
      </c>
      <c r="PQK297" s="38" t="s">
        <v>1291</v>
      </c>
      <c r="PQL297" s="38" t="s">
        <v>1291</v>
      </c>
      <c r="PQM297" s="38" t="s">
        <v>1291</v>
      </c>
      <c r="PQN297" s="38" t="s">
        <v>1291</v>
      </c>
      <c r="PQO297" s="38" t="s">
        <v>1291</v>
      </c>
      <c r="PQP297" s="38" t="s">
        <v>1291</v>
      </c>
      <c r="PQQ297" s="38" t="s">
        <v>1291</v>
      </c>
      <c r="PQR297" s="38" t="s">
        <v>1291</v>
      </c>
      <c r="PQS297" s="38" t="s">
        <v>1291</v>
      </c>
      <c r="PQT297" s="38" t="s">
        <v>1291</v>
      </c>
      <c r="PQU297" s="38" t="s">
        <v>1291</v>
      </c>
      <c r="PQV297" s="38" t="s">
        <v>1291</v>
      </c>
      <c r="PQW297" s="38" t="s">
        <v>1291</v>
      </c>
      <c r="PQX297" s="38" t="s">
        <v>1291</v>
      </c>
      <c r="PQY297" s="38" t="s">
        <v>1291</v>
      </c>
      <c r="PQZ297" s="38" t="s">
        <v>1291</v>
      </c>
      <c r="PRA297" s="38" t="s">
        <v>1291</v>
      </c>
      <c r="PRB297" s="38" t="s">
        <v>1291</v>
      </c>
      <c r="PRC297" s="38" t="s">
        <v>1291</v>
      </c>
      <c r="PRD297" s="38" t="s">
        <v>1291</v>
      </c>
      <c r="PRE297" s="38" t="s">
        <v>1291</v>
      </c>
      <c r="PRF297" s="38" t="s">
        <v>1291</v>
      </c>
      <c r="PRG297" s="38" t="s">
        <v>1291</v>
      </c>
      <c r="PRH297" s="38" t="s">
        <v>1291</v>
      </c>
      <c r="PRI297" s="38" t="s">
        <v>1291</v>
      </c>
      <c r="PRJ297" s="38" t="s">
        <v>1291</v>
      </c>
      <c r="PRK297" s="38" t="s">
        <v>1291</v>
      </c>
      <c r="PRL297" s="38" t="s">
        <v>1291</v>
      </c>
      <c r="PRM297" s="38" t="s">
        <v>1291</v>
      </c>
      <c r="PRN297" s="38" t="s">
        <v>1291</v>
      </c>
      <c r="PRO297" s="38" t="s">
        <v>1291</v>
      </c>
      <c r="PRP297" s="38" t="s">
        <v>1291</v>
      </c>
      <c r="PRQ297" s="38" t="s">
        <v>1291</v>
      </c>
      <c r="PRR297" s="38" t="s">
        <v>1291</v>
      </c>
      <c r="PRS297" s="38" t="s">
        <v>1291</v>
      </c>
      <c r="PRT297" s="38" t="s">
        <v>1291</v>
      </c>
      <c r="PRU297" s="38" t="s">
        <v>1291</v>
      </c>
      <c r="PRV297" s="38" t="s">
        <v>1291</v>
      </c>
      <c r="PRW297" s="38" t="s">
        <v>1291</v>
      </c>
      <c r="PRX297" s="38" t="s">
        <v>1291</v>
      </c>
      <c r="PRY297" s="38" t="s">
        <v>1291</v>
      </c>
      <c r="PRZ297" s="38" t="s">
        <v>1291</v>
      </c>
      <c r="PSA297" s="38" t="s">
        <v>1291</v>
      </c>
      <c r="PSB297" s="38" t="s">
        <v>1291</v>
      </c>
      <c r="PSC297" s="38" t="s">
        <v>1291</v>
      </c>
      <c r="PSD297" s="38" t="s">
        <v>1291</v>
      </c>
      <c r="PSE297" s="38" t="s">
        <v>1291</v>
      </c>
      <c r="PSF297" s="38" t="s">
        <v>1291</v>
      </c>
      <c r="PSG297" s="38" t="s">
        <v>1291</v>
      </c>
      <c r="PSH297" s="38" t="s">
        <v>1291</v>
      </c>
      <c r="PSI297" s="38" t="s">
        <v>1291</v>
      </c>
      <c r="PSJ297" s="38" t="s">
        <v>1291</v>
      </c>
      <c r="PSK297" s="38" t="s">
        <v>1291</v>
      </c>
      <c r="PSL297" s="38" t="s">
        <v>1291</v>
      </c>
      <c r="PSM297" s="38" t="s">
        <v>1291</v>
      </c>
      <c r="PSN297" s="38" t="s">
        <v>1291</v>
      </c>
      <c r="PSO297" s="38" t="s">
        <v>1291</v>
      </c>
      <c r="PSP297" s="38" t="s">
        <v>1291</v>
      </c>
      <c r="PSQ297" s="38" t="s">
        <v>1291</v>
      </c>
      <c r="PSR297" s="38" t="s">
        <v>1291</v>
      </c>
      <c r="PSS297" s="38" t="s">
        <v>1291</v>
      </c>
      <c r="PST297" s="38" t="s">
        <v>1291</v>
      </c>
      <c r="PSU297" s="38" t="s">
        <v>1291</v>
      </c>
      <c r="PSV297" s="38" t="s">
        <v>1291</v>
      </c>
      <c r="PSW297" s="38" t="s">
        <v>1291</v>
      </c>
      <c r="PSX297" s="38" t="s">
        <v>1291</v>
      </c>
      <c r="PSY297" s="38" t="s">
        <v>1291</v>
      </c>
      <c r="PSZ297" s="38" t="s">
        <v>1291</v>
      </c>
      <c r="PTA297" s="38" t="s">
        <v>1291</v>
      </c>
      <c r="PTB297" s="38" t="s">
        <v>1291</v>
      </c>
      <c r="PTC297" s="38" t="s">
        <v>1291</v>
      </c>
      <c r="PTD297" s="38" t="s">
        <v>1291</v>
      </c>
      <c r="PTE297" s="38" t="s">
        <v>1291</v>
      </c>
      <c r="PTF297" s="38" t="s">
        <v>1291</v>
      </c>
      <c r="PTG297" s="38" t="s">
        <v>1291</v>
      </c>
      <c r="PTH297" s="38" t="s">
        <v>1291</v>
      </c>
      <c r="PTI297" s="38" t="s">
        <v>1291</v>
      </c>
      <c r="PTJ297" s="38" t="s">
        <v>1291</v>
      </c>
      <c r="PTK297" s="38" t="s">
        <v>1291</v>
      </c>
      <c r="PTL297" s="38" t="s">
        <v>1291</v>
      </c>
      <c r="PTM297" s="38" t="s">
        <v>1291</v>
      </c>
      <c r="PTN297" s="38" t="s">
        <v>1291</v>
      </c>
      <c r="PTO297" s="38" t="s">
        <v>1291</v>
      </c>
      <c r="PTP297" s="38" t="s">
        <v>1291</v>
      </c>
      <c r="PTQ297" s="38" t="s">
        <v>1291</v>
      </c>
      <c r="PTR297" s="38" t="s">
        <v>1291</v>
      </c>
      <c r="PTS297" s="38" t="s">
        <v>1291</v>
      </c>
      <c r="PTT297" s="38" t="s">
        <v>1291</v>
      </c>
      <c r="PTU297" s="38" t="s">
        <v>1291</v>
      </c>
      <c r="PTV297" s="38" t="s">
        <v>1291</v>
      </c>
      <c r="PTW297" s="38" t="s">
        <v>1291</v>
      </c>
      <c r="PTX297" s="38" t="s">
        <v>1291</v>
      </c>
      <c r="PTY297" s="38" t="s">
        <v>1291</v>
      </c>
      <c r="PTZ297" s="38" t="s">
        <v>1291</v>
      </c>
      <c r="PUA297" s="38" t="s">
        <v>1291</v>
      </c>
      <c r="PUB297" s="38" t="s">
        <v>1291</v>
      </c>
      <c r="PUC297" s="38" t="s">
        <v>1291</v>
      </c>
      <c r="PUD297" s="38" t="s">
        <v>1291</v>
      </c>
      <c r="PUE297" s="38" t="s">
        <v>1291</v>
      </c>
      <c r="PUF297" s="38" t="s">
        <v>1291</v>
      </c>
      <c r="PUG297" s="38" t="s">
        <v>1291</v>
      </c>
      <c r="PUH297" s="38" t="s">
        <v>1291</v>
      </c>
      <c r="PUI297" s="38" t="s">
        <v>1291</v>
      </c>
      <c r="PUJ297" s="38" t="s">
        <v>1291</v>
      </c>
      <c r="PUK297" s="38" t="s">
        <v>1291</v>
      </c>
      <c r="PUL297" s="38" t="s">
        <v>1291</v>
      </c>
      <c r="PUM297" s="38" t="s">
        <v>1291</v>
      </c>
      <c r="PUN297" s="38" t="s">
        <v>1291</v>
      </c>
      <c r="PUO297" s="38" t="s">
        <v>1291</v>
      </c>
      <c r="PUP297" s="38" t="s">
        <v>1291</v>
      </c>
      <c r="PUQ297" s="38" t="s">
        <v>1291</v>
      </c>
      <c r="PUR297" s="38" t="s">
        <v>1291</v>
      </c>
      <c r="PUS297" s="38" t="s">
        <v>1291</v>
      </c>
      <c r="PUT297" s="38" t="s">
        <v>1291</v>
      </c>
      <c r="PUU297" s="38" t="s">
        <v>1291</v>
      </c>
      <c r="PUV297" s="38" t="s">
        <v>1291</v>
      </c>
      <c r="PUW297" s="38" t="s">
        <v>1291</v>
      </c>
      <c r="PUX297" s="38" t="s">
        <v>1291</v>
      </c>
      <c r="PUY297" s="38" t="s">
        <v>1291</v>
      </c>
      <c r="PUZ297" s="38" t="s">
        <v>1291</v>
      </c>
      <c r="PVA297" s="38" t="s">
        <v>1291</v>
      </c>
      <c r="PVB297" s="38" t="s">
        <v>1291</v>
      </c>
      <c r="PVC297" s="38" t="s">
        <v>1291</v>
      </c>
      <c r="PVD297" s="38" t="s">
        <v>1291</v>
      </c>
      <c r="PVE297" s="38" t="s">
        <v>1291</v>
      </c>
      <c r="PVF297" s="38" t="s">
        <v>1291</v>
      </c>
      <c r="PVG297" s="38" t="s">
        <v>1291</v>
      </c>
      <c r="PVH297" s="38" t="s">
        <v>1291</v>
      </c>
      <c r="PVI297" s="38" t="s">
        <v>1291</v>
      </c>
      <c r="PVJ297" s="38" t="s">
        <v>1291</v>
      </c>
      <c r="PVK297" s="38" t="s">
        <v>1291</v>
      </c>
      <c r="PVL297" s="38" t="s">
        <v>1291</v>
      </c>
      <c r="PVM297" s="38" t="s">
        <v>1291</v>
      </c>
      <c r="PVN297" s="38" t="s">
        <v>1291</v>
      </c>
      <c r="PVO297" s="38" t="s">
        <v>1291</v>
      </c>
      <c r="PVP297" s="38" t="s">
        <v>1291</v>
      </c>
      <c r="PVQ297" s="38" t="s">
        <v>1291</v>
      </c>
      <c r="PVR297" s="38" t="s">
        <v>1291</v>
      </c>
      <c r="PVS297" s="38" t="s">
        <v>1291</v>
      </c>
      <c r="PVT297" s="38" t="s">
        <v>1291</v>
      </c>
      <c r="PVU297" s="38" t="s">
        <v>1291</v>
      </c>
      <c r="PVV297" s="38" t="s">
        <v>1291</v>
      </c>
      <c r="PVW297" s="38" t="s">
        <v>1291</v>
      </c>
      <c r="PVX297" s="38" t="s">
        <v>1291</v>
      </c>
      <c r="PVY297" s="38" t="s">
        <v>1291</v>
      </c>
      <c r="PVZ297" s="38" t="s">
        <v>1291</v>
      </c>
      <c r="PWA297" s="38" t="s">
        <v>1291</v>
      </c>
      <c r="PWB297" s="38" t="s">
        <v>1291</v>
      </c>
      <c r="PWC297" s="38" t="s">
        <v>1291</v>
      </c>
      <c r="PWD297" s="38" t="s">
        <v>1291</v>
      </c>
      <c r="PWE297" s="38" t="s">
        <v>1291</v>
      </c>
      <c r="PWF297" s="38" t="s">
        <v>1291</v>
      </c>
      <c r="PWG297" s="38" t="s">
        <v>1291</v>
      </c>
      <c r="PWH297" s="38" t="s">
        <v>1291</v>
      </c>
      <c r="PWI297" s="38" t="s">
        <v>1291</v>
      </c>
      <c r="PWJ297" s="38" t="s">
        <v>1291</v>
      </c>
      <c r="PWK297" s="38" t="s">
        <v>1291</v>
      </c>
      <c r="PWL297" s="38" t="s">
        <v>1291</v>
      </c>
      <c r="PWM297" s="38" t="s">
        <v>1291</v>
      </c>
      <c r="PWN297" s="38" t="s">
        <v>1291</v>
      </c>
      <c r="PWO297" s="38" t="s">
        <v>1291</v>
      </c>
      <c r="PWP297" s="38" t="s">
        <v>1291</v>
      </c>
      <c r="PWQ297" s="38" t="s">
        <v>1291</v>
      </c>
      <c r="PWR297" s="38" t="s">
        <v>1291</v>
      </c>
      <c r="PWS297" s="38" t="s">
        <v>1291</v>
      </c>
      <c r="PWT297" s="38" t="s">
        <v>1291</v>
      </c>
      <c r="PWU297" s="38" t="s">
        <v>1291</v>
      </c>
      <c r="PWV297" s="38" t="s">
        <v>1291</v>
      </c>
      <c r="PWW297" s="38" t="s">
        <v>1291</v>
      </c>
      <c r="PWX297" s="38" t="s">
        <v>1291</v>
      </c>
      <c r="PWY297" s="38" t="s">
        <v>1291</v>
      </c>
      <c r="PWZ297" s="38" t="s">
        <v>1291</v>
      </c>
      <c r="PXA297" s="38" t="s">
        <v>1291</v>
      </c>
      <c r="PXB297" s="38" t="s">
        <v>1291</v>
      </c>
      <c r="PXC297" s="38" t="s">
        <v>1291</v>
      </c>
      <c r="PXD297" s="38" t="s">
        <v>1291</v>
      </c>
      <c r="PXE297" s="38" t="s">
        <v>1291</v>
      </c>
      <c r="PXF297" s="38" t="s">
        <v>1291</v>
      </c>
      <c r="PXG297" s="38" t="s">
        <v>1291</v>
      </c>
      <c r="PXH297" s="38" t="s">
        <v>1291</v>
      </c>
      <c r="PXI297" s="38" t="s">
        <v>1291</v>
      </c>
      <c r="PXJ297" s="38" t="s">
        <v>1291</v>
      </c>
      <c r="PXK297" s="38" t="s">
        <v>1291</v>
      </c>
      <c r="PXL297" s="38" t="s">
        <v>1291</v>
      </c>
      <c r="PXM297" s="38" t="s">
        <v>1291</v>
      </c>
      <c r="PXN297" s="38" t="s">
        <v>1291</v>
      </c>
      <c r="PXO297" s="38" t="s">
        <v>1291</v>
      </c>
      <c r="PXP297" s="38" t="s">
        <v>1291</v>
      </c>
      <c r="PXQ297" s="38" t="s">
        <v>1291</v>
      </c>
      <c r="PXR297" s="38" t="s">
        <v>1291</v>
      </c>
      <c r="PXS297" s="38" t="s">
        <v>1291</v>
      </c>
      <c r="PXT297" s="38" t="s">
        <v>1291</v>
      </c>
      <c r="PXU297" s="38" t="s">
        <v>1291</v>
      </c>
      <c r="PXV297" s="38" t="s">
        <v>1291</v>
      </c>
      <c r="PXW297" s="38" t="s">
        <v>1291</v>
      </c>
      <c r="PXX297" s="38" t="s">
        <v>1291</v>
      </c>
      <c r="PXY297" s="38" t="s">
        <v>1291</v>
      </c>
      <c r="PXZ297" s="38" t="s">
        <v>1291</v>
      </c>
      <c r="PYA297" s="38" t="s">
        <v>1291</v>
      </c>
      <c r="PYB297" s="38" t="s">
        <v>1291</v>
      </c>
      <c r="PYC297" s="38" t="s">
        <v>1291</v>
      </c>
      <c r="PYD297" s="38" t="s">
        <v>1291</v>
      </c>
      <c r="PYE297" s="38" t="s">
        <v>1291</v>
      </c>
      <c r="PYF297" s="38" t="s">
        <v>1291</v>
      </c>
      <c r="PYG297" s="38" t="s">
        <v>1291</v>
      </c>
      <c r="PYH297" s="38" t="s">
        <v>1291</v>
      </c>
      <c r="PYI297" s="38" t="s">
        <v>1291</v>
      </c>
      <c r="PYJ297" s="38" t="s">
        <v>1291</v>
      </c>
      <c r="PYK297" s="38" t="s">
        <v>1291</v>
      </c>
      <c r="PYL297" s="38" t="s">
        <v>1291</v>
      </c>
      <c r="PYM297" s="38" t="s">
        <v>1291</v>
      </c>
      <c r="PYN297" s="38" t="s">
        <v>1291</v>
      </c>
      <c r="PYO297" s="38" t="s">
        <v>1291</v>
      </c>
      <c r="PYP297" s="38" t="s">
        <v>1291</v>
      </c>
      <c r="PYQ297" s="38" t="s">
        <v>1291</v>
      </c>
      <c r="PYR297" s="38" t="s">
        <v>1291</v>
      </c>
      <c r="PYS297" s="38" t="s">
        <v>1291</v>
      </c>
      <c r="PYT297" s="38" t="s">
        <v>1291</v>
      </c>
      <c r="PYU297" s="38" t="s">
        <v>1291</v>
      </c>
      <c r="PYV297" s="38" t="s">
        <v>1291</v>
      </c>
      <c r="PYW297" s="38" t="s">
        <v>1291</v>
      </c>
      <c r="PYX297" s="38" t="s">
        <v>1291</v>
      </c>
      <c r="PYY297" s="38" t="s">
        <v>1291</v>
      </c>
      <c r="PYZ297" s="38" t="s">
        <v>1291</v>
      </c>
      <c r="PZA297" s="38" t="s">
        <v>1291</v>
      </c>
      <c r="PZB297" s="38" t="s">
        <v>1291</v>
      </c>
      <c r="PZC297" s="38" t="s">
        <v>1291</v>
      </c>
      <c r="PZD297" s="38" t="s">
        <v>1291</v>
      </c>
      <c r="PZE297" s="38" t="s">
        <v>1291</v>
      </c>
      <c r="PZF297" s="38" t="s">
        <v>1291</v>
      </c>
      <c r="PZG297" s="38" t="s">
        <v>1291</v>
      </c>
      <c r="PZH297" s="38" t="s">
        <v>1291</v>
      </c>
      <c r="PZI297" s="38" t="s">
        <v>1291</v>
      </c>
      <c r="PZJ297" s="38" t="s">
        <v>1291</v>
      </c>
      <c r="PZK297" s="38" t="s">
        <v>1291</v>
      </c>
      <c r="PZL297" s="38" t="s">
        <v>1291</v>
      </c>
      <c r="PZM297" s="38" t="s">
        <v>1291</v>
      </c>
      <c r="PZN297" s="38" t="s">
        <v>1291</v>
      </c>
      <c r="PZO297" s="38" t="s">
        <v>1291</v>
      </c>
      <c r="PZP297" s="38" t="s">
        <v>1291</v>
      </c>
      <c r="PZQ297" s="38" t="s">
        <v>1291</v>
      </c>
      <c r="PZR297" s="38" t="s">
        <v>1291</v>
      </c>
      <c r="PZS297" s="38" t="s">
        <v>1291</v>
      </c>
      <c r="PZT297" s="38" t="s">
        <v>1291</v>
      </c>
      <c r="PZU297" s="38" t="s">
        <v>1291</v>
      </c>
      <c r="PZV297" s="38" t="s">
        <v>1291</v>
      </c>
      <c r="PZW297" s="38" t="s">
        <v>1291</v>
      </c>
      <c r="PZX297" s="38" t="s">
        <v>1291</v>
      </c>
      <c r="PZY297" s="38" t="s">
        <v>1291</v>
      </c>
      <c r="PZZ297" s="38" t="s">
        <v>1291</v>
      </c>
      <c r="QAA297" s="38" t="s">
        <v>1291</v>
      </c>
      <c r="QAB297" s="38" t="s">
        <v>1291</v>
      </c>
      <c r="QAC297" s="38" t="s">
        <v>1291</v>
      </c>
      <c r="QAD297" s="38" t="s">
        <v>1291</v>
      </c>
      <c r="QAE297" s="38" t="s">
        <v>1291</v>
      </c>
      <c r="QAF297" s="38" t="s">
        <v>1291</v>
      </c>
      <c r="QAG297" s="38" t="s">
        <v>1291</v>
      </c>
      <c r="QAH297" s="38" t="s">
        <v>1291</v>
      </c>
      <c r="QAI297" s="38" t="s">
        <v>1291</v>
      </c>
      <c r="QAJ297" s="38" t="s">
        <v>1291</v>
      </c>
      <c r="QAK297" s="38" t="s">
        <v>1291</v>
      </c>
      <c r="QAL297" s="38" t="s">
        <v>1291</v>
      </c>
      <c r="QAM297" s="38" t="s">
        <v>1291</v>
      </c>
      <c r="QAN297" s="38" t="s">
        <v>1291</v>
      </c>
      <c r="QAO297" s="38" t="s">
        <v>1291</v>
      </c>
      <c r="QAP297" s="38" t="s">
        <v>1291</v>
      </c>
      <c r="QAQ297" s="38" t="s">
        <v>1291</v>
      </c>
      <c r="QAR297" s="38" t="s">
        <v>1291</v>
      </c>
      <c r="QAS297" s="38" t="s">
        <v>1291</v>
      </c>
      <c r="QAT297" s="38" t="s">
        <v>1291</v>
      </c>
      <c r="QAU297" s="38" t="s">
        <v>1291</v>
      </c>
      <c r="QAV297" s="38" t="s">
        <v>1291</v>
      </c>
      <c r="QAW297" s="38" t="s">
        <v>1291</v>
      </c>
      <c r="QAX297" s="38" t="s">
        <v>1291</v>
      </c>
      <c r="QAY297" s="38" t="s">
        <v>1291</v>
      </c>
      <c r="QAZ297" s="38" t="s">
        <v>1291</v>
      </c>
      <c r="QBA297" s="38" t="s">
        <v>1291</v>
      </c>
      <c r="QBB297" s="38" t="s">
        <v>1291</v>
      </c>
      <c r="QBC297" s="38" t="s">
        <v>1291</v>
      </c>
      <c r="QBD297" s="38" t="s">
        <v>1291</v>
      </c>
      <c r="QBE297" s="38" t="s">
        <v>1291</v>
      </c>
      <c r="QBF297" s="38" t="s">
        <v>1291</v>
      </c>
      <c r="QBG297" s="38" t="s">
        <v>1291</v>
      </c>
      <c r="QBH297" s="38" t="s">
        <v>1291</v>
      </c>
      <c r="QBI297" s="38" t="s">
        <v>1291</v>
      </c>
      <c r="QBJ297" s="38" t="s">
        <v>1291</v>
      </c>
      <c r="QBK297" s="38" t="s">
        <v>1291</v>
      </c>
      <c r="QBL297" s="38" t="s">
        <v>1291</v>
      </c>
      <c r="QBM297" s="38" t="s">
        <v>1291</v>
      </c>
      <c r="QBN297" s="38" t="s">
        <v>1291</v>
      </c>
      <c r="QBO297" s="38" t="s">
        <v>1291</v>
      </c>
      <c r="QBP297" s="38" t="s">
        <v>1291</v>
      </c>
      <c r="QBQ297" s="38" t="s">
        <v>1291</v>
      </c>
      <c r="QBR297" s="38" t="s">
        <v>1291</v>
      </c>
      <c r="QBS297" s="38" t="s">
        <v>1291</v>
      </c>
      <c r="QBT297" s="38" t="s">
        <v>1291</v>
      </c>
      <c r="QBU297" s="38" t="s">
        <v>1291</v>
      </c>
      <c r="QBV297" s="38" t="s">
        <v>1291</v>
      </c>
      <c r="QBW297" s="38" t="s">
        <v>1291</v>
      </c>
      <c r="QBX297" s="38" t="s">
        <v>1291</v>
      </c>
      <c r="QBY297" s="38" t="s">
        <v>1291</v>
      </c>
      <c r="QBZ297" s="38" t="s">
        <v>1291</v>
      </c>
      <c r="QCA297" s="38" t="s">
        <v>1291</v>
      </c>
      <c r="QCB297" s="38" t="s">
        <v>1291</v>
      </c>
      <c r="QCC297" s="38" t="s">
        <v>1291</v>
      </c>
      <c r="QCD297" s="38" t="s">
        <v>1291</v>
      </c>
      <c r="QCE297" s="38" t="s">
        <v>1291</v>
      </c>
      <c r="QCF297" s="38" t="s">
        <v>1291</v>
      </c>
      <c r="QCG297" s="38" t="s">
        <v>1291</v>
      </c>
      <c r="QCH297" s="38" t="s">
        <v>1291</v>
      </c>
      <c r="QCI297" s="38" t="s">
        <v>1291</v>
      </c>
      <c r="QCJ297" s="38" t="s">
        <v>1291</v>
      </c>
      <c r="QCK297" s="38" t="s">
        <v>1291</v>
      </c>
      <c r="QCL297" s="38" t="s">
        <v>1291</v>
      </c>
      <c r="QCM297" s="38" t="s">
        <v>1291</v>
      </c>
      <c r="QCN297" s="38" t="s">
        <v>1291</v>
      </c>
      <c r="QCO297" s="38" t="s">
        <v>1291</v>
      </c>
      <c r="QCP297" s="38" t="s">
        <v>1291</v>
      </c>
      <c r="QCQ297" s="38" t="s">
        <v>1291</v>
      </c>
      <c r="QCR297" s="38" t="s">
        <v>1291</v>
      </c>
      <c r="QCS297" s="38" t="s">
        <v>1291</v>
      </c>
      <c r="QCT297" s="38" t="s">
        <v>1291</v>
      </c>
      <c r="QCU297" s="38" t="s">
        <v>1291</v>
      </c>
      <c r="QCV297" s="38" t="s">
        <v>1291</v>
      </c>
      <c r="QCW297" s="38" t="s">
        <v>1291</v>
      </c>
      <c r="QCX297" s="38" t="s">
        <v>1291</v>
      </c>
      <c r="QCY297" s="38" t="s">
        <v>1291</v>
      </c>
      <c r="QCZ297" s="38" t="s">
        <v>1291</v>
      </c>
      <c r="QDA297" s="38" t="s">
        <v>1291</v>
      </c>
      <c r="QDB297" s="38" t="s">
        <v>1291</v>
      </c>
      <c r="QDC297" s="38" t="s">
        <v>1291</v>
      </c>
      <c r="QDD297" s="38" t="s">
        <v>1291</v>
      </c>
      <c r="QDE297" s="38" t="s">
        <v>1291</v>
      </c>
      <c r="QDF297" s="38" t="s">
        <v>1291</v>
      </c>
      <c r="QDG297" s="38" t="s">
        <v>1291</v>
      </c>
      <c r="QDH297" s="38" t="s">
        <v>1291</v>
      </c>
      <c r="QDI297" s="38" t="s">
        <v>1291</v>
      </c>
      <c r="QDJ297" s="38" t="s">
        <v>1291</v>
      </c>
      <c r="QDK297" s="38" t="s">
        <v>1291</v>
      </c>
      <c r="QDL297" s="38" t="s">
        <v>1291</v>
      </c>
      <c r="QDM297" s="38" t="s">
        <v>1291</v>
      </c>
      <c r="QDN297" s="38" t="s">
        <v>1291</v>
      </c>
      <c r="QDO297" s="38" t="s">
        <v>1291</v>
      </c>
      <c r="QDP297" s="38" t="s">
        <v>1291</v>
      </c>
      <c r="QDQ297" s="38" t="s">
        <v>1291</v>
      </c>
      <c r="QDR297" s="38" t="s">
        <v>1291</v>
      </c>
      <c r="QDS297" s="38" t="s">
        <v>1291</v>
      </c>
      <c r="QDT297" s="38" t="s">
        <v>1291</v>
      </c>
      <c r="QDU297" s="38" t="s">
        <v>1291</v>
      </c>
      <c r="QDV297" s="38" t="s">
        <v>1291</v>
      </c>
      <c r="QDW297" s="38" t="s">
        <v>1291</v>
      </c>
      <c r="QDX297" s="38" t="s">
        <v>1291</v>
      </c>
      <c r="QDY297" s="38" t="s">
        <v>1291</v>
      </c>
      <c r="QDZ297" s="38" t="s">
        <v>1291</v>
      </c>
      <c r="QEA297" s="38" t="s">
        <v>1291</v>
      </c>
      <c r="QEB297" s="38" t="s">
        <v>1291</v>
      </c>
      <c r="QEC297" s="38" t="s">
        <v>1291</v>
      </c>
      <c r="QED297" s="38" t="s">
        <v>1291</v>
      </c>
      <c r="QEE297" s="38" t="s">
        <v>1291</v>
      </c>
      <c r="QEF297" s="38" t="s">
        <v>1291</v>
      </c>
      <c r="QEG297" s="38" t="s">
        <v>1291</v>
      </c>
      <c r="QEH297" s="38" t="s">
        <v>1291</v>
      </c>
      <c r="QEI297" s="38" t="s">
        <v>1291</v>
      </c>
      <c r="QEJ297" s="38" t="s">
        <v>1291</v>
      </c>
      <c r="QEK297" s="38" t="s">
        <v>1291</v>
      </c>
      <c r="QEL297" s="38" t="s">
        <v>1291</v>
      </c>
      <c r="QEM297" s="38" t="s">
        <v>1291</v>
      </c>
      <c r="QEN297" s="38" t="s">
        <v>1291</v>
      </c>
      <c r="QEO297" s="38" t="s">
        <v>1291</v>
      </c>
      <c r="QEP297" s="38" t="s">
        <v>1291</v>
      </c>
      <c r="QEQ297" s="38" t="s">
        <v>1291</v>
      </c>
      <c r="QER297" s="38" t="s">
        <v>1291</v>
      </c>
      <c r="QES297" s="38" t="s">
        <v>1291</v>
      </c>
      <c r="QET297" s="38" t="s">
        <v>1291</v>
      </c>
      <c r="QEU297" s="38" t="s">
        <v>1291</v>
      </c>
      <c r="QEV297" s="38" t="s">
        <v>1291</v>
      </c>
      <c r="QEW297" s="38" t="s">
        <v>1291</v>
      </c>
      <c r="QEX297" s="38" t="s">
        <v>1291</v>
      </c>
      <c r="QEY297" s="38" t="s">
        <v>1291</v>
      </c>
      <c r="QEZ297" s="38" t="s">
        <v>1291</v>
      </c>
      <c r="QFA297" s="38" t="s">
        <v>1291</v>
      </c>
      <c r="QFB297" s="38" t="s">
        <v>1291</v>
      </c>
      <c r="QFC297" s="38" t="s">
        <v>1291</v>
      </c>
      <c r="QFD297" s="38" t="s">
        <v>1291</v>
      </c>
      <c r="QFE297" s="38" t="s">
        <v>1291</v>
      </c>
      <c r="QFF297" s="38" t="s">
        <v>1291</v>
      </c>
      <c r="QFG297" s="38" t="s">
        <v>1291</v>
      </c>
      <c r="QFH297" s="38" t="s">
        <v>1291</v>
      </c>
      <c r="QFI297" s="38" t="s">
        <v>1291</v>
      </c>
      <c r="QFJ297" s="38" t="s">
        <v>1291</v>
      </c>
      <c r="QFK297" s="38" t="s">
        <v>1291</v>
      </c>
      <c r="QFL297" s="38" t="s">
        <v>1291</v>
      </c>
      <c r="QFM297" s="38" t="s">
        <v>1291</v>
      </c>
      <c r="QFN297" s="38" t="s">
        <v>1291</v>
      </c>
      <c r="QFO297" s="38" t="s">
        <v>1291</v>
      </c>
      <c r="QFP297" s="38" t="s">
        <v>1291</v>
      </c>
      <c r="QFQ297" s="38" t="s">
        <v>1291</v>
      </c>
      <c r="QFR297" s="38" t="s">
        <v>1291</v>
      </c>
      <c r="QFS297" s="38" t="s">
        <v>1291</v>
      </c>
      <c r="QFT297" s="38" t="s">
        <v>1291</v>
      </c>
      <c r="QFU297" s="38" t="s">
        <v>1291</v>
      </c>
      <c r="QFV297" s="38" t="s">
        <v>1291</v>
      </c>
      <c r="QFW297" s="38" t="s">
        <v>1291</v>
      </c>
      <c r="QFX297" s="38" t="s">
        <v>1291</v>
      </c>
      <c r="QFY297" s="38" t="s">
        <v>1291</v>
      </c>
      <c r="QFZ297" s="38" t="s">
        <v>1291</v>
      </c>
      <c r="QGA297" s="38" t="s">
        <v>1291</v>
      </c>
      <c r="QGB297" s="38" t="s">
        <v>1291</v>
      </c>
      <c r="QGC297" s="38" t="s">
        <v>1291</v>
      </c>
      <c r="QGD297" s="38" t="s">
        <v>1291</v>
      </c>
      <c r="QGE297" s="38" t="s">
        <v>1291</v>
      </c>
      <c r="QGF297" s="38" t="s">
        <v>1291</v>
      </c>
      <c r="QGG297" s="38" t="s">
        <v>1291</v>
      </c>
      <c r="QGH297" s="38" t="s">
        <v>1291</v>
      </c>
      <c r="QGI297" s="38" t="s">
        <v>1291</v>
      </c>
      <c r="QGJ297" s="38" t="s">
        <v>1291</v>
      </c>
      <c r="QGK297" s="38" t="s">
        <v>1291</v>
      </c>
      <c r="QGL297" s="38" t="s">
        <v>1291</v>
      </c>
      <c r="QGM297" s="38" t="s">
        <v>1291</v>
      </c>
      <c r="QGN297" s="38" t="s">
        <v>1291</v>
      </c>
      <c r="QGO297" s="38" t="s">
        <v>1291</v>
      </c>
      <c r="QGP297" s="38" t="s">
        <v>1291</v>
      </c>
      <c r="QGQ297" s="38" t="s">
        <v>1291</v>
      </c>
      <c r="QGR297" s="38" t="s">
        <v>1291</v>
      </c>
      <c r="QGS297" s="38" t="s">
        <v>1291</v>
      </c>
      <c r="QGT297" s="38" t="s">
        <v>1291</v>
      </c>
      <c r="QGU297" s="38" t="s">
        <v>1291</v>
      </c>
      <c r="QGV297" s="38" t="s">
        <v>1291</v>
      </c>
      <c r="QGW297" s="38" t="s">
        <v>1291</v>
      </c>
      <c r="QGX297" s="38" t="s">
        <v>1291</v>
      </c>
      <c r="QGY297" s="38" t="s">
        <v>1291</v>
      </c>
      <c r="QGZ297" s="38" t="s">
        <v>1291</v>
      </c>
      <c r="QHA297" s="38" t="s">
        <v>1291</v>
      </c>
      <c r="QHB297" s="38" t="s">
        <v>1291</v>
      </c>
      <c r="QHC297" s="38" t="s">
        <v>1291</v>
      </c>
      <c r="QHD297" s="38" t="s">
        <v>1291</v>
      </c>
      <c r="QHE297" s="38" t="s">
        <v>1291</v>
      </c>
      <c r="QHF297" s="38" t="s">
        <v>1291</v>
      </c>
      <c r="QHG297" s="38" t="s">
        <v>1291</v>
      </c>
      <c r="QHH297" s="38" t="s">
        <v>1291</v>
      </c>
      <c r="QHI297" s="38" t="s">
        <v>1291</v>
      </c>
      <c r="QHJ297" s="38" t="s">
        <v>1291</v>
      </c>
      <c r="QHK297" s="38" t="s">
        <v>1291</v>
      </c>
      <c r="QHL297" s="38" t="s">
        <v>1291</v>
      </c>
      <c r="QHM297" s="38" t="s">
        <v>1291</v>
      </c>
      <c r="QHN297" s="38" t="s">
        <v>1291</v>
      </c>
      <c r="QHO297" s="38" t="s">
        <v>1291</v>
      </c>
      <c r="QHP297" s="38" t="s">
        <v>1291</v>
      </c>
      <c r="QHQ297" s="38" t="s">
        <v>1291</v>
      </c>
      <c r="QHR297" s="38" t="s">
        <v>1291</v>
      </c>
      <c r="QHS297" s="38" t="s">
        <v>1291</v>
      </c>
      <c r="QHT297" s="38" t="s">
        <v>1291</v>
      </c>
      <c r="QHU297" s="38" t="s">
        <v>1291</v>
      </c>
      <c r="QHV297" s="38" t="s">
        <v>1291</v>
      </c>
      <c r="QHW297" s="38" t="s">
        <v>1291</v>
      </c>
      <c r="QHX297" s="38" t="s">
        <v>1291</v>
      </c>
      <c r="QHY297" s="38" t="s">
        <v>1291</v>
      </c>
      <c r="QHZ297" s="38" t="s">
        <v>1291</v>
      </c>
      <c r="QIA297" s="38" t="s">
        <v>1291</v>
      </c>
      <c r="QIB297" s="38" t="s">
        <v>1291</v>
      </c>
      <c r="QIC297" s="38" t="s">
        <v>1291</v>
      </c>
      <c r="QID297" s="38" t="s">
        <v>1291</v>
      </c>
      <c r="QIE297" s="38" t="s">
        <v>1291</v>
      </c>
      <c r="QIF297" s="38" t="s">
        <v>1291</v>
      </c>
      <c r="QIG297" s="38" t="s">
        <v>1291</v>
      </c>
      <c r="QIH297" s="38" t="s">
        <v>1291</v>
      </c>
      <c r="QII297" s="38" t="s">
        <v>1291</v>
      </c>
      <c r="QIJ297" s="38" t="s">
        <v>1291</v>
      </c>
      <c r="QIK297" s="38" t="s">
        <v>1291</v>
      </c>
      <c r="QIL297" s="38" t="s">
        <v>1291</v>
      </c>
      <c r="QIM297" s="38" t="s">
        <v>1291</v>
      </c>
      <c r="QIN297" s="38" t="s">
        <v>1291</v>
      </c>
      <c r="QIO297" s="38" t="s">
        <v>1291</v>
      </c>
      <c r="QIP297" s="38" t="s">
        <v>1291</v>
      </c>
      <c r="QIQ297" s="38" t="s">
        <v>1291</v>
      </c>
      <c r="QIR297" s="38" t="s">
        <v>1291</v>
      </c>
      <c r="QIS297" s="38" t="s">
        <v>1291</v>
      </c>
      <c r="QIT297" s="38" t="s">
        <v>1291</v>
      </c>
      <c r="QIU297" s="38" t="s">
        <v>1291</v>
      </c>
      <c r="QIV297" s="38" t="s">
        <v>1291</v>
      </c>
      <c r="QIW297" s="38" t="s">
        <v>1291</v>
      </c>
      <c r="QIX297" s="38" t="s">
        <v>1291</v>
      </c>
      <c r="QIY297" s="38" t="s">
        <v>1291</v>
      </c>
      <c r="QIZ297" s="38" t="s">
        <v>1291</v>
      </c>
      <c r="QJA297" s="38" t="s">
        <v>1291</v>
      </c>
      <c r="QJB297" s="38" t="s">
        <v>1291</v>
      </c>
      <c r="QJC297" s="38" t="s">
        <v>1291</v>
      </c>
      <c r="QJD297" s="38" t="s">
        <v>1291</v>
      </c>
      <c r="QJE297" s="38" t="s">
        <v>1291</v>
      </c>
      <c r="QJF297" s="38" t="s">
        <v>1291</v>
      </c>
      <c r="QJG297" s="38" t="s">
        <v>1291</v>
      </c>
      <c r="QJH297" s="38" t="s">
        <v>1291</v>
      </c>
      <c r="QJI297" s="38" t="s">
        <v>1291</v>
      </c>
      <c r="QJJ297" s="38" t="s">
        <v>1291</v>
      </c>
      <c r="QJK297" s="38" t="s">
        <v>1291</v>
      </c>
      <c r="QJL297" s="38" t="s">
        <v>1291</v>
      </c>
      <c r="QJM297" s="38" t="s">
        <v>1291</v>
      </c>
      <c r="QJN297" s="38" t="s">
        <v>1291</v>
      </c>
      <c r="QJO297" s="38" t="s">
        <v>1291</v>
      </c>
      <c r="QJP297" s="38" t="s">
        <v>1291</v>
      </c>
      <c r="QJQ297" s="38" t="s">
        <v>1291</v>
      </c>
      <c r="QJR297" s="38" t="s">
        <v>1291</v>
      </c>
      <c r="QJS297" s="38" t="s">
        <v>1291</v>
      </c>
      <c r="QJT297" s="38" t="s">
        <v>1291</v>
      </c>
      <c r="QJU297" s="38" t="s">
        <v>1291</v>
      </c>
      <c r="QJV297" s="38" t="s">
        <v>1291</v>
      </c>
      <c r="QJW297" s="38" t="s">
        <v>1291</v>
      </c>
      <c r="QJX297" s="38" t="s">
        <v>1291</v>
      </c>
      <c r="QJY297" s="38" t="s">
        <v>1291</v>
      </c>
      <c r="QJZ297" s="38" t="s">
        <v>1291</v>
      </c>
      <c r="QKA297" s="38" t="s">
        <v>1291</v>
      </c>
      <c r="QKB297" s="38" t="s">
        <v>1291</v>
      </c>
      <c r="QKC297" s="38" t="s">
        <v>1291</v>
      </c>
      <c r="QKD297" s="38" t="s">
        <v>1291</v>
      </c>
      <c r="QKE297" s="38" t="s">
        <v>1291</v>
      </c>
      <c r="QKF297" s="38" t="s">
        <v>1291</v>
      </c>
      <c r="QKG297" s="38" t="s">
        <v>1291</v>
      </c>
      <c r="QKH297" s="38" t="s">
        <v>1291</v>
      </c>
      <c r="QKI297" s="38" t="s">
        <v>1291</v>
      </c>
      <c r="QKJ297" s="38" t="s">
        <v>1291</v>
      </c>
      <c r="QKK297" s="38" t="s">
        <v>1291</v>
      </c>
      <c r="QKL297" s="38" t="s">
        <v>1291</v>
      </c>
      <c r="QKM297" s="38" t="s">
        <v>1291</v>
      </c>
      <c r="QKN297" s="38" t="s">
        <v>1291</v>
      </c>
      <c r="QKO297" s="38" t="s">
        <v>1291</v>
      </c>
      <c r="QKP297" s="38" t="s">
        <v>1291</v>
      </c>
      <c r="QKQ297" s="38" t="s">
        <v>1291</v>
      </c>
      <c r="QKR297" s="38" t="s">
        <v>1291</v>
      </c>
      <c r="QKS297" s="38" t="s">
        <v>1291</v>
      </c>
      <c r="QKT297" s="38" t="s">
        <v>1291</v>
      </c>
      <c r="QKU297" s="38" t="s">
        <v>1291</v>
      </c>
      <c r="QKV297" s="38" t="s">
        <v>1291</v>
      </c>
      <c r="QKW297" s="38" t="s">
        <v>1291</v>
      </c>
      <c r="QKX297" s="38" t="s">
        <v>1291</v>
      </c>
      <c r="QKY297" s="38" t="s">
        <v>1291</v>
      </c>
      <c r="QKZ297" s="38" t="s">
        <v>1291</v>
      </c>
      <c r="QLA297" s="38" t="s">
        <v>1291</v>
      </c>
      <c r="QLB297" s="38" t="s">
        <v>1291</v>
      </c>
      <c r="QLC297" s="38" t="s">
        <v>1291</v>
      </c>
      <c r="QLD297" s="38" t="s">
        <v>1291</v>
      </c>
      <c r="QLE297" s="38" t="s">
        <v>1291</v>
      </c>
      <c r="QLF297" s="38" t="s">
        <v>1291</v>
      </c>
      <c r="QLG297" s="38" t="s">
        <v>1291</v>
      </c>
      <c r="QLH297" s="38" t="s">
        <v>1291</v>
      </c>
      <c r="QLI297" s="38" t="s">
        <v>1291</v>
      </c>
      <c r="QLJ297" s="38" t="s">
        <v>1291</v>
      </c>
      <c r="QLK297" s="38" t="s">
        <v>1291</v>
      </c>
      <c r="QLL297" s="38" t="s">
        <v>1291</v>
      </c>
      <c r="QLM297" s="38" t="s">
        <v>1291</v>
      </c>
      <c r="QLN297" s="38" t="s">
        <v>1291</v>
      </c>
      <c r="QLO297" s="38" t="s">
        <v>1291</v>
      </c>
      <c r="QLP297" s="38" t="s">
        <v>1291</v>
      </c>
      <c r="QLQ297" s="38" t="s">
        <v>1291</v>
      </c>
      <c r="QLR297" s="38" t="s">
        <v>1291</v>
      </c>
      <c r="QLS297" s="38" t="s">
        <v>1291</v>
      </c>
      <c r="QLT297" s="38" t="s">
        <v>1291</v>
      </c>
      <c r="QLU297" s="38" t="s">
        <v>1291</v>
      </c>
      <c r="QLV297" s="38" t="s">
        <v>1291</v>
      </c>
      <c r="QLW297" s="38" t="s">
        <v>1291</v>
      </c>
      <c r="QLX297" s="38" t="s">
        <v>1291</v>
      </c>
      <c r="QLY297" s="38" t="s">
        <v>1291</v>
      </c>
      <c r="QLZ297" s="38" t="s">
        <v>1291</v>
      </c>
      <c r="QMA297" s="38" t="s">
        <v>1291</v>
      </c>
      <c r="QMB297" s="38" t="s">
        <v>1291</v>
      </c>
      <c r="QMC297" s="38" t="s">
        <v>1291</v>
      </c>
      <c r="QMD297" s="38" t="s">
        <v>1291</v>
      </c>
      <c r="QME297" s="38" t="s">
        <v>1291</v>
      </c>
      <c r="QMF297" s="38" t="s">
        <v>1291</v>
      </c>
      <c r="QMG297" s="38" t="s">
        <v>1291</v>
      </c>
      <c r="QMH297" s="38" t="s">
        <v>1291</v>
      </c>
      <c r="QMI297" s="38" t="s">
        <v>1291</v>
      </c>
      <c r="QMJ297" s="38" t="s">
        <v>1291</v>
      </c>
      <c r="QMK297" s="38" t="s">
        <v>1291</v>
      </c>
      <c r="QML297" s="38" t="s">
        <v>1291</v>
      </c>
      <c r="QMM297" s="38" t="s">
        <v>1291</v>
      </c>
      <c r="QMN297" s="38" t="s">
        <v>1291</v>
      </c>
      <c r="QMO297" s="38" t="s">
        <v>1291</v>
      </c>
      <c r="QMP297" s="38" t="s">
        <v>1291</v>
      </c>
      <c r="QMQ297" s="38" t="s">
        <v>1291</v>
      </c>
      <c r="QMR297" s="38" t="s">
        <v>1291</v>
      </c>
      <c r="QMS297" s="38" t="s">
        <v>1291</v>
      </c>
      <c r="QMT297" s="38" t="s">
        <v>1291</v>
      </c>
      <c r="QMU297" s="38" t="s">
        <v>1291</v>
      </c>
      <c r="QMV297" s="38" t="s">
        <v>1291</v>
      </c>
      <c r="QMW297" s="38" t="s">
        <v>1291</v>
      </c>
      <c r="QMX297" s="38" t="s">
        <v>1291</v>
      </c>
      <c r="QMY297" s="38" t="s">
        <v>1291</v>
      </c>
      <c r="QMZ297" s="38" t="s">
        <v>1291</v>
      </c>
      <c r="QNA297" s="38" t="s">
        <v>1291</v>
      </c>
      <c r="QNB297" s="38" t="s">
        <v>1291</v>
      </c>
      <c r="QNC297" s="38" t="s">
        <v>1291</v>
      </c>
      <c r="QND297" s="38" t="s">
        <v>1291</v>
      </c>
      <c r="QNE297" s="38" t="s">
        <v>1291</v>
      </c>
      <c r="QNF297" s="38" t="s">
        <v>1291</v>
      </c>
      <c r="QNG297" s="38" t="s">
        <v>1291</v>
      </c>
      <c r="QNH297" s="38" t="s">
        <v>1291</v>
      </c>
      <c r="QNI297" s="38" t="s">
        <v>1291</v>
      </c>
      <c r="QNJ297" s="38" t="s">
        <v>1291</v>
      </c>
      <c r="QNK297" s="38" t="s">
        <v>1291</v>
      </c>
      <c r="QNL297" s="38" t="s">
        <v>1291</v>
      </c>
      <c r="QNM297" s="38" t="s">
        <v>1291</v>
      </c>
      <c r="QNN297" s="38" t="s">
        <v>1291</v>
      </c>
      <c r="QNO297" s="38" t="s">
        <v>1291</v>
      </c>
      <c r="QNP297" s="38" t="s">
        <v>1291</v>
      </c>
      <c r="QNQ297" s="38" t="s">
        <v>1291</v>
      </c>
      <c r="QNR297" s="38" t="s">
        <v>1291</v>
      </c>
      <c r="QNS297" s="38" t="s">
        <v>1291</v>
      </c>
      <c r="QNT297" s="38" t="s">
        <v>1291</v>
      </c>
      <c r="QNU297" s="38" t="s">
        <v>1291</v>
      </c>
      <c r="QNV297" s="38" t="s">
        <v>1291</v>
      </c>
      <c r="QNW297" s="38" t="s">
        <v>1291</v>
      </c>
      <c r="QNX297" s="38" t="s">
        <v>1291</v>
      </c>
      <c r="QNY297" s="38" t="s">
        <v>1291</v>
      </c>
      <c r="QNZ297" s="38" t="s">
        <v>1291</v>
      </c>
      <c r="QOA297" s="38" t="s">
        <v>1291</v>
      </c>
      <c r="QOB297" s="38" t="s">
        <v>1291</v>
      </c>
      <c r="QOC297" s="38" t="s">
        <v>1291</v>
      </c>
      <c r="QOD297" s="38" t="s">
        <v>1291</v>
      </c>
      <c r="QOE297" s="38" t="s">
        <v>1291</v>
      </c>
      <c r="QOF297" s="38" t="s">
        <v>1291</v>
      </c>
      <c r="QOG297" s="38" t="s">
        <v>1291</v>
      </c>
      <c r="QOH297" s="38" t="s">
        <v>1291</v>
      </c>
      <c r="QOI297" s="38" t="s">
        <v>1291</v>
      </c>
      <c r="QOJ297" s="38" t="s">
        <v>1291</v>
      </c>
      <c r="QOK297" s="38" t="s">
        <v>1291</v>
      </c>
      <c r="QOL297" s="38" t="s">
        <v>1291</v>
      </c>
      <c r="QOM297" s="38" t="s">
        <v>1291</v>
      </c>
      <c r="QON297" s="38" t="s">
        <v>1291</v>
      </c>
      <c r="QOO297" s="38" t="s">
        <v>1291</v>
      </c>
      <c r="QOP297" s="38" t="s">
        <v>1291</v>
      </c>
      <c r="QOQ297" s="38" t="s">
        <v>1291</v>
      </c>
      <c r="QOR297" s="38" t="s">
        <v>1291</v>
      </c>
      <c r="QOS297" s="38" t="s">
        <v>1291</v>
      </c>
      <c r="QOT297" s="38" t="s">
        <v>1291</v>
      </c>
      <c r="QOU297" s="38" t="s">
        <v>1291</v>
      </c>
      <c r="QOV297" s="38" t="s">
        <v>1291</v>
      </c>
      <c r="QOW297" s="38" t="s">
        <v>1291</v>
      </c>
      <c r="QOX297" s="38" t="s">
        <v>1291</v>
      </c>
      <c r="QOY297" s="38" t="s">
        <v>1291</v>
      </c>
      <c r="QOZ297" s="38" t="s">
        <v>1291</v>
      </c>
      <c r="QPA297" s="38" t="s">
        <v>1291</v>
      </c>
      <c r="QPB297" s="38" t="s">
        <v>1291</v>
      </c>
      <c r="QPC297" s="38" t="s">
        <v>1291</v>
      </c>
      <c r="QPD297" s="38" t="s">
        <v>1291</v>
      </c>
      <c r="QPE297" s="38" t="s">
        <v>1291</v>
      </c>
      <c r="QPF297" s="38" t="s">
        <v>1291</v>
      </c>
      <c r="QPG297" s="38" t="s">
        <v>1291</v>
      </c>
      <c r="QPH297" s="38" t="s">
        <v>1291</v>
      </c>
      <c r="QPI297" s="38" t="s">
        <v>1291</v>
      </c>
      <c r="QPJ297" s="38" t="s">
        <v>1291</v>
      </c>
      <c r="QPK297" s="38" t="s">
        <v>1291</v>
      </c>
      <c r="QPL297" s="38" t="s">
        <v>1291</v>
      </c>
      <c r="QPM297" s="38" t="s">
        <v>1291</v>
      </c>
      <c r="QPN297" s="38" t="s">
        <v>1291</v>
      </c>
      <c r="QPO297" s="38" t="s">
        <v>1291</v>
      </c>
      <c r="QPP297" s="38" t="s">
        <v>1291</v>
      </c>
      <c r="QPQ297" s="38" t="s">
        <v>1291</v>
      </c>
      <c r="QPR297" s="38" t="s">
        <v>1291</v>
      </c>
      <c r="QPS297" s="38" t="s">
        <v>1291</v>
      </c>
      <c r="QPT297" s="38" t="s">
        <v>1291</v>
      </c>
      <c r="QPU297" s="38" t="s">
        <v>1291</v>
      </c>
      <c r="QPV297" s="38" t="s">
        <v>1291</v>
      </c>
      <c r="QPW297" s="38" t="s">
        <v>1291</v>
      </c>
      <c r="QPX297" s="38" t="s">
        <v>1291</v>
      </c>
      <c r="QPY297" s="38" t="s">
        <v>1291</v>
      </c>
      <c r="QPZ297" s="38" t="s">
        <v>1291</v>
      </c>
      <c r="QQA297" s="38" t="s">
        <v>1291</v>
      </c>
      <c r="QQB297" s="38" t="s">
        <v>1291</v>
      </c>
      <c r="QQC297" s="38" t="s">
        <v>1291</v>
      </c>
      <c r="QQD297" s="38" t="s">
        <v>1291</v>
      </c>
      <c r="QQE297" s="38" t="s">
        <v>1291</v>
      </c>
      <c r="QQF297" s="38" t="s">
        <v>1291</v>
      </c>
      <c r="QQG297" s="38" t="s">
        <v>1291</v>
      </c>
      <c r="QQH297" s="38" t="s">
        <v>1291</v>
      </c>
      <c r="QQI297" s="38" t="s">
        <v>1291</v>
      </c>
      <c r="QQJ297" s="38" t="s">
        <v>1291</v>
      </c>
      <c r="QQK297" s="38" t="s">
        <v>1291</v>
      </c>
      <c r="QQL297" s="38" t="s">
        <v>1291</v>
      </c>
      <c r="QQM297" s="38" t="s">
        <v>1291</v>
      </c>
      <c r="QQN297" s="38" t="s">
        <v>1291</v>
      </c>
      <c r="QQO297" s="38" t="s">
        <v>1291</v>
      </c>
      <c r="QQP297" s="38" t="s">
        <v>1291</v>
      </c>
      <c r="QQQ297" s="38" t="s">
        <v>1291</v>
      </c>
      <c r="QQR297" s="38" t="s">
        <v>1291</v>
      </c>
      <c r="QQS297" s="38" t="s">
        <v>1291</v>
      </c>
      <c r="QQT297" s="38" t="s">
        <v>1291</v>
      </c>
      <c r="QQU297" s="38" t="s">
        <v>1291</v>
      </c>
      <c r="QQV297" s="38" t="s">
        <v>1291</v>
      </c>
      <c r="QQW297" s="38" t="s">
        <v>1291</v>
      </c>
      <c r="QQX297" s="38" t="s">
        <v>1291</v>
      </c>
      <c r="QQY297" s="38" t="s">
        <v>1291</v>
      </c>
      <c r="QQZ297" s="38" t="s">
        <v>1291</v>
      </c>
      <c r="QRA297" s="38" t="s">
        <v>1291</v>
      </c>
      <c r="QRB297" s="38" t="s">
        <v>1291</v>
      </c>
      <c r="QRC297" s="38" t="s">
        <v>1291</v>
      </c>
      <c r="QRD297" s="38" t="s">
        <v>1291</v>
      </c>
      <c r="QRE297" s="38" t="s">
        <v>1291</v>
      </c>
      <c r="QRF297" s="38" t="s">
        <v>1291</v>
      </c>
      <c r="QRG297" s="38" t="s">
        <v>1291</v>
      </c>
      <c r="QRH297" s="38" t="s">
        <v>1291</v>
      </c>
      <c r="QRI297" s="38" t="s">
        <v>1291</v>
      </c>
      <c r="QRJ297" s="38" t="s">
        <v>1291</v>
      </c>
      <c r="QRK297" s="38" t="s">
        <v>1291</v>
      </c>
      <c r="QRL297" s="38" t="s">
        <v>1291</v>
      </c>
      <c r="QRM297" s="38" t="s">
        <v>1291</v>
      </c>
      <c r="QRN297" s="38" t="s">
        <v>1291</v>
      </c>
      <c r="QRO297" s="38" t="s">
        <v>1291</v>
      </c>
      <c r="QRP297" s="38" t="s">
        <v>1291</v>
      </c>
      <c r="QRQ297" s="38" t="s">
        <v>1291</v>
      </c>
      <c r="QRR297" s="38" t="s">
        <v>1291</v>
      </c>
      <c r="QRS297" s="38" t="s">
        <v>1291</v>
      </c>
      <c r="QRT297" s="38" t="s">
        <v>1291</v>
      </c>
      <c r="QRU297" s="38" t="s">
        <v>1291</v>
      </c>
      <c r="QRV297" s="38" t="s">
        <v>1291</v>
      </c>
      <c r="QRW297" s="38" t="s">
        <v>1291</v>
      </c>
      <c r="QRX297" s="38" t="s">
        <v>1291</v>
      </c>
      <c r="QRY297" s="38" t="s">
        <v>1291</v>
      </c>
      <c r="QRZ297" s="38" t="s">
        <v>1291</v>
      </c>
      <c r="QSA297" s="38" t="s">
        <v>1291</v>
      </c>
      <c r="QSB297" s="38" t="s">
        <v>1291</v>
      </c>
      <c r="QSC297" s="38" t="s">
        <v>1291</v>
      </c>
      <c r="QSD297" s="38" t="s">
        <v>1291</v>
      </c>
      <c r="QSE297" s="38" t="s">
        <v>1291</v>
      </c>
      <c r="QSF297" s="38" t="s">
        <v>1291</v>
      </c>
      <c r="QSG297" s="38" t="s">
        <v>1291</v>
      </c>
      <c r="QSH297" s="38" t="s">
        <v>1291</v>
      </c>
      <c r="QSI297" s="38" t="s">
        <v>1291</v>
      </c>
      <c r="QSJ297" s="38" t="s">
        <v>1291</v>
      </c>
      <c r="QSK297" s="38" t="s">
        <v>1291</v>
      </c>
      <c r="QSL297" s="38" t="s">
        <v>1291</v>
      </c>
      <c r="QSM297" s="38" t="s">
        <v>1291</v>
      </c>
      <c r="QSN297" s="38" t="s">
        <v>1291</v>
      </c>
      <c r="QSO297" s="38" t="s">
        <v>1291</v>
      </c>
      <c r="QSP297" s="38" t="s">
        <v>1291</v>
      </c>
      <c r="QSQ297" s="38" t="s">
        <v>1291</v>
      </c>
      <c r="QSR297" s="38" t="s">
        <v>1291</v>
      </c>
      <c r="QSS297" s="38" t="s">
        <v>1291</v>
      </c>
      <c r="QST297" s="38" t="s">
        <v>1291</v>
      </c>
      <c r="QSU297" s="38" t="s">
        <v>1291</v>
      </c>
      <c r="QSV297" s="38" t="s">
        <v>1291</v>
      </c>
      <c r="QSW297" s="38" t="s">
        <v>1291</v>
      </c>
      <c r="QSX297" s="38" t="s">
        <v>1291</v>
      </c>
      <c r="QSY297" s="38" t="s">
        <v>1291</v>
      </c>
      <c r="QSZ297" s="38" t="s">
        <v>1291</v>
      </c>
      <c r="QTA297" s="38" t="s">
        <v>1291</v>
      </c>
      <c r="QTB297" s="38" t="s">
        <v>1291</v>
      </c>
      <c r="QTC297" s="38" t="s">
        <v>1291</v>
      </c>
      <c r="QTD297" s="38" t="s">
        <v>1291</v>
      </c>
      <c r="QTE297" s="38" t="s">
        <v>1291</v>
      </c>
      <c r="QTF297" s="38" t="s">
        <v>1291</v>
      </c>
      <c r="QTG297" s="38" t="s">
        <v>1291</v>
      </c>
      <c r="QTH297" s="38" t="s">
        <v>1291</v>
      </c>
      <c r="QTI297" s="38" t="s">
        <v>1291</v>
      </c>
      <c r="QTJ297" s="38" t="s">
        <v>1291</v>
      </c>
      <c r="QTK297" s="38" t="s">
        <v>1291</v>
      </c>
      <c r="QTL297" s="38" t="s">
        <v>1291</v>
      </c>
      <c r="QTM297" s="38" t="s">
        <v>1291</v>
      </c>
      <c r="QTN297" s="38" t="s">
        <v>1291</v>
      </c>
      <c r="QTO297" s="38" t="s">
        <v>1291</v>
      </c>
      <c r="QTP297" s="38" t="s">
        <v>1291</v>
      </c>
      <c r="QTQ297" s="38" t="s">
        <v>1291</v>
      </c>
      <c r="QTR297" s="38" t="s">
        <v>1291</v>
      </c>
      <c r="QTS297" s="38" t="s">
        <v>1291</v>
      </c>
      <c r="QTT297" s="38" t="s">
        <v>1291</v>
      </c>
      <c r="QTU297" s="38" t="s">
        <v>1291</v>
      </c>
      <c r="QTV297" s="38" t="s">
        <v>1291</v>
      </c>
      <c r="QTW297" s="38" t="s">
        <v>1291</v>
      </c>
      <c r="QTX297" s="38" t="s">
        <v>1291</v>
      </c>
      <c r="QTY297" s="38" t="s">
        <v>1291</v>
      </c>
      <c r="QTZ297" s="38" t="s">
        <v>1291</v>
      </c>
      <c r="QUA297" s="38" t="s">
        <v>1291</v>
      </c>
      <c r="QUB297" s="38" t="s">
        <v>1291</v>
      </c>
      <c r="QUC297" s="38" t="s">
        <v>1291</v>
      </c>
      <c r="QUD297" s="38" t="s">
        <v>1291</v>
      </c>
      <c r="QUE297" s="38" t="s">
        <v>1291</v>
      </c>
      <c r="QUF297" s="38" t="s">
        <v>1291</v>
      </c>
      <c r="QUG297" s="38" t="s">
        <v>1291</v>
      </c>
      <c r="QUH297" s="38" t="s">
        <v>1291</v>
      </c>
      <c r="QUI297" s="38" t="s">
        <v>1291</v>
      </c>
      <c r="QUJ297" s="38" t="s">
        <v>1291</v>
      </c>
      <c r="QUK297" s="38" t="s">
        <v>1291</v>
      </c>
      <c r="QUL297" s="38" t="s">
        <v>1291</v>
      </c>
      <c r="QUM297" s="38" t="s">
        <v>1291</v>
      </c>
      <c r="QUN297" s="38" t="s">
        <v>1291</v>
      </c>
      <c r="QUO297" s="38" t="s">
        <v>1291</v>
      </c>
      <c r="QUP297" s="38" t="s">
        <v>1291</v>
      </c>
      <c r="QUQ297" s="38" t="s">
        <v>1291</v>
      </c>
      <c r="QUR297" s="38" t="s">
        <v>1291</v>
      </c>
      <c r="QUS297" s="38" t="s">
        <v>1291</v>
      </c>
      <c r="QUT297" s="38" t="s">
        <v>1291</v>
      </c>
      <c r="QUU297" s="38" t="s">
        <v>1291</v>
      </c>
      <c r="QUV297" s="38" t="s">
        <v>1291</v>
      </c>
      <c r="QUW297" s="38" t="s">
        <v>1291</v>
      </c>
      <c r="QUX297" s="38" t="s">
        <v>1291</v>
      </c>
      <c r="QUY297" s="38" t="s">
        <v>1291</v>
      </c>
      <c r="QUZ297" s="38" t="s">
        <v>1291</v>
      </c>
      <c r="QVA297" s="38" t="s">
        <v>1291</v>
      </c>
      <c r="QVB297" s="38" t="s">
        <v>1291</v>
      </c>
      <c r="QVC297" s="38" t="s">
        <v>1291</v>
      </c>
      <c r="QVD297" s="38" t="s">
        <v>1291</v>
      </c>
      <c r="QVE297" s="38" t="s">
        <v>1291</v>
      </c>
      <c r="QVF297" s="38" t="s">
        <v>1291</v>
      </c>
      <c r="QVG297" s="38" t="s">
        <v>1291</v>
      </c>
      <c r="QVH297" s="38" t="s">
        <v>1291</v>
      </c>
      <c r="QVI297" s="38" t="s">
        <v>1291</v>
      </c>
      <c r="QVJ297" s="38" t="s">
        <v>1291</v>
      </c>
      <c r="QVK297" s="38" t="s">
        <v>1291</v>
      </c>
      <c r="QVL297" s="38" t="s">
        <v>1291</v>
      </c>
      <c r="QVM297" s="38" t="s">
        <v>1291</v>
      </c>
      <c r="QVN297" s="38" t="s">
        <v>1291</v>
      </c>
      <c r="QVO297" s="38" t="s">
        <v>1291</v>
      </c>
      <c r="QVP297" s="38" t="s">
        <v>1291</v>
      </c>
      <c r="QVQ297" s="38" t="s">
        <v>1291</v>
      </c>
      <c r="QVR297" s="38" t="s">
        <v>1291</v>
      </c>
      <c r="QVS297" s="38" t="s">
        <v>1291</v>
      </c>
      <c r="QVT297" s="38" t="s">
        <v>1291</v>
      </c>
      <c r="QVU297" s="38" t="s">
        <v>1291</v>
      </c>
      <c r="QVV297" s="38" t="s">
        <v>1291</v>
      </c>
      <c r="QVW297" s="38" t="s">
        <v>1291</v>
      </c>
      <c r="QVX297" s="38" t="s">
        <v>1291</v>
      </c>
      <c r="QVY297" s="38" t="s">
        <v>1291</v>
      </c>
      <c r="QVZ297" s="38" t="s">
        <v>1291</v>
      </c>
      <c r="QWA297" s="38" t="s">
        <v>1291</v>
      </c>
      <c r="QWB297" s="38" t="s">
        <v>1291</v>
      </c>
      <c r="QWC297" s="38" t="s">
        <v>1291</v>
      </c>
      <c r="QWD297" s="38" t="s">
        <v>1291</v>
      </c>
      <c r="QWE297" s="38" t="s">
        <v>1291</v>
      </c>
      <c r="QWF297" s="38" t="s">
        <v>1291</v>
      </c>
      <c r="QWG297" s="38" t="s">
        <v>1291</v>
      </c>
      <c r="QWH297" s="38" t="s">
        <v>1291</v>
      </c>
      <c r="QWI297" s="38" t="s">
        <v>1291</v>
      </c>
      <c r="QWJ297" s="38" t="s">
        <v>1291</v>
      </c>
      <c r="QWK297" s="38" t="s">
        <v>1291</v>
      </c>
      <c r="QWL297" s="38" t="s">
        <v>1291</v>
      </c>
      <c r="QWM297" s="38" t="s">
        <v>1291</v>
      </c>
      <c r="QWN297" s="38" t="s">
        <v>1291</v>
      </c>
      <c r="QWO297" s="38" t="s">
        <v>1291</v>
      </c>
      <c r="QWP297" s="38" t="s">
        <v>1291</v>
      </c>
      <c r="QWQ297" s="38" t="s">
        <v>1291</v>
      </c>
      <c r="QWR297" s="38" t="s">
        <v>1291</v>
      </c>
      <c r="QWS297" s="38" t="s">
        <v>1291</v>
      </c>
      <c r="QWT297" s="38" t="s">
        <v>1291</v>
      </c>
      <c r="QWU297" s="38" t="s">
        <v>1291</v>
      </c>
      <c r="QWV297" s="38" t="s">
        <v>1291</v>
      </c>
      <c r="QWW297" s="38" t="s">
        <v>1291</v>
      </c>
      <c r="QWX297" s="38" t="s">
        <v>1291</v>
      </c>
      <c r="QWY297" s="38" t="s">
        <v>1291</v>
      </c>
      <c r="QWZ297" s="38" t="s">
        <v>1291</v>
      </c>
      <c r="QXA297" s="38" t="s">
        <v>1291</v>
      </c>
      <c r="QXB297" s="38" t="s">
        <v>1291</v>
      </c>
      <c r="QXC297" s="38" t="s">
        <v>1291</v>
      </c>
      <c r="QXD297" s="38" t="s">
        <v>1291</v>
      </c>
      <c r="QXE297" s="38" t="s">
        <v>1291</v>
      </c>
      <c r="QXF297" s="38" t="s">
        <v>1291</v>
      </c>
      <c r="QXG297" s="38" t="s">
        <v>1291</v>
      </c>
      <c r="QXH297" s="38" t="s">
        <v>1291</v>
      </c>
      <c r="QXI297" s="38" t="s">
        <v>1291</v>
      </c>
      <c r="QXJ297" s="38" t="s">
        <v>1291</v>
      </c>
      <c r="QXK297" s="38" t="s">
        <v>1291</v>
      </c>
      <c r="QXL297" s="38" t="s">
        <v>1291</v>
      </c>
      <c r="QXM297" s="38" t="s">
        <v>1291</v>
      </c>
      <c r="QXN297" s="38" t="s">
        <v>1291</v>
      </c>
      <c r="QXO297" s="38" t="s">
        <v>1291</v>
      </c>
      <c r="QXP297" s="38" t="s">
        <v>1291</v>
      </c>
      <c r="QXQ297" s="38" t="s">
        <v>1291</v>
      </c>
      <c r="QXR297" s="38" t="s">
        <v>1291</v>
      </c>
      <c r="QXS297" s="38" t="s">
        <v>1291</v>
      </c>
      <c r="QXT297" s="38" t="s">
        <v>1291</v>
      </c>
      <c r="QXU297" s="38" t="s">
        <v>1291</v>
      </c>
      <c r="QXV297" s="38" t="s">
        <v>1291</v>
      </c>
      <c r="QXW297" s="38" t="s">
        <v>1291</v>
      </c>
      <c r="QXX297" s="38" t="s">
        <v>1291</v>
      </c>
      <c r="QXY297" s="38" t="s">
        <v>1291</v>
      </c>
      <c r="QXZ297" s="38" t="s">
        <v>1291</v>
      </c>
      <c r="QYA297" s="38" t="s">
        <v>1291</v>
      </c>
      <c r="QYB297" s="38" t="s">
        <v>1291</v>
      </c>
      <c r="QYC297" s="38" t="s">
        <v>1291</v>
      </c>
      <c r="QYD297" s="38" t="s">
        <v>1291</v>
      </c>
      <c r="QYE297" s="38" t="s">
        <v>1291</v>
      </c>
      <c r="QYF297" s="38" t="s">
        <v>1291</v>
      </c>
      <c r="QYG297" s="38" t="s">
        <v>1291</v>
      </c>
      <c r="QYH297" s="38" t="s">
        <v>1291</v>
      </c>
      <c r="QYI297" s="38" t="s">
        <v>1291</v>
      </c>
      <c r="QYJ297" s="38" t="s">
        <v>1291</v>
      </c>
      <c r="QYK297" s="38" t="s">
        <v>1291</v>
      </c>
      <c r="QYL297" s="38" t="s">
        <v>1291</v>
      </c>
      <c r="QYM297" s="38" t="s">
        <v>1291</v>
      </c>
      <c r="QYN297" s="38" t="s">
        <v>1291</v>
      </c>
      <c r="QYO297" s="38" t="s">
        <v>1291</v>
      </c>
      <c r="QYP297" s="38" t="s">
        <v>1291</v>
      </c>
      <c r="QYQ297" s="38" t="s">
        <v>1291</v>
      </c>
      <c r="QYR297" s="38" t="s">
        <v>1291</v>
      </c>
      <c r="QYS297" s="38" t="s">
        <v>1291</v>
      </c>
      <c r="QYT297" s="38" t="s">
        <v>1291</v>
      </c>
      <c r="QYU297" s="38" t="s">
        <v>1291</v>
      </c>
      <c r="QYV297" s="38" t="s">
        <v>1291</v>
      </c>
      <c r="QYW297" s="38" t="s">
        <v>1291</v>
      </c>
      <c r="QYX297" s="38" t="s">
        <v>1291</v>
      </c>
      <c r="QYY297" s="38" t="s">
        <v>1291</v>
      </c>
      <c r="QYZ297" s="38" t="s">
        <v>1291</v>
      </c>
      <c r="QZA297" s="38" t="s">
        <v>1291</v>
      </c>
      <c r="QZB297" s="38" t="s">
        <v>1291</v>
      </c>
      <c r="QZC297" s="38" t="s">
        <v>1291</v>
      </c>
      <c r="QZD297" s="38" t="s">
        <v>1291</v>
      </c>
      <c r="QZE297" s="38" t="s">
        <v>1291</v>
      </c>
      <c r="QZF297" s="38" t="s">
        <v>1291</v>
      </c>
      <c r="QZG297" s="38" t="s">
        <v>1291</v>
      </c>
      <c r="QZH297" s="38" t="s">
        <v>1291</v>
      </c>
      <c r="QZI297" s="38" t="s">
        <v>1291</v>
      </c>
      <c r="QZJ297" s="38" t="s">
        <v>1291</v>
      </c>
      <c r="QZK297" s="38" t="s">
        <v>1291</v>
      </c>
      <c r="QZL297" s="38" t="s">
        <v>1291</v>
      </c>
      <c r="QZM297" s="38" t="s">
        <v>1291</v>
      </c>
      <c r="QZN297" s="38" t="s">
        <v>1291</v>
      </c>
      <c r="QZO297" s="38" t="s">
        <v>1291</v>
      </c>
      <c r="QZP297" s="38" t="s">
        <v>1291</v>
      </c>
      <c r="QZQ297" s="38" t="s">
        <v>1291</v>
      </c>
      <c r="QZR297" s="38" t="s">
        <v>1291</v>
      </c>
      <c r="QZS297" s="38" t="s">
        <v>1291</v>
      </c>
      <c r="QZT297" s="38" t="s">
        <v>1291</v>
      </c>
      <c r="QZU297" s="38" t="s">
        <v>1291</v>
      </c>
      <c r="QZV297" s="38" t="s">
        <v>1291</v>
      </c>
      <c r="QZW297" s="38" t="s">
        <v>1291</v>
      </c>
      <c r="QZX297" s="38" t="s">
        <v>1291</v>
      </c>
      <c r="QZY297" s="38" t="s">
        <v>1291</v>
      </c>
      <c r="QZZ297" s="38" t="s">
        <v>1291</v>
      </c>
      <c r="RAA297" s="38" t="s">
        <v>1291</v>
      </c>
      <c r="RAB297" s="38" t="s">
        <v>1291</v>
      </c>
      <c r="RAC297" s="38" t="s">
        <v>1291</v>
      </c>
      <c r="RAD297" s="38" t="s">
        <v>1291</v>
      </c>
      <c r="RAE297" s="38" t="s">
        <v>1291</v>
      </c>
      <c r="RAF297" s="38" t="s">
        <v>1291</v>
      </c>
      <c r="RAG297" s="38" t="s">
        <v>1291</v>
      </c>
      <c r="RAH297" s="38" t="s">
        <v>1291</v>
      </c>
      <c r="RAI297" s="38" t="s">
        <v>1291</v>
      </c>
      <c r="RAJ297" s="38" t="s">
        <v>1291</v>
      </c>
      <c r="RAK297" s="38" t="s">
        <v>1291</v>
      </c>
      <c r="RAL297" s="38" t="s">
        <v>1291</v>
      </c>
      <c r="RAM297" s="38" t="s">
        <v>1291</v>
      </c>
      <c r="RAN297" s="38" t="s">
        <v>1291</v>
      </c>
      <c r="RAO297" s="38" t="s">
        <v>1291</v>
      </c>
      <c r="RAP297" s="38" t="s">
        <v>1291</v>
      </c>
      <c r="RAQ297" s="38" t="s">
        <v>1291</v>
      </c>
      <c r="RAR297" s="38" t="s">
        <v>1291</v>
      </c>
      <c r="RAS297" s="38" t="s">
        <v>1291</v>
      </c>
      <c r="RAT297" s="38" t="s">
        <v>1291</v>
      </c>
      <c r="RAU297" s="38" t="s">
        <v>1291</v>
      </c>
      <c r="RAV297" s="38" t="s">
        <v>1291</v>
      </c>
      <c r="RAW297" s="38" t="s">
        <v>1291</v>
      </c>
      <c r="RAX297" s="38" t="s">
        <v>1291</v>
      </c>
      <c r="RAY297" s="38" t="s">
        <v>1291</v>
      </c>
      <c r="RAZ297" s="38" t="s">
        <v>1291</v>
      </c>
      <c r="RBA297" s="38" t="s">
        <v>1291</v>
      </c>
      <c r="RBB297" s="38" t="s">
        <v>1291</v>
      </c>
      <c r="RBC297" s="38" t="s">
        <v>1291</v>
      </c>
      <c r="RBD297" s="38" t="s">
        <v>1291</v>
      </c>
      <c r="RBE297" s="38" t="s">
        <v>1291</v>
      </c>
      <c r="RBF297" s="38" t="s">
        <v>1291</v>
      </c>
      <c r="RBG297" s="38" t="s">
        <v>1291</v>
      </c>
      <c r="RBH297" s="38" t="s">
        <v>1291</v>
      </c>
      <c r="RBI297" s="38" t="s">
        <v>1291</v>
      </c>
      <c r="RBJ297" s="38" t="s">
        <v>1291</v>
      </c>
      <c r="RBK297" s="38" t="s">
        <v>1291</v>
      </c>
      <c r="RBL297" s="38" t="s">
        <v>1291</v>
      </c>
      <c r="RBM297" s="38" t="s">
        <v>1291</v>
      </c>
      <c r="RBN297" s="38" t="s">
        <v>1291</v>
      </c>
      <c r="RBO297" s="38" t="s">
        <v>1291</v>
      </c>
      <c r="RBP297" s="38" t="s">
        <v>1291</v>
      </c>
      <c r="RBQ297" s="38" t="s">
        <v>1291</v>
      </c>
      <c r="RBR297" s="38" t="s">
        <v>1291</v>
      </c>
      <c r="RBS297" s="38" t="s">
        <v>1291</v>
      </c>
      <c r="RBT297" s="38" t="s">
        <v>1291</v>
      </c>
      <c r="RBU297" s="38" t="s">
        <v>1291</v>
      </c>
      <c r="RBV297" s="38" t="s">
        <v>1291</v>
      </c>
      <c r="RBW297" s="38" t="s">
        <v>1291</v>
      </c>
      <c r="RBX297" s="38" t="s">
        <v>1291</v>
      </c>
      <c r="RBY297" s="38" t="s">
        <v>1291</v>
      </c>
      <c r="RBZ297" s="38" t="s">
        <v>1291</v>
      </c>
      <c r="RCA297" s="38" t="s">
        <v>1291</v>
      </c>
      <c r="RCB297" s="38" t="s">
        <v>1291</v>
      </c>
      <c r="RCC297" s="38" t="s">
        <v>1291</v>
      </c>
      <c r="RCD297" s="38" t="s">
        <v>1291</v>
      </c>
      <c r="RCE297" s="38" t="s">
        <v>1291</v>
      </c>
      <c r="RCF297" s="38" t="s">
        <v>1291</v>
      </c>
      <c r="RCG297" s="38" t="s">
        <v>1291</v>
      </c>
      <c r="RCH297" s="38" t="s">
        <v>1291</v>
      </c>
      <c r="RCI297" s="38" t="s">
        <v>1291</v>
      </c>
      <c r="RCJ297" s="38" t="s">
        <v>1291</v>
      </c>
      <c r="RCK297" s="38" t="s">
        <v>1291</v>
      </c>
      <c r="RCL297" s="38" t="s">
        <v>1291</v>
      </c>
      <c r="RCM297" s="38" t="s">
        <v>1291</v>
      </c>
      <c r="RCN297" s="38" t="s">
        <v>1291</v>
      </c>
      <c r="RCO297" s="38" t="s">
        <v>1291</v>
      </c>
      <c r="RCP297" s="38" t="s">
        <v>1291</v>
      </c>
      <c r="RCQ297" s="38" t="s">
        <v>1291</v>
      </c>
      <c r="RCR297" s="38" t="s">
        <v>1291</v>
      </c>
      <c r="RCS297" s="38" t="s">
        <v>1291</v>
      </c>
      <c r="RCT297" s="38" t="s">
        <v>1291</v>
      </c>
      <c r="RCU297" s="38" t="s">
        <v>1291</v>
      </c>
      <c r="RCV297" s="38" t="s">
        <v>1291</v>
      </c>
      <c r="RCW297" s="38" t="s">
        <v>1291</v>
      </c>
      <c r="RCX297" s="38" t="s">
        <v>1291</v>
      </c>
      <c r="RCY297" s="38" t="s">
        <v>1291</v>
      </c>
      <c r="RCZ297" s="38" t="s">
        <v>1291</v>
      </c>
      <c r="RDA297" s="38" t="s">
        <v>1291</v>
      </c>
      <c r="RDB297" s="38" t="s">
        <v>1291</v>
      </c>
      <c r="RDC297" s="38" t="s">
        <v>1291</v>
      </c>
      <c r="RDD297" s="38" t="s">
        <v>1291</v>
      </c>
      <c r="RDE297" s="38" t="s">
        <v>1291</v>
      </c>
      <c r="RDF297" s="38" t="s">
        <v>1291</v>
      </c>
      <c r="RDG297" s="38" t="s">
        <v>1291</v>
      </c>
      <c r="RDH297" s="38" t="s">
        <v>1291</v>
      </c>
      <c r="RDI297" s="38" t="s">
        <v>1291</v>
      </c>
      <c r="RDJ297" s="38" t="s">
        <v>1291</v>
      </c>
      <c r="RDK297" s="38" t="s">
        <v>1291</v>
      </c>
      <c r="RDL297" s="38" t="s">
        <v>1291</v>
      </c>
      <c r="RDM297" s="38" t="s">
        <v>1291</v>
      </c>
      <c r="RDN297" s="38" t="s">
        <v>1291</v>
      </c>
      <c r="RDO297" s="38" t="s">
        <v>1291</v>
      </c>
      <c r="RDP297" s="38" t="s">
        <v>1291</v>
      </c>
      <c r="RDQ297" s="38" t="s">
        <v>1291</v>
      </c>
      <c r="RDR297" s="38" t="s">
        <v>1291</v>
      </c>
      <c r="RDS297" s="38" t="s">
        <v>1291</v>
      </c>
      <c r="RDT297" s="38" t="s">
        <v>1291</v>
      </c>
      <c r="RDU297" s="38" t="s">
        <v>1291</v>
      </c>
      <c r="RDV297" s="38" t="s">
        <v>1291</v>
      </c>
      <c r="RDW297" s="38" t="s">
        <v>1291</v>
      </c>
      <c r="RDX297" s="38" t="s">
        <v>1291</v>
      </c>
      <c r="RDY297" s="38" t="s">
        <v>1291</v>
      </c>
      <c r="RDZ297" s="38" t="s">
        <v>1291</v>
      </c>
      <c r="REA297" s="38" t="s">
        <v>1291</v>
      </c>
      <c r="REB297" s="38" t="s">
        <v>1291</v>
      </c>
      <c r="REC297" s="38" t="s">
        <v>1291</v>
      </c>
      <c r="RED297" s="38" t="s">
        <v>1291</v>
      </c>
      <c r="REE297" s="38" t="s">
        <v>1291</v>
      </c>
      <c r="REF297" s="38" t="s">
        <v>1291</v>
      </c>
      <c r="REG297" s="38" t="s">
        <v>1291</v>
      </c>
      <c r="REH297" s="38" t="s">
        <v>1291</v>
      </c>
      <c r="REI297" s="38" t="s">
        <v>1291</v>
      </c>
      <c r="REJ297" s="38" t="s">
        <v>1291</v>
      </c>
      <c r="REK297" s="38" t="s">
        <v>1291</v>
      </c>
      <c r="REL297" s="38" t="s">
        <v>1291</v>
      </c>
      <c r="REM297" s="38" t="s">
        <v>1291</v>
      </c>
      <c r="REN297" s="38" t="s">
        <v>1291</v>
      </c>
      <c r="REO297" s="38" t="s">
        <v>1291</v>
      </c>
      <c r="REP297" s="38" t="s">
        <v>1291</v>
      </c>
      <c r="REQ297" s="38" t="s">
        <v>1291</v>
      </c>
      <c r="RER297" s="38" t="s">
        <v>1291</v>
      </c>
      <c r="RES297" s="38" t="s">
        <v>1291</v>
      </c>
      <c r="RET297" s="38" t="s">
        <v>1291</v>
      </c>
      <c r="REU297" s="38" t="s">
        <v>1291</v>
      </c>
      <c r="REV297" s="38" t="s">
        <v>1291</v>
      </c>
      <c r="REW297" s="38" t="s">
        <v>1291</v>
      </c>
      <c r="REX297" s="38" t="s">
        <v>1291</v>
      </c>
      <c r="REY297" s="38" t="s">
        <v>1291</v>
      </c>
      <c r="REZ297" s="38" t="s">
        <v>1291</v>
      </c>
      <c r="RFA297" s="38" t="s">
        <v>1291</v>
      </c>
      <c r="RFB297" s="38" t="s">
        <v>1291</v>
      </c>
      <c r="RFC297" s="38" t="s">
        <v>1291</v>
      </c>
      <c r="RFD297" s="38" t="s">
        <v>1291</v>
      </c>
      <c r="RFE297" s="38" t="s">
        <v>1291</v>
      </c>
      <c r="RFF297" s="38" t="s">
        <v>1291</v>
      </c>
      <c r="RFG297" s="38" t="s">
        <v>1291</v>
      </c>
      <c r="RFH297" s="38" t="s">
        <v>1291</v>
      </c>
      <c r="RFI297" s="38" t="s">
        <v>1291</v>
      </c>
      <c r="RFJ297" s="38" t="s">
        <v>1291</v>
      </c>
      <c r="RFK297" s="38" t="s">
        <v>1291</v>
      </c>
      <c r="RFL297" s="38" t="s">
        <v>1291</v>
      </c>
      <c r="RFM297" s="38" t="s">
        <v>1291</v>
      </c>
      <c r="RFN297" s="38" t="s">
        <v>1291</v>
      </c>
      <c r="RFO297" s="38" t="s">
        <v>1291</v>
      </c>
      <c r="RFP297" s="38" t="s">
        <v>1291</v>
      </c>
      <c r="RFQ297" s="38" t="s">
        <v>1291</v>
      </c>
      <c r="RFR297" s="38" t="s">
        <v>1291</v>
      </c>
      <c r="RFS297" s="38" t="s">
        <v>1291</v>
      </c>
      <c r="RFT297" s="38" t="s">
        <v>1291</v>
      </c>
      <c r="RFU297" s="38" t="s">
        <v>1291</v>
      </c>
      <c r="RFV297" s="38" t="s">
        <v>1291</v>
      </c>
      <c r="RFW297" s="38" t="s">
        <v>1291</v>
      </c>
      <c r="RFX297" s="38" t="s">
        <v>1291</v>
      </c>
      <c r="RFY297" s="38" t="s">
        <v>1291</v>
      </c>
      <c r="RFZ297" s="38" t="s">
        <v>1291</v>
      </c>
      <c r="RGA297" s="38" t="s">
        <v>1291</v>
      </c>
      <c r="RGB297" s="38" t="s">
        <v>1291</v>
      </c>
      <c r="RGC297" s="38" t="s">
        <v>1291</v>
      </c>
      <c r="RGD297" s="38" t="s">
        <v>1291</v>
      </c>
      <c r="RGE297" s="38" t="s">
        <v>1291</v>
      </c>
      <c r="RGF297" s="38" t="s">
        <v>1291</v>
      </c>
      <c r="RGG297" s="38" t="s">
        <v>1291</v>
      </c>
      <c r="RGH297" s="38" t="s">
        <v>1291</v>
      </c>
      <c r="RGI297" s="38" t="s">
        <v>1291</v>
      </c>
      <c r="RGJ297" s="38" t="s">
        <v>1291</v>
      </c>
      <c r="RGK297" s="38" t="s">
        <v>1291</v>
      </c>
      <c r="RGL297" s="38" t="s">
        <v>1291</v>
      </c>
      <c r="RGM297" s="38" t="s">
        <v>1291</v>
      </c>
      <c r="RGN297" s="38" t="s">
        <v>1291</v>
      </c>
      <c r="RGO297" s="38" t="s">
        <v>1291</v>
      </c>
      <c r="RGP297" s="38" t="s">
        <v>1291</v>
      </c>
      <c r="RGQ297" s="38" t="s">
        <v>1291</v>
      </c>
      <c r="RGR297" s="38" t="s">
        <v>1291</v>
      </c>
      <c r="RGS297" s="38" t="s">
        <v>1291</v>
      </c>
      <c r="RGT297" s="38" t="s">
        <v>1291</v>
      </c>
      <c r="RGU297" s="38" t="s">
        <v>1291</v>
      </c>
      <c r="RGV297" s="38" t="s">
        <v>1291</v>
      </c>
      <c r="RGW297" s="38" t="s">
        <v>1291</v>
      </c>
      <c r="RGX297" s="38" t="s">
        <v>1291</v>
      </c>
      <c r="RGY297" s="38" t="s">
        <v>1291</v>
      </c>
      <c r="RGZ297" s="38" t="s">
        <v>1291</v>
      </c>
      <c r="RHA297" s="38" t="s">
        <v>1291</v>
      </c>
      <c r="RHB297" s="38" t="s">
        <v>1291</v>
      </c>
      <c r="RHC297" s="38" t="s">
        <v>1291</v>
      </c>
      <c r="RHD297" s="38" t="s">
        <v>1291</v>
      </c>
      <c r="RHE297" s="38" t="s">
        <v>1291</v>
      </c>
      <c r="RHF297" s="38" t="s">
        <v>1291</v>
      </c>
      <c r="RHG297" s="38" t="s">
        <v>1291</v>
      </c>
      <c r="RHH297" s="38" t="s">
        <v>1291</v>
      </c>
      <c r="RHI297" s="38" t="s">
        <v>1291</v>
      </c>
      <c r="RHJ297" s="38" t="s">
        <v>1291</v>
      </c>
      <c r="RHK297" s="38" t="s">
        <v>1291</v>
      </c>
      <c r="RHL297" s="38" t="s">
        <v>1291</v>
      </c>
      <c r="RHM297" s="38" t="s">
        <v>1291</v>
      </c>
      <c r="RHN297" s="38" t="s">
        <v>1291</v>
      </c>
      <c r="RHO297" s="38" t="s">
        <v>1291</v>
      </c>
      <c r="RHP297" s="38" t="s">
        <v>1291</v>
      </c>
      <c r="RHQ297" s="38" t="s">
        <v>1291</v>
      </c>
      <c r="RHR297" s="38" t="s">
        <v>1291</v>
      </c>
      <c r="RHS297" s="38" t="s">
        <v>1291</v>
      </c>
      <c r="RHT297" s="38" t="s">
        <v>1291</v>
      </c>
      <c r="RHU297" s="38" t="s">
        <v>1291</v>
      </c>
      <c r="RHV297" s="38" t="s">
        <v>1291</v>
      </c>
      <c r="RHW297" s="38" t="s">
        <v>1291</v>
      </c>
      <c r="RHX297" s="38" t="s">
        <v>1291</v>
      </c>
      <c r="RHY297" s="38" t="s">
        <v>1291</v>
      </c>
      <c r="RHZ297" s="38" t="s">
        <v>1291</v>
      </c>
      <c r="RIA297" s="38" t="s">
        <v>1291</v>
      </c>
      <c r="RIB297" s="38" t="s">
        <v>1291</v>
      </c>
      <c r="RIC297" s="38" t="s">
        <v>1291</v>
      </c>
      <c r="RID297" s="38" t="s">
        <v>1291</v>
      </c>
      <c r="RIE297" s="38" t="s">
        <v>1291</v>
      </c>
      <c r="RIF297" s="38" t="s">
        <v>1291</v>
      </c>
      <c r="RIG297" s="38" t="s">
        <v>1291</v>
      </c>
      <c r="RIH297" s="38" t="s">
        <v>1291</v>
      </c>
      <c r="RII297" s="38" t="s">
        <v>1291</v>
      </c>
      <c r="RIJ297" s="38" t="s">
        <v>1291</v>
      </c>
      <c r="RIK297" s="38" t="s">
        <v>1291</v>
      </c>
      <c r="RIL297" s="38" t="s">
        <v>1291</v>
      </c>
      <c r="RIM297" s="38" t="s">
        <v>1291</v>
      </c>
      <c r="RIN297" s="38" t="s">
        <v>1291</v>
      </c>
      <c r="RIO297" s="38" t="s">
        <v>1291</v>
      </c>
      <c r="RIP297" s="38" t="s">
        <v>1291</v>
      </c>
      <c r="RIQ297" s="38" t="s">
        <v>1291</v>
      </c>
      <c r="RIR297" s="38" t="s">
        <v>1291</v>
      </c>
      <c r="RIS297" s="38" t="s">
        <v>1291</v>
      </c>
      <c r="RIT297" s="38" t="s">
        <v>1291</v>
      </c>
      <c r="RIU297" s="38" t="s">
        <v>1291</v>
      </c>
      <c r="RIV297" s="38" t="s">
        <v>1291</v>
      </c>
      <c r="RIW297" s="38" t="s">
        <v>1291</v>
      </c>
      <c r="RIX297" s="38" t="s">
        <v>1291</v>
      </c>
      <c r="RIY297" s="38" t="s">
        <v>1291</v>
      </c>
      <c r="RIZ297" s="38" t="s">
        <v>1291</v>
      </c>
      <c r="RJA297" s="38" t="s">
        <v>1291</v>
      </c>
      <c r="RJB297" s="38" t="s">
        <v>1291</v>
      </c>
      <c r="RJC297" s="38" t="s">
        <v>1291</v>
      </c>
      <c r="RJD297" s="38" t="s">
        <v>1291</v>
      </c>
      <c r="RJE297" s="38" t="s">
        <v>1291</v>
      </c>
      <c r="RJF297" s="38" t="s">
        <v>1291</v>
      </c>
      <c r="RJG297" s="38" t="s">
        <v>1291</v>
      </c>
      <c r="RJH297" s="38" t="s">
        <v>1291</v>
      </c>
      <c r="RJI297" s="38" t="s">
        <v>1291</v>
      </c>
      <c r="RJJ297" s="38" t="s">
        <v>1291</v>
      </c>
      <c r="RJK297" s="38" t="s">
        <v>1291</v>
      </c>
      <c r="RJL297" s="38" t="s">
        <v>1291</v>
      </c>
      <c r="RJM297" s="38" t="s">
        <v>1291</v>
      </c>
      <c r="RJN297" s="38" t="s">
        <v>1291</v>
      </c>
      <c r="RJO297" s="38" t="s">
        <v>1291</v>
      </c>
      <c r="RJP297" s="38" t="s">
        <v>1291</v>
      </c>
      <c r="RJQ297" s="38" t="s">
        <v>1291</v>
      </c>
      <c r="RJR297" s="38" t="s">
        <v>1291</v>
      </c>
      <c r="RJS297" s="38" t="s">
        <v>1291</v>
      </c>
      <c r="RJT297" s="38" t="s">
        <v>1291</v>
      </c>
      <c r="RJU297" s="38" t="s">
        <v>1291</v>
      </c>
      <c r="RJV297" s="38" t="s">
        <v>1291</v>
      </c>
      <c r="RJW297" s="38" t="s">
        <v>1291</v>
      </c>
      <c r="RJX297" s="38" t="s">
        <v>1291</v>
      </c>
      <c r="RJY297" s="38" t="s">
        <v>1291</v>
      </c>
      <c r="RJZ297" s="38" t="s">
        <v>1291</v>
      </c>
      <c r="RKA297" s="38" t="s">
        <v>1291</v>
      </c>
      <c r="RKB297" s="38" t="s">
        <v>1291</v>
      </c>
      <c r="RKC297" s="38" t="s">
        <v>1291</v>
      </c>
      <c r="RKD297" s="38" t="s">
        <v>1291</v>
      </c>
      <c r="RKE297" s="38" t="s">
        <v>1291</v>
      </c>
      <c r="RKF297" s="38" t="s">
        <v>1291</v>
      </c>
      <c r="RKG297" s="38" t="s">
        <v>1291</v>
      </c>
      <c r="RKH297" s="38" t="s">
        <v>1291</v>
      </c>
      <c r="RKI297" s="38" t="s">
        <v>1291</v>
      </c>
      <c r="RKJ297" s="38" t="s">
        <v>1291</v>
      </c>
      <c r="RKK297" s="38" t="s">
        <v>1291</v>
      </c>
      <c r="RKL297" s="38" t="s">
        <v>1291</v>
      </c>
      <c r="RKM297" s="38" t="s">
        <v>1291</v>
      </c>
      <c r="RKN297" s="38" t="s">
        <v>1291</v>
      </c>
      <c r="RKO297" s="38" t="s">
        <v>1291</v>
      </c>
      <c r="RKP297" s="38" t="s">
        <v>1291</v>
      </c>
      <c r="RKQ297" s="38" t="s">
        <v>1291</v>
      </c>
      <c r="RKR297" s="38" t="s">
        <v>1291</v>
      </c>
      <c r="RKS297" s="38" t="s">
        <v>1291</v>
      </c>
      <c r="RKT297" s="38" t="s">
        <v>1291</v>
      </c>
      <c r="RKU297" s="38" t="s">
        <v>1291</v>
      </c>
      <c r="RKV297" s="38" t="s">
        <v>1291</v>
      </c>
      <c r="RKW297" s="38" t="s">
        <v>1291</v>
      </c>
      <c r="RKX297" s="38" t="s">
        <v>1291</v>
      </c>
      <c r="RKY297" s="38" t="s">
        <v>1291</v>
      </c>
      <c r="RKZ297" s="38" t="s">
        <v>1291</v>
      </c>
      <c r="RLA297" s="38" t="s">
        <v>1291</v>
      </c>
      <c r="RLB297" s="38" t="s">
        <v>1291</v>
      </c>
      <c r="RLC297" s="38" t="s">
        <v>1291</v>
      </c>
      <c r="RLD297" s="38" t="s">
        <v>1291</v>
      </c>
      <c r="RLE297" s="38" t="s">
        <v>1291</v>
      </c>
      <c r="RLF297" s="38" t="s">
        <v>1291</v>
      </c>
      <c r="RLG297" s="38" t="s">
        <v>1291</v>
      </c>
      <c r="RLH297" s="38" t="s">
        <v>1291</v>
      </c>
      <c r="RLI297" s="38" t="s">
        <v>1291</v>
      </c>
      <c r="RLJ297" s="38" t="s">
        <v>1291</v>
      </c>
      <c r="RLK297" s="38" t="s">
        <v>1291</v>
      </c>
      <c r="RLL297" s="38" t="s">
        <v>1291</v>
      </c>
      <c r="RLM297" s="38" t="s">
        <v>1291</v>
      </c>
      <c r="RLN297" s="38" t="s">
        <v>1291</v>
      </c>
      <c r="RLO297" s="38" t="s">
        <v>1291</v>
      </c>
      <c r="RLP297" s="38" t="s">
        <v>1291</v>
      </c>
      <c r="RLQ297" s="38" t="s">
        <v>1291</v>
      </c>
      <c r="RLR297" s="38" t="s">
        <v>1291</v>
      </c>
      <c r="RLS297" s="38" t="s">
        <v>1291</v>
      </c>
      <c r="RLT297" s="38" t="s">
        <v>1291</v>
      </c>
      <c r="RLU297" s="38" t="s">
        <v>1291</v>
      </c>
      <c r="RLV297" s="38" t="s">
        <v>1291</v>
      </c>
      <c r="RLW297" s="38" t="s">
        <v>1291</v>
      </c>
      <c r="RLX297" s="38" t="s">
        <v>1291</v>
      </c>
      <c r="RLY297" s="38" t="s">
        <v>1291</v>
      </c>
      <c r="RLZ297" s="38" t="s">
        <v>1291</v>
      </c>
      <c r="RMA297" s="38" t="s">
        <v>1291</v>
      </c>
      <c r="RMB297" s="38" t="s">
        <v>1291</v>
      </c>
      <c r="RMC297" s="38" t="s">
        <v>1291</v>
      </c>
      <c r="RMD297" s="38" t="s">
        <v>1291</v>
      </c>
      <c r="RME297" s="38" t="s">
        <v>1291</v>
      </c>
      <c r="RMF297" s="38" t="s">
        <v>1291</v>
      </c>
      <c r="RMG297" s="38" t="s">
        <v>1291</v>
      </c>
      <c r="RMH297" s="38" t="s">
        <v>1291</v>
      </c>
      <c r="RMI297" s="38" t="s">
        <v>1291</v>
      </c>
      <c r="RMJ297" s="38" t="s">
        <v>1291</v>
      </c>
      <c r="RMK297" s="38" t="s">
        <v>1291</v>
      </c>
      <c r="RML297" s="38" t="s">
        <v>1291</v>
      </c>
      <c r="RMM297" s="38" t="s">
        <v>1291</v>
      </c>
      <c r="RMN297" s="38" t="s">
        <v>1291</v>
      </c>
      <c r="RMO297" s="38" t="s">
        <v>1291</v>
      </c>
      <c r="RMP297" s="38" t="s">
        <v>1291</v>
      </c>
      <c r="RMQ297" s="38" t="s">
        <v>1291</v>
      </c>
      <c r="RMR297" s="38" t="s">
        <v>1291</v>
      </c>
      <c r="RMS297" s="38" t="s">
        <v>1291</v>
      </c>
      <c r="RMT297" s="38" t="s">
        <v>1291</v>
      </c>
      <c r="RMU297" s="38" t="s">
        <v>1291</v>
      </c>
      <c r="RMV297" s="38" t="s">
        <v>1291</v>
      </c>
      <c r="RMW297" s="38" t="s">
        <v>1291</v>
      </c>
      <c r="RMX297" s="38" t="s">
        <v>1291</v>
      </c>
      <c r="RMY297" s="38" t="s">
        <v>1291</v>
      </c>
      <c r="RMZ297" s="38" t="s">
        <v>1291</v>
      </c>
      <c r="RNA297" s="38" t="s">
        <v>1291</v>
      </c>
      <c r="RNB297" s="38" t="s">
        <v>1291</v>
      </c>
      <c r="RNC297" s="38" t="s">
        <v>1291</v>
      </c>
      <c r="RND297" s="38" t="s">
        <v>1291</v>
      </c>
      <c r="RNE297" s="38" t="s">
        <v>1291</v>
      </c>
      <c r="RNF297" s="38" t="s">
        <v>1291</v>
      </c>
      <c r="RNG297" s="38" t="s">
        <v>1291</v>
      </c>
      <c r="RNH297" s="38" t="s">
        <v>1291</v>
      </c>
      <c r="RNI297" s="38" t="s">
        <v>1291</v>
      </c>
      <c r="RNJ297" s="38" t="s">
        <v>1291</v>
      </c>
      <c r="RNK297" s="38" t="s">
        <v>1291</v>
      </c>
      <c r="RNL297" s="38" t="s">
        <v>1291</v>
      </c>
      <c r="RNM297" s="38" t="s">
        <v>1291</v>
      </c>
      <c r="RNN297" s="38" t="s">
        <v>1291</v>
      </c>
      <c r="RNO297" s="38" t="s">
        <v>1291</v>
      </c>
      <c r="RNP297" s="38" t="s">
        <v>1291</v>
      </c>
      <c r="RNQ297" s="38" t="s">
        <v>1291</v>
      </c>
      <c r="RNR297" s="38" t="s">
        <v>1291</v>
      </c>
      <c r="RNS297" s="38" t="s">
        <v>1291</v>
      </c>
      <c r="RNT297" s="38" t="s">
        <v>1291</v>
      </c>
      <c r="RNU297" s="38" t="s">
        <v>1291</v>
      </c>
      <c r="RNV297" s="38" t="s">
        <v>1291</v>
      </c>
      <c r="RNW297" s="38" t="s">
        <v>1291</v>
      </c>
      <c r="RNX297" s="38" t="s">
        <v>1291</v>
      </c>
      <c r="RNY297" s="38" t="s">
        <v>1291</v>
      </c>
      <c r="RNZ297" s="38" t="s">
        <v>1291</v>
      </c>
      <c r="ROA297" s="38" t="s">
        <v>1291</v>
      </c>
      <c r="ROB297" s="38" t="s">
        <v>1291</v>
      </c>
      <c r="ROC297" s="38" t="s">
        <v>1291</v>
      </c>
      <c r="ROD297" s="38" t="s">
        <v>1291</v>
      </c>
      <c r="ROE297" s="38" t="s">
        <v>1291</v>
      </c>
      <c r="ROF297" s="38" t="s">
        <v>1291</v>
      </c>
      <c r="ROG297" s="38" t="s">
        <v>1291</v>
      </c>
      <c r="ROH297" s="38" t="s">
        <v>1291</v>
      </c>
      <c r="ROI297" s="38" t="s">
        <v>1291</v>
      </c>
      <c r="ROJ297" s="38" t="s">
        <v>1291</v>
      </c>
      <c r="ROK297" s="38" t="s">
        <v>1291</v>
      </c>
      <c r="ROL297" s="38" t="s">
        <v>1291</v>
      </c>
      <c r="ROM297" s="38" t="s">
        <v>1291</v>
      </c>
      <c r="RON297" s="38" t="s">
        <v>1291</v>
      </c>
      <c r="ROO297" s="38" t="s">
        <v>1291</v>
      </c>
      <c r="ROP297" s="38" t="s">
        <v>1291</v>
      </c>
      <c r="ROQ297" s="38" t="s">
        <v>1291</v>
      </c>
      <c r="ROR297" s="38" t="s">
        <v>1291</v>
      </c>
      <c r="ROS297" s="38" t="s">
        <v>1291</v>
      </c>
      <c r="ROT297" s="38" t="s">
        <v>1291</v>
      </c>
      <c r="ROU297" s="38" t="s">
        <v>1291</v>
      </c>
      <c r="ROV297" s="38" t="s">
        <v>1291</v>
      </c>
      <c r="ROW297" s="38" t="s">
        <v>1291</v>
      </c>
      <c r="ROX297" s="38" t="s">
        <v>1291</v>
      </c>
      <c r="ROY297" s="38" t="s">
        <v>1291</v>
      </c>
      <c r="ROZ297" s="38" t="s">
        <v>1291</v>
      </c>
      <c r="RPA297" s="38" t="s">
        <v>1291</v>
      </c>
      <c r="RPB297" s="38" t="s">
        <v>1291</v>
      </c>
      <c r="RPC297" s="38" t="s">
        <v>1291</v>
      </c>
      <c r="RPD297" s="38" t="s">
        <v>1291</v>
      </c>
      <c r="RPE297" s="38" t="s">
        <v>1291</v>
      </c>
      <c r="RPF297" s="38" t="s">
        <v>1291</v>
      </c>
      <c r="RPG297" s="38" t="s">
        <v>1291</v>
      </c>
      <c r="RPH297" s="38" t="s">
        <v>1291</v>
      </c>
      <c r="RPI297" s="38" t="s">
        <v>1291</v>
      </c>
      <c r="RPJ297" s="38" t="s">
        <v>1291</v>
      </c>
      <c r="RPK297" s="38" t="s">
        <v>1291</v>
      </c>
      <c r="RPL297" s="38" t="s">
        <v>1291</v>
      </c>
      <c r="RPM297" s="38" t="s">
        <v>1291</v>
      </c>
      <c r="RPN297" s="38" t="s">
        <v>1291</v>
      </c>
      <c r="RPO297" s="38" t="s">
        <v>1291</v>
      </c>
      <c r="RPP297" s="38" t="s">
        <v>1291</v>
      </c>
      <c r="RPQ297" s="38" t="s">
        <v>1291</v>
      </c>
      <c r="RPR297" s="38" t="s">
        <v>1291</v>
      </c>
      <c r="RPS297" s="38" t="s">
        <v>1291</v>
      </c>
      <c r="RPT297" s="38" t="s">
        <v>1291</v>
      </c>
      <c r="RPU297" s="38" t="s">
        <v>1291</v>
      </c>
      <c r="RPV297" s="38" t="s">
        <v>1291</v>
      </c>
      <c r="RPW297" s="38" t="s">
        <v>1291</v>
      </c>
      <c r="RPX297" s="38" t="s">
        <v>1291</v>
      </c>
      <c r="RPY297" s="38" t="s">
        <v>1291</v>
      </c>
      <c r="RPZ297" s="38" t="s">
        <v>1291</v>
      </c>
      <c r="RQA297" s="38" t="s">
        <v>1291</v>
      </c>
      <c r="RQB297" s="38" t="s">
        <v>1291</v>
      </c>
      <c r="RQC297" s="38" t="s">
        <v>1291</v>
      </c>
      <c r="RQD297" s="38" t="s">
        <v>1291</v>
      </c>
      <c r="RQE297" s="38" t="s">
        <v>1291</v>
      </c>
      <c r="RQF297" s="38" t="s">
        <v>1291</v>
      </c>
      <c r="RQG297" s="38" t="s">
        <v>1291</v>
      </c>
      <c r="RQH297" s="38" t="s">
        <v>1291</v>
      </c>
      <c r="RQI297" s="38" t="s">
        <v>1291</v>
      </c>
      <c r="RQJ297" s="38" t="s">
        <v>1291</v>
      </c>
      <c r="RQK297" s="38" t="s">
        <v>1291</v>
      </c>
      <c r="RQL297" s="38" t="s">
        <v>1291</v>
      </c>
      <c r="RQM297" s="38" t="s">
        <v>1291</v>
      </c>
      <c r="RQN297" s="38" t="s">
        <v>1291</v>
      </c>
      <c r="RQO297" s="38" t="s">
        <v>1291</v>
      </c>
      <c r="RQP297" s="38" t="s">
        <v>1291</v>
      </c>
      <c r="RQQ297" s="38" t="s">
        <v>1291</v>
      </c>
      <c r="RQR297" s="38" t="s">
        <v>1291</v>
      </c>
      <c r="RQS297" s="38" t="s">
        <v>1291</v>
      </c>
      <c r="RQT297" s="38" t="s">
        <v>1291</v>
      </c>
      <c r="RQU297" s="38" t="s">
        <v>1291</v>
      </c>
      <c r="RQV297" s="38" t="s">
        <v>1291</v>
      </c>
      <c r="RQW297" s="38" t="s">
        <v>1291</v>
      </c>
      <c r="RQX297" s="38" t="s">
        <v>1291</v>
      </c>
      <c r="RQY297" s="38" t="s">
        <v>1291</v>
      </c>
      <c r="RQZ297" s="38" t="s">
        <v>1291</v>
      </c>
      <c r="RRA297" s="38" t="s">
        <v>1291</v>
      </c>
      <c r="RRB297" s="38" t="s">
        <v>1291</v>
      </c>
      <c r="RRC297" s="38" t="s">
        <v>1291</v>
      </c>
      <c r="RRD297" s="38" t="s">
        <v>1291</v>
      </c>
      <c r="RRE297" s="38" t="s">
        <v>1291</v>
      </c>
      <c r="RRF297" s="38" t="s">
        <v>1291</v>
      </c>
      <c r="RRG297" s="38" t="s">
        <v>1291</v>
      </c>
      <c r="RRH297" s="38" t="s">
        <v>1291</v>
      </c>
      <c r="RRI297" s="38" t="s">
        <v>1291</v>
      </c>
      <c r="RRJ297" s="38" t="s">
        <v>1291</v>
      </c>
      <c r="RRK297" s="38" t="s">
        <v>1291</v>
      </c>
      <c r="RRL297" s="38" t="s">
        <v>1291</v>
      </c>
      <c r="RRM297" s="38" t="s">
        <v>1291</v>
      </c>
      <c r="RRN297" s="38" t="s">
        <v>1291</v>
      </c>
      <c r="RRO297" s="38" t="s">
        <v>1291</v>
      </c>
      <c r="RRP297" s="38" t="s">
        <v>1291</v>
      </c>
      <c r="RRQ297" s="38" t="s">
        <v>1291</v>
      </c>
      <c r="RRR297" s="38" t="s">
        <v>1291</v>
      </c>
      <c r="RRS297" s="38" t="s">
        <v>1291</v>
      </c>
      <c r="RRT297" s="38" t="s">
        <v>1291</v>
      </c>
      <c r="RRU297" s="38" t="s">
        <v>1291</v>
      </c>
      <c r="RRV297" s="38" t="s">
        <v>1291</v>
      </c>
      <c r="RRW297" s="38" t="s">
        <v>1291</v>
      </c>
      <c r="RRX297" s="38" t="s">
        <v>1291</v>
      </c>
      <c r="RRY297" s="38" t="s">
        <v>1291</v>
      </c>
      <c r="RRZ297" s="38" t="s">
        <v>1291</v>
      </c>
      <c r="RSA297" s="38" t="s">
        <v>1291</v>
      </c>
      <c r="RSB297" s="38" t="s">
        <v>1291</v>
      </c>
      <c r="RSC297" s="38" t="s">
        <v>1291</v>
      </c>
      <c r="RSD297" s="38" t="s">
        <v>1291</v>
      </c>
      <c r="RSE297" s="38" t="s">
        <v>1291</v>
      </c>
      <c r="RSF297" s="38" t="s">
        <v>1291</v>
      </c>
      <c r="RSG297" s="38" t="s">
        <v>1291</v>
      </c>
      <c r="RSH297" s="38" t="s">
        <v>1291</v>
      </c>
      <c r="RSI297" s="38" t="s">
        <v>1291</v>
      </c>
      <c r="RSJ297" s="38" t="s">
        <v>1291</v>
      </c>
      <c r="RSK297" s="38" t="s">
        <v>1291</v>
      </c>
      <c r="RSL297" s="38" t="s">
        <v>1291</v>
      </c>
      <c r="RSM297" s="38" t="s">
        <v>1291</v>
      </c>
      <c r="RSN297" s="38" t="s">
        <v>1291</v>
      </c>
      <c r="RSO297" s="38" t="s">
        <v>1291</v>
      </c>
      <c r="RSP297" s="38" t="s">
        <v>1291</v>
      </c>
      <c r="RSQ297" s="38" t="s">
        <v>1291</v>
      </c>
      <c r="RSR297" s="38" t="s">
        <v>1291</v>
      </c>
      <c r="RSS297" s="38" t="s">
        <v>1291</v>
      </c>
      <c r="RST297" s="38" t="s">
        <v>1291</v>
      </c>
      <c r="RSU297" s="38" t="s">
        <v>1291</v>
      </c>
      <c r="RSV297" s="38" t="s">
        <v>1291</v>
      </c>
      <c r="RSW297" s="38" t="s">
        <v>1291</v>
      </c>
      <c r="RSX297" s="38" t="s">
        <v>1291</v>
      </c>
      <c r="RSY297" s="38" t="s">
        <v>1291</v>
      </c>
      <c r="RSZ297" s="38" t="s">
        <v>1291</v>
      </c>
      <c r="RTA297" s="38" t="s">
        <v>1291</v>
      </c>
      <c r="RTB297" s="38" t="s">
        <v>1291</v>
      </c>
      <c r="RTC297" s="38" t="s">
        <v>1291</v>
      </c>
      <c r="RTD297" s="38" t="s">
        <v>1291</v>
      </c>
      <c r="RTE297" s="38" t="s">
        <v>1291</v>
      </c>
      <c r="RTF297" s="38" t="s">
        <v>1291</v>
      </c>
      <c r="RTG297" s="38" t="s">
        <v>1291</v>
      </c>
      <c r="RTH297" s="38" t="s">
        <v>1291</v>
      </c>
      <c r="RTI297" s="38" t="s">
        <v>1291</v>
      </c>
      <c r="RTJ297" s="38" t="s">
        <v>1291</v>
      </c>
      <c r="RTK297" s="38" t="s">
        <v>1291</v>
      </c>
      <c r="RTL297" s="38" t="s">
        <v>1291</v>
      </c>
      <c r="RTM297" s="38" t="s">
        <v>1291</v>
      </c>
      <c r="RTN297" s="38" t="s">
        <v>1291</v>
      </c>
      <c r="RTO297" s="38" t="s">
        <v>1291</v>
      </c>
      <c r="RTP297" s="38" t="s">
        <v>1291</v>
      </c>
      <c r="RTQ297" s="38" t="s">
        <v>1291</v>
      </c>
      <c r="RTR297" s="38" t="s">
        <v>1291</v>
      </c>
      <c r="RTS297" s="38" t="s">
        <v>1291</v>
      </c>
      <c r="RTT297" s="38" t="s">
        <v>1291</v>
      </c>
      <c r="RTU297" s="38" t="s">
        <v>1291</v>
      </c>
      <c r="RTV297" s="38" t="s">
        <v>1291</v>
      </c>
      <c r="RTW297" s="38" t="s">
        <v>1291</v>
      </c>
      <c r="RTX297" s="38" t="s">
        <v>1291</v>
      </c>
      <c r="RTY297" s="38" t="s">
        <v>1291</v>
      </c>
      <c r="RTZ297" s="38" t="s">
        <v>1291</v>
      </c>
      <c r="RUA297" s="38" t="s">
        <v>1291</v>
      </c>
      <c r="RUB297" s="38" t="s">
        <v>1291</v>
      </c>
      <c r="RUC297" s="38" t="s">
        <v>1291</v>
      </c>
      <c r="RUD297" s="38" t="s">
        <v>1291</v>
      </c>
      <c r="RUE297" s="38" t="s">
        <v>1291</v>
      </c>
      <c r="RUF297" s="38" t="s">
        <v>1291</v>
      </c>
      <c r="RUG297" s="38" t="s">
        <v>1291</v>
      </c>
      <c r="RUH297" s="38" t="s">
        <v>1291</v>
      </c>
      <c r="RUI297" s="38" t="s">
        <v>1291</v>
      </c>
      <c r="RUJ297" s="38" t="s">
        <v>1291</v>
      </c>
      <c r="RUK297" s="38" t="s">
        <v>1291</v>
      </c>
      <c r="RUL297" s="38" t="s">
        <v>1291</v>
      </c>
      <c r="RUM297" s="38" t="s">
        <v>1291</v>
      </c>
      <c r="RUN297" s="38" t="s">
        <v>1291</v>
      </c>
      <c r="RUO297" s="38" t="s">
        <v>1291</v>
      </c>
      <c r="RUP297" s="38" t="s">
        <v>1291</v>
      </c>
      <c r="RUQ297" s="38" t="s">
        <v>1291</v>
      </c>
      <c r="RUR297" s="38" t="s">
        <v>1291</v>
      </c>
      <c r="RUS297" s="38" t="s">
        <v>1291</v>
      </c>
      <c r="RUT297" s="38" t="s">
        <v>1291</v>
      </c>
      <c r="RUU297" s="38" t="s">
        <v>1291</v>
      </c>
      <c r="RUV297" s="38" t="s">
        <v>1291</v>
      </c>
      <c r="RUW297" s="38" t="s">
        <v>1291</v>
      </c>
      <c r="RUX297" s="38" t="s">
        <v>1291</v>
      </c>
      <c r="RUY297" s="38" t="s">
        <v>1291</v>
      </c>
      <c r="RUZ297" s="38" t="s">
        <v>1291</v>
      </c>
      <c r="RVA297" s="38" t="s">
        <v>1291</v>
      </c>
      <c r="RVB297" s="38" t="s">
        <v>1291</v>
      </c>
      <c r="RVC297" s="38" t="s">
        <v>1291</v>
      </c>
      <c r="RVD297" s="38" t="s">
        <v>1291</v>
      </c>
      <c r="RVE297" s="38" t="s">
        <v>1291</v>
      </c>
      <c r="RVF297" s="38" t="s">
        <v>1291</v>
      </c>
      <c r="RVG297" s="38" t="s">
        <v>1291</v>
      </c>
      <c r="RVH297" s="38" t="s">
        <v>1291</v>
      </c>
      <c r="RVI297" s="38" t="s">
        <v>1291</v>
      </c>
      <c r="RVJ297" s="38" t="s">
        <v>1291</v>
      </c>
      <c r="RVK297" s="38" t="s">
        <v>1291</v>
      </c>
      <c r="RVL297" s="38" t="s">
        <v>1291</v>
      </c>
      <c r="RVM297" s="38" t="s">
        <v>1291</v>
      </c>
      <c r="RVN297" s="38" t="s">
        <v>1291</v>
      </c>
      <c r="RVO297" s="38" t="s">
        <v>1291</v>
      </c>
      <c r="RVP297" s="38" t="s">
        <v>1291</v>
      </c>
      <c r="RVQ297" s="38" t="s">
        <v>1291</v>
      </c>
      <c r="RVR297" s="38" t="s">
        <v>1291</v>
      </c>
      <c r="RVS297" s="38" t="s">
        <v>1291</v>
      </c>
      <c r="RVT297" s="38" t="s">
        <v>1291</v>
      </c>
      <c r="RVU297" s="38" t="s">
        <v>1291</v>
      </c>
      <c r="RVV297" s="38" t="s">
        <v>1291</v>
      </c>
      <c r="RVW297" s="38" t="s">
        <v>1291</v>
      </c>
      <c r="RVX297" s="38" t="s">
        <v>1291</v>
      </c>
      <c r="RVY297" s="38" t="s">
        <v>1291</v>
      </c>
      <c r="RVZ297" s="38" t="s">
        <v>1291</v>
      </c>
      <c r="RWA297" s="38" t="s">
        <v>1291</v>
      </c>
      <c r="RWB297" s="38" t="s">
        <v>1291</v>
      </c>
      <c r="RWC297" s="38" t="s">
        <v>1291</v>
      </c>
      <c r="RWD297" s="38" t="s">
        <v>1291</v>
      </c>
      <c r="RWE297" s="38" t="s">
        <v>1291</v>
      </c>
      <c r="RWF297" s="38" t="s">
        <v>1291</v>
      </c>
      <c r="RWG297" s="38" t="s">
        <v>1291</v>
      </c>
      <c r="RWH297" s="38" t="s">
        <v>1291</v>
      </c>
      <c r="RWI297" s="38" t="s">
        <v>1291</v>
      </c>
      <c r="RWJ297" s="38" t="s">
        <v>1291</v>
      </c>
      <c r="RWK297" s="38" t="s">
        <v>1291</v>
      </c>
      <c r="RWL297" s="38" t="s">
        <v>1291</v>
      </c>
      <c r="RWM297" s="38" t="s">
        <v>1291</v>
      </c>
      <c r="RWN297" s="38" t="s">
        <v>1291</v>
      </c>
      <c r="RWO297" s="38" t="s">
        <v>1291</v>
      </c>
      <c r="RWP297" s="38" t="s">
        <v>1291</v>
      </c>
      <c r="RWQ297" s="38" t="s">
        <v>1291</v>
      </c>
      <c r="RWR297" s="38" t="s">
        <v>1291</v>
      </c>
      <c r="RWS297" s="38" t="s">
        <v>1291</v>
      </c>
      <c r="RWT297" s="38" t="s">
        <v>1291</v>
      </c>
      <c r="RWU297" s="38" t="s">
        <v>1291</v>
      </c>
      <c r="RWV297" s="38" t="s">
        <v>1291</v>
      </c>
      <c r="RWW297" s="38" t="s">
        <v>1291</v>
      </c>
      <c r="RWX297" s="38" t="s">
        <v>1291</v>
      </c>
      <c r="RWY297" s="38" t="s">
        <v>1291</v>
      </c>
      <c r="RWZ297" s="38" t="s">
        <v>1291</v>
      </c>
      <c r="RXA297" s="38" t="s">
        <v>1291</v>
      </c>
      <c r="RXB297" s="38" t="s">
        <v>1291</v>
      </c>
      <c r="RXC297" s="38" t="s">
        <v>1291</v>
      </c>
      <c r="RXD297" s="38" t="s">
        <v>1291</v>
      </c>
      <c r="RXE297" s="38" t="s">
        <v>1291</v>
      </c>
      <c r="RXF297" s="38" t="s">
        <v>1291</v>
      </c>
      <c r="RXG297" s="38" t="s">
        <v>1291</v>
      </c>
      <c r="RXH297" s="38" t="s">
        <v>1291</v>
      </c>
      <c r="RXI297" s="38" t="s">
        <v>1291</v>
      </c>
      <c r="RXJ297" s="38" t="s">
        <v>1291</v>
      </c>
      <c r="RXK297" s="38" t="s">
        <v>1291</v>
      </c>
      <c r="RXL297" s="38" t="s">
        <v>1291</v>
      </c>
      <c r="RXM297" s="38" t="s">
        <v>1291</v>
      </c>
      <c r="RXN297" s="38" t="s">
        <v>1291</v>
      </c>
      <c r="RXO297" s="38" t="s">
        <v>1291</v>
      </c>
      <c r="RXP297" s="38" t="s">
        <v>1291</v>
      </c>
      <c r="RXQ297" s="38" t="s">
        <v>1291</v>
      </c>
      <c r="RXR297" s="38" t="s">
        <v>1291</v>
      </c>
      <c r="RXS297" s="38" t="s">
        <v>1291</v>
      </c>
      <c r="RXT297" s="38" t="s">
        <v>1291</v>
      </c>
      <c r="RXU297" s="38" t="s">
        <v>1291</v>
      </c>
      <c r="RXV297" s="38" t="s">
        <v>1291</v>
      </c>
      <c r="RXW297" s="38" t="s">
        <v>1291</v>
      </c>
      <c r="RXX297" s="38" t="s">
        <v>1291</v>
      </c>
      <c r="RXY297" s="38" t="s">
        <v>1291</v>
      </c>
      <c r="RXZ297" s="38" t="s">
        <v>1291</v>
      </c>
      <c r="RYA297" s="38" t="s">
        <v>1291</v>
      </c>
      <c r="RYB297" s="38" t="s">
        <v>1291</v>
      </c>
      <c r="RYC297" s="38" t="s">
        <v>1291</v>
      </c>
      <c r="RYD297" s="38" t="s">
        <v>1291</v>
      </c>
      <c r="RYE297" s="38" t="s">
        <v>1291</v>
      </c>
      <c r="RYF297" s="38" t="s">
        <v>1291</v>
      </c>
      <c r="RYG297" s="38" t="s">
        <v>1291</v>
      </c>
      <c r="RYH297" s="38" t="s">
        <v>1291</v>
      </c>
      <c r="RYI297" s="38" t="s">
        <v>1291</v>
      </c>
      <c r="RYJ297" s="38" t="s">
        <v>1291</v>
      </c>
      <c r="RYK297" s="38" t="s">
        <v>1291</v>
      </c>
      <c r="RYL297" s="38" t="s">
        <v>1291</v>
      </c>
      <c r="RYM297" s="38" t="s">
        <v>1291</v>
      </c>
      <c r="RYN297" s="38" t="s">
        <v>1291</v>
      </c>
      <c r="RYO297" s="38" t="s">
        <v>1291</v>
      </c>
      <c r="RYP297" s="38" t="s">
        <v>1291</v>
      </c>
      <c r="RYQ297" s="38" t="s">
        <v>1291</v>
      </c>
      <c r="RYR297" s="38" t="s">
        <v>1291</v>
      </c>
      <c r="RYS297" s="38" t="s">
        <v>1291</v>
      </c>
      <c r="RYT297" s="38" t="s">
        <v>1291</v>
      </c>
      <c r="RYU297" s="38" t="s">
        <v>1291</v>
      </c>
      <c r="RYV297" s="38" t="s">
        <v>1291</v>
      </c>
      <c r="RYW297" s="38" t="s">
        <v>1291</v>
      </c>
      <c r="RYX297" s="38" t="s">
        <v>1291</v>
      </c>
      <c r="RYY297" s="38" t="s">
        <v>1291</v>
      </c>
      <c r="RYZ297" s="38" t="s">
        <v>1291</v>
      </c>
      <c r="RZA297" s="38" t="s">
        <v>1291</v>
      </c>
      <c r="RZB297" s="38" t="s">
        <v>1291</v>
      </c>
      <c r="RZC297" s="38" t="s">
        <v>1291</v>
      </c>
      <c r="RZD297" s="38" t="s">
        <v>1291</v>
      </c>
      <c r="RZE297" s="38" t="s">
        <v>1291</v>
      </c>
      <c r="RZF297" s="38" t="s">
        <v>1291</v>
      </c>
      <c r="RZG297" s="38" t="s">
        <v>1291</v>
      </c>
      <c r="RZH297" s="38" t="s">
        <v>1291</v>
      </c>
      <c r="RZI297" s="38" t="s">
        <v>1291</v>
      </c>
      <c r="RZJ297" s="38" t="s">
        <v>1291</v>
      </c>
      <c r="RZK297" s="38" t="s">
        <v>1291</v>
      </c>
      <c r="RZL297" s="38" t="s">
        <v>1291</v>
      </c>
      <c r="RZM297" s="38" t="s">
        <v>1291</v>
      </c>
      <c r="RZN297" s="38" t="s">
        <v>1291</v>
      </c>
      <c r="RZO297" s="38" t="s">
        <v>1291</v>
      </c>
      <c r="RZP297" s="38" t="s">
        <v>1291</v>
      </c>
      <c r="RZQ297" s="38" t="s">
        <v>1291</v>
      </c>
      <c r="RZR297" s="38" t="s">
        <v>1291</v>
      </c>
      <c r="RZS297" s="38" t="s">
        <v>1291</v>
      </c>
      <c r="RZT297" s="38" t="s">
        <v>1291</v>
      </c>
      <c r="RZU297" s="38" t="s">
        <v>1291</v>
      </c>
      <c r="RZV297" s="38" t="s">
        <v>1291</v>
      </c>
      <c r="RZW297" s="38" t="s">
        <v>1291</v>
      </c>
      <c r="RZX297" s="38" t="s">
        <v>1291</v>
      </c>
      <c r="RZY297" s="38" t="s">
        <v>1291</v>
      </c>
      <c r="RZZ297" s="38" t="s">
        <v>1291</v>
      </c>
      <c r="SAA297" s="38" t="s">
        <v>1291</v>
      </c>
      <c r="SAB297" s="38" t="s">
        <v>1291</v>
      </c>
      <c r="SAC297" s="38" t="s">
        <v>1291</v>
      </c>
      <c r="SAD297" s="38" t="s">
        <v>1291</v>
      </c>
      <c r="SAE297" s="38" t="s">
        <v>1291</v>
      </c>
      <c r="SAF297" s="38" t="s">
        <v>1291</v>
      </c>
      <c r="SAG297" s="38" t="s">
        <v>1291</v>
      </c>
      <c r="SAH297" s="38" t="s">
        <v>1291</v>
      </c>
      <c r="SAI297" s="38" t="s">
        <v>1291</v>
      </c>
      <c r="SAJ297" s="38" t="s">
        <v>1291</v>
      </c>
      <c r="SAK297" s="38" t="s">
        <v>1291</v>
      </c>
      <c r="SAL297" s="38" t="s">
        <v>1291</v>
      </c>
      <c r="SAM297" s="38" t="s">
        <v>1291</v>
      </c>
      <c r="SAN297" s="38" t="s">
        <v>1291</v>
      </c>
      <c r="SAO297" s="38" t="s">
        <v>1291</v>
      </c>
      <c r="SAP297" s="38" t="s">
        <v>1291</v>
      </c>
      <c r="SAQ297" s="38" t="s">
        <v>1291</v>
      </c>
      <c r="SAR297" s="38" t="s">
        <v>1291</v>
      </c>
      <c r="SAS297" s="38" t="s">
        <v>1291</v>
      </c>
      <c r="SAT297" s="38" t="s">
        <v>1291</v>
      </c>
      <c r="SAU297" s="38" t="s">
        <v>1291</v>
      </c>
      <c r="SAV297" s="38" t="s">
        <v>1291</v>
      </c>
      <c r="SAW297" s="38" t="s">
        <v>1291</v>
      </c>
      <c r="SAX297" s="38" t="s">
        <v>1291</v>
      </c>
      <c r="SAY297" s="38" t="s">
        <v>1291</v>
      </c>
      <c r="SAZ297" s="38" t="s">
        <v>1291</v>
      </c>
      <c r="SBA297" s="38" t="s">
        <v>1291</v>
      </c>
      <c r="SBB297" s="38" t="s">
        <v>1291</v>
      </c>
      <c r="SBC297" s="38" t="s">
        <v>1291</v>
      </c>
      <c r="SBD297" s="38" t="s">
        <v>1291</v>
      </c>
      <c r="SBE297" s="38" t="s">
        <v>1291</v>
      </c>
      <c r="SBF297" s="38" t="s">
        <v>1291</v>
      </c>
      <c r="SBG297" s="38" t="s">
        <v>1291</v>
      </c>
      <c r="SBH297" s="38" t="s">
        <v>1291</v>
      </c>
      <c r="SBI297" s="38" t="s">
        <v>1291</v>
      </c>
      <c r="SBJ297" s="38" t="s">
        <v>1291</v>
      </c>
      <c r="SBK297" s="38" t="s">
        <v>1291</v>
      </c>
      <c r="SBL297" s="38" t="s">
        <v>1291</v>
      </c>
      <c r="SBM297" s="38" t="s">
        <v>1291</v>
      </c>
      <c r="SBN297" s="38" t="s">
        <v>1291</v>
      </c>
      <c r="SBO297" s="38" t="s">
        <v>1291</v>
      </c>
      <c r="SBP297" s="38" t="s">
        <v>1291</v>
      </c>
      <c r="SBQ297" s="38" t="s">
        <v>1291</v>
      </c>
      <c r="SBR297" s="38" t="s">
        <v>1291</v>
      </c>
      <c r="SBS297" s="38" t="s">
        <v>1291</v>
      </c>
      <c r="SBT297" s="38" t="s">
        <v>1291</v>
      </c>
      <c r="SBU297" s="38" t="s">
        <v>1291</v>
      </c>
      <c r="SBV297" s="38" t="s">
        <v>1291</v>
      </c>
      <c r="SBW297" s="38" t="s">
        <v>1291</v>
      </c>
      <c r="SBX297" s="38" t="s">
        <v>1291</v>
      </c>
      <c r="SBY297" s="38" t="s">
        <v>1291</v>
      </c>
      <c r="SBZ297" s="38" t="s">
        <v>1291</v>
      </c>
      <c r="SCA297" s="38" t="s">
        <v>1291</v>
      </c>
      <c r="SCB297" s="38" t="s">
        <v>1291</v>
      </c>
      <c r="SCC297" s="38" t="s">
        <v>1291</v>
      </c>
      <c r="SCD297" s="38" t="s">
        <v>1291</v>
      </c>
      <c r="SCE297" s="38" t="s">
        <v>1291</v>
      </c>
      <c r="SCF297" s="38" t="s">
        <v>1291</v>
      </c>
      <c r="SCG297" s="38" t="s">
        <v>1291</v>
      </c>
      <c r="SCH297" s="38" t="s">
        <v>1291</v>
      </c>
      <c r="SCI297" s="38" t="s">
        <v>1291</v>
      </c>
      <c r="SCJ297" s="38" t="s">
        <v>1291</v>
      </c>
      <c r="SCK297" s="38" t="s">
        <v>1291</v>
      </c>
      <c r="SCL297" s="38" t="s">
        <v>1291</v>
      </c>
      <c r="SCM297" s="38" t="s">
        <v>1291</v>
      </c>
      <c r="SCN297" s="38" t="s">
        <v>1291</v>
      </c>
      <c r="SCO297" s="38" t="s">
        <v>1291</v>
      </c>
      <c r="SCP297" s="38" t="s">
        <v>1291</v>
      </c>
      <c r="SCQ297" s="38" t="s">
        <v>1291</v>
      </c>
      <c r="SCR297" s="38" t="s">
        <v>1291</v>
      </c>
      <c r="SCS297" s="38" t="s">
        <v>1291</v>
      </c>
      <c r="SCT297" s="38" t="s">
        <v>1291</v>
      </c>
      <c r="SCU297" s="38" t="s">
        <v>1291</v>
      </c>
      <c r="SCV297" s="38" t="s">
        <v>1291</v>
      </c>
      <c r="SCW297" s="38" t="s">
        <v>1291</v>
      </c>
      <c r="SCX297" s="38" t="s">
        <v>1291</v>
      </c>
      <c r="SCY297" s="38" t="s">
        <v>1291</v>
      </c>
      <c r="SCZ297" s="38" t="s">
        <v>1291</v>
      </c>
      <c r="SDA297" s="38" t="s">
        <v>1291</v>
      </c>
      <c r="SDB297" s="38" t="s">
        <v>1291</v>
      </c>
      <c r="SDC297" s="38" t="s">
        <v>1291</v>
      </c>
      <c r="SDD297" s="38" t="s">
        <v>1291</v>
      </c>
      <c r="SDE297" s="38" t="s">
        <v>1291</v>
      </c>
      <c r="SDF297" s="38" t="s">
        <v>1291</v>
      </c>
      <c r="SDG297" s="38" t="s">
        <v>1291</v>
      </c>
      <c r="SDH297" s="38" t="s">
        <v>1291</v>
      </c>
      <c r="SDI297" s="38" t="s">
        <v>1291</v>
      </c>
      <c r="SDJ297" s="38" t="s">
        <v>1291</v>
      </c>
      <c r="SDK297" s="38" t="s">
        <v>1291</v>
      </c>
      <c r="SDL297" s="38" t="s">
        <v>1291</v>
      </c>
      <c r="SDM297" s="38" t="s">
        <v>1291</v>
      </c>
      <c r="SDN297" s="38" t="s">
        <v>1291</v>
      </c>
      <c r="SDO297" s="38" t="s">
        <v>1291</v>
      </c>
      <c r="SDP297" s="38" t="s">
        <v>1291</v>
      </c>
      <c r="SDQ297" s="38" t="s">
        <v>1291</v>
      </c>
      <c r="SDR297" s="38" t="s">
        <v>1291</v>
      </c>
      <c r="SDS297" s="38" t="s">
        <v>1291</v>
      </c>
      <c r="SDT297" s="38" t="s">
        <v>1291</v>
      </c>
      <c r="SDU297" s="38" t="s">
        <v>1291</v>
      </c>
      <c r="SDV297" s="38" t="s">
        <v>1291</v>
      </c>
      <c r="SDW297" s="38" t="s">
        <v>1291</v>
      </c>
      <c r="SDX297" s="38" t="s">
        <v>1291</v>
      </c>
      <c r="SDY297" s="38" t="s">
        <v>1291</v>
      </c>
      <c r="SDZ297" s="38" t="s">
        <v>1291</v>
      </c>
      <c r="SEA297" s="38" t="s">
        <v>1291</v>
      </c>
      <c r="SEB297" s="38" t="s">
        <v>1291</v>
      </c>
      <c r="SEC297" s="38" t="s">
        <v>1291</v>
      </c>
      <c r="SED297" s="38" t="s">
        <v>1291</v>
      </c>
      <c r="SEE297" s="38" t="s">
        <v>1291</v>
      </c>
      <c r="SEF297" s="38" t="s">
        <v>1291</v>
      </c>
      <c r="SEG297" s="38" t="s">
        <v>1291</v>
      </c>
      <c r="SEH297" s="38" t="s">
        <v>1291</v>
      </c>
      <c r="SEI297" s="38" t="s">
        <v>1291</v>
      </c>
      <c r="SEJ297" s="38" t="s">
        <v>1291</v>
      </c>
      <c r="SEK297" s="38" t="s">
        <v>1291</v>
      </c>
      <c r="SEL297" s="38" t="s">
        <v>1291</v>
      </c>
      <c r="SEM297" s="38" t="s">
        <v>1291</v>
      </c>
      <c r="SEN297" s="38" t="s">
        <v>1291</v>
      </c>
      <c r="SEO297" s="38" t="s">
        <v>1291</v>
      </c>
      <c r="SEP297" s="38" t="s">
        <v>1291</v>
      </c>
      <c r="SEQ297" s="38" t="s">
        <v>1291</v>
      </c>
      <c r="SER297" s="38" t="s">
        <v>1291</v>
      </c>
      <c r="SES297" s="38" t="s">
        <v>1291</v>
      </c>
      <c r="SET297" s="38" t="s">
        <v>1291</v>
      </c>
      <c r="SEU297" s="38" t="s">
        <v>1291</v>
      </c>
      <c r="SEV297" s="38" t="s">
        <v>1291</v>
      </c>
      <c r="SEW297" s="38" t="s">
        <v>1291</v>
      </c>
      <c r="SEX297" s="38" t="s">
        <v>1291</v>
      </c>
      <c r="SEY297" s="38" t="s">
        <v>1291</v>
      </c>
      <c r="SEZ297" s="38" t="s">
        <v>1291</v>
      </c>
      <c r="SFA297" s="38" t="s">
        <v>1291</v>
      </c>
      <c r="SFB297" s="38" t="s">
        <v>1291</v>
      </c>
      <c r="SFC297" s="38" t="s">
        <v>1291</v>
      </c>
      <c r="SFD297" s="38" t="s">
        <v>1291</v>
      </c>
      <c r="SFE297" s="38" t="s">
        <v>1291</v>
      </c>
      <c r="SFF297" s="38" t="s">
        <v>1291</v>
      </c>
      <c r="SFG297" s="38" t="s">
        <v>1291</v>
      </c>
      <c r="SFH297" s="38" t="s">
        <v>1291</v>
      </c>
      <c r="SFI297" s="38" t="s">
        <v>1291</v>
      </c>
      <c r="SFJ297" s="38" t="s">
        <v>1291</v>
      </c>
      <c r="SFK297" s="38" t="s">
        <v>1291</v>
      </c>
      <c r="SFL297" s="38" t="s">
        <v>1291</v>
      </c>
      <c r="SFM297" s="38" t="s">
        <v>1291</v>
      </c>
      <c r="SFN297" s="38" t="s">
        <v>1291</v>
      </c>
      <c r="SFO297" s="38" t="s">
        <v>1291</v>
      </c>
      <c r="SFP297" s="38" t="s">
        <v>1291</v>
      </c>
      <c r="SFQ297" s="38" t="s">
        <v>1291</v>
      </c>
      <c r="SFR297" s="38" t="s">
        <v>1291</v>
      </c>
      <c r="SFS297" s="38" t="s">
        <v>1291</v>
      </c>
      <c r="SFT297" s="38" t="s">
        <v>1291</v>
      </c>
      <c r="SFU297" s="38" t="s">
        <v>1291</v>
      </c>
      <c r="SFV297" s="38" t="s">
        <v>1291</v>
      </c>
      <c r="SFW297" s="38" t="s">
        <v>1291</v>
      </c>
      <c r="SFX297" s="38" t="s">
        <v>1291</v>
      </c>
      <c r="SFY297" s="38" t="s">
        <v>1291</v>
      </c>
      <c r="SFZ297" s="38" t="s">
        <v>1291</v>
      </c>
      <c r="SGA297" s="38" t="s">
        <v>1291</v>
      </c>
      <c r="SGB297" s="38" t="s">
        <v>1291</v>
      </c>
      <c r="SGC297" s="38" t="s">
        <v>1291</v>
      </c>
      <c r="SGD297" s="38" t="s">
        <v>1291</v>
      </c>
      <c r="SGE297" s="38" t="s">
        <v>1291</v>
      </c>
      <c r="SGF297" s="38" t="s">
        <v>1291</v>
      </c>
      <c r="SGG297" s="38" t="s">
        <v>1291</v>
      </c>
      <c r="SGH297" s="38" t="s">
        <v>1291</v>
      </c>
      <c r="SGI297" s="38" t="s">
        <v>1291</v>
      </c>
      <c r="SGJ297" s="38" t="s">
        <v>1291</v>
      </c>
      <c r="SGK297" s="38" t="s">
        <v>1291</v>
      </c>
      <c r="SGL297" s="38" t="s">
        <v>1291</v>
      </c>
      <c r="SGM297" s="38" t="s">
        <v>1291</v>
      </c>
      <c r="SGN297" s="38" t="s">
        <v>1291</v>
      </c>
      <c r="SGO297" s="38" t="s">
        <v>1291</v>
      </c>
      <c r="SGP297" s="38" t="s">
        <v>1291</v>
      </c>
      <c r="SGQ297" s="38" t="s">
        <v>1291</v>
      </c>
      <c r="SGR297" s="38" t="s">
        <v>1291</v>
      </c>
      <c r="SGS297" s="38" t="s">
        <v>1291</v>
      </c>
      <c r="SGT297" s="38" t="s">
        <v>1291</v>
      </c>
      <c r="SGU297" s="38" t="s">
        <v>1291</v>
      </c>
      <c r="SGV297" s="38" t="s">
        <v>1291</v>
      </c>
      <c r="SGW297" s="38" t="s">
        <v>1291</v>
      </c>
      <c r="SGX297" s="38" t="s">
        <v>1291</v>
      </c>
      <c r="SGY297" s="38" t="s">
        <v>1291</v>
      </c>
      <c r="SGZ297" s="38" t="s">
        <v>1291</v>
      </c>
      <c r="SHA297" s="38" t="s">
        <v>1291</v>
      </c>
      <c r="SHB297" s="38" t="s">
        <v>1291</v>
      </c>
      <c r="SHC297" s="38" t="s">
        <v>1291</v>
      </c>
      <c r="SHD297" s="38" t="s">
        <v>1291</v>
      </c>
      <c r="SHE297" s="38" t="s">
        <v>1291</v>
      </c>
      <c r="SHF297" s="38" t="s">
        <v>1291</v>
      </c>
      <c r="SHG297" s="38" t="s">
        <v>1291</v>
      </c>
      <c r="SHH297" s="38" t="s">
        <v>1291</v>
      </c>
      <c r="SHI297" s="38" t="s">
        <v>1291</v>
      </c>
      <c r="SHJ297" s="38" t="s">
        <v>1291</v>
      </c>
      <c r="SHK297" s="38" t="s">
        <v>1291</v>
      </c>
      <c r="SHL297" s="38" t="s">
        <v>1291</v>
      </c>
      <c r="SHM297" s="38" t="s">
        <v>1291</v>
      </c>
      <c r="SHN297" s="38" t="s">
        <v>1291</v>
      </c>
      <c r="SHO297" s="38" t="s">
        <v>1291</v>
      </c>
      <c r="SHP297" s="38" t="s">
        <v>1291</v>
      </c>
      <c r="SHQ297" s="38" t="s">
        <v>1291</v>
      </c>
      <c r="SHR297" s="38" t="s">
        <v>1291</v>
      </c>
      <c r="SHS297" s="38" t="s">
        <v>1291</v>
      </c>
      <c r="SHT297" s="38" t="s">
        <v>1291</v>
      </c>
      <c r="SHU297" s="38" t="s">
        <v>1291</v>
      </c>
      <c r="SHV297" s="38" t="s">
        <v>1291</v>
      </c>
      <c r="SHW297" s="38" t="s">
        <v>1291</v>
      </c>
      <c r="SHX297" s="38" t="s">
        <v>1291</v>
      </c>
      <c r="SHY297" s="38" t="s">
        <v>1291</v>
      </c>
      <c r="SHZ297" s="38" t="s">
        <v>1291</v>
      </c>
      <c r="SIA297" s="38" t="s">
        <v>1291</v>
      </c>
      <c r="SIB297" s="38" t="s">
        <v>1291</v>
      </c>
      <c r="SIC297" s="38" t="s">
        <v>1291</v>
      </c>
      <c r="SID297" s="38" t="s">
        <v>1291</v>
      </c>
      <c r="SIE297" s="38" t="s">
        <v>1291</v>
      </c>
      <c r="SIF297" s="38" t="s">
        <v>1291</v>
      </c>
      <c r="SIG297" s="38" t="s">
        <v>1291</v>
      </c>
      <c r="SIH297" s="38" t="s">
        <v>1291</v>
      </c>
      <c r="SII297" s="38" t="s">
        <v>1291</v>
      </c>
      <c r="SIJ297" s="38" t="s">
        <v>1291</v>
      </c>
      <c r="SIK297" s="38" t="s">
        <v>1291</v>
      </c>
      <c r="SIL297" s="38" t="s">
        <v>1291</v>
      </c>
      <c r="SIM297" s="38" t="s">
        <v>1291</v>
      </c>
      <c r="SIN297" s="38" t="s">
        <v>1291</v>
      </c>
      <c r="SIO297" s="38" t="s">
        <v>1291</v>
      </c>
      <c r="SIP297" s="38" t="s">
        <v>1291</v>
      </c>
      <c r="SIQ297" s="38" t="s">
        <v>1291</v>
      </c>
      <c r="SIR297" s="38" t="s">
        <v>1291</v>
      </c>
      <c r="SIS297" s="38" t="s">
        <v>1291</v>
      </c>
      <c r="SIT297" s="38" t="s">
        <v>1291</v>
      </c>
      <c r="SIU297" s="38" t="s">
        <v>1291</v>
      </c>
      <c r="SIV297" s="38" t="s">
        <v>1291</v>
      </c>
      <c r="SIW297" s="38" t="s">
        <v>1291</v>
      </c>
      <c r="SIX297" s="38" t="s">
        <v>1291</v>
      </c>
      <c r="SIY297" s="38" t="s">
        <v>1291</v>
      </c>
      <c r="SIZ297" s="38" t="s">
        <v>1291</v>
      </c>
      <c r="SJA297" s="38" t="s">
        <v>1291</v>
      </c>
      <c r="SJB297" s="38" t="s">
        <v>1291</v>
      </c>
      <c r="SJC297" s="38" t="s">
        <v>1291</v>
      </c>
      <c r="SJD297" s="38" t="s">
        <v>1291</v>
      </c>
      <c r="SJE297" s="38" t="s">
        <v>1291</v>
      </c>
      <c r="SJF297" s="38" t="s">
        <v>1291</v>
      </c>
      <c r="SJG297" s="38" t="s">
        <v>1291</v>
      </c>
      <c r="SJH297" s="38" t="s">
        <v>1291</v>
      </c>
      <c r="SJI297" s="38" t="s">
        <v>1291</v>
      </c>
      <c r="SJJ297" s="38" t="s">
        <v>1291</v>
      </c>
      <c r="SJK297" s="38" t="s">
        <v>1291</v>
      </c>
      <c r="SJL297" s="38" t="s">
        <v>1291</v>
      </c>
      <c r="SJM297" s="38" t="s">
        <v>1291</v>
      </c>
      <c r="SJN297" s="38" t="s">
        <v>1291</v>
      </c>
      <c r="SJO297" s="38" t="s">
        <v>1291</v>
      </c>
      <c r="SJP297" s="38" t="s">
        <v>1291</v>
      </c>
      <c r="SJQ297" s="38" t="s">
        <v>1291</v>
      </c>
      <c r="SJR297" s="38" t="s">
        <v>1291</v>
      </c>
      <c r="SJS297" s="38" t="s">
        <v>1291</v>
      </c>
      <c r="SJT297" s="38" t="s">
        <v>1291</v>
      </c>
      <c r="SJU297" s="38" t="s">
        <v>1291</v>
      </c>
      <c r="SJV297" s="38" t="s">
        <v>1291</v>
      </c>
      <c r="SJW297" s="38" t="s">
        <v>1291</v>
      </c>
      <c r="SJX297" s="38" t="s">
        <v>1291</v>
      </c>
      <c r="SJY297" s="38" t="s">
        <v>1291</v>
      </c>
      <c r="SJZ297" s="38" t="s">
        <v>1291</v>
      </c>
      <c r="SKA297" s="38" t="s">
        <v>1291</v>
      </c>
      <c r="SKB297" s="38" t="s">
        <v>1291</v>
      </c>
      <c r="SKC297" s="38" t="s">
        <v>1291</v>
      </c>
      <c r="SKD297" s="38" t="s">
        <v>1291</v>
      </c>
      <c r="SKE297" s="38" t="s">
        <v>1291</v>
      </c>
      <c r="SKF297" s="38" t="s">
        <v>1291</v>
      </c>
      <c r="SKG297" s="38" t="s">
        <v>1291</v>
      </c>
      <c r="SKH297" s="38" t="s">
        <v>1291</v>
      </c>
      <c r="SKI297" s="38" t="s">
        <v>1291</v>
      </c>
      <c r="SKJ297" s="38" t="s">
        <v>1291</v>
      </c>
      <c r="SKK297" s="38" t="s">
        <v>1291</v>
      </c>
      <c r="SKL297" s="38" t="s">
        <v>1291</v>
      </c>
      <c r="SKM297" s="38" t="s">
        <v>1291</v>
      </c>
      <c r="SKN297" s="38" t="s">
        <v>1291</v>
      </c>
      <c r="SKO297" s="38" t="s">
        <v>1291</v>
      </c>
      <c r="SKP297" s="38" t="s">
        <v>1291</v>
      </c>
      <c r="SKQ297" s="38" t="s">
        <v>1291</v>
      </c>
      <c r="SKR297" s="38" t="s">
        <v>1291</v>
      </c>
      <c r="SKS297" s="38" t="s">
        <v>1291</v>
      </c>
      <c r="SKT297" s="38" t="s">
        <v>1291</v>
      </c>
      <c r="SKU297" s="38" t="s">
        <v>1291</v>
      </c>
      <c r="SKV297" s="38" t="s">
        <v>1291</v>
      </c>
      <c r="SKW297" s="38" t="s">
        <v>1291</v>
      </c>
      <c r="SKX297" s="38" t="s">
        <v>1291</v>
      </c>
      <c r="SKY297" s="38" t="s">
        <v>1291</v>
      </c>
      <c r="SKZ297" s="38" t="s">
        <v>1291</v>
      </c>
      <c r="SLA297" s="38" t="s">
        <v>1291</v>
      </c>
      <c r="SLB297" s="38" t="s">
        <v>1291</v>
      </c>
      <c r="SLC297" s="38" t="s">
        <v>1291</v>
      </c>
      <c r="SLD297" s="38" t="s">
        <v>1291</v>
      </c>
      <c r="SLE297" s="38" t="s">
        <v>1291</v>
      </c>
      <c r="SLF297" s="38" t="s">
        <v>1291</v>
      </c>
      <c r="SLG297" s="38" t="s">
        <v>1291</v>
      </c>
      <c r="SLH297" s="38" t="s">
        <v>1291</v>
      </c>
      <c r="SLI297" s="38" t="s">
        <v>1291</v>
      </c>
      <c r="SLJ297" s="38" t="s">
        <v>1291</v>
      </c>
      <c r="SLK297" s="38" t="s">
        <v>1291</v>
      </c>
      <c r="SLL297" s="38" t="s">
        <v>1291</v>
      </c>
      <c r="SLM297" s="38" t="s">
        <v>1291</v>
      </c>
      <c r="SLN297" s="38" t="s">
        <v>1291</v>
      </c>
      <c r="SLO297" s="38" t="s">
        <v>1291</v>
      </c>
      <c r="SLP297" s="38" t="s">
        <v>1291</v>
      </c>
      <c r="SLQ297" s="38" t="s">
        <v>1291</v>
      </c>
      <c r="SLR297" s="38" t="s">
        <v>1291</v>
      </c>
      <c r="SLS297" s="38" t="s">
        <v>1291</v>
      </c>
      <c r="SLT297" s="38" t="s">
        <v>1291</v>
      </c>
      <c r="SLU297" s="38" t="s">
        <v>1291</v>
      </c>
      <c r="SLV297" s="38" t="s">
        <v>1291</v>
      </c>
      <c r="SLW297" s="38" t="s">
        <v>1291</v>
      </c>
      <c r="SLX297" s="38" t="s">
        <v>1291</v>
      </c>
      <c r="SLY297" s="38" t="s">
        <v>1291</v>
      </c>
      <c r="SLZ297" s="38" t="s">
        <v>1291</v>
      </c>
      <c r="SMA297" s="38" t="s">
        <v>1291</v>
      </c>
      <c r="SMB297" s="38" t="s">
        <v>1291</v>
      </c>
      <c r="SMC297" s="38" t="s">
        <v>1291</v>
      </c>
      <c r="SMD297" s="38" t="s">
        <v>1291</v>
      </c>
      <c r="SME297" s="38" t="s">
        <v>1291</v>
      </c>
      <c r="SMF297" s="38" t="s">
        <v>1291</v>
      </c>
      <c r="SMG297" s="38" t="s">
        <v>1291</v>
      </c>
      <c r="SMH297" s="38" t="s">
        <v>1291</v>
      </c>
      <c r="SMI297" s="38" t="s">
        <v>1291</v>
      </c>
      <c r="SMJ297" s="38" t="s">
        <v>1291</v>
      </c>
      <c r="SMK297" s="38" t="s">
        <v>1291</v>
      </c>
      <c r="SML297" s="38" t="s">
        <v>1291</v>
      </c>
      <c r="SMM297" s="38" t="s">
        <v>1291</v>
      </c>
      <c r="SMN297" s="38" t="s">
        <v>1291</v>
      </c>
      <c r="SMO297" s="38" t="s">
        <v>1291</v>
      </c>
      <c r="SMP297" s="38" t="s">
        <v>1291</v>
      </c>
      <c r="SMQ297" s="38" t="s">
        <v>1291</v>
      </c>
      <c r="SMR297" s="38" t="s">
        <v>1291</v>
      </c>
      <c r="SMS297" s="38" t="s">
        <v>1291</v>
      </c>
      <c r="SMT297" s="38" t="s">
        <v>1291</v>
      </c>
      <c r="SMU297" s="38" t="s">
        <v>1291</v>
      </c>
      <c r="SMV297" s="38" t="s">
        <v>1291</v>
      </c>
      <c r="SMW297" s="38" t="s">
        <v>1291</v>
      </c>
      <c r="SMX297" s="38" t="s">
        <v>1291</v>
      </c>
      <c r="SMY297" s="38" t="s">
        <v>1291</v>
      </c>
      <c r="SMZ297" s="38" t="s">
        <v>1291</v>
      </c>
      <c r="SNA297" s="38" t="s">
        <v>1291</v>
      </c>
      <c r="SNB297" s="38" t="s">
        <v>1291</v>
      </c>
      <c r="SNC297" s="38" t="s">
        <v>1291</v>
      </c>
      <c r="SND297" s="38" t="s">
        <v>1291</v>
      </c>
      <c r="SNE297" s="38" t="s">
        <v>1291</v>
      </c>
      <c r="SNF297" s="38" t="s">
        <v>1291</v>
      </c>
      <c r="SNG297" s="38" t="s">
        <v>1291</v>
      </c>
      <c r="SNH297" s="38" t="s">
        <v>1291</v>
      </c>
      <c r="SNI297" s="38" t="s">
        <v>1291</v>
      </c>
      <c r="SNJ297" s="38" t="s">
        <v>1291</v>
      </c>
      <c r="SNK297" s="38" t="s">
        <v>1291</v>
      </c>
      <c r="SNL297" s="38" t="s">
        <v>1291</v>
      </c>
      <c r="SNM297" s="38" t="s">
        <v>1291</v>
      </c>
      <c r="SNN297" s="38" t="s">
        <v>1291</v>
      </c>
      <c r="SNO297" s="38" t="s">
        <v>1291</v>
      </c>
      <c r="SNP297" s="38" t="s">
        <v>1291</v>
      </c>
      <c r="SNQ297" s="38" t="s">
        <v>1291</v>
      </c>
      <c r="SNR297" s="38" t="s">
        <v>1291</v>
      </c>
      <c r="SNS297" s="38" t="s">
        <v>1291</v>
      </c>
      <c r="SNT297" s="38" t="s">
        <v>1291</v>
      </c>
      <c r="SNU297" s="38" t="s">
        <v>1291</v>
      </c>
      <c r="SNV297" s="38" t="s">
        <v>1291</v>
      </c>
      <c r="SNW297" s="38" t="s">
        <v>1291</v>
      </c>
      <c r="SNX297" s="38" t="s">
        <v>1291</v>
      </c>
      <c r="SNY297" s="38" t="s">
        <v>1291</v>
      </c>
      <c r="SNZ297" s="38" t="s">
        <v>1291</v>
      </c>
      <c r="SOA297" s="38" t="s">
        <v>1291</v>
      </c>
      <c r="SOB297" s="38" t="s">
        <v>1291</v>
      </c>
      <c r="SOC297" s="38" t="s">
        <v>1291</v>
      </c>
      <c r="SOD297" s="38" t="s">
        <v>1291</v>
      </c>
      <c r="SOE297" s="38" t="s">
        <v>1291</v>
      </c>
      <c r="SOF297" s="38" t="s">
        <v>1291</v>
      </c>
      <c r="SOG297" s="38" t="s">
        <v>1291</v>
      </c>
      <c r="SOH297" s="38" t="s">
        <v>1291</v>
      </c>
      <c r="SOI297" s="38" t="s">
        <v>1291</v>
      </c>
      <c r="SOJ297" s="38" t="s">
        <v>1291</v>
      </c>
      <c r="SOK297" s="38" t="s">
        <v>1291</v>
      </c>
      <c r="SOL297" s="38" t="s">
        <v>1291</v>
      </c>
      <c r="SOM297" s="38" t="s">
        <v>1291</v>
      </c>
      <c r="SON297" s="38" t="s">
        <v>1291</v>
      </c>
      <c r="SOO297" s="38" t="s">
        <v>1291</v>
      </c>
      <c r="SOP297" s="38" t="s">
        <v>1291</v>
      </c>
      <c r="SOQ297" s="38" t="s">
        <v>1291</v>
      </c>
      <c r="SOR297" s="38" t="s">
        <v>1291</v>
      </c>
      <c r="SOS297" s="38" t="s">
        <v>1291</v>
      </c>
      <c r="SOT297" s="38" t="s">
        <v>1291</v>
      </c>
      <c r="SOU297" s="38" t="s">
        <v>1291</v>
      </c>
      <c r="SOV297" s="38" t="s">
        <v>1291</v>
      </c>
      <c r="SOW297" s="38" t="s">
        <v>1291</v>
      </c>
      <c r="SOX297" s="38" t="s">
        <v>1291</v>
      </c>
      <c r="SOY297" s="38" t="s">
        <v>1291</v>
      </c>
      <c r="SOZ297" s="38" t="s">
        <v>1291</v>
      </c>
      <c r="SPA297" s="38" t="s">
        <v>1291</v>
      </c>
      <c r="SPB297" s="38" t="s">
        <v>1291</v>
      </c>
      <c r="SPC297" s="38" t="s">
        <v>1291</v>
      </c>
      <c r="SPD297" s="38" t="s">
        <v>1291</v>
      </c>
      <c r="SPE297" s="38" t="s">
        <v>1291</v>
      </c>
      <c r="SPF297" s="38" t="s">
        <v>1291</v>
      </c>
      <c r="SPG297" s="38" t="s">
        <v>1291</v>
      </c>
      <c r="SPH297" s="38" t="s">
        <v>1291</v>
      </c>
      <c r="SPI297" s="38" t="s">
        <v>1291</v>
      </c>
      <c r="SPJ297" s="38" t="s">
        <v>1291</v>
      </c>
      <c r="SPK297" s="38" t="s">
        <v>1291</v>
      </c>
      <c r="SPL297" s="38" t="s">
        <v>1291</v>
      </c>
      <c r="SPM297" s="38" t="s">
        <v>1291</v>
      </c>
      <c r="SPN297" s="38" t="s">
        <v>1291</v>
      </c>
      <c r="SPO297" s="38" t="s">
        <v>1291</v>
      </c>
      <c r="SPP297" s="38" t="s">
        <v>1291</v>
      </c>
      <c r="SPQ297" s="38" t="s">
        <v>1291</v>
      </c>
      <c r="SPR297" s="38" t="s">
        <v>1291</v>
      </c>
      <c r="SPS297" s="38" t="s">
        <v>1291</v>
      </c>
      <c r="SPT297" s="38" t="s">
        <v>1291</v>
      </c>
      <c r="SPU297" s="38" t="s">
        <v>1291</v>
      </c>
      <c r="SPV297" s="38" t="s">
        <v>1291</v>
      </c>
      <c r="SPW297" s="38" t="s">
        <v>1291</v>
      </c>
      <c r="SPX297" s="38" t="s">
        <v>1291</v>
      </c>
      <c r="SPY297" s="38" t="s">
        <v>1291</v>
      </c>
      <c r="SPZ297" s="38" t="s">
        <v>1291</v>
      </c>
      <c r="SQA297" s="38" t="s">
        <v>1291</v>
      </c>
      <c r="SQB297" s="38" t="s">
        <v>1291</v>
      </c>
      <c r="SQC297" s="38" t="s">
        <v>1291</v>
      </c>
      <c r="SQD297" s="38" t="s">
        <v>1291</v>
      </c>
      <c r="SQE297" s="38" t="s">
        <v>1291</v>
      </c>
      <c r="SQF297" s="38" t="s">
        <v>1291</v>
      </c>
      <c r="SQG297" s="38" t="s">
        <v>1291</v>
      </c>
      <c r="SQH297" s="38" t="s">
        <v>1291</v>
      </c>
      <c r="SQI297" s="38" t="s">
        <v>1291</v>
      </c>
      <c r="SQJ297" s="38" t="s">
        <v>1291</v>
      </c>
      <c r="SQK297" s="38" t="s">
        <v>1291</v>
      </c>
      <c r="SQL297" s="38" t="s">
        <v>1291</v>
      </c>
      <c r="SQM297" s="38" t="s">
        <v>1291</v>
      </c>
      <c r="SQN297" s="38" t="s">
        <v>1291</v>
      </c>
      <c r="SQO297" s="38" t="s">
        <v>1291</v>
      </c>
      <c r="SQP297" s="38" t="s">
        <v>1291</v>
      </c>
      <c r="SQQ297" s="38" t="s">
        <v>1291</v>
      </c>
      <c r="SQR297" s="38" t="s">
        <v>1291</v>
      </c>
      <c r="SQS297" s="38" t="s">
        <v>1291</v>
      </c>
      <c r="SQT297" s="38" t="s">
        <v>1291</v>
      </c>
      <c r="SQU297" s="38" t="s">
        <v>1291</v>
      </c>
      <c r="SQV297" s="38" t="s">
        <v>1291</v>
      </c>
      <c r="SQW297" s="38" t="s">
        <v>1291</v>
      </c>
      <c r="SQX297" s="38" t="s">
        <v>1291</v>
      </c>
      <c r="SQY297" s="38" t="s">
        <v>1291</v>
      </c>
      <c r="SQZ297" s="38" t="s">
        <v>1291</v>
      </c>
      <c r="SRA297" s="38" t="s">
        <v>1291</v>
      </c>
      <c r="SRB297" s="38" t="s">
        <v>1291</v>
      </c>
      <c r="SRC297" s="38" t="s">
        <v>1291</v>
      </c>
      <c r="SRD297" s="38" t="s">
        <v>1291</v>
      </c>
      <c r="SRE297" s="38" t="s">
        <v>1291</v>
      </c>
      <c r="SRF297" s="38" t="s">
        <v>1291</v>
      </c>
      <c r="SRG297" s="38" t="s">
        <v>1291</v>
      </c>
      <c r="SRH297" s="38" t="s">
        <v>1291</v>
      </c>
      <c r="SRI297" s="38" t="s">
        <v>1291</v>
      </c>
      <c r="SRJ297" s="38" t="s">
        <v>1291</v>
      </c>
      <c r="SRK297" s="38" t="s">
        <v>1291</v>
      </c>
      <c r="SRL297" s="38" t="s">
        <v>1291</v>
      </c>
      <c r="SRM297" s="38" t="s">
        <v>1291</v>
      </c>
      <c r="SRN297" s="38" t="s">
        <v>1291</v>
      </c>
      <c r="SRO297" s="38" t="s">
        <v>1291</v>
      </c>
      <c r="SRP297" s="38" t="s">
        <v>1291</v>
      </c>
      <c r="SRQ297" s="38" t="s">
        <v>1291</v>
      </c>
      <c r="SRR297" s="38" t="s">
        <v>1291</v>
      </c>
      <c r="SRS297" s="38" t="s">
        <v>1291</v>
      </c>
      <c r="SRT297" s="38" t="s">
        <v>1291</v>
      </c>
      <c r="SRU297" s="38" t="s">
        <v>1291</v>
      </c>
      <c r="SRV297" s="38" t="s">
        <v>1291</v>
      </c>
      <c r="SRW297" s="38" t="s">
        <v>1291</v>
      </c>
      <c r="SRX297" s="38" t="s">
        <v>1291</v>
      </c>
      <c r="SRY297" s="38" t="s">
        <v>1291</v>
      </c>
      <c r="SRZ297" s="38" t="s">
        <v>1291</v>
      </c>
      <c r="SSA297" s="38" t="s">
        <v>1291</v>
      </c>
      <c r="SSB297" s="38" t="s">
        <v>1291</v>
      </c>
      <c r="SSC297" s="38" t="s">
        <v>1291</v>
      </c>
      <c r="SSD297" s="38" t="s">
        <v>1291</v>
      </c>
      <c r="SSE297" s="38" t="s">
        <v>1291</v>
      </c>
      <c r="SSF297" s="38" t="s">
        <v>1291</v>
      </c>
      <c r="SSG297" s="38" t="s">
        <v>1291</v>
      </c>
      <c r="SSH297" s="38" t="s">
        <v>1291</v>
      </c>
      <c r="SSI297" s="38" t="s">
        <v>1291</v>
      </c>
      <c r="SSJ297" s="38" t="s">
        <v>1291</v>
      </c>
      <c r="SSK297" s="38" t="s">
        <v>1291</v>
      </c>
      <c r="SSL297" s="38" t="s">
        <v>1291</v>
      </c>
      <c r="SSM297" s="38" t="s">
        <v>1291</v>
      </c>
      <c r="SSN297" s="38" t="s">
        <v>1291</v>
      </c>
      <c r="SSO297" s="38" t="s">
        <v>1291</v>
      </c>
      <c r="SSP297" s="38" t="s">
        <v>1291</v>
      </c>
      <c r="SSQ297" s="38" t="s">
        <v>1291</v>
      </c>
      <c r="SSR297" s="38" t="s">
        <v>1291</v>
      </c>
      <c r="SSS297" s="38" t="s">
        <v>1291</v>
      </c>
      <c r="SST297" s="38" t="s">
        <v>1291</v>
      </c>
      <c r="SSU297" s="38" t="s">
        <v>1291</v>
      </c>
      <c r="SSV297" s="38" t="s">
        <v>1291</v>
      </c>
      <c r="SSW297" s="38" t="s">
        <v>1291</v>
      </c>
      <c r="SSX297" s="38" t="s">
        <v>1291</v>
      </c>
      <c r="SSY297" s="38" t="s">
        <v>1291</v>
      </c>
      <c r="SSZ297" s="38" t="s">
        <v>1291</v>
      </c>
      <c r="STA297" s="38" t="s">
        <v>1291</v>
      </c>
      <c r="STB297" s="38" t="s">
        <v>1291</v>
      </c>
      <c r="STC297" s="38" t="s">
        <v>1291</v>
      </c>
      <c r="STD297" s="38" t="s">
        <v>1291</v>
      </c>
      <c r="STE297" s="38" t="s">
        <v>1291</v>
      </c>
      <c r="STF297" s="38" t="s">
        <v>1291</v>
      </c>
      <c r="STG297" s="38" t="s">
        <v>1291</v>
      </c>
      <c r="STH297" s="38" t="s">
        <v>1291</v>
      </c>
      <c r="STI297" s="38" t="s">
        <v>1291</v>
      </c>
      <c r="STJ297" s="38" t="s">
        <v>1291</v>
      </c>
      <c r="STK297" s="38" t="s">
        <v>1291</v>
      </c>
      <c r="STL297" s="38" t="s">
        <v>1291</v>
      </c>
      <c r="STM297" s="38" t="s">
        <v>1291</v>
      </c>
      <c r="STN297" s="38" t="s">
        <v>1291</v>
      </c>
      <c r="STO297" s="38" t="s">
        <v>1291</v>
      </c>
      <c r="STP297" s="38" t="s">
        <v>1291</v>
      </c>
      <c r="STQ297" s="38" t="s">
        <v>1291</v>
      </c>
      <c r="STR297" s="38" t="s">
        <v>1291</v>
      </c>
      <c r="STS297" s="38" t="s">
        <v>1291</v>
      </c>
      <c r="STT297" s="38" t="s">
        <v>1291</v>
      </c>
      <c r="STU297" s="38" t="s">
        <v>1291</v>
      </c>
      <c r="STV297" s="38" t="s">
        <v>1291</v>
      </c>
      <c r="STW297" s="38" t="s">
        <v>1291</v>
      </c>
      <c r="STX297" s="38" t="s">
        <v>1291</v>
      </c>
      <c r="STY297" s="38" t="s">
        <v>1291</v>
      </c>
      <c r="STZ297" s="38" t="s">
        <v>1291</v>
      </c>
      <c r="SUA297" s="38" t="s">
        <v>1291</v>
      </c>
      <c r="SUB297" s="38" t="s">
        <v>1291</v>
      </c>
      <c r="SUC297" s="38" t="s">
        <v>1291</v>
      </c>
      <c r="SUD297" s="38" t="s">
        <v>1291</v>
      </c>
      <c r="SUE297" s="38" t="s">
        <v>1291</v>
      </c>
      <c r="SUF297" s="38" t="s">
        <v>1291</v>
      </c>
      <c r="SUG297" s="38" t="s">
        <v>1291</v>
      </c>
      <c r="SUH297" s="38" t="s">
        <v>1291</v>
      </c>
      <c r="SUI297" s="38" t="s">
        <v>1291</v>
      </c>
      <c r="SUJ297" s="38" t="s">
        <v>1291</v>
      </c>
      <c r="SUK297" s="38" t="s">
        <v>1291</v>
      </c>
      <c r="SUL297" s="38" t="s">
        <v>1291</v>
      </c>
      <c r="SUM297" s="38" t="s">
        <v>1291</v>
      </c>
      <c r="SUN297" s="38" t="s">
        <v>1291</v>
      </c>
      <c r="SUO297" s="38" t="s">
        <v>1291</v>
      </c>
      <c r="SUP297" s="38" t="s">
        <v>1291</v>
      </c>
      <c r="SUQ297" s="38" t="s">
        <v>1291</v>
      </c>
      <c r="SUR297" s="38" t="s">
        <v>1291</v>
      </c>
      <c r="SUS297" s="38" t="s">
        <v>1291</v>
      </c>
      <c r="SUT297" s="38" t="s">
        <v>1291</v>
      </c>
      <c r="SUU297" s="38" t="s">
        <v>1291</v>
      </c>
      <c r="SUV297" s="38" t="s">
        <v>1291</v>
      </c>
      <c r="SUW297" s="38" t="s">
        <v>1291</v>
      </c>
      <c r="SUX297" s="38" t="s">
        <v>1291</v>
      </c>
      <c r="SUY297" s="38" t="s">
        <v>1291</v>
      </c>
      <c r="SUZ297" s="38" t="s">
        <v>1291</v>
      </c>
      <c r="SVA297" s="38" t="s">
        <v>1291</v>
      </c>
      <c r="SVB297" s="38" t="s">
        <v>1291</v>
      </c>
      <c r="SVC297" s="38" t="s">
        <v>1291</v>
      </c>
      <c r="SVD297" s="38" t="s">
        <v>1291</v>
      </c>
      <c r="SVE297" s="38" t="s">
        <v>1291</v>
      </c>
      <c r="SVF297" s="38" t="s">
        <v>1291</v>
      </c>
      <c r="SVG297" s="38" t="s">
        <v>1291</v>
      </c>
      <c r="SVH297" s="38" t="s">
        <v>1291</v>
      </c>
      <c r="SVI297" s="38" t="s">
        <v>1291</v>
      </c>
      <c r="SVJ297" s="38" t="s">
        <v>1291</v>
      </c>
      <c r="SVK297" s="38" t="s">
        <v>1291</v>
      </c>
      <c r="SVL297" s="38" t="s">
        <v>1291</v>
      </c>
      <c r="SVM297" s="38" t="s">
        <v>1291</v>
      </c>
      <c r="SVN297" s="38" t="s">
        <v>1291</v>
      </c>
      <c r="SVO297" s="38" t="s">
        <v>1291</v>
      </c>
      <c r="SVP297" s="38" t="s">
        <v>1291</v>
      </c>
      <c r="SVQ297" s="38" t="s">
        <v>1291</v>
      </c>
      <c r="SVR297" s="38" t="s">
        <v>1291</v>
      </c>
      <c r="SVS297" s="38" t="s">
        <v>1291</v>
      </c>
      <c r="SVT297" s="38" t="s">
        <v>1291</v>
      </c>
      <c r="SVU297" s="38" t="s">
        <v>1291</v>
      </c>
      <c r="SVV297" s="38" t="s">
        <v>1291</v>
      </c>
      <c r="SVW297" s="38" t="s">
        <v>1291</v>
      </c>
      <c r="SVX297" s="38" t="s">
        <v>1291</v>
      </c>
      <c r="SVY297" s="38" t="s">
        <v>1291</v>
      </c>
      <c r="SVZ297" s="38" t="s">
        <v>1291</v>
      </c>
      <c r="SWA297" s="38" t="s">
        <v>1291</v>
      </c>
      <c r="SWB297" s="38" t="s">
        <v>1291</v>
      </c>
      <c r="SWC297" s="38" t="s">
        <v>1291</v>
      </c>
      <c r="SWD297" s="38" t="s">
        <v>1291</v>
      </c>
      <c r="SWE297" s="38" t="s">
        <v>1291</v>
      </c>
      <c r="SWF297" s="38" t="s">
        <v>1291</v>
      </c>
      <c r="SWG297" s="38" t="s">
        <v>1291</v>
      </c>
      <c r="SWH297" s="38" t="s">
        <v>1291</v>
      </c>
      <c r="SWI297" s="38" t="s">
        <v>1291</v>
      </c>
      <c r="SWJ297" s="38" t="s">
        <v>1291</v>
      </c>
      <c r="SWK297" s="38" t="s">
        <v>1291</v>
      </c>
      <c r="SWL297" s="38" t="s">
        <v>1291</v>
      </c>
      <c r="SWM297" s="38" t="s">
        <v>1291</v>
      </c>
      <c r="SWN297" s="38" t="s">
        <v>1291</v>
      </c>
      <c r="SWO297" s="38" t="s">
        <v>1291</v>
      </c>
      <c r="SWP297" s="38" t="s">
        <v>1291</v>
      </c>
      <c r="SWQ297" s="38" t="s">
        <v>1291</v>
      </c>
      <c r="SWR297" s="38" t="s">
        <v>1291</v>
      </c>
      <c r="SWS297" s="38" t="s">
        <v>1291</v>
      </c>
      <c r="SWT297" s="38" t="s">
        <v>1291</v>
      </c>
      <c r="SWU297" s="38" t="s">
        <v>1291</v>
      </c>
      <c r="SWV297" s="38" t="s">
        <v>1291</v>
      </c>
      <c r="SWW297" s="38" t="s">
        <v>1291</v>
      </c>
      <c r="SWX297" s="38" t="s">
        <v>1291</v>
      </c>
      <c r="SWY297" s="38" t="s">
        <v>1291</v>
      </c>
      <c r="SWZ297" s="38" t="s">
        <v>1291</v>
      </c>
      <c r="SXA297" s="38" t="s">
        <v>1291</v>
      </c>
      <c r="SXB297" s="38" t="s">
        <v>1291</v>
      </c>
      <c r="SXC297" s="38" t="s">
        <v>1291</v>
      </c>
      <c r="SXD297" s="38" t="s">
        <v>1291</v>
      </c>
      <c r="SXE297" s="38" t="s">
        <v>1291</v>
      </c>
      <c r="SXF297" s="38" t="s">
        <v>1291</v>
      </c>
      <c r="SXG297" s="38" t="s">
        <v>1291</v>
      </c>
      <c r="SXH297" s="38" t="s">
        <v>1291</v>
      </c>
      <c r="SXI297" s="38" t="s">
        <v>1291</v>
      </c>
      <c r="SXJ297" s="38" t="s">
        <v>1291</v>
      </c>
      <c r="SXK297" s="38" t="s">
        <v>1291</v>
      </c>
      <c r="SXL297" s="38" t="s">
        <v>1291</v>
      </c>
      <c r="SXM297" s="38" t="s">
        <v>1291</v>
      </c>
      <c r="SXN297" s="38" t="s">
        <v>1291</v>
      </c>
      <c r="SXO297" s="38" t="s">
        <v>1291</v>
      </c>
      <c r="SXP297" s="38" t="s">
        <v>1291</v>
      </c>
      <c r="SXQ297" s="38" t="s">
        <v>1291</v>
      </c>
      <c r="SXR297" s="38" t="s">
        <v>1291</v>
      </c>
      <c r="SXS297" s="38" t="s">
        <v>1291</v>
      </c>
      <c r="SXT297" s="38" t="s">
        <v>1291</v>
      </c>
      <c r="SXU297" s="38" t="s">
        <v>1291</v>
      </c>
      <c r="SXV297" s="38" t="s">
        <v>1291</v>
      </c>
      <c r="SXW297" s="38" t="s">
        <v>1291</v>
      </c>
      <c r="SXX297" s="38" t="s">
        <v>1291</v>
      </c>
      <c r="SXY297" s="38" t="s">
        <v>1291</v>
      </c>
      <c r="SXZ297" s="38" t="s">
        <v>1291</v>
      </c>
      <c r="SYA297" s="38" t="s">
        <v>1291</v>
      </c>
      <c r="SYB297" s="38" t="s">
        <v>1291</v>
      </c>
      <c r="SYC297" s="38" t="s">
        <v>1291</v>
      </c>
      <c r="SYD297" s="38" t="s">
        <v>1291</v>
      </c>
      <c r="SYE297" s="38" t="s">
        <v>1291</v>
      </c>
      <c r="SYF297" s="38" t="s">
        <v>1291</v>
      </c>
      <c r="SYG297" s="38" t="s">
        <v>1291</v>
      </c>
      <c r="SYH297" s="38" t="s">
        <v>1291</v>
      </c>
      <c r="SYI297" s="38" t="s">
        <v>1291</v>
      </c>
      <c r="SYJ297" s="38" t="s">
        <v>1291</v>
      </c>
      <c r="SYK297" s="38" t="s">
        <v>1291</v>
      </c>
      <c r="SYL297" s="38" t="s">
        <v>1291</v>
      </c>
      <c r="SYM297" s="38" t="s">
        <v>1291</v>
      </c>
      <c r="SYN297" s="38" t="s">
        <v>1291</v>
      </c>
      <c r="SYO297" s="38" t="s">
        <v>1291</v>
      </c>
      <c r="SYP297" s="38" t="s">
        <v>1291</v>
      </c>
      <c r="SYQ297" s="38" t="s">
        <v>1291</v>
      </c>
      <c r="SYR297" s="38" t="s">
        <v>1291</v>
      </c>
      <c r="SYS297" s="38" t="s">
        <v>1291</v>
      </c>
      <c r="SYT297" s="38" t="s">
        <v>1291</v>
      </c>
      <c r="SYU297" s="38" t="s">
        <v>1291</v>
      </c>
      <c r="SYV297" s="38" t="s">
        <v>1291</v>
      </c>
      <c r="SYW297" s="38" t="s">
        <v>1291</v>
      </c>
      <c r="SYX297" s="38" t="s">
        <v>1291</v>
      </c>
      <c r="SYY297" s="38" t="s">
        <v>1291</v>
      </c>
      <c r="SYZ297" s="38" t="s">
        <v>1291</v>
      </c>
      <c r="SZA297" s="38" t="s">
        <v>1291</v>
      </c>
      <c r="SZB297" s="38" t="s">
        <v>1291</v>
      </c>
      <c r="SZC297" s="38" t="s">
        <v>1291</v>
      </c>
      <c r="SZD297" s="38" t="s">
        <v>1291</v>
      </c>
      <c r="SZE297" s="38" t="s">
        <v>1291</v>
      </c>
      <c r="SZF297" s="38" t="s">
        <v>1291</v>
      </c>
      <c r="SZG297" s="38" t="s">
        <v>1291</v>
      </c>
      <c r="SZH297" s="38" t="s">
        <v>1291</v>
      </c>
      <c r="SZI297" s="38" t="s">
        <v>1291</v>
      </c>
      <c r="SZJ297" s="38" t="s">
        <v>1291</v>
      </c>
      <c r="SZK297" s="38" t="s">
        <v>1291</v>
      </c>
      <c r="SZL297" s="38" t="s">
        <v>1291</v>
      </c>
      <c r="SZM297" s="38" t="s">
        <v>1291</v>
      </c>
      <c r="SZN297" s="38" t="s">
        <v>1291</v>
      </c>
      <c r="SZO297" s="38" t="s">
        <v>1291</v>
      </c>
      <c r="SZP297" s="38" t="s">
        <v>1291</v>
      </c>
      <c r="SZQ297" s="38" t="s">
        <v>1291</v>
      </c>
      <c r="SZR297" s="38" t="s">
        <v>1291</v>
      </c>
      <c r="SZS297" s="38" t="s">
        <v>1291</v>
      </c>
      <c r="SZT297" s="38" t="s">
        <v>1291</v>
      </c>
      <c r="SZU297" s="38" t="s">
        <v>1291</v>
      </c>
      <c r="SZV297" s="38" t="s">
        <v>1291</v>
      </c>
      <c r="SZW297" s="38" t="s">
        <v>1291</v>
      </c>
      <c r="SZX297" s="38" t="s">
        <v>1291</v>
      </c>
      <c r="SZY297" s="38" t="s">
        <v>1291</v>
      </c>
      <c r="SZZ297" s="38" t="s">
        <v>1291</v>
      </c>
      <c r="TAA297" s="38" t="s">
        <v>1291</v>
      </c>
      <c r="TAB297" s="38" t="s">
        <v>1291</v>
      </c>
      <c r="TAC297" s="38" t="s">
        <v>1291</v>
      </c>
      <c r="TAD297" s="38" t="s">
        <v>1291</v>
      </c>
      <c r="TAE297" s="38" t="s">
        <v>1291</v>
      </c>
      <c r="TAF297" s="38" t="s">
        <v>1291</v>
      </c>
      <c r="TAG297" s="38" t="s">
        <v>1291</v>
      </c>
      <c r="TAH297" s="38" t="s">
        <v>1291</v>
      </c>
      <c r="TAI297" s="38" t="s">
        <v>1291</v>
      </c>
      <c r="TAJ297" s="38" t="s">
        <v>1291</v>
      </c>
      <c r="TAK297" s="38" t="s">
        <v>1291</v>
      </c>
      <c r="TAL297" s="38" t="s">
        <v>1291</v>
      </c>
      <c r="TAM297" s="38" t="s">
        <v>1291</v>
      </c>
      <c r="TAN297" s="38" t="s">
        <v>1291</v>
      </c>
      <c r="TAO297" s="38" t="s">
        <v>1291</v>
      </c>
      <c r="TAP297" s="38" t="s">
        <v>1291</v>
      </c>
      <c r="TAQ297" s="38" t="s">
        <v>1291</v>
      </c>
      <c r="TAR297" s="38" t="s">
        <v>1291</v>
      </c>
      <c r="TAS297" s="38" t="s">
        <v>1291</v>
      </c>
      <c r="TAT297" s="38" t="s">
        <v>1291</v>
      </c>
      <c r="TAU297" s="38" t="s">
        <v>1291</v>
      </c>
      <c r="TAV297" s="38" t="s">
        <v>1291</v>
      </c>
      <c r="TAW297" s="38" t="s">
        <v>1291</v>
      </c>
      <c r="TAX297" s="38" t="s">
        <v>1291</v>
      </c>
      <c r="TAY297" s="38" t="s">
        <v>1291</v>
      </c>
      <c r="TAZ297" s="38" t="s">
        <v>1291</v>
      </c>
      <c r="TBA297" s="38" t="s">
        <v>1291</v>
      </c>
      <c r="TBB297" s="38" t="s">
        <v>1291</v>
      </c>
      <c r="TBC297" s="38" t="s">
        <v>1291</v>
      </c>
      <c r="TBD297" s="38" t="s">
        <v>1291</v>
      </c>
      <c r="TBE297" s="38" t="s">
        <v>1291</v>
      </c>
      <c r="TBF297" s="38" t="s">
        <v>1291</v>
      </c>
      <c r="TBG297" s="38" t="s">
        <v>1291</v>
      </c>
      <c r="TBH297" s="38" t="s">
        <v>1291</v>
      </c>
      <c r="TBI297" s="38" t="s">
        <v>1291</v>
      </c>
      <c r="TBJ297" s="38" t="s">
        <v>1291</v>
      </c>
      <c r="TBK297" s="38" t="s">
        <v>1291</v>
      </c>
      <c r="TBL297" s="38" t="s">
        <v>1291</v>
      </c>
      <c r="TBM297" s="38" t="s">
        <v>1291</v>
      </c>
      <c r="TBN297" s="38" t="s">
        <v>1291</v>
      </c>
      <c r="TBO297" s="38" t="s">
        <v>1291</v>
      </c>
      <c r="TBP297" s="38" t="s">
        <v>1291</v>
      </c>
      <c r="TBQ297" s="38" t="s">
        <v>1291</v>
      </c>
      <c r="TBR297" s="38" t="s">
        <v>1291</v>
      </c>
      <c r="TBS297" s="38" t="s">
        <v>1291</v>
      </c>
      <c r="TBT297" s="38" t="s">
        <v>1291</v>
      </c>
      <c r="TBU297" s="38" t="s">
        <v>1291</v>
      </c>
      <c r="TBV297" s="38" t="s">
        <v>1291</v>
      </c>
      <c r="TBW297" s="38" t="s">
        <v>1291</v>
      </c>
      <c r="TBX297" s="38" t="s">
        <v>1291</v>
      </c>
      <c r="TBY297" s="38" t="s">
        <v>1291</v>
      </c>
      <c r="TBZ297" s="38" t="s">
        <v>1291</v>
      </c>
      <c r="TCA297" s="38" t="s">
        <v>1291</v>
      </c>
      <c r="TCB297" s="38" t="s">
        <v>1291</v>
      </c>
      <c r="TCC297" s="38" t="s">
        <v>1291</v>
      </c>
      <c r="TCD297" s="38" t="s">
        <v>1291</v>
      </c>
      <c r="TCE297" s="38" t="s">
        <v>1291</v>
      </c>
      <c r="TCF297" s="38" t="s">
        <v>1291</v>
      </c>
      <c r="TCG297" s="38" t="s">
        <v>1291</v>
      </c>
      <c r="TCH297" s="38" t="s">
        <v>1291</v>
      </c>
      <c r="TCI297" s="38" t="s">
        <v>1291</v>
      </c>
      <c r="TCJ297" s="38" t="s">
        <v>1291</v>
      </c>
      <c r="TCK297" s="38" t="s">
        <v>1291</v>
      </c>
      <c r="TCL297" s="38" t="s">
        <v>1291</v>
      </c>
      <c r="TCM297" s="38" t="s">
        <v>1291</v>
      </c>
      <c r="TCN297" s="38" t="s">
        <v>1291</v>
      </c>
      <c r="TCO297" s="38" t="s">
        <v>1291</v>
      </c>
      <c r="TCP297" s="38" t="s">
        <v>1291</v>
      </c>
      <c r="TCQ297" s="38" t="s">
        <v>1291</v>
      </c>
      <c r="TCR297" s="38" t="s">
        <v>1291</v>
      </c>
      <c r="TCS297" s="38" t="s">
        <v>1291</v>
      </c>
      <c r="TCT297" s="38" t="s">
        <v>1291</v>
      </c>
      <c r="TCU297" s="38" t="s">
        <v>1291</v>
      </c>
      <c r="TCV297" s="38" t="s">
        <v>1291</v>
      </c>
      <c r="TCW297" s="38" t="s">
        <v>1291</v>
      </c>
      <c r="TCX297" s="38" t="s">
        <v>1291</v>
      </c>
      <c r="TCY297" s="38" t="s">
        <v>1291</v>
      </c>
      <c r="TCZ297" s="38" t="s">
        <v>1291</v>
      </c>
      <c r="TDA297" s="38" t="s">
        <v>1291</v>
      </c>
      <c r="TDB297" s="38" t="s">
        <v>1291</v>
      </c>
      <c r="TDC297" s="38" t="s">
        <v>1291</v>
      </c>
      <c r="TDD297" s="38" t="s">
        <v>1291</v>
      </c>
      <c r="TDE297" s="38" t="s">
        <v>1291</v>
      </c>
      <c r="TDF297" s="38" t="s">
        <v>1291</v>
      </c>
      <c r="TDG297" s="38" t="s">
        <v>1291</v>
      </c>
      <c r="TDH297" s="38" t="s">
        <v>1291</v>
      </c>
      <c r="TDI297" s="38" t="s">
        <v>1291</v>
      </c>
      <c r="TDJ297" s="38" t="s">
        <v>1291</v>
      </c>
      <c r="TDK297" s="38" t="s">
        <v>1291</v>
      </c>
      <c r="TDL297" s="38" t="s">
        <v>1291</v>
      </c>
      <c r="TDM297" s="38" t="s">
        <v>1291</v>
      </c>
      <c r="TDN297" s="38" t="s">
        <v>1291</v>
      </c>
      <c r="TDO297" s="38" t="s">
        <v>1291</v>
      </c>
      <c r="TDP297" s="38" t="s">
        <v>1291</v>
      </c>
      <c r="TDQ297" s="38" t="s">
        <v>1291</v>
      </c>
      <c r="TDR297" s="38" t="s">
        <v>1291</v>
      </c>
      <c r="TDS297" s="38" t="s">
        <v>1291</v>
      </c>
      <c r="TDT297" s="38" t="s">
        <v>1291</v>
      </c>
      <c r="TDU297" s="38" t="s">
        <v>1291</v>
      </c>
      <c r="TDV297" s="38" t="s">
        <v>1291</v>
      </c>
      <c r="TDW297" s="38" t="s">
        <v>1291</v>
      </c>
      <c r="TDX297" s="38" t="s">
        <v>1291</v>
      </c>
      <c r="TDY297" s="38" t="s">
        <v>1291</v>
      </c>
      <c r="TDZ297" s="38" t="s">
        <v>1291</v>
      </c>
      <c r="TEA297" s="38" t="s">
        <v>1291</v>
      </c>
      <c r="TEB297" s="38" t="s">
        <v>1291</v>
      </c>
      <c r="TEC297" s="38" t="s">
        <v>1291</v>
      </c>
      <c r="TED297" s="38" t="s">
        <v>1291</v>
      </c>
      <c r="TEE297" s="38" t="s">
        <v>1291</v>
      </c>
      <c r="TEF297" s="38" t="s">
        <v>1291</v>
      </c>
      <c r="TEG297" s="38" t="s">
        <v>1291</v>
      </c>
      <c r="TEH297" s="38" t="s">
        <v>1291</v>
      </c>
      <c r="TEI297" s="38" t="s">
        <v>1291</v>
      </c>
      <c r="TEJ297" s="38" t="s">
        <v>1291</v>
      </c>
      <c r="TEK297" s="38" t="s">
        <v>1291</v>
      </c>
      <c r="TEL297" s="38" t="s">
        <v>1291</v>
      </c>
      <c r="TEM297" s="38" t="s">
        <v>1291</v>
      </c>
      <c r="TEN297" s="38" t="s">
        <v>1291</v>
      </c>
      <c r="TEO297" s="38" t="s">
        <v>1291</v>
      </c>
      <c r="TEP297" s="38" t="s">
        <v>1291</v>
      </c>
      <c r="TEQ297" s="38" t="s">
        <v>1291</v>
      </c>
      <c r="TER297" s="38" t="s">
        <v>1291</v>
      </c>
      <c r="TES297" s="38" t="s">
        <v>1291</v>
      </c>
      <c r="TET297" s="38" t="s">
        <v>1291</v>
      </c>
      <c r="TEU297" s="38" t="s">
        <v>1291</v>
      </c>
      <c r="TEV297" s="38" t="s">
        <v>1291</v>
      </c>
      <c r="TEW297" s="38" t="s">
        <v>1291</v>
      </c>
      <c r="TEX297" s="38" t="s">
        <v>1291</v>
      </c>
      <c r="TEY297" s="38" t="s">
        <v>1291</v>
      </c>
      <c r="TEZ297" s="38" t="s">
        <v>1291</v>
      </c>
      <c r="TFA297" s="38" t="s">
        <v>1291</v>
      </c>
      <c r="TFB297" s="38" t="s">
        <v>1291</v>
      </c>
      <c r="TFC297" s="38" t="s">
        <v>1291</v>
      </c>
      <c r="TFD297" s="38" t="s">
        <v>1291</v>
      </c>
      <c r="TFE297" s="38" t="s">
        <v>1291</v>
      </c>
      <c r="TFF297" s="38" t="s">
        <v>1291</v>
      </c>
      <c r="TFG297" s="38" t="s">
        <v>1291</v>
      </c>
      <c r="TFH297" s="38" t="s">
        <v>1291</v>
      </c>
      <c r="TFI297" s="38" t="s">
        <v>1291</v>
      </c>
      <c r="TFJ297" s="38" t="s">
        <v>1291</v>
      </c>
      <c r="TFK297" s="38" t="s">
        <v>1291</v>
      </c>
      <c r="TFL297" s="38" t="s">
        <v>1291</v>
      </c>
      <c r="TFM297" s="38" t="s">
        <v>1291</v>
      </c>
      <c r="TFN297" s="38" t="s">
        <v>1291</v>
      </c>
      <c r="TFO297" s="38" t="s">
        <v>1291</v>
      </c>
      <c r="TFP297" s="38" t="s">
        <v>1291</v>
      </c>
      <c r="TFQ297" s="38" t="s">
        <v>1291</v>
      </c>
      <c r="TFR297" s="38" t="s">
        <v>1291</v>
      </c>
      <c r="TFS297" s="38" t="s">
        <v>1291</v>
      </c>
      <c r="TFT297" s="38" t="s">
        <v>1291</v>
      </c>
      <c r="TFU297" s="38" t="s">
        <v>1291</v>
      </c>
      <c r="TFV297" s="38" t="s">
        <v>1291</v>
      </c>
      <c r="TFW297" s="38" t="s">
        <v>1291</v>
      </c>
      <c r="TFX297" s="38" t="s">
        <v>1291</v>
      </c>
      <c r="TFY297" s="38" t="s">
        <v>1291</v>
      </c>
      <c r="TFZ297" s="38" t="s">
        <v>1291</v>
      </c>
      <c r="TGA297" s="38" t="s">
        <v>1291</v>
      </c>
      <c r="TGB297" s="38" t="s">
        <v>1291</v>
      </c>
      <c r="TGC297" s="38" t="s">
        <v>1291</v>
      </c>
      <c r="TGD297" s="38" t="s">
        <v>1291</v>
      </c>
      <c r="TGE297" s="38" t="s">
        <v>1291</v>
      </c>
      <c r="TGF297" s="38" t="s">
        <v>1291</v>
      </c>
      <c r="TGG297" s="38" t="s">
        <v>1291</v>
      </c>
      <c r="TGH297" s="38" t="s">
        <v>1291</v>
      </c>
      <c r="TGI297" s="38" t="s">
        <v>1291</v>
      </c>
      <c r="TGJ297" s="38" t="s">
        <v>1291</v>
      </c>
      <c r="TGK297" s="38" t="s">
        <v>1291</v>
      </c>
      <c r="TGL297" s="38" t="s">
        <v>1291</v>
      </c>
      <c r="TGM297" s="38" t="s">
        <v>1291</v>
      </c>
      <c r="TGN297" s="38" t="s">
        <v>1291</v>
      </c>
      <c r="TGO297" s="38" t="s">
        <v>1291</v>
      </c>
      <c r="TGP297" s="38" t="s">
        <v>1291</v>
      </c>
      <c r="TGQ297" s="38" t="s">
        <v>1291</v>
      </c>
      <c r="TGR297" s="38" t="s">
        <v>1291</v>
      </c>
      <c r="TGS297" s="38" t="s">
        <v>1291</v>
      </c>
      <c r="TGT297" s="38" t="s">
        <v>1291</v>
      </c>
      <c r="TGU297" s="38" t="s">
        <v>1291</v>
      </c>
      <c r="TGV297" s="38" t="s">
        <v>1291</v>
      </c>
      <c r="TGW297" s="38" t="s">
        <v>1291</v>
      </c>
      <c r="TGX297" s="38" t="s">
        <v>1291</v>
      </c>
      <c r="TGY297" s="38" t="s">
        <v>1291</v>
      </c>
      <c r="TGZ297" s="38" t="s">
        <v>1291</v>
      </c>
      <c r="THA297" s="38" t="s">
        <v>1291</v>
      </c>
      <c r="THB297" s="38" t="s">
        <v>1291</v>
      </c>
      <c r="THC297" s="38" t="s">
        <v>1291</v>
      </c>
      <c r="THD297" s="38" t="s">
        <v>1291</v>
      </c>
      <c r="THE297" s="38" t="s">
        <v>1291</v>
      </c>
      <c r="THF297" s="38" t="s">
        <v>1291</v>
      </c>
      <c r="THG297" s="38" t="s">
        <v>1291</v>
      </c>
      <c r="THH297" s="38" t="s">
        <v>1291</v>
      </c>
      <c r="THI297" s="38" t="s">
        <v>1291</v>
      </c>
      <c r="THJ297" s="38" t="s">
        <v>1291</v>
      </c>
      <c r="THK297" s="38" t="s">
        <v>1291</v>
      </c>
      <c r="THL297" s="38" t="s">
        <v>1291</v>
      </c>
      <c r="THM297" s="38" t="s">
        <v>1291</v>
      </c>
      <c r="THN297" s="38" t="s">
        <v>1291</v>
      </c>
      <c r="THO297" s="38" t="s">
        <v>1291</v>
      </c>
      <c r="THP297" s="38" t="s">
        <v>1291</v>
      </c>
      <c r="THQ297" s="38" t="s">
        <v>1291</v>
      </c>
      <c r="THR297" s="38" t="s">
        <v>1291</v>
      </c>
      <c r="THS297" s="38" t="s">
        <v>1291</v>
      </c>
      <c r="THT297" s="38" t="s">
        <v>1291</v>
      </c>
      <c r="THU297" s="38" t="s">
        <v>1291</v>
      </c>
      <c r="THV297" s="38" t="s">
        <v>1291</v>
      </c>
      <c r="THW297" s="38" t="s">
        <v>1291</v>
      </c>
      <c r="THX297" s="38" t="s">
        <v>1291</v>
      </c>
      <c r="THY297" s="38" t="s">
        <v>1291</v>
      </c>
      <c r="THZ297" s="38" t="s">
        <v>1291</v>
      </c>
      <c r="TIA297" s="38" t="s">
        <v>1291</v>
      </c>
      <c r="TIB297" s="38" t="s">
        <v>1291</v>
      </c>
      <c r="TIC297" s="38" t="s">
        <v>1291</v>
      </c>
      <c r="TID297" s="38" t="s">
        <v>1291</v>
      </c>
      <c r="TIE297" s="38" t="s">
        <v>1291</v>
      </c>
      <c r="TIF297" s="38" t="s">
        <v>1291</v>
      </c>
      <c r="TIG297" s="38" t="s">
        <v>1291</v>
      </c>
      <c r="TIH297" s="38" t="s">
        <v>1291</v>
      </c>
      <c r="TII297" s="38" t="s">
        <v>1291</v>
      </c>
      <c r="TIJ297" s="38" t="s">
        <v>1291</v>
      </c>
      <c r="TIK297" s="38" t="s">
        <v>1291</v>
      </c>
      <c r="TIL297" s="38" t="s">
        <v>1291</v>
      </c>
      <c r="TIM297" s="38" t="s">
        <v>1291</v>
      </c>
      <c r="TIN297" s="38" t="s">
        <v>1291</v>
      </c>
      <c r="TIO297" s="38" t="s">
        <v>1291</v>
      </c>
      <c r="TIP297" s="38" t="s">
        <v>1291</v>
      </c>
      <c r="TIQ297" s="38" t="s">
        <v>1291</v>
      </c>
      <c r="TIR297" s="38" t="s">
        <v>1291</v>
      </c>
      <c r="TIS297" s="38" t="s">
        <v>1291</v>
      </c>
      <c r="TIT297" s="38" t="s">
        <v>1291</v>
      </c>
      <c r="TIU297" s="38" t="s">
        <v>1291</v>
      </c>
      <c r="TIV297" s="38" t="s">
        <v>1291</v>
      </c>
      <c r="TIW297" s="38" t="s">
        <v>1291</v>
      </c>
      <c r="TIX297" s="38" t="s">
        <v>1291</v>
      </c>
      <c r="TIY297" s="38" t="s">
        <v>1291</v>
      </c>
      <c r="TIZ297" s="38" t="s">
        <v>1291</v>
      </c>
      <c r="TJA297" s="38" t="s">
        <v>1291</v>
      </c>
      <c r="TJB297" s="38" t="s">
        <v>1291</v>
      </c>
      <c r="TJC297" s="38" t="s">
        <v>1291</v>
      </c>
      <c r="TJD297" s="38" t="s">
        <v>1291</v>
      </c>
      <c r="TJE297" s="38" t="s">
        <v>1291</v>
      </c>
      <c r="TJF297" s="38" t="s">
        <v>1291</v>
      </c>
      <c r="TJG297" s="38" t="s">
        <v>1291</v>
      </c>
      <c r="TJH297" s="38" t="s">
        <v>1291</v>
      </c>
      <c r="TJI297" s="38" t="s">
        <v>1291</v>
      </c>
      <c r="TJJ297" s="38" t="s">
        <v>1291</v>
      </c>
      <c r="TJK297" s="38" t="s">
        <v>1291</v>
      </c>
      <c r="TJL297" s="38" t="s">
        <v>1291</v>
      </c>
      <c r="TJM297" s="38" t="s">
        <v>1291</v>
      </c>
      <c r="TJN297" s="38" t="s">
        <v>1291</v>
      </c>
      <c r="TJO297" s="38" t="s">
        <v>1291</v>
      </c>
      <c r="TJP297" s="38" t="s">
        <v>1291</v>
      </c>
      <c r="TJQ297" s="38" t="s">
        <v>1291</v>
      </c>
      <c r="TJR297" s="38" t="s">
        <v>1291</v>
      </c>
      <c r="TJS297" s="38" t="s">
        <v>1291</v>
      </c>
      <c r="TJT297" s="38" t="s">
        <v>1291</v>
      </c>
      <c r="TJU297" s="38" t="s">
        <v>1291</v>
      </c>
      <c r="TJV297" s="38" t="s">
        <v>1291</v>
      </c>
      <c r="TJW297" s="38" t="s">
        <v>1291</v>
      </c>
      <c r="TJX297" s="38" t="s">
        <v>1291</v>
      </c>
      <c r="TJY297" s="38" t="s">
        <v>1291</v>
      </c>
      <c r="TJZ297" s="38" t="s">
        <v>1291</v>
      </c>
      <c r="TKA297" s="38" t="s">
        <v>1291</v>
      </c>
      <c r="TKB297" s="38" t="s">
        <v>1291</v>
      </c>
      <c r="TKC297" s="38" t="s">
        <v>1291</v>
      </c>
      <c r="TKD297" s="38" t="s">
        <v>1291</v>
      </c>
      <c r="TKE297" s="38" t="s">
        <v>1291</v>
      </c>
      <c r="TKF297" s="38" t="s">
        <v>1291</v>
      </c>
      <c r="TKG297" s="38" t="s">
        <v>1291</v>
      </c>
      <c r="TKH297" s="38" t="s">
        <v>1291</v>
      </c>
      <c r="TKI297" s="38" t="s">
        <v>1291</v>
      </c>
      <c r="TKJ297" s="38" t="s">
        <v>1291</v>
      </c>
      <c r="TKK297" s="38" t="s">
        <v>1291</v>
      </c>
      <c r="TKL297" s="38" t="s">
        <v>1291</v>
      </c>
      <c r="TKM297" s="38" t="s">
        <v>1291</v>
      </c>
      <c r="TKN297" s="38" t="s">
        <v>1291</v>
      </c>
      <c r="TKO297" s="38" t="s">
        <v>1291</v>
      </c>
      <c r="TKP297" s="38" t="s">
        <v>1291</v>
      </c>
      <c r="TKQ297" s="38" t="s">
        <v>1291</v>
      </c>
      <c r="TKR297" s="38" t="s">
        <v>1291</v>
      </c>
      <c r="TKS297" s="38" t="s">
        <v>1291</v>
      </c>
      <c r="TKT297" s="38" t="s">
        <v>1291</v>
      </c>
      <c r="TKU297" s="38" t="s">
        <v>1291</v>
      </c>
      <c r="TKV297" s="38" t="s">
        <v>1291</v>
      </c>
      <c r="TKW297" s="38" t="s">
        <v>1291</v>
      </c>
      <c r="TKX297" s="38" t="s">
        <v>1291</v>
      </c>
      <c r="TKY297" s="38" t="s">
        <v>1291</v>
      </c>
      <c r="TKZ297" s="38" t="s">
        <v>1291</v>
      </c>
      <c r="TLA297" s="38" t="s">
        <v>1291</v>
      </c>
      <c r="TLB297" s="38" t="s">
        <v>1291</v>
      </c>
      <c r="TLC297" s="38" t="s">
        <v>1291</v>
      </c>
      <c r="TLD297" s="38" t="s">
        <v>1291</v>
      </c>
      <c r="TLE297" s="38" t="s">
        <v>1291</v>
      </c>
      <c r="TLF297" s="38" t="s">
        <v>1291</v>
      </c>
      <c r="TLG297" s="38" t="s">
        <v>1291</v>
      </c>
      <c r="TLH297" s="38" t="s">
        <v>1291</v>
      </c>
      <c r="TLI297" s="38" t="s">
        <v>1291</v>
      </c>
      <c r="TLJ297" s="38" t="s">
        <v>1291</v>
      </c>
      <c r="TLK297" s="38" t="s">
        <v>1291</v>
      </c>
      <c r="TLL297" s="38" t="s">
        <v>1291</v>
      </c>
      <c r="TLM297" s="38" t="s">
        <v>1291</v>
      </c>
      <c r="TLN297" s="38" t="s">
        <v>1291</v>
      </c>
      <c r="TLO297" s="38" t="s">
        <v>1291</v>
      </c>
      <c r="TLP297" s="38" t="s">
        <v>1291</v>
      </c>
      <c r="TLQ297" s="38" t="s">
        <v>1291</v>
      </c>
      <c r="TLR297" s="38" t="s">
        <v>1291</v>
      </c>
      <c r="TLS297" s="38" t="s">
        <v>1291</v>
      </c>
      <c r="TLT297" s="38" t="s">
        <v>1291</v>
      </c>
      <c r="TLU297" s="38" t="s">
        <v>1291</v>
      </c>
      <c r="TLV297" s="38" t="s">
        <v>1291</v>
      </c>
      <c r="TLW297" s="38" t="s">
        <v>1291</v>
      </c>
      <c r="TLX297" s="38" t="s">
        <v>1291</v>
      </c>
      <c r="TLY297" s="38" t="s">
        <v>1291</v>
      </c>
      <c r="TLZ297" s="38" t="s">
        <v>1291</v>
      </c>
      <c r="TMA297" s="38" t="s">
        <v>1291</v>
      </c>
      <c r="TMB297" s="38" t="s">
        <v>1291</v>
      </c>
      <c r="TMC297" s="38" t="s">
        <v>1291</v>
      </c>
      <c r="TMD297" s="38" t="s">
        <v>1291</v>
      </c>
      <c r="TME297" s="38" t="s">
        <v>1291</v>
      </c>
      <c r="TMF297" s="38" t="s">
        <v>1291</v>
      </c>
      <c r="TMG297" s="38" t="s">
        <v>1291</v>
      </c>
      <c r="TMH297" s="38" t="s">
        <v>1291</v>
      </c>
      <c r="TMI297" s="38" t="s">
        <v>1291</v>
      </c>
      <c r="TMJ297" s="38" t="s">
        <v>1291</v>
      </c>
      <c r="TMK297" s="38" t="s">
        <v>1291</v>
      </c>
      <c r="TML297" s="38" t="s">
        <v>1291</v>
      </c>
      <c r="TMM297" s="38" t="s">
        <v>1291</v>
      </c>
      <c r="TMN297" s="38" t="s">
        <v>1291</v>
      </c>
      <c r="TMO297" s="38" t="s">
        <v>1291</v>
      </c>
      <c r="TMP297" s="38" t="s">
        <v>1291</v>
      </c>
      <c r="TMQ297" s="38" t="s">
        <v>1291</v>
      </c>
      <c r="TMR297" s="38" t="s">
        <v>1291</v>
      </c>
      <c r="TMS297" s="38" t="s">
        <v>1291</v>
      </c>
      <c r="TMT297" s="38" t="s">
        <v>1291</v>
      </c>
      <c r="TMU297" s="38" t="s">
        <v>1291</v>
      </c>
      <c r="TMV297" s="38" t="s">
        <v>1291</v>
      </c>
      <c r="TMW297" s="38" t="s">
        <v>1291</v>
      </c>
      <c r="TMX297" s="38" t="s">
        <v>1291</v>
      </c>
      <c r="TMY297" s="38" t="s">
        <v>1291</v>
      </c>
      <c r="TMZ297" s="38" t="s">
        <v>1291</v>
      </c>
      <c r="TNA297" s="38" t="s">
        <v>1291</v>
      </c>
      <c r="TNB297" s="38" t="s">
        <v>1291</v>
      </c>
      <c r="TNC297" s="38" t="s">
        <v>1291</v>
      </c>
      <c r="TND297" s="38" t="s">
        <v>1291</v>
      </c>
      <c r="TNE297" s="38" t="s">
        <v>1291</v>
      </c>
      <c r="TNF297" s="38" t="s">
        <v>1291</v>
      </c>
      <c r="TNG297" s="38" t="s">
        <v>1291</v>
      </c>
      <c r="TNH297" s="38" t="s">
        <v>1291</v>
      </c>
      <c r="TNI297" s="38" t="s">
        <v>1291</v>
      </c>
      <c r="TNJ297" s="38" t="s">
        <v>1291</v>
      </c>
      <c r="TNK297" s="38" t="s">
        <v>1291</v>
      </c>
      <c r="TNL297" s="38" t="s">
        <v>1291</v>
      </c>
      <c r="TNM297" s="38" t="s">
        <v>1291</v>
      </c>
      <c r="TNN297" s="38" t="s">
        <v>1291</v>
      </c>
      <c r="TNO297" s="38" t="s">
        <v>1291</v>
      </c>
      <c r="TNP297" s="38" t="s">
        <v>1291</v>
      </c>
      <c r="TNQ297" s="38" t="s">
        <v>1291</v>
      </c>
      <c r="TNR297" s="38" t="s">
        <v>1291</v>
      </c>
      <c r="TNS297" s="38" t="s">
        <v>1291</v>
      </c>
      <c r="TNT297" s="38" t="s">
        <v>1291</v>
      </c>
      <c r="TNU297" s="38" t="s">
        <v>1291</v>
      </c>
      <c r="TNV297" s="38" t="s">
        <v>1291</v>
      </c>
      <c r="TNW297" s="38" t="s">
        <v>1291</v>
      </c>
      <c r="TNX297" s="38" t="s">
        <v>1291</v>
      </c>
      <c r="TNY297" s="38" t="s">
        <v>1291</v>
      </c>
      <c r="TNZ297" s="38" t="s">
        <v>1291</v>
      </c>
      <c r="TOA297" s="38" t="s">
        <v>1291</v>
      </c>
      <c r="TOB297" s="38" t="s">
        <v>1291</v>
      </c>
      <c r="TOC297" s="38" t="s">
        <v>1291</v>
      </c>
      <c r="TOD297" s="38" t="s">
        <v>1291</v>
      </c>
      <c r="TOE297" s="38" t="s">
        <v>1291</v>
      </c>
      <c r="TOF297" s="38" t="s">
        <v>1291</v>
      </c>
      <c r="TOG297" s="38" t="s">
        <v>1291</v>
      </c>
      <c r="TOH297" s="38" t="s">
        <v>1291</v>
      </c>
      <c r="TOI297" s="38" t="s">
        <v>1291</v>
      </c>
      <c r="TOJ297" s="38" t="s">
        <v>1291</v>
      </c>
      <c r="TOK297" s="38" t="s">
        <v>1291</v>
      </c>
      <c r="TOL297" s="38" t="s">
        <v>1291</v>
      </c>
      <c r="TOM297" s="38" t="s">
        <v>1291</v>
      </c>
      <c r="TON297" s="38" t="s">
        <v>1291</v>
      </c>
      <c r="TOO297" s="38" t="s">
        <v>1291</v>
      </c>
      <c r="TOP297" s="38" t="s">
        <v>1291</v>
      </c>
      <c r="TOQ297" s="38" t="s">
        <v>1291</v>
      </c>
      <c r="TOR297" s="38" t="s">
        <v>1291</v>
      </c>
      <c r="TOS297" s="38" t="s">
        <v>1291</v>
      </c>
      <c r="TOT297" s="38" t="s">
        <v>1291</v>
      </c>
      <c r="TOU297" s="38" t="s">
        <v>1291</v>
      </c>
      <c r="TOV297" s="38" t="s">
        <v>1291</v>
      </c>
      <c r="TOW297" s="38" t="s">
        <v>1291</v>
      </c>
      <c r="TOX297" s="38" t="s">
        <v>1291</v>
      </c>
      <c r="TOY297" s="38" t="s">
        <v>1291</v>
      </c>
      <c r="TOZ297" s="38" t="s">
        <v>1291</v>
      </c>
      <c r="TPA297" s="38" t="s">
        <v>1291</v>
      </c>
      <c r="TPB297" s="38" t="s">
        <v>1291</v>
      </c>
      <c r="TPC297" s="38" t="s">
        <v>1291</v>
      </c>
      <c r="TPD297" s="38" t="s">
        <v>1291</v>
      </c>
      <c r="TPE297" s="38" t="s">
        <v>1291</v>
      </c>
      <c r="TPF297" s="38" t="s">
        <v>1291</v>
      </c>
      <c r="TPG297" s="38" t="s">
        <v>1291</v>
      </c>
      <c r="TPH297" s="38" t="s">
        <v>1291</v>
      </c>
      <c r="TPI297" s="38" t="s">
        <v>1291</v>
      </c>
      <c r="TPJ297" s="38" t="s">
        <v>1291</v>
      </c>
      <c r="TPK297" s="38" t="s">
        <v>1291</v>
      </c>
      <c r="TPL297" s="38" t="s">
        <v>1291</v>
      </c>
      <c r="TPM297" s="38" t="s">
        <v>1291</v>
      </c>
      <c r="TPN297" s="38" t="s">
        <v>1291</v>
      </c>
      <c r="TPO297" s="38" t="s">
        <v>1291</v>
      </c>
      <c r="TPP297" s="38" t="s">
        <v>1291</v>
      </c>
      <c r="TPQ297" s="38" t="s">
        <v>1291</v>
      </c>
      <c r="TPR297" s="38" t="s">
        <v>1291</v>
      </c>
      <c r="TPS297" s="38" t="s">
        <v>1291</v>
      </c>
      <c r="TPT297" s="38" t="s">
        <v>1291</v>
      </c>
      <c r="TPU297" s="38" t="s">
        <v>1291</v>
      </c>
      <c r="TPV297" s="38" t="s">
        <v>1291</v>
      </c>
      <c r="TPW297" s="38" t="s">
        <v>1291</v>
      </c>
      <c r="TPX297" s="38" t="s">
        <v>1291</v>
      </c>
      <c r="TPY297" s="38" t="s">
        <v>1291</v>
      </c>
      <c r="TPZ297" s="38" t="s">
        <v>1291</v>
      </c>
      <c r="TQA297" s="38" t="s">
        <v>1291</v>
      </c>
      <c r="TQB297" s="38" t="s">
        <v>1291</v>
      </c>
      <c r="TQC297" s="38" t="s">
        <v>1291</v>
      </c>
      <c r="TQD297" s="38" t="s">
        <v>1291</v>
      </c>
      <c r="TQE297" s="38" t="s">
        <v>1291</v>
      </c>
      <c r="TQF297" s="38" t="s">
        <v>1291</v>
      </c>
      <c r="TQG297" s="38" t="s">
        <v>1291</v>
      </c>
      <c r="TQH297" s="38" t="s">
        <v>1291</v>
      </c>
      <c r="TQI297" s="38" t="s">
        <v>1291</v>
      </c>
      <c r="TQJ297" s="38" t="s">
        <v>1291</v>
      </c>
      <c r="TQK297" s="38" t="s">
        <v>1291</v>
      </c>
      <c r="TQL297" s="38" t="s">
        <v>1291</v>
      </c>
      <c r="TQM297" s="38" t="s">
        <v>1291</v>
      </c>
      <c r="TQN297" s="38" t="s">
        <v>1291</v>
      </c>
      <c r="TQO297" s="38" t="s">
        <v>1291</v>
      </c>
      <c r="TQP297" s="38" t="s">
        <v>1291</v>
      </c>
      <c r="TQQ297" s="38" t="s">
        <v>1291</v>
      </c>
      <c r="TQR297" s="38" t="s">
        <v>1291</v>
      </c>
      <c r="TQS297" s="38" t="s">
        <v>1291</v>
      </c>
      <c r="TQT297" s="38" t="s">
        <v>1291</v>
      </c>
      <c r="TQU297" s="38" t="s">
        <v>1291</v>
      </c>
      <c r="TQV297" s="38" t="s">
        <v>1291</v>
      </c>
      <c r="TQW297" s="38" t="s">
        <v>1291</v>
      </c>
      <c r="TQX297" s="38" t="s">
        <v>1291</v>
      </c>
      <c r="TQY297" s="38" t="s">
        <v>1291</v>
      </c>
      <c r="TQZ297" s="38" t="s">
        <v>1291</v>
      </c>
      <c r="TRA297" s="38" t="s">
        <v>1291</v>
      </c>
      <c r="TRB297" s="38" t="s">
        <v>1291</v>
      </c>
      <c r="TRC297" s="38" t="s">
        <v>1291</v>
      </c>
      <c r="TRD297" s="38" t="s">
        <v>1291</v>
      </c>
      <c r="TRE297" s="38" t="s">
        <v>1291</v>
      </c>
      <c r="TRF297" s="38" t="s">
        <v>1291</v>
      </c>
      <c r="TRG297" s="38" t="s">
        <v>1291</v>
      </c>
      <c r="TRH297" s="38" t="s">
        <v>1291</v>
      </c>
      <c r="TRI297" s="38" t="s">
        <v>1291</v>
      </c>
      <c r="TRJ297" s="38" t="s">
        <v>1291</v>
      </c>
      <c r="TRK297" s="38" t="s">
        <v>1291</v>
      </c>
      <c r="TRL297" s="38" t="s">
        <v>1291</v>
      </c>
      <c r="TRM297" s="38" t="s">
        <v>1291</v>
      </c>
      <c r="TRN297" s="38" t="s">
        <v>1291</v>
      </c>
      <c r="TRO297" s="38" t="s">
        <v>1291</v>
      </c>
      <c r="TRP297" s="38" t="s">
        <v>1291</v>
      </c>
      <c r="TRQ297" s="38" t="s">
        <v>1291</v>
      </c>
      <c r="TRR297" s="38" t="s">
        <v>1291</v>
      </c>
      <c r="TRS297" s="38" t="s">
        <v>1291</v>
      </c>
      <c r="TRT297" s="38" t="s">
        <v>1291</v>
      </c>
      <c r="TRU297" s="38" t="s">
        <v>1291</v>
      </c>
      <c r="TRV297" s="38" t="s">
        <v>1291</v>
      </c>
      <c r="TRW297" s="38" t="s">
        <v>1291</v>
      </c>
      <c r="TRX297" s="38" t="s">
        <v>1291</v>
      </c>
      <c r="TRY297" s="38" t="s">
        <v>1291</v>
      </c>
      <c r="TRZ297" s="38" t="s">
        <v>1291</v>
      </c>
      <c r="TSA297" s="38" t="s">
        <v>1291</v>
      </c>
      <c r="TSB297" s="38" t="s">
        <v>1291</v>
      </c>
      <c r="TSC297" s="38" t="s">
        <v>1291</v>
      </c>
      <c r="TSD297" s="38" t="s">
        <v>1291</v>
      </c>
      <c r="TSE297" s="38" t="s">
        <v>1291</v>
      </c>
      <c r="TSF297" s="38" t="s">
        <v>1291</v>
      </c>
      <c r="TSG297" s="38" t="s">
        <v>1291</v>
      </c>
      <c r="TSH297" s="38" t="s">
        <v>1291</v>
      </c>
      <c r="TSI297" s="38" t="s">
        <v>1291</v>
      </c>
      <c r="TSJ297" s="38" t="s">
        <v>1291</v>
      </c>
      <c r="TSK297" s="38" t="s">
        <v>1291</v>
      </c>
      <c r="TSL297" s="38" t="s">
        <v>1291</v>
      </c>
      <c r="TSM297" s="38" t="s">
        <v>1291</v>
      </c>
      <c r="TSN297" s="38" t="s">
        <v>1291</v>
      </c>
      <c r="TSO297" s="38" t="s">
        <v>1291</v>
      </c>
      <c r="TSP297" s="38" t="s">
        <v>1291</v>
      </c>
      <c r="TSQ297" s="38" t="s">
        <v>1291</v>
      </c>
      <c r="TSR297" s="38" t="s">
        <v>1291</v>
      </c>
      <c r="TSS297" s="38" t="s">
        <v>1291</v>
      </c>
      <c r="TST297" s="38" t="s">
        <v>1291</v>
      </c>
      <c r="TSU297" s="38" t="s">
        <v>1291</v>
      </c>
      <c r="TSV297" s="38" t="s">
        <v>1291</v>
      </c>
      <c r="TSW297" s="38" t="s">
        <v>1291</v>
      </c>
      <c r="TSX297" s="38" t="s">
        <v>1291</v>
      </c>
      <c r="TSY297" s="38" t="s">
        <v>1291</v>
      </c>
      <c r="TSZ297" s="38" t="s">
        <v>1291</v>
      </c>
      <c r="TTA297" s="38" t="s">
        <v>1291</v>
      </c>
      <c r="TTB297" s="38" t="s">
        <v>1291</v>
      </c>
      <c r="TTC297" s="38" t="s">
        <v>1291</v>
      </c>
      <c r="TTD297" s="38" t="s">
        <v>1291</v>
      </c>
      <c r="TTE297" s="38" t="s">
        <v>1291</v>
      </c>
      <c r="TTF297" s="38" t="s">
        <v>1291</v>
      </c>
      <c r="TTG297" s="38" t="s">
        <v>1291</v>
      </c>
      <c r="TTH297" s="38" t="s">
        <v>1291</v>
      </c>
      <c r="TTI297" s="38" t="s">
        <v>1291</v>
      </c>
      <c r="TTJ297" s="38" t="s">
        <v>1291</v>
      </c>
      <c r="TTK297" s="38" t="s">
        <v>1291</v>
      </c>
      <c r="TTL297" s="38" t="s">
        <v>1291</v>
      </c>
      <c r="TTM297" s="38" t="s">
        <v>1291</v>
      </c>
      <c r="TTN297" s="38" t="s">
        <v>1291</v>
      </c>
      <c r="TTO297" s="38" t="s">
        <v>1291</v>
      </c>
      <c r="TTP297" s="38" t="s">
        <v>1291</v>
      </c>
      <c r="TTQ297" s="38" t="s">
        <v>1291</v>
      </c>
      <c r="TTR297" s="38" t="s">
        <v>1291</v>
      </c>
      <c r="TTS297" s="38" t="s">
        <v>1291</v>
      </c>
      <c r="TTT297" s="38" t="s">
        <v>1291</v>
      </c>
      <c r="TTU297" s="38" t="s">
        <v>1291</v>
      </c>
      <c r="TTV297" s="38" t="s">
        <v>1291</v>
      </c>
      <c r="TTW297" s="38" t="s">
        <v>1291</v>
      </c>
      <c r="TTX297" s="38" t="s">
        <v>1291</v>
      </c>
      <c r="TTY297" s="38" t="s">
        <v>1291</v>
      </c>
      <c r="TTZ297" s="38" t="s">
        <v>1291</v>
      </c>
      <c r="TUA297" s="38" t="s">
        <v>1291</v>
      </c>
      <c r="TUB297" s="38" t="s">
        <v>1291</v>
      </c>
      <c r="TUC297" s="38" t="s">
        <v>1291</v>
      </c>
      <c r="TUD297" s="38" t="s">
        <v>1291</v>
      </c>
      <c r="TUE297" s="38" t="s">
        <v>1291</v>
      </c>
      <c r="TUF297" s="38" t="s">
        <v>1291</v>
      </c>
      <c r="TUG297" s="38" t="s">
        <v>1291</v>
      </c>
      <c r="TUH297" s="38" t="s">
        <v>1291</v>
      </c>
      <c r="TUI297" s="38" t="s">
        <v>1291</v>
      </c>
      <c r="TUJ297" s="38" t="s">
        <v>1291</v>
      </c>
      <c r="TUK297" s="38" t="s">
        <v>1291</v>
      </c>
      <c r="TUL297" s="38" t="s">
        <v>1291</v>
      </c>
      <c r="TUM297" s="38" t="s">
        <v>1291</v>
      </c>
      <c r="TUN297" s="38" t="s">
        <v>1291</v>
      </c>
      <c r="TUO297" s="38" t="s">
        <v>1291</v>
      </c>
      <c r="TUP297" s="38" t="s">
        <v>1291</v>
      </c>
      <c r="TUQ297" s="38" t="s">
        <v>1291</v>
      </c>
      <c r="TUR297" s="38" t="s">
        <v>1291</v>
      </c>
      <c r="TUS297" s="38" t="s">
        <v>1291</v>
      </c>
      <c r="TUT297" s="38" t="s">
        <v>1291</v>
      </c>
      <c r="TUU297" s="38" t="s">
        <v>1291</v>
      </c>
      <c r="TUV297" s="38" t="s">
        <v>1291</v>
      </c>
      <c r="TUW297" s="38" t="s">
        <v>1291</v>
      </c>
      <c r="TUX297" s="38" t="s">
        <v>1291</v>
      </c>
      <c r="TUY297" s="38" t="s">
        <v>1291</v>
      </c>
      <c r="TUZ297" s="38" t="s">
        <v>1291</v>
      </c>
      <c r="TVA297" s="38" t="s">
        <v>1291</v>
      </c>
      <c r="TVB297" s="38" t="s">
        <v>1291</v>
      </c>
      <c r="TVC297" s="38" t="s">
        <v>1291</v>
      </c>
      <c r="TVD297" s="38" t="s">
        <v>1291</v>
      </c>
      <c r="TVE297" s="38" t="s">
        <v>1291</v>
      </c>
      <c r="TVF297" s="38" t="s">
        <v>1291</v>
      </c>
      <c r="TVG297" s="38" t="s">
        <v>1291</v>
      </c>
      <c r="TVH297" s="38" t="s">
        <v>1291</v>
      </c>
      <c r="TVI297" s="38" t="s">
        <v>1291</v>
      </c>
      <c r="TVJ297" s="38" t="s">
        <v>1291</v>
      </c>
      <c r="TVK297" s="38" t="s">
        <v>1291</v>
      </c>
      <c r="TVL297" s="38" t="s">
        <v>1291</v>
      </c>
      <c r="TVM297" s="38" t="s">
        <v>1291</v>
      </c>
      <c r="TVN297" s="38" t="s">
        <v>1291</v>
      </c>
      <c r="TVO297" s="38" t="s">
        <v>1291</v>
      </c>
      <c r="TVP297" s="38" t="s">
        <v>1291</v>
      </c>
      <c r="TVQ297" s="38" t="s">
        <v>1291</v>
      </c>
      <c r="TVR297" s="38" t="s">
        <v>1291</v>
      </c>
      <c r="TVS297" s="38" t="s">
        <v>1291</v>
      </c>
      <c r="TVT297" s="38" t="s">
        <v>1291</v>
      </c>
      <c r="TVU297" s="38" t="s">
        <v>1291</v>
      </c>
      <c r="TVV297" s="38" t="s">
        <v>1291</v>
      </c>
      <c r="TVW297" s="38" t="s">
        <v>1291</v>
      </c>
      <c r="TVX297" s="38" t="s">
        <v>1291</v>
      </c>
      <c r="TVY297" s="38" t="s">
        <v>1291</v>
      </c>
      <c r="TVZ297" s="38" t="s">
        <v>1291</v>
      </c>
      <c r="TWA297" s="38" t="s">
        <v>1291</v>
      </c>
      <c r="TWB297" s="38" t="s">
        <v>1291</v>
      </c>
      <c r="TWC297" s="38" t="s">
        <v>1291</v>
      </c>
      <c r="TWD297" s="38" t="s">
        <v>1291</v>
      </c>
      <c r="TWE297" s="38" t="s">
        <v>1291</v>
      </c>
      <c r="TWF297" s="38" t="s">
        <v>1291</v>
      </c>
      <c r="TWG297" s="38" t="s">
        <v>1291</v>
      </c>
      <c r="TWH297" s="38" t="s">
        <v>1291</v>
      </c>
      <c r="TWI297" s="38" t="s">
        <v>1291</v>
      </c>
      <c r="TWJ297" s="38" t="s">
        <v>1291</v>
      </c>
      <c r="TWK297" s="38" t="s">
        <v>1291</v>
      </c>
      <c r="TWL297" s="38" t="s">
        <v>1291</v>
      </c>
      <c r="TWM297" s="38" t="s">
        <v>1291</v>
      </c>
      <c r="TWN297" s="38" t="s">
        <v>1291</v>
      </c>
      <c r="TWO297" s="38" t="s">
        <v>1291</v>
      </c>
      <c r="TWP297" s="38" t="s">
        <v>1291</v>
      </c>
      <c r="TWQ297" s="38" t="s">
        <v>1291</v>
      </c>
      <c r="TWR297" s="38" t="s">
        <v>1291</v>
      </c>
      <c r="TWS297" s="38" t="s">
        <v>1291</v>
      </c>
      <c r="TWT297" s="38" t="s">
        <v>1291</v>
      </c>
      <c r="TWU297" s="38" t="s">
        <v>1291</v>
      </c>
      <c r="TWV297" s="38" t="s">
        <v>1291</v>
      </c>
      <c r="TWW297" s="38" t="s">
        <v>1291</v>
      </c>
      <c r="TWX297" s="38" t="s">
        <v>1291</v>
      </c>
      <c r="TWY297" s="38" t="s">
        <v>1291</v>
      </c>
      <c r="TWZ297" s="38" t="s">
        <v>1291</v>
      </c>
      <c r="TXA297" s="38" t="s">
        <v>1291</v>
      </c>
      <c r="TXB297" s="38" t="s">
        <v>1291</v>
      </c>
      <c r="TXC297" s="38" t="s">
        <v>1291</v>
      </c>
      <c r="TXD297" s="38" t="s">
        <v>1291</v>
      </c>
      <c r="TXE297" s="38" t="s">
        <v>1291</v>
      </c>
      <c r="TXF297" s="38" t="s">
        <v>1291</v>
      </c>
      <c r="TXG297" s="38" t="s">
        <v>1291</v>
      </c>
      <c r="TXH297" s="38" t="s">
        <v>1291</v>
      </c>
      <c r="TXI297" s="38" t="s">
        <v>1291</v>
      </c>
      <c r="TXJ297" s="38" t="s">
        <v>1291</v>
      </c>
      <c r="TXK297" s="38" t="s">
        <v>1291</v>
      </c>
      <c r="TXL297" s="38" t="s">
        <v>1291</v>
      </c>
      <c r="TXM297" s="38" t="s">
        <v>1291</v>
      </c>
      <c r="TXN297" s="38" t="s">
        <v>1291</v>
      </c>
      <c r="TXO297" s="38" t="s">
        <v>1291</v>
      </c>
      <c r="TXP297" s="38" t="s">
        <v>1291</v>
      </c>
      <c r="TXQ297" s="38" t="s">
        <v>1291</v>
      </c>
      <c r="TXR297" s="38" t="s">
        <v>1291</v>
      </c>
      <c r="TXS297" s="38" t="s">
        <v>1291</v>
      </c>
      <c r="TXT297" s="38" t="s">
        <v>1291</v>
      </c>
      <c r="TXU297" s="38" t="s">
        <v>1291</v>
      </c>
      <c r="TXV297" s="38" t="s">
        <v>1291</v>
      </c>
      <c r="TXW297" s="38" t="s">
        <v>1291</v>
      </c>
      <c r="TXX297" s="38" t="s">
        <v>1291</v>
      </c>
      <c r="TXY297" s="38" t="s">
        <v>1291</v>
      </c>
      <c r="TXZ297" s="38" t="s">
        <v>1291</v>
      </c>
      <c r="TYA297" s="38" t="s">
        <v>1291</v>
      </c>
      <c r="TYB297" s="38" t="s">
        <v>1291</v>
      </c>
      <c r="TYC297" s="38" t="s">
        <v>1291</v>
      </c>
      <c r="TYD297" s="38" t="s">
        <v>1291</v>
      </c>
      <c r="TYE297" s="38" t="s">
        <v>1291</v>
      </c>
      <c r="TYF297" s="38" t="s">
        <v>1291</v>
      </c>
      <c r="TYG297" s="38" t="s">
        <v>1291</v>
      </c>
      <c r="TYH297" s="38" t="s">
        <v>1291</v>
      </c>
      <c r="TYI297" s="38" t="s">
        <v>1291</v>
      </c>
      <c r="TYJ297" s="38" t="s">
        <v>1291</v>
      </c>
      <c r="TYK297" s="38" t="s">
        <v>1291</v>
      </c>
      <c r="TYL297" s="38" t="s">
        <v>1291</v>
      </c>
      <c r="TYM297" s="38" t="s">
        <v>1291</v>
      </c>
      <c r="TYN297" s="38" t="s">
        <v>1291</v>
      </c>
      <c r="TYO297" s="38" t="s">
        <v>1291</v>
      </c>
      <c r="TYP297" s="38" t="s">
        <v>1291</v>
      </c>
      <c r="TYQ297" s="38" t="s">
        <v>1291</v>
      </c>
      <c r="TYR297" s="38" t="s">
        <v>1291</v>
      </c>
      <c r="TYS297" s="38" t="s">
        <v>1291</v>
      </c>
      <c r="TYT297" s="38" t="s">
        <v>1291</v>
      </c>
      <c r="TYU297" s="38" t="s">
        <v>1291</v>
      </c>
      <c r="TYV297" s="38" t="s">
        <v>1291</v>
      </c>
      <c r="TYW297" s="38" t="s">
        <v>1291</v>
      </c>
      <c r="TYX297" s="38" t="s">
        <v>1291</v>
      </c>
      <c r="TYY297" s="38" t="s">
        <v>1291</v>
      </c>
      <c r="TYZ297" s="38" t="s">
        <v>1291</v>
      </c>
      <c r="TZA297" s="38" t="s">
        <v>1291</v>
      </c>
      <c r="TZB297" s="38" t="s">
        <v>1291</v>
      </c>
      <c r="TZC297" s="38" t="s">
        <v>1291</v>
      </c>
      <c r="TZD297" s="38" t="s">
        <v>1291</v>
      </c>
      <c r="TZE297" s="38" t="s">
        <v>1291</v>
      </c>
      <c r="TZF297" s="38" t="s">
        <v>1291</v>
      </c>
      <c r="TZG297" s="38" t="s">
        <v>1291</v>
      </c>
      <c r="TZH297" s="38" t="s">
        <v>1291</v>
      </c>
      <c r="TZI297" s="38" t="s">
        <v>1291</v>
      </c>
      <c r="TZJ297" s="38" t="s">
        <v>1291</v>
      </c>
      <c r="TZK297" s="38" t="s">
        <v>1291</v>
      </c>
      <c r="TZL297" s="38" t="s">
        <v>1291</v>
      </c>
      <c r="TZM297" s="38" t="s">
        <v>1291</v>
      </c>
      <c r="TZN297" s="38" t="s">
        <v>1291</v>
      </c>
      <c r="TZO297" s="38" t="s">
        <v>1291</v>
      </c>
      <c r="TZP297" s="38" t="s">
        <v>1291</v>
      </c>
      <c r="TZQ297" s="38" t="s">
        <v>1291</v>
      </c>
      <c r="TZR297" s="38" t="s">
        <v>1291</v>
      </c>
      <c r="TZS297" s="38" t="s">
        <v>1291</v>
      </c>
      <c r="TZT297" s="38" t="s">
        <v>1291</v>
      </c>
      <c r="TZU297" s="38" t="s">
        <v>1291</v>
      </c>
      <c r="TZV297" s="38" t="s">
        <v>1291</v>
      </c>
      <c r="TZW297" s="38" t="s">
        <v>1291</v>
      </c>
      <c r="TZX297" s="38" t="s">
        <v>1291</v>
      </c>
      <c r="TZY297" s="38" t="s">
        <v>1291</v>
      </c>
      <c r="TZZ297" s="38" t="s">
        <v>1291</v>
      </c>
      <c r="UAA297" s="38" t="s">
        <v>1291</v>
      </c>
      <c r="UAB297" s="38" t="s">
        <v>1291</v>
      </c>
      <c r="UAC297" s="38" t="s">
        <v>1291</v>
      </c>
      <c r="UAD297" s="38" t="s">
        <v>1291</v>
      </c>
      <c r="UAE297" s="38" t="s">
        <v>1291</v>
      </c>
      <c r="UAF297" s="38" t="s">
        <v>1291</v>
      </c>
      <c r="UAG297" s="38" t="s">
        <v>1291</v>
      </c>
      <c r="UAH297" s="38" t="s">
        <v>1291</v>
      </c>
      <c r="UAI297" s="38" t="s">
        <v>1291</v>
      </c>
      <c r="UAJ297" s="38" t="s">
        <v>1291</v>
      </c>
      <c r="UAK297" s="38" t="s">
        <v>1291</v>
      </c>
      <c r="UAL297" s="38" t="s">
        <v>1291</v>
      </c>
      <c r="UAM297" s="38" t="s">
        <v>1291</v>
      </c>
      <c r="UAN297" s="38" t="s">
        <v>1291</v>
      </c>
      <c r="UAO297" s="38" t="s">
        <v>1291</v>
      </c>
      <c r="UAP297" s="38" t="s">
        <v>1291</v>
      </c>
      <c r="UAQ297" s="38" t="s">
        <v>1291</v>
      </c>
      <c r="UAR297" s="38" t="s">
        <v>1291</v>
      </c>
      <c r="UAS297" s="38" t="s">
        <v>1291</v>
      </c>
      <c r="UAT297" s="38" t="s">
        <v>1291</v>
      </c>
      <c r="UAU297" s="38" t="s">
        <v>1291</v>
      </c>
      <c r="UAV297" s="38" t="s">
        <v>1291</v>
      </c>
      <c r="UAW297" s="38" t="s">
        <v>1291</v>
      </c>
      <c r="UAX297" s="38" t="s">
        <v>1291</v>
      </c>
      <c r="UAY297" s="38" t="s">
        <v>1291</v>
      </c>
      <c r="UAZ297" s="38" t="s">
        <v>1291</v>
      </c>
      <c r="UBA297" s="38" t="s">
        <v>1291</v>
      </c>
      <c r="UBB297" s="38" t="s">
        <v>1291</v>
      </c>
      <c r="UBC297" s="38" t="s">
        <v>1291</v>
      </c>
      <c r="UBD297" s="38" t="s">
        <v>1291</v>
      </c>
      <c r="UBE297" s="38" t="s">
        <v>1291</v>
      </c>
      <c r="UBF297" s="38" t="s">
        <v>1291</v>
      </c>
      <c r="UBG297" s="38" t="s">
        <v>1291</v>
      </c>
      <c r="UBH297" s="38" t="s">
        <v>1291</v>
      </c>
      <c r="UBI297" s="38" t="s">
        <v>1291</v>
      </c>
      <c r="UBJ297" s="38" t="s">
        <v>1291</v>
      </c>
      <c r="UBK297" s="38" t="s">
        <v>1291</v>
      </c>
      <c r="UBL297" s="38" t="s">
        <v>1291</v>
      </c>
      <c r="UBM297" s="38" t="s">
        <v>1291</v>
      </c>
      <c r="UBN297" s="38" t="s">
        <v>1291</v>
      </c>
      <c r="UBO297" s="38" t="s">
        <v>1291</v>
      </c>
      <c r="UBP297" s="38" t="s">
        <v>1291</v>
      </c>
      <c r="UBQ297" s="38" t="s">
        <v>1291</v>
      </c>
      <c r="UBR297" s="38" t="s">
        <v>1291</v>
      </c>
      <c r="UBS297" s="38" t="s">
        <v>1291</v>
      </c>
      <c r="UBT297" s="38" t="s">
        <v>1291</v>
      </c>
      <c r="UBU297" s="38" t="s">
        <v>1291</v>
      </c>
      <c r="UBV297" s="38" t="s">
        <v>1291</v>
      </c>
      <c r="UBW297" s="38" t="s">
        <v>1291</v>
      </c>
      <c r="UBX297" s="38" t="s">
        <v>1291</v>
      </c>
      <c r="UBY297" s="38" t="s">
        <v>1291</v>
      </c>
      <c r="UBZ297" s="38" t="s">
        <v>1291</v>
      </c>
      <c r="UCA297" s="38" t="s">
        <v>1291</v>
      </c>
      <c r="UCB297" s="38" t="s">
        <v>1291</v>
      </c>
      <c r="UCC297" s="38" t="s">
        <v>1291</v>
      </c>
      <c r="UCD297" s="38" t="s">
        <v>1291</v>
      </c>
      <c r="UCE297" s="38" t="s">
        <v>1291</v>
      </c>
      <c r="UCF297" s="38" t="s">
        <v>1291</v>
      </c>
      <c r="UCG297" s="38" t="s">
        <v>1291</v>
      </c>
      <c r="UCH297" s="38" t="s">
        <v>1291</v>
      </c>
      <c r="UCI297" s="38" t="s">
        <v>1291</v>
      </c>
      <c r="UCJ297" s="38" t="s">
        <v>1291</v>
      </c>
      <c r="UCK297" s="38" t="s">
        <v>1291</v>
      </c>
      <c r="UCL297" s="38" t="s">
        <v>1291</v>
      </c>
      <c r="UCM297" s="38" t="s">
        <v>1291</v>
      </c>
      <c r="UCN297" s="38" t="s">
        <v>1291</v>
      </c>
      <c r="UCO297" s="38" t="s">
        <v>1291</v>
      </c>
      <c r="UCP297" s="38" t="s">
        <v>1291</v>
      </c>
      <c r="UCQ297" s="38" t="s">
        <v>1291</v>
      </c>
      <c r="UCR297" s="38" t="s">
        <v>1291</v>
      </c>
      <c r="UCS297" s="38" t="s">
        <v>1291</v>
      </c>
      <c r="UCT297" s="38" t="s">
        <v>1291</v>
      </c>
      <c r="UCU297" s="38" t="s">
        <v>1291</v>
      </c>
      <c r="UCV297" s="38" t="s">
        <v>1291</v>
      </c>
      <c r="UCW297" s="38" t="s">
        <v>1291</v>
      </c>
      <c r="UCX297" s="38" t="s">
        <v>1291</v>
      </c>
      <c r="UCY297" s="38" t="s">
        <v>1291</v>
      </c>
      <c r="UCZ297" s="38" t="s">
        <v>1291</v>
      </c>
      <c r="UDA297" s="38" t="s">
        <v>1291</v>
      </c>
      <c r="UDB297" s="38" t="s">
        <v>1291</v>
      </c>
      <c r="UDC297" s="38" t="s">
        <v>1291</v>
      </c>
      <c r="UDD297" s="38" t="s">
        <v>1291</v>
      </c>
      <c r="UDE297" s="38" t="s">
        <v>1291</v>
      </c>
      <c r="UDF297" s="38" t="s">
        <v>1291</v>
      </c>
      <c r="UDG297" s="38" t="s">
        <v>1291</v>
      </c>
      <c r="UDH297" s="38" t="s">
        <v>1291</v>
      </c>
      <c r="UDI297" s="38" t="s">
        <v>1291</v>
      </c>
      <c r="UDJ297" s="38" t="s">
        <v>1291</v>
      </c>
      <c r="UDK297" s="38" t="s">
        <v>1291</v>
      </c>
      <c r="UDL297" s="38" t="s">
        <v>1291</v>
      </c>
      <c r="UDM297" s="38" t="s">
        <v>1291</v>
      </c>
      <c r="UDN297" s="38" t="s">
        <v>1291</v>
      </c>
      <c r="UDO297" s="38" t="s">
        <v>1291</v>
      </c>
      <c r="UDP297" s="38" t="s">
        <v>1291</v>
      </c>
      <c r="UDQ297" s="38" t="s">
        <v>1291</v>
      </c>
      <c r="UDR297" s="38" t="s">
        <v>1291</v>
      </c>
      <c r="UDS297" s="38" t="s">
        <v>1291</v>
      </c>
      <c r="UDT297" s="38" t="s">
        <v>1291</v>
      </c>
      <c r="UDU297" s="38" t="s">
        <v>1291</v>
      </c>
      <c r="UDV297" s="38" t="s">
        <v>1291</v>
      </c>
      <c r="UDW297" s="38" t="s">
        <v>1291</v>
      </c>
      <c r="UDX297" s="38" t="s">
        <v>1291</v>
      </c>
      <c r="UDY297" s="38" t="s">
        <v>1291</v>
      </c>
      <c r="UDZ297" s="38" t="s">
        <v>1291</v>
      </c>
      <c r="UEA297" s="38" t="s">
        <v>1291</v>
      </c>
      <c r="UEB297" s="38" t="s">
        <v>1291</v>
      </c>
      <c r="UEC297" s="38" t="s">
        <v>1291</v>
      </c>
      <c r="UED297" s="38" t="s">
        <v>1291</v>
      </c>
      <c r="UEE297" s="38" t="s">
        <v>1291</v>
      </c>
      <c r="UEF297" s="38" t="s">
        <v>1291</v>
      </c>
      <c r="UEG297" s="38" t="s">
        <v>1291</v>
      </c>
      <c r="UEH297" s="38" t="s">
        <v>1291</v>
      </c>
      <c r="UEI297" s="38" t="s">
        <v>1291</v>
      </c>
      <c r="UEJ297" s="38" t="s">
        <v>1291</v>
      </c>
      <c r="UEK297" s="38" t="s">
        <v>1291</v>
      </c>
      <c r="UEL297" s="38" t="s">
        <v>1291</v>
      </c>
      <c r="UEM297" s="38" t="s">
        <v>1291</v>
      </c>
      <c r="UEN297" s="38" t="s">
        <v>1291</v>
      </c>
      <c r="UEO297" s="38" t="s">
        <v>1291</v>
      </c>
      <c r="UEP297" s="38" t="s">
        <v>1291</v>
      </c>
      <c r="UEQ297" s="38" t="s">
        <v>1291</v>
      </c>
      <c r="UER297" s="38" t="s">
        <v>1291</v>
      </c>
      <c r="UES297" s="38" t="s">
        <v>1291</v>
      </c>
      <c r="UET297" s="38" t="s">
        <v>1291</v>
      </c>
      <c r="UEU297" s="38" t="s">
        <v>1291</v>
      </c>
      <c r="UEV297" s="38" t="s">
        <v>1291</v>
      </c>
      <c r="UEW297" s="38" t="s">
        <v>1291</v>
      </c>
      <c r="UEX297" s="38" t="s">
        <v>1291</v>
      </c>
      <c r="UEY297" s="38" t="s">
        <v>1291</v>
      </c>
      <c r="UEZ297" s="38" t="s">
        <v>1291</v>
      </c>
      <c r="UFA297" s="38" t="s">
        <v>1291</v>
      </c>
      <c r="UFB297" s="38" t="s">
        <v>1291</v>
      </c>
      <c r="UFC297" s="38" t="s">
        <v>1291</v>
      </c>
      <c r="UFD297" s="38" t="s">
        <v>1291</v>
      </c>
      <c r="UFE297" s="38" t="s">
        <v>1291</v>
      </c>
      <c r="UFF297" s="38" t="s">
        <v>1291</v>
      </c>
      <c r="UFG297" s="38" t="s">
        <v>1291</v>
      </c>
      <c r="UFH297" s="38" t="s">
        <v>1291</v>
      </c>
      <c r="UFI297" s="38" t="s">
        <v>1291</v>
      </c>
      <c r="UFJ297" s="38" t="s">
        <v>1291</v>
      </c>
      <c r="UFK297" s="38" t="s">
        <v>1291</v>
      </c>
      <c r="UFL297" s="38" t="s">
        <v>1291</v>
      </c>
      <c r="UFM297" s="38" t="s">
        <v>1291</v>
      </c>
      <c r="UFN297" s="38" t="s">
        <v>1291</v>
      </c>
      <c r="UFO297" s="38" t="s">
        <v>1291</v>
      </c>
      <c r="UFP297" s="38" t="s">
        <v>1291</v>
      </c>
      <c r="UFQ297" s="38" t="s">
        <v>1291</v>
      </c>
      <c r="UFR297" s="38" t="s">
        <v>1291</v>
      </c>
      <c r="UFS297" s="38" t="s">
        <v>1291</v>
      </c>
      <c r="UFT297" s="38" t="s">
        <v>1291</v>
      </c>
      <c r="UFU297" s="38" t="s">
        <v>1291</v>
      </c>
      <c r="UFV297" s="38" t="s">
        <v>1291</v>
      </c>
      <c r="UFW297" s="38" t="s">
        <v>1291</v>
      </c>
      <c r="UFX297" s="38" t="s">
        <v>1291</v>
      </c>
      <c r="UFY297" s="38" t="s">
        <v>1291</v>
      </c>
      <c r="UFZ297" s="38" t="s">
        <v>1291</v>
      </c>
      <c r="UGA297" s="38" t="s">
        <v>1291</v>
      </c>
      <c r="UGB297" s="38" t="s">
        <v>1291</v>
      </c>
      <c r="UGC297" s="38" t="s">
        <v>1291</v>
      </c>
      <c r="UGD297" s="38" t="s">
        <v>1291</v>
      </c>
      <c r="UGE297" s="38" t="s">
        <v>1291</v>
      </c>
      <c r="UGF297" s="38" t="s">
        <v>1291</v>
      </c>
      <c r="UGG297" s="38" t="s">
        <v>1291</v>
      </c>
      <c r="UGH297" s="38" t="s">
        <v>1291</v>
      </c>
      <c r="UGI297" s="38" t="s">
        <v>1291</v>
      </c>
      <c r="UGJ297" s="38" t="s">
        <v>1291</v>
      </c>
      <c r="UGK297" s="38" t="s">
        <v>1291</v>
      </c>
      <c r="UGL297" s="38" t="s">
        <v>1291</v>
      </c>
      <c r="UGM297" s="38" t="s">
        <v>1291</v>
      </c>
      <c r="UGN297" s="38" t="s">
        <v>1291</v>
      </c>
      <c r="UGO297" s="38" t="s">
        <v>1291</v>
      </c>
      <c r="UGP297" s="38" t="s">
        <v>1291</v>
      </c>
      <c r="UGQ297" s="38" t="s">
        <v>1291</v>
      </c>
      <c r="UGR297" s="38" t="s">
        <v>1291</v>
      </c>
      <c r="UGS297" s="38" t="s">
        <v>1291</v>
      </c>
      <c r="UGT297" s="38" t="s">
        <v>1291</v>
      </c>
      <c r="UGU297" s="38" t="s">
        <v>1291</v>
      </c>
      <c r="UGV297" s="38" t="s">
        <v>1291</v>
      </c>
      <c r="UGW297" s="38" t="s">
        <v>1291</v>
      </c>
      <c r="UGX297" s="38" t="s">
        <v>1291</v>
      </c>
      <c r="UGY297" s="38" t="s">
        <v>1291</v>
      </c>
      <c r="UGZ297" s="38" t="s">
        <v>1291</v>
      </c>
      <c r="UHA297" s="38" t="s">
        <v>1291</v>
      </c>
      <c r="UHB297" s="38" t="s">
        <v>1291</v>
      </c>
      <c r="UHC297" s="38" t="s">
        <v>1291</v>
      </c>
      <c r="UHD297" s="38" t="s">
        <v>1291</v>
      </c>
      <c r="UHE297" s="38" t="s">
        <v>1291</v>
      </c>
      <c r="UHF297" s="38" t="s">
        <v>1291</v>
      </c>
      <c r="UHG297" s="38" t="s">
        <v>1291</v>
      </c>
      <c r="UHH297" s="38" t="s">
        <v>1291</v>
      </c>
      <c r="UHI297" s="38" t="s">
        <v>1291</v>
      </c>
      <c r="UHJ297" s="38" t="s">
        <v>1291</v>
      </c>
      <c r="UHK297" s="38" t="s">
        <v>1291</v>
      </c>
      <c r="UHL297" s="38" t="s">
        <v>1291</v>
      </c>
      <c r="UHM297" s="38" t="s">
        <v>1291</v>
      </c>
      <c r="UHN297" s="38" t="s">
        <v>1291</v>
      </c>
      <c r="UHO297" s="38" t="s">
        <v>1291</v>
      </c>
      <c r="UHP297" s="38" t="s">
        <v>1291</v>
      </c>
      <c r="UHQ297" s="38" t="s">
        <v>1291</v>
      </c>
      <c r="UHR297" s="38" t="s">
        <v>1291</v>
      </c>
      <c r="UHS297" s="38" t="s">
        <v>1291</v>
      </c>
      <c r="UHT297" s="38" t="s">
        <v>1291</v>
      </c>
      <c r="UHU297" s="38" t="s">
        <v>1291</v>
      </c>
      <c r="UHV297" s="38" t="s">
        <v>1291</v>
      </c>
      <c r="UHW297" s="38" t="s">
        <v>1291</v>
      </c>
      <c r="UHX297" s="38" t="s">
        <v>1291</v>
      </c>
      <c r="UHY297" s="38" t="s">
        <v>1291</v>
      </c>
      <c r="UHZ297" s="38" t="s">
        <v>1291</v>
      </c>
      <c r="UIA297" s="38" t="s">
        <v>1291</v>
      </c>
      <c r="UIB297" s="38" t="s">
        <v>1291</v>
      </c>
      <c r="UIC297" s="38" t="s">
        <v>1291</v>
      </c>
      <c r="UID297" s="38" t="s">
        <v>1291</v>
      </c>
      <c r="UIE297" s="38" t="s">
        <v>1291</v>
      </c>
      <c r="UIF297" s="38" t="s">
        <v>1291</v>
      </c>
      <c r="UIG297" s="38" t="s">
        <v>1291</v>
      </c>
      <c r="UIH297" s="38" t="s">
        <v>1291</v>
      </c>
      <c r="UII297" s="38" t="s">
        <v>1291</v>
      </c>
      <c r="UIJ297" s="38" t="s">
        <v>1291</v>
      </c>
      <c r="UIK297" s="38" t="s">
        <v>1291</v>
      </c>
      <c r="UIL297" s="38" t="s">
        <v>1291</v>
      </c>
      <c r="UIM297" s="38" t="s">
        <v>1291</v>
      </c>
      <c r="UIN297" s="38" t="s">
        <v>1291</v>
      </c>
      <c r="UIO297" s="38" t="s">
        <v>1291</v>
      </c>
      <c r="UIP297" s="38" t="s">
        <v>1291</v>
      </c>
      <c r="UIQ297" s="38" t="s">
        <v>1291</v>
      </c>
      <c r="UIR297" s="38" t="s">
        <v>1291</v>
      </c>
      <c r="UIS297" s="38" t="s">
        <v>1291</v>
      </c>
      <c r="UIT297" s="38" t="s">
        <v>1291</v>
      </c>
      <c r="UIU297" s="38" t="s">
        <v>1291</v>
      </c>
      <c r="UIV297" s="38" t="s">
        <v>1291</v>
      </c>
      <c r="UIW297" s="38" t="s">
        <v>1291</v>
      </c>
      <c r="UIX297" s="38" t="s">
        <v>1291</v>
      </c>
      <c r="UIY297" s="38" t="s">
        <v>1291</v>
      </c>
      <c r="UIZ297" s="38" t="s">
        <v>1291</v>
      </c>
      <c r="UJA297" s="38" t="s">
        <v>1291</v>
      </c>
      <c r="UJB297" s="38" t="s">
        <v>1291</v>
      </c>
      <c r="UJC297" s="38" t="s">
        <v>1291</v>
      </c>
      <c r="UJD297" s="38" t="s">
        <v>1291</v>
      </c>
      <c r="UJE297" s="38" t="s">
        <v>1291</v>
      </c>
      <c r="UJF297" s="38" t="s">
        <v>1291</v>
      </c>
      <c r="UJG297" s="38" t="s">
        <v>1291</v>
      </c>
      <c r="UJH297" s="38" t="s">
        <v>1291</v>
      </c>
      <c r="UJI297" s="38" t="s">
        <v>1291</v>
      </c>
      <c r="UJJ297" s="38" t="s">
        <v>1291</v>
      </c>
      <c r="UJK297" s="38" t="s">
        <v>1291</v>
      </c>
      <c r="UJL297" s="38" t="s">
        <v>1291</v>
      </c>
      <c r="UJM297" s="38" t="s">
        <v>1291</v>
      </c>
      <c r="UJN297" s="38" t="s">
        <v>1291</v>
      </c>
      <c r="UJO297" s="38" t="s">
        <v>1291</v>
      </c>
      <c r="UJP297" s="38" t="s">
        <v>1291</v>
      </c>
      <c r="UJQ297" s="38" t="s">
        <v>1291</v>
      </c>
      <c r="UJR297" s="38" t="s">
        <v>1291</v>
      </c>
      <c r="UJS297" s="38" t="s">
        <v>1291</v>
      </c>
      <c r="UJT297" s="38" t="s">
        <v>1291</v>
      </c>
      <c r="UJU297" s="38" t="s">
        <v>1291</v>
      </c>
      <c r="UJV297" s="38" t="s">
        <v>1291</v>
      </c>
      <c r="UJW297" s="38" t="s">
        <v>1291</v>
      </c>
      <c r="UJX297" s="38" t="s">
        <v>1291</v>
      </c>
      <c r="UJY297" s="38" t="s">
        <v>1291</v>
      </c>
      <c r="UJZ297" s="38" t="s">
        <v>1291</v>
      </c>
      <c r="UKA297" s="38" t="s">
        <v>1291</v>
      </c>
      <c r="UKB297" s="38" t="s">
        <v>1291</v>
      </c>
      <c r="UKC297" s="38" t="s">
        <v>1291</v>
      </c>
      <c r="UKD297" s="38" t="s">
        <v>1291</v>
      </c>
      <c r="UKE297" s="38" t="s">
        <v>1291</v>
      </c>
      <c r="UKF297" s="38" t="s">
        <v>1291</v>
      </c>
      <c r="UKG297" s="38" t="s">
        <v>1291</v>
      </c>
      <c r="UKH297" s="38" t="s">
        <v>1291</v>
      </c>
      <c r="UKI297" s="38" t="s">
        <v>1291</v>
      </c>
      <c r="UKJ297" s="38" t="s">
        <v>1291</v>
      </c>
      <c r="UKK297" s="38" t="s">
        <v>1291</v>
      </c>
      <c r="UKL297" s="38" t="s">
        <v>1291</v>
      </c>
      <c r="UKM297" s="38" t="s">
        <v>1291</v>
      </c>
      <c r="UKN297" s="38" t="s">
        <v>1291</v>
      </c>
      <c r="UKO297" s="38" t="s">
        <v>1291</v>
      </c>
      <c r="UKP297" s="38" t="s">
        <v>1291</v>
      </c>
      <c r="UKQ297" s="38" t="s">
        <v>1291</v>
      </c>
      <c r="UKR297" s="38" t="s">
        <v>1291</v>
      </c>
      <c r="UKS297" s="38" t="s">
        <v>1291</v>
      </c>
      <c r="UKT297" s="38" t="s">
        <v>1291</v>
      </c>
      <c r="UKU297" s="38" t="s">
        <v>1291</v>
      </c>
      <c r="UKV297" s="38" t="s">
        <v>1291</v>
      </c>
      <c r="UKW297" s="38" t="s">
        <v>1291</v>
      </c>
      <c r="UKX297" s="38" t="s">
        <v>1291</v>
      </c>
      <c r="UKY297" s="38" t="s">
        <v>1291</v>
      </c>
      <c r="UKZ297" s="38" t="s">
        <v>1291</v>
      </c>
      <c r="ULA297" s="38" t="s">
        <v>1291</v>
      </c>
      <c r="ULB297" s="38" t="s">
        <v>1291</v>
      </c>
      <c r="ULC297" s="38" t="s">
        <v>1291</v>
      </c>
      <c r="ULD297" s="38" t="s">
        <v>1291</v>
      </c>
      <c r="ULE297" s="38" t="s">
        <v>1291</v>
      </c>
      <c r="ULF297" s="38" t="s">
        <v>1291</v>
      </c>
      <c r="ULG297" s="38" t="s">
        <v>1291</v>
      </c>
      <c r="ULH297" s="38" t="s">
        <v>1291</v>
      </c>
      <c r="ULI297" s="38" t="s">
        <v>1291</v>
      </c>
      <c r="ULJ297" s="38" t="s">
        <v>1291</v>
      </c>
      <c r="ULK297" s="38" t="s">
        <v>1291</v>
      </c>
      <c r="ULL297" s="38" t="s">
        <v>1291</v>
      </c>
      <c r="ULM297" s="38" t="s">
        <v>1291</v>
      </c>
      <c r="ULN297" s="38" t="s">
        <v>1291</v>
      </c>
      <c r="ULO297" s="38" t="s">
        <v>1291</v>
      </c>
      <c r="ULP297" s="38" t="s">
        <v>1291</v>
      </c>
      <c r="ULQ297" s="38" t="s">
        <v>1291</v>
      </c>
      <c r="ULR297" s="38" t="s">
        <v>1291</v>
      </c>
      <c r="ULS297" s="38" t="s">
        <v>1291</v>
      </c>
      <c r="ULT297" s="38" t="s">
        <v>1291</v>
      </c>
      <c r="ULU297" s="38" t="s">
        <v>1291</v>
      </c>
      <c r="ULV297" s="38" t="s">
        <v>1291</v>
      </c>
      <c r="ULW297" s="38" t="s">
        <v>1291</v>
      </c>
      <c r="ULX297" s="38" t="s">
        <v>1291</v>
      </c>
      <c r="ULY297" s="38" t="s">
        <v>1291</v>
      </c>
      <c r="ULZ297" s="38" t="s">
        <v>1291</v>
      </c>
      <c r="UMA297" s="38" t="s">
        <v>1291</v>
      </c>
      <c r="UMB297" s="38" t="s">
        <v>1291</v>
      </c>
      <c r="UMC297" s="38" t="s">
        <v>1291</v>
      </c>
      <c r="UMD297" s="38" t="s">
        <v>1291</v>
      </c>
      <c r="UME297" s="38" t="s">
        <v>1291</v>
      </c>
      <c r="UMF297" s="38" t="s">
        <v>1291</v>
      </c>
      <c r="UMG297" s="38" t="s">
        <v>1291</v>
      </c>
      <c r="UMH297" s="38" t="s">
        <v>1291</v>
      </c>
      <c r="UMI297" s="38" t="s">
        <v>1291</v>
      </c>
      <c r="UMJ297" s="38" t="s">
        <v>1291</v>
      </c>
      <c r="UMK297" s="38" t="s">
        <v>1291</v>
      </c>
      <c r="UML297" s="38" t="s">
        <v>1291</v>
      </c>
      <c r="UMM297" s="38" t="s">
        <v>1291</v>
      </c>
      <c r="UMN297" s="38" t="s">
        <v>1291</v>
      </c>
      <c r="UMO297" s="38" t="s">
        <v>1291</v>
      </c>
      <c r="UMP297" s="38" t="s">
        <v>1291</v>
      </c>
      <c r="UMQ297" s="38" t="s">
        <v>1291</v>
      </c>
      <c r="UMR297" s="38" t="s">
        <v>1291</v>
      </c>
      <c r="UMS297" s="38" t="s">
        <v>1291</v>
      </c>
      <c r="UMT297" s="38" t="s">
        <v>1291</v>
      </c>
      <c r="UMU297" s="38" t="s">
        <v>1291</v>
      </c>
      <c r="UMV297" s="38" t="s">
        <v>1291</v>
      </c>
      <c r="UMW297" s="38" t="s">
        <v>1291</v>
      </c>
      <c r="UMX297" s="38" t="s">
        <v>1291</v>
      </c>
      <c r="UMY297" s="38" t="s">
        <v>1291</v>
      </c>
      <c r="UMZ297" s="38" t="s">
        <v>1291</v>
      </c>
      <c r="UNA297" s="38" t="s">
        <v>1291</v>
      </c>
      <c r="UNB297" s="38" t="s">
        <v>1291</v>
      </c>
      <c r="UNC297" s="38" t="s">
        <v>1291</v>
      </c>
      <c r="UND297" s="38" t="s">
        <v>1291</v>
      </c>
      <c r="UNE297" s="38" t="s">
        <v>1291</v>
      </c>
      <c r="UNF297" s="38" t="s">
        <v>1291</v>
      </c>
      <c r="UNG297" s="38" t="s">
        <v>1291</v>
      </c>
      <c r="UNH297" s="38" t="s">
        <v>1291</v>
      </c>
      <c r="UNI297" s="38" t="s">
        <v>1291</v>
      </c>
      <c r="UNJ297" s="38" t="s">
        <v>1291</v>
      </c>
      <c r="UNK297" s="38" t="s">
        <v>1291</v>
      </c>
      <c r="UNL297" s="38" t="s">
        <v>1291</v>
      </c>
      <c r="UNM297" s="38" t="s">
        <v>1291</v>
      </c>
      <c r="UNN297" s="38" t="s">
        <v>1291</v>
      </c>
      <c r="UNO297" s="38" t="s">
        <v>1291</v>
      </c>
      <c r="UNP297" s="38" t="s">
        <v>1291</v>
      </c>
      <c r="UNQ297" s="38" t="s">
        <v>1291</v>
      </c>
      <c r="UNR297" s="38" t="s">
        <v>1291</v>
      </c>
      <c r="UNS297" s="38" t="s">
        <v>1291</v>
      </c>
      <c r="UNT297" s="38" t="s">
        <v>1291</v>
      </c>
      <c r="UNU297" s="38" t="s">
        <v>1291</v>
      </c>
      <c r="UNV297" s="38" t="s">
        <v>1291</v>
      </c>
      <c r="UNW297" s="38" t="s">
        <v>1291</v>
      </c>
      <c r="UNX297" s="38" t="s">
        <v>1291</v>
      </c>
      <c r="UNY297" s="38" t="s">
        <v>1291</v>
      </c>
      <c r="UNZ297" s="38" t="s">
        <v>1291</v>
      </c>
      <c r="UOA297" s="38" t="s">
        <v>1291</v>
      </c>
      <c r="UOB297" s="38" t="s">
        <v>1291</v>
      </c>
      <c r="UOC297" s="38" t="s">
        <v>1291</v>
      </c>
      <c r="UOD297" s="38" t="s">
        <v>1291</v>
      </c>
      <c r="UOE297" s="38" t="s">
        <v>1291</v>
      </c>
      <c r="UOF297" s="38" t="s">
        <v>1291</v>
      </c>
      <c r="UOG297" s="38" t="s">
        <v>1291</v>
      </c>
      <c r="UOH297" s="38" t="s">
        <v>1291</v>
      </c>
      <c r="UOI297" s="38" t="s">
        <v>1291</v>
      </c>
      <c r="UOJ297" s="38" t="s">
        <v>1291</v>
      </c>
      <c r="UOK297" s="38" t="s">
        <v>1291</v>
      </c>
      <c r="UOL297" s="38" t="s">
        <v>1291</v>
      </c>
      <c r="UOM297" s="38" t="s">
        <v>1291</v>
      </c>
      <c r="UON297" s="38" t="s">
        <v>1291</v>
      </c>
      <c r="UOO297" s="38" t="s">
        <v>1291</v>
      </c>
      <c r="UOP297" s="38" t="s">
        <v>1291</v>
      </c>
      <c r="UOQ297" s="38" t="s">
        <v>1291</v>
      </c>
      <c r="UOR297" s="38" t="s">
        <v>1291</v>
      </c>
      <c r="UOS297" s="38" t="s">
        <v>1291</v>
      </c>
      <c r="UOT297" s="38" t="s">
        <v>1291</v>
      </c>
      <c r="UOU297" s="38" t="s">
        <v>1291</v>
      </c>
      <c r="UOV297" s="38" t="s">
        <v>1291</v>
      </c>
      <c r="UOW297" s="38" t="s">
        <v>1291</v>
      </c>
      <c r="UOX297" s="38" t="s">
        <v>1291</v>
      </c>
      <c r="UOY297" s="38" t="s">
        <v>1291</v>
      </c>
      <c r="UOZ297" s="38" t="s">
        <v>1291</v>
      </c>
      <c r="UPA297" s="38" t="s">
        <v>1291</v>
      </c>
      <c r="UPB297" s="38" t="s">
        <v>1291</v>
      </c>
      <c r="UPC297" s="38" t="s">
        <v>1291</v>
      </c>
      <c r="UPD297" s="38" t="s">
        <v>1291</v>
      </c>
      <c r="UPE297" s="38" t="s">
        <v>1291</v>
      </c>
      <c r="UPF297" s="38" t="s">
        <v>1291</v>
      </c>
      <c r="UPG297" s="38" t="s">
        <v>1291</v>
      </c>
      <c r="UPH297" s="38" t="s">
        <v>1291</v>
      </c>
      <c r="UPI297" s="38" t="s">
        <v>1291</v>
      </c>
      <c r="UPJ297" s="38" t="s">
        <v>1291</v>
      </c>
      <c r="UPK297" s="38" t="s">
        <v>1291</v>
      </c>
      <c r="UPL297" s="38" t="s">
        <v>1291</v>
      </c>
      <c r="UPM297" s="38" t="s">
        <v>1291</v>
      </c>
      <c r="UPN297" s="38" t="s">
        <v>1291</v>
      </c>
      <c r="UPO297" s="38" t="s">
        <v>1291</v>
      </c>
      <c r="UPP297" s="38" t="s">
        <v>1291</v>
      </c>
      <c r="UPQ297" s="38" t="s">
        <v>1291</v>
      </c>
      <c r="UPR297" s="38" t="s">
        <v>1291</v>
      </c>
      <c r="UPS297" s="38" t="s">
        <v>1291</v>
      </c>
      <c r="UPT297" s="38" t="s">
        <v>1291</v>
      </c>
      <c r="UPU297" s="38" t="s">
        <v>1291</v>
      </c>
      <c r="UPV297" s="38" t="s">
        <v>1291</v>
      </c>
      <c r="UPW297" s="38" t="s">
        <v>1291</v>
      </c>
      <c r="UPX297" s="38" t="s">
        <v>1291</v>
      </c>
      <c r="UPY297" s="38" t="s">
        <v>1291</v>
      </c>
      <c r="UPZ297" s="38" t="s">
        <v>1291</v>
      </c>
      <c r="UQA297" s="38" t="s">
        <v>1291</v>
      </c>
      <c r="UQB297" s="38" t="s">
        <v>1291</v>
      </c>
      <c r="UQC297" s="38" t="s">
        <v>1291</v>
      </c>
      <c r="UQD297" s="38" t="s">
        <v>1291</v>
      </c>
      <c r="UQE297" s="38" t="s">
        <v>1291</v>
      </c>
      <c r="UQF297" s="38" t="s">
        <v>1291</v>
      </c>
      <c r="UQG297" s="38" t="s">
        <v>1291</v>
      </c>
      <c r="UQH297" s="38" t="s">
        <v>1291</v>
      </c>
      <c r="UQI297" s="38" t="s">
        <v>1291</v>
      </c>
      <c r="UQJ297" s="38" t="s">
        <v>1291</v>
      </c>
      <c r="UQK297" s="38" t="s">
        <v>1291</v>
      </c>
      <c r="UQL297" s="38" t="s">
        <v>1291</v>
      </c>
      <c r="UQM297" s="38" t="s">
        <v>1291</v>
      </c>
      <c r="UQN297" s="38" t="s">
        <v>1291</v>
      </c>
      <c r="UQO297" s="38" t="s">
        <v>1291</v>
      </c>
      <c r="UQP297" s="38" t="s">
        <v>1291</v>
      </c>
      <c r="UQQ297" s="38" t="s">
        <v>1291</v>
      </c>
      <c r="UQR297" s="38" t="s">
        <v>1291</v>
      </c>
      <c r="UQS297" s="38" t="s">
        <v>1291</v>
      </c>
      <c r="UQT297" s="38" t="s">
        <v>1291</v>
      </c>
      <c r="UQU297" s="38" t="s">
        <v>1291</v>
      </c>
      <c r="UQV297" s="38" t="s">
        <v>1291</v>
      </c>
      <c r="UQW297" s="38" t="s">
        <v>1291</v>
      </c>
      <c r="UQX297" s="38" t="s">
        <v>1291</v>
      </c>
      <c r="UQY297" s="38" t="s">
        <v>1291</v>
      </c>
      <c r="UQZ297" s="38" t="s">
        <v>1291</v>
      </c>
      <c r="URA297" s="38" t="s">
        <v>1291</v>
      </c>
      <c r="URB297" s="38" t="s">
        <v>1291</v>
      </c>
      <c r="URC297" s="38" t="s">
        <v>1291</v>
      </c>
      <c r="URD297" s="38" t="s">
        <v>1291</v>
      </c>
      <c r="URE297" s="38" t="s">
        <v>1291</v>
      </c>
      <c r="URF297" s="38" t="s">
        <v>1291</v>
      </c>
      <c r="URG297" s="38" t="s">
        <v>1291</v>
      </c>
      <c r="URH297" s="38" t="s">
        <v>1291</v>
      </c>
      <c r="URI297" s="38" t="s">
        <v>1291</v>
      </c>
      <c r="URJ297" s="38" t="s">
        <v>1291</v>
      </c>
      <c r="URK297" s="38" t="s">
        <v>1291</v>
      </c>
      <c r="URL297" s="38" t="s">
        <v>1291</v>
      </c>
      <c r="URM297" s="38" t="s">
        <v>1291</v>
      </c>
      <c r="URN297" s="38" t="s">
        <v>1291</v>
      </c>
      <c r="URO297" s="38" t="s">
        <v>1291</v>
      </c>
      <c r="URP297" s="38" t="s">
        <v>1291</v>
      </c>
      <c r="URQ297" s="38" t="s">
        <v>1291</v>
      </c>
      <c r="URR297" s="38" t="s">
        <v>1291</v>
      </c>
      <c r="URS297" s="38" t="s">
        <v>1291</v>
      </c>
      <c r="URT297" s="38" t="s">
        <v>1291</v>
      </c>
      <c r="URU297" s="38" t="s">
        <v>1291</v>
      </c>
      <c r="URV297" s="38" t="s">
        <v>1291</v>
      </c>
      <c r="URW297" s="38" t="s">
        <v>1291</v>
      </c>
      <c r="URX297" s="38" t="s">
        <v>1291</v>
      </c>
      <c r="URY297" s="38" t="s">
        <v>1291</v>
      </c>
      <c r="URZ297" s="38" t="s">
        <v>1291</v>
      </c>
      <c r="USA297" s="38" t="s">
        <v>1291</v>
      </c>
      <c r="USB297" s="38" t="s">
        <v>1291</v>
      </c>
      <c r="USC297" s="38" t="s">
        <v>1291</v>
      </c>
      <c r="USD297" s="38" t="s">
        <v>1291</v>
      </c>
      <c r="USE297" s="38" t="s">
        <v>1291</v>
      </c>
      <c r="USF297" s="38" t="s">
        <v>1291</v>
      </c>
      <c r="USG297" s="38" t="s">
        <v>1291</v>
      </c>
      <c r="USH297" s="38" t="s">
        <v>1291</v>
      </c>
      <c r="USI297" s="38" t="s">
        <v>1291</v>
      </c>
      <c r="USJ297" s="38" t="s">
        <v>1291</v>
      </c>
      <c r="USK297" s="38" t="s">
        <v>1291</v>
      </c>
      <c r="USL297" s="38" t="s">
        <v>1291</v>
      </c>
      <c r="USM297" s="38" t="s">
        <v>1291</v>
      </c>
      <c r="USN297" s="38" t="s">
        <v>1291</v>
      </c>
      <c r="USO297" s="38" t="s">
        <v>1291</v>
      </c>
      <c r="USP297" s="38" t="s">
        <v>1291</v>
      </c>
      <c r="USQ297" s="38" t="s">
        <v>1291</v>
      </c>
      <c r="USR297" s="38" t="s">
        <v>1291</v>
      </c>
      <c r="USS297" s="38" t="s">
        <v>1291</v>
      </c>
      <c r="UST297" s="38" t="s">
        <v>1291</v>
      </c>
      <c r="USU297" s="38" t="s">
        <v>1291</v>
      </c>
      <c r="USV297" s="38" t="s">
        <v>1291</v>
      </c>
      <c r="USW297" s="38" t="s">
        <v>1291</v>
      </c>
      <c r="USX297" s="38" t="s">
        <v>1291</v>
      </c>
      <c r="USY297" s="38" t="s">
        <v>1291</v>
      </c>
      <c r="USZ297" s="38" t="s">
        <v>1291</v>
      </c>
      <c r="UTA297" s="38" t="s">
        <v>1291</v>
      </c>
      <c r="UTB297" s="38" t="s">
        <v>1291</v>
      </c>
      <c r="UTC297" s="38" t="s">
        <v>1291</v>
      </c>
      <c r="UTD297" s="38" t="s">
        <v>1291</v>
      </c>
      <c r="UTE297" s="38" t="s">
        <v>1291</v>
      </c>
      <c r="UTF297" s="38" t="s">
        <v>1291</v>
      </c>
      <c r="UTG297" s="38" t="s">
        <v>1291</v>
      </c>
      <c r="UTH297" s="38" t="s">
        <v>1291</v>
      </c>
      <c r="UTI297" s="38" t="s">
        <v>1291</v>
      </c>
      <c r="UTJ297" s="38" t="s">
        <v>1291</v>
      </c>
      <c r="UTK297" s="38" t="s">
        <v>1291</v>
      </c>
      <c r="UTL297" s="38" t="s">
        <v>1291</v>
      </c>
      <c r="UTM297" s="38" t="s">
        <v>1291</v>
      </c>
      <c r="UTN297" s="38" t="s">
        <v>1291</v>
      </c>
      <c r="UTO297" s="38" t="s">
        <v>1291</v>
      </c>
      <c r="UTP297" s="38" t="s">
        <v>1291</v>
      </c>
      <c r="UTQ297" s="38" t="s">
        <v>1291</v>
      </c>
      <c r="UTR297" s="38" t="s">
        <v>1291</v>
      </c>
      <c r="UTS297" s="38" t="s">
        <v>1291</v>
      </c>
      <c r="UTT297" s="38" t="s">
        <v>1291</v>
      </c>
      <c r="UTU297" s="38" t="s">
        <v>1291</v>
      </c>
      <c r="UTV297" s="38" t="s">
        <v>1291</v>
      </c>
      <c r="UTW297" s="38" t="s">
        <v>1291</v>
      </c>
      <c r="UTX297" s="38" t="s">
        <v>1291</v>
      </c>
      <c r="UTY297" s="38" t="s">
        <v>1291</v>
      </c>
      <c r="UTZ297" s="38" t="s">
        <v>1291</v>
      </c>
      <c r="UUA297" s="38" t="s">
        <v>1291</v>
      </c>
      <c r="UUB297" s="38" t="s">
        <v>1291</v>
      </c>
      <c r="UUC297" s="38" t="s">
        <v>1291</v>
      </c>
      <c r="UUD297" s="38" t="s">
        <v>1291</v>
      </c>
      <c r="UUE297" s="38" t="s">
        <v>1291</v>
      </c>
      <c r="UUF297" s="38" t="s">
        <v>1291</v>
      </c>
      <c r="UUG297" s="38" t="s">
        <v>1291</v>
      </c>
      <c r="UUH297" s="38" t="s">
        <v>1291</v>
      </c>
      <c r="UUI297" s="38" t="s">
        <v>1291</v>
      </c>
      <c r="UUJ297" s="38" t="s">
        <v>1291</v>
      </c>
      <c r="UUK297" s="38" t="s">
        <v>1291</v>
      </c>
      <c r="UUL297" s="38" t="s">
        <v>1291</v>
      </c>
      <c r="UUM297" s="38" t="s">
        <v>1291</v>
      </c>
      <c r="UUN297" s="38" t="s">
        <v>1291</v>
      </c>
      <c r="UUO297" s="38" t="s">
        <v>1291</v>
      </c>
      <c r="UUP297" s="38" t="s">
        <v>1291</v>
      </c>
      <c r="UUQ297" s="38" t="s">
        <v>1291</v>
      </c>
      <c r="UUR297" s="38" t="s">
        <v>1291</v>
      </c>
      <c r="UUS297" s="38" t="s">
        <v>1291</v>
      </c>
      <c r="UUT297" s="38" t="s">
        <v>1291</v>
      </c>
      <c r="UUU297" s="38" t="s">
        <v>1291</v>
      </c>
      <c r="UUV297" s="38" t="s">
        <v>1291</v>
      </c>
      <c r="UUW297" s="38" t="s">
        <v>1291</v>
      </c>
      <c r="UUX297" s="38" t="s">
        <v>1291</v>
      </c>
      <c r="UUY297" s="38" t="s">
        <v>1291</v>
      </c>
      <c r="UUZ297" s="38" t="s">
        <v>1291</v>
      </c>
      <c r="UVA297" s="38" t="s">
        <v>1291</v>
      </c>
      <c r="UVB297" s="38" t="s">
        <v>1291</v>
      </c>
      <c r="UVC297" s="38" t="s">
        <v>1291</v>
      </c>
      <c r="UVD297" s="38" t="s">
        <v>1291</v>
      </c>
      <c r="UVE297" s="38" t="s">
        <v>1291</v>
      </c>
      <c r="UVF297" s="38" t="s">
        <v>1291</v>
      </c>
      <c r="UVG297" s="38" t="s">
        <v>1291</v>
      </c>
      <c r="UVH297" s="38" t="s">
        <v>1291</v>
      </c>
      <c r="UVI297" s="38" t="s">
        <v>1291</v>
      </c>
      <c r="UVJ297" s="38" t="s">
        <v>1291</v>
      </c>
      <c r="UVK297" s="38" t="s">
        <v>1291</v>
      </c>
      <c r="UVL297" s="38" t="s">
        <v>1291</v>
      </c>
      <c r="UVM297" s="38" t="s">
        <v>1291</v>
      </c>
      <c r="UVN297" s="38" t="s">
        <v>1291</v>
      </c>
      <c r="UVO297" s="38" t="s">
        <v>1291</v>
      </c>
      <c r="UVP297" s="38" t="s">
        <v>1291</v>
      </c>
      <c r="UVQ297" s="38" t="s">
        <v>1291</v>
      </c>
      <c r="UVR297" s="38" t="s">
        <v>1291</v>
      </c>
      <c r="UVS297" s="38" t="s">
        <v>1291</v>
      </c>
      <c r="UVT297" s="38" t="s">
        <v>1291</v>
      </c>
      <c r="UVU297" s="38" t="s">
        <v>1291</v>
      </c>
      <c r="UVV297" s="38" t="s">
        <v>1291</v>
      </c>
      <c r="UVW297" s="38" t="s">
        <v>1291</v>
      </c>
      <c r="UVX297" s="38" t="s">
        <v>1291</v>
      </c>
      <c r="UVY297" s="38" t="s">
        <v>1291</v>
      </c>
      <c r="UVZ297" s="38" t="s">
        <v>1291</v>
      </c>
      <c r="UWA297" s="38" t="s">
        <v>1291</v>
      </c>
      <c r="UWB297" s="38" t="s">
        <v>1291</v>
      </c>
      <c r="UWC297" s="38" t="s">
        <v>1291</v>
      </c>
      <c r="UWD297" s="38" t="s">
        <v>1291</v>
      </c>
      <c r="UWE297" s="38" t="s">
        <v>1291</v>
      </c>
      <c r="UWF297" s="38" t="s">
        <v>1291</v>
      </c>
      <c r="UWG297" s="38" t="s">
        <v>1291</v>
      </c>
      <c r="UWH297" s="38" t="s">
        <v>1291</v>
      </c>
      <c r="UWI297" s="38" t="s">
        <v>1291</v>
      </c>
      <c r="UWJ297" s="38" t="s">
        <v>1291</v>
      </c>
      <c r="UWK297" s="38" t="s">
        <v>1291</v>
      </c>
      <c r="UWL297" s="38" t="s">
        <v>1291</v>
      </c>
      <c r="UWM297" s="38" t="s">
        <v>1291</v>
      </c>
      <c r="UWN297" s="38" t="s">
        <v>1291</v>
      </c>
      <c r="UWO297" s="38" t="s">
        <v>1291</v>
      </c>
      <c r="UWP297" s="38" t="s">
        <v>1291</v>
      </c>
      <c r="UWQ297" s="38" t="s">
        <v>1291</v>
      </c>
      <c r="UWR297" s="38" t="s">
        <v>1291</v>
      </c>
      <c r="UWS297" s="38" t="s">
        <v>1291</v>
      </c>
      <c r="UWT297" s="38" t="s">
        <v>1291</v>
      </c>
      <c r="UWU297" s="38" t="s">
        <v>1291</v>
      </c>
      <c r="UWV297" s="38" t="s">
        <v>1291</v>
      </c>
      <c r="UWW297" s="38" t="s">
        <v>1291</v>
      </c>
      <c r="UWX297" s="38" t="s">
        <v>1291</v>
      </c>
      <c r="UWY297" s="38" t="s">
        <v>1291</v>
      </c>
      <c r="UWZ297" s="38" t="s">
        <v>1291</v>
      </c>
      <c r="UXA297" s="38" t="s">
        <v>1291</v>
      </c>
      <c r="UXB297" s="38" t="s">
        <v>1291</v>
      </c>
      <c r="UXC297" s="38" t="s">
        <v>1291</v>
      </c>
      <c r="UXD297" s="38" t="s">
        <v>1291</v>
      </c>
      <c r="UXE297" s="38" t="s">
        <v>1291</v>
      </c>
      <c r="UXF297" s="38" t="s">
        <v>1291</v>
      </c>
      <c r="UXG297" s="38" t="s">
        <v>1291</v>
      </c>
      <c r="UXH297" s="38" t="s">
        <v>1291</v>
      </c>
      <c r="UXI297" s="38" t="s">
        <v>1291</v>
      </c>
      <c r="UXJ297" s="38" t="s">
        <v>1291</v>
      </c>
      <c r="UXK297" s="38" t="s">
        <v>1291</v>
      </c>
      <c r="UXL297" s="38" t="s">
        <v>1291</v>
      </c>
      <c r="UXM297" s="38" t="s">
        <v>1291</v>
      </c>
      <c r="UXN297" s="38" t="s">
        <v>1291</v>
      </c>
      <c r="UXO297" s="38" t="s">
        <v>1291</v>
      </c>
      <c r="UXP297" s="38" t="s">
        <v>1291</v>
      </c>
      <c r="UXQ297" s="38" t="s">
        <v>1291</v>
      </c>
      <c r="UXR297" s="38" t="s">
        <v>1291</v>
      </c>
      <c r="UXS297" s="38" t="s">
        <v>1291</v>
      </c>
      <c r="UXT297" s="38" t="s">
        <v>1291</v>
      </c>
      <c r="UXU297" s="38" t="s">
        <v>1291</v>
      </c>
      <c r="UXV297" s="38" t="s">
        <v>1291</v>
      </c>
      <c r="UXW297" s="38" t="s">
        <v>1291</v>
      </c>
      <c r="UXX297" s="38" t="s">
        <v>1291</v>
      </c>
      <c r="UXY297" s="38" t="s">
        <v>1291</v>
      </c>
      <c r="UXZ297" s="38" t="s">
        <v>1291</v>
      </c>
      <c r="UYA297" s="38" t="s">
        <v>1291</v>
      </c>
      <c r="UYB297" s="38" t="s">
        <v>1291</v>
      </c>
      <c r="UYC297" s="38" t="s">
        <v>1291</v>
      </c>
      <c r="UYD297" s="38" t="s">
        <v>1291</v>
      </c>
      <c r="UYE297" s="38" t="s">
        <v>1291</v>
      </c>
      <c r="UYF297" s="38" t="s">
        <v>1291</v>
      </c>
      <c r="UYG297" s="38" t="s">
        <v>1291</v>
      </c>
      <c r="UYH297" s="38" t="s">
        <v>1291</v>
      </c>
      <c r="UYI297" s="38" t="s">
        <v>1291</v>
      </c>
      <c r="UYJ297" s="38" t="s">
        <v>1291</v>
      </c>
      <c r="UYK297" s="38" t="s">
        <v>1291</v>
      </c>
      <c r="UYL297" s="38" t="s">
        <v>1291</v>
      </c>
      <c r="UYM297" s="38" t="s">
        <v>1291</v>
      </c>
      <c r="UYN297" s="38" t="s">
        <v>1291</v>
      </c>
      <c r="UYO297" s="38" t="s">
        <v>1291</v>
      </c>
      <c r="UYP297" s="38" t="s">
        <v>1291</v>
      </c>
      <c r="UYQ297" s="38" t="s">
        <v>1291</v>
      </c>
      <c r="UYR297" s="38" t="s">
        <v>1291</v>
      </c>
      <c r="UYS297" s="38" t="s">
        <v>1291</v>
      </c>
      <c r="UYT297" s="38" t="s">
        <v>1291</v>
      </c>
      <c r="UYU297" s="38" t="s">
        <v>1291</v>
      </c>
      <c r="UYV297" s="38" t="s">
        <v>1291</v>
      </c>
      <c r="UYW297" s="38" t="s">
        <v>1291</v>
      </c>
      <c r="UYX297" s="38" t="s">
        <v>1291</v>
      </c>
      <c r="UYY297" s="38" t="s">
        <v>1291</v>
      </c>
      <c r="UYZ297" s="38" t="s">
        <v>1291</v>
      </c>
      <c r="UZA297" s="38" t="s">
        <v>1291</v>
      </c>
      <c r="UZB297" s="38" t="s">
        <v>1291</v>
      </c>
      <c r="UZC297" s="38" t="s">
        <v>1291</v>
      </c>
      <c r="UZD297" s="38" t="s">
        <v>1291</v>
      </c>
      <c r="UZE297" s="38" t="s">
        <v>1291</v>
      </c>
      <c r="UZF297" s="38" t="s">
        <v>1291</v>
      </c>
      <c r="UZG297" s="38" t="s">
        <v>1291</v>
      </c>
      <c r="UZH297" s="38" t="s">
        <v>1291</v>
      </c>
      <c r="UZI297" s="38" t="s">
        <v>1291</v>
      </c>
      <c r="UZJ297" s="38" t="s">
        <v>1291</v>
      </c>
      <c r="UZK297" s="38" t="s">
        <v>1291</v>
      </c>
      <c r="UZL297" s="38" t="s">
        <v>1291</v>
      </c>
      <c r="UZM297" s="38" t="s">
        <v>1291</v>
      </c>
      <c r="UZN297" s="38" t="s">
        <v>1291</v>
      </c>
      <c r="UZO297" s="38" t="s">
        <v>1291</v>
      </c>
      <c r="UZP297" s="38" t="s">
        <v>1291</v>
      </c>
      <c r="UZQ297" s="38" t="s">
        <v>1291</v>
      </c>
      <c r="UZR297" s="38" t="s">
        <v>1291</v>
      </c>
      <c r="UZS297" s="38" t="s">
        <v>1291</v>
      </c>
      <c r="UZT297" s="38" t="s">
        <v>1291</v>
      </c>
      <c r="UZU297" s="38" t="s">
        <v>1291</v>
      </c>
      <c r="UZV297" s="38" t="s">
        <v>1291</v>
      </c>
      <c r="UZW297" s="38" t="s">
        <v>1291</v>
      </c>
      <c r="UZX297" s="38" t="s">
        <v>1291</v>
      </c>
      <c r="UZY297" s="38" t="s">
        <v>1291</v>
      </c>
      <c r="UZZ297" s="38" t="s">
        <v>1291</v>
      </c>
      <c r="VAA297" s="38" t="s">
        <v>1291</v>
      </c>
      <c r="VAB297" s="38" t="s">
        <v>1291</v>
      </c>
      <c r="VAC297" s="38" t="s">
        <v>1291</v>
      </c>
      <c r="VAD297" s="38" t="s">
        <v>1291</v>
      </c>
      <c r="VAE297" s="38" t="s">
        <v>1291</v>
      </c>
      <c r="VAF297" s="38" t="s">
        <v>1291</v>
      </c>
      <c r="VAG297" s="38" t="s">
        <v>1291</v>
      </c>
      <c r="VAH297" s="38" t="s">
        <v>1291</v>
      </c>
      <c r="VAI297" s="38" t="s">
        <v>1291</v>
      </c>
      <c r="VAJ297" s="38" t="s">
        <v>1291</v>
      </c>
      <c r="VAK297" s="38" t="s">
        <v>1291</v>
      </c>
      <c r="VAL297" s="38" t="s">
        <v>1291</v>
      </c>
      <c r="VAM297" s="38" t="s">
        <v>1291</v>
      </c>
      <c r="VAN297" s="38" t="s">
        <v>1291</v>
      </c>
      <c r="VAO297" s="38" t="s">
        <v>1291</v>
      </c>
      <c r="VAP297" s="38" t="s">
        <v>1291</v>
      </c>
      <c r="VAQ297" s="38" t="s">
        <v>1291</v>
      </c>
      <c r="VAR297" s="38" t="s">
        <v>1291</v>
      </c>
      <c r="VAS297" s="38" t="s">
        <v>1291</v>
      </c>
      <c r="VAT297" s="38" t="s">
        <v>1291</v>
      </c>
      <c r="VAU297" s="38" t="s">
        <v>1291</v>
      </c>
      <c r="VAV297" s="38" t="s">
        <v>1291</v>
      </c>
      <c r="VAW297" s="38" t="s">
        <v>1291</v>
      </c>
      <c r="VAX297" s="38" t="s">
        <v>1291</v>
      </c>
      <c r="VAY297" s="38" t="s">
        <v>1291</v>
      </c>
      <c r="VAZ297" s="38" t="s">
        <v>1291</v>
      </c>
      <c r="VBA297" s="38" t="s">
        <v>1291</v>
      </c>
      <c r="VBB297" s="38" t="s">
        <v>1291</v>
      </c>
      <c r="VBC297" s="38" t="s">
        <v>1291</v>
      </c>
      <c r="VBD297" s="38" t="s">
        <v>1291</v>
      </c>
      <c r="VBE297" s="38" t="s">
        <v>1291</v>
      </c>
      <c r="VBF297" s="38" t="s">
        <v>1291</v>
      </c>
      <c r="VBG297" s="38" t="s">
        <v>1291</v>
      </c>
      <c r="VBH297" s="38" t="s">
        <v>1291</v>
      </c>
      <c r="VBI297" s="38" t="s">
        <v>1291</v>
      </c>
      <c r="VBJ297" s="38" t="s">
        <v>1291</v>
      </c>
      <c r="VBK297" s="38" t="s">
        <v>1291</v>
      </c>
      <c r="VBL297" s="38" t="s">
        <v>1291</v>
      </c>
      <c r="VBM297" s="38" t="s">
        <v>1291</v>
      </c>
      <c r="VBN297" s="38" t="s">
        <v>1291</v>
      </c>
      <c r="VBO297" s="38" t="s">
        <v>1291</v>
      </c>
      <c r="VBP297" s="38" t="s">
        <v>1291</v>
      </c>
      <c r="VBQ297" s="38" t="s">
        <v>1291</v>
      </c>
      <c r="VBR297" s="38" t="s">
        <v>1291</v>
      </c>
      <c r="VBS297" s="38" t="s">
        <v>1291</v>
      </c>
      <c r="VBT297" s="38" t="s">
        <v>1291</v>
      </c>
      <c r="VBU297" s="38" t="s">
        <v>1291</v>
      </c>
      <c r="VBV297" s="38" t="s">
        <v>1291</v>
      </c>
      <c r="VBW297" s="38" t="s">
        <v>1291</v>
      </c>
      <c r="VBX297" s="38" t="s">
        <v>1291</v>
      </c>
      <c r="VBY297" s="38" t="s">
        <v>1291</v>
      </c>
      <c r="VBZ297" s="38" t="s">
        <v>1291</v>
      </c>
      <c r="VCA297" s="38" t="s">
        <v>1291</v>
      </c>
      <c r="VCB297" s="38" t="s">
        <v>1291</v>
      </c>
      <c r="VCC297" s="38" t="s">
        <v>1291</v>
      </c>
      <c r="VCD297" s="38" t="s">
        <v>1291</v>
      </c>
      <c r="VCE297" s="38" t="s">
        <v>1291</v>
      </c>
      <c r="VCF297" s="38" t="s">
        <v>1291</v>
      </c>
      <c r="VCG297" s="38" t="s">
        <v>1291</v>
      </c>
      <c r="VCH297" s="38" t="s">
        <v>1291</v>
      </c>
      <c r="VCI297" s="38" t="s">
        <v>1291</v>
      </c>
      <c r="VCJ297" s="38" t="s">
        <v>1291</v>
      </c>
      <c r="VCK297" s="38" t="s">
        <v>1291</v>
      </c>
      <c r="VCL297" s="38" t="s">
        <v>1291</v>
      </c>
      <c r="VCM297" s="38" t="s">
        <v>1291</v>
      </c>
      <c r="VCN297" s="38" t="s">
        <v>1291</v>
      </c>
      <c r="VCO297" s="38" t="s">
        <v>1291</v>
      </c>
      <c r="VCP297" s="38" t="s">
        <v>1291</v>
      </c>
      <c r="VCQ297" s="38" t="s">
        <v>1291</v>
      </c>
      <c r="VCR297" s="38" t="s">
        <v>1291</v>
      </c>
      <c r="VCS297" s="38" t="s">
        <v>1291</v>
      </c>
      <c r="VCT297" s="38" t="s">
        <v>1291</v>
      </c>
      <c r="VCU297" s="38" t="s">
        <v>1291</v>
      </c>
      <c r="VCV297" s="38" t="s">
        <v>1291</v>
      </c>
      <c r="VCW297" s="38" t="s">
        <v>1291</v>
      </c>
      <c r="VCX297" s="38" t="s">
        <v>1291</v>
      </c>
      <c r="VCY297" s="38" t="s">
        <v>1291</v>
      </c>
      <c r="VCZ297" s="38" t="s">
        <v>1291</v>
      </c>
      <c r="VDA297" s="38" t="s">
        <v>1291</v>
      </c>
      <c r="VDB297" s="38" t="s">
        <v>1291</v>
      </c>
      <c r="VDC297" s="38" t="s">
        <v>1291</v>
      </c>
      <c r="VDD297" s="38" t="s">
        <v>1291</v>
      </c>
      <c r="VDE297" s="38" t="s">
        <v>1291</v>
      </c>
      <c r="VDF297" s="38" t="s">
        <v>1291</v>
      </c>
      <c r="VDG297" s="38" t="s">
        <v>1291</v>
      </c>
      <c r="VDH297" s="38" t="s">
        <v>1291</v>
      </c>
      <c r="VDI297" s="38" t="s">
        <v>1291</v>
      </c>
      <c r="VDJ297" s="38" t="s">
        <v>1291</v>
      </c>
      <c r="VDK297" s="38" t="s">
        <v>1291</v>
      </c>
      <c r="VDL297" s="38" t="s">
        <v>1291</v>
      </c>
      <c r="VDM297" s="38" t="s">
        <v>1291</v>
      </c>
      <c r="VDN297" s="38" t="s">
        <v>1291</v>
      </c>
      <c r="VDO297" s="38" t="s">
        <v>1291</v>
      </c>
      <c r="VDP297" s="38" t="s">
        <v>1291</v>
      </c>
      <c r="VDQ297" s="38" t="s">
        <v>1291</v>
      </c>
      <c r="VDR297" s="38" t="s">
        <v>1291</v>
      </c>
      <c r="VDS297" s="38" t="s">
        <v>1291</v>
      </c>
      <c r="VDT297" s="38" t="s">
        <v>1291</v>
      </c>
      <c r="VDU297" s="38" t="s">
        <v>1291</v>
      </c>
      <c r="VDV297" s="38" t="s">
        <v>1291</v>
      </c>
      <c r="VDW297" s="38" t="s">
        <v>1291</v>
      </c>
      <c r="VDX297" s="38" t="s">
        <v>1291</v>
      </c>
      <c r="VDY297" s="38" t="s">
        <v>1291</v>
      </c>
      <c r="VDZ297" s="38" t="s">
        <v>1291</v>
      </c>
      <c r="VEA297" s="38" t="s">
        <v>1291</v>
      </c>
      <c r="VEB297" s="38" t="s">
        <v>1291</v>
      </c>
      <c r="VEC297" s="38" t="s">
        <v>1291</v>
      </c>
      <c r="VED297" s="38" t="s">
        <v>1291</v>
      </c>
      <c r="VEE297" s="38" t="s">
        <v>1291</v>
      </c>
      <c r="VEF297" s="38" t="s">
        <v>1291</v>
      </c>
      <c r="VEG297" s="38" t="s">
        <v>1291</v>
      </c>
      <c r="VEH297" s="38" t="s">
        <v>1291</v>
      </c>
      <c r="VEI297" s="38" t="s">
        <v>1291</v>
      </c>
      <c r="VEJ297" s="38" t="s">
        <v>1291</v>
      </c>
      <c r="VEK297" s="38" t="s">
        <v>1291</v>
      </c>
      <c r="VEL297" s="38" t="s">
        <v>1291</v>
      </c>
      <c r="VEM297" s="38" t="s">
        <v>1291</v>
      </c>
      <c r="VEN297" s="38" t="s">
        <v>1291</v>
      </c>
      <c r="VEO297" s="38" t="s">
        <v>1291</v>
      </c>
      <c r="VEP297" s="38" t="s">
        <v>1291</v>
      </c>
      <c r="VEQ297" s="38" t="s">
        <v>1291</v>
      </c>
      <c r="VER297" s="38" t="s">
        <v>1291</v>
      </c>
      <c r="VES297" s="38" t="s">
        <v>1291</v>
      </c>
      <c r="VET297" s="38" t="s">
        <v>1291</v>
      </c>
      <c r="VEU297" s="38" t="s">
        <v>1291</v>
      </c>
      <c r="VEV297" s="38" t="s">
        <v>1291</v>
      </c>
      <c r="VEW297" s="38" t="s">
        <v>1291</v>
      </c>
      <c r="VEX297" s="38" t="s">
        <v>1291</v>
      </c>
      <c r="VEY297" s="38" t="s">
        <v>1291</v>
      </c>
      <c r="VEZ297" s="38" t="s">
        <v>1291</v>
      </c>
      <c r="VFA297" s="38" t="s">
        <v>1291</v>
      </c>
      <c r="VFB297" s="38" t="s">
        <v>1291</v>
      </c>
      <c r="VFC297" s="38" t="s">
        <v>1291</v>
      </c>
      <c r="VFD297" s="38" t="s">
        <v>1291</v>
      </c>
      <c r="VFE297" s="38" t="s">
        <v>1291</v>
      </c>
      <c r="VFF297" s="38" t="s">
        <v>1291</v>
      </c>
      <c r="VFG297" s="38" t="s">
        <v>1291</v>
      </c>
      <c r="VFH297" s="38" t="s">
        <v>1291</v>
      </c>
      <c r="VFI297" s="38" t="s">
        <v>1291</v>
      </c>
      <c r="VFJ297" s="38" t="s">
        <v>1291</v>
      </c>
      <c r="VFK297" s="38" t="s">
        <v>1291</v>
      </c>
      <c r="VFL297" s="38" t="s">
        <v>1291</v>
      </c>
      <c r="VFM297" s="38" t="s">
        <v>1291</v>
      </c>
      <c r="VFN297" s="38" t="s">
        <v>1291</v>
      </c>
      <c r="VFO297" s="38" t="s">
        <v>1291</v>
      </c>
      <c r="VFP297" s="38" t="s">
        <v>1291</v>
      </c>
      <c r="VFQ297" s="38" t="s">
        <v>1291</v>
      </c>
      <c r="VFR297" s="38" t="s">
        <v>1291</v>
      </c>
      <c r="VFS297" s="38" t="s">
        <v>1291</v>
      </c>
      <c r="VFT297" s="38" t="s">
        <v>1291</v>
      </c>
      <c r="VFU297" s="38" t="s">
        <v>1291</v>
      </c>
      <c r="VFV297" s="38" t="s">
        <v>1291</v>
      </c>
      <c r="VFW297" s="38" t="s">
        <v>1291</v>
      </c>
      <c r="VFX297" s="38" t="s">
        <v>1291</v>
      </c>
      <c r="VFY297" s="38" t="s">
        <v>1291</v>
      </c>
      <c r="VFZ297" s="38" t="s">
        <v>1291</v>
      </c>
      <c r="VGA297" s="38" t="s">
        <v>1291</v>
      </c>
      <c r="VGB297" s="38" t="s">
        <v>1291</v>
      </c>
      <c r="VGC297" s="38" t="s">
        <v>1291</v>
      </c>
      <c r="VGD297" s="38" t="s">
        <v>1291</v>
      </c>
      <c r="VGE297" s="38" t="s">
        <v>1291</v>
      </c>
      <c r="VGF297" s="38" t="s">
        <v>1291</v>
      </c>
      <c r="VGG297" s="38" t="s">
        <v>1291</v>
      </c>
      <c r="VGH297" s="38" t="s">
        <v>1291</v>
      </c>
      <c r="VGI297" s="38" t="s">
        <v>1291</v>
      </c>
      <c r="VGJ297" s="38" t="s">
        <v>1291</v>
      </c>
      <c r="VGK297" s="38" t="s">
        <v>1291</v>
      </c>
      <c r="VGL297" s="38" t="s">
        <v>1291</v>
      </c>
      <c r="VGM297" s="38" t="s">
        <v>1291</v>
      </c>
      <c r="VGN297" s="38" t="s">
        <v>1291</v>
      </c>
      <c r="VGO297" s="38" t="s">
        <v>1291</v>
      </c>
      <c r="VGP297" s="38" t="s">
        <v>1291</v>
      </c>
      <c r="VGQ297" s="38" t="s">
        <v>1291</v>
      </c>
      <c r="VGR297" s="38" t="s">
        <v>1291</v>
      </c>
      <c r="VGS297" s="38" t="s">
        <v>1291</v>
      </c>
      <c r="VGT297" s="38" t="s">
        <v>1291</v>
      </c>
      <c r="VGU297" s="38" t="s">
        <v>1291</v>
      </c>
      <c r="VGV297" s="38" t="s">
        <v>1291</v>
      </c>
      <c r="VGW297" s="38" t="s">
        <v>1291</v>
      </c>
      <c r="VGX297" s="38" t="s">
        <v>1291</v>
      </c>
      <c r="VGY297" s="38" t="s">
        <v>1291</v>
      </c>
      <c r="VGZ297" s="38" t="s">
        <v>1291</v>
      </c>
      <c r="VHA297" s="38" t="s">
        <v>1291</v>
      </c>
      <c r="VHB297" s="38" t="s">
        <v>1291</v>
      </c>
      <c r="VHC297" s="38" t="s">
        <v>1291</v>
      </c>
      <c r="VHD297" s="38" t="s">
        <v>1291</v>
      </c>
      <c r="VHE297" s="38" t="s">
        <v>1291</v>
      </c>
      <c r="VHF297" s="38" t="s">
        <v>1291</v>
      </c>
      <c r="VHG297" s="38" t="s">
        <v>1291</v>
      </c>
      <c r="VHH297" s="38" t="s">
        <v>1291</v>
      </c>
      <c r="VHI297" s="38" t="s">
        <v>1291</v>
      </c>
      <c r="VHJ297" s="38" t="s">
        <v>1291</v>
      </c>
      <c r="VHK297" s="38" t="s">
        <v>1291</v>
      </c>
      <c r="VHL297" s="38" t="s">
        <v>1291</v>
      </c>
      <c r="VHM297" s="38" t="s">
        <v>1291</v>
      </c>
      <c r="VHN297" s="38" t="s">
        <v>1291</v>
      </c>
      <c r="VHO297" s="38" t="s">
        <v>1291</v>
      </c>
      <c r="VHP297" s="38" t="s">
        <v>1291</v>
      </c>
      <c r="VHQ297" s="38" t="s">
        <v>1291</v>
      </c>
      <c r="VHR297" s="38" t="s">
        <v>1291</v>
      </c>
      <c r="VHS297" s="38" t="s">
        <v>1291</v>
      </c>
      <c r="VHT297" s="38" t="s">
        <v>1291</v>
      </c>
      <c r="VHU297" s="38" t="s">
        <v>1291</v>
      </c>
      <c r="VHV297" s="38" t="s">
        <v>1291</v>
      </c>
      <c r="VHW297" s="38" t="s">
        <v>1291</v>
      </c>
      <c r="VHX297" s="38" t="s">
        <v>1291</v>
      </c>
      <c r="VHY297" s="38" t="s">
        <v>1291</v>
      </c>
      <c r="VHZ297" s="38" t="s">
        <v>1291</v>
      </c>
      <c r="VIA297" s="38" t="s">
        <v>1291</v>
      </c>
      <c r="VIB297" s="38" t="s">
        <v>1291</v>
      </c>
      <c r="VIC297" s="38" t="s">
        <v>1291</v>
      </c>
      <c r="VID297" s="38" t="s">
        <v>1291</v>
      </c>
      <c r="VIE297" s="38" t="s">
        <v>1291</v>
      </c>
      <c r="VIF297" s="38" t="s">
        <v>1291</v>
      </c>
      <c r="VIG297" s="38" t="s">
        <v>1291</v>
      </c>
      <c r="VIH297" s="38" t="s">
        <v>1291</v>
      </c>
      <c r="VII297" s="38" t="s">
        <v>1291</v>
      </c>
      <c r="VIJ297" s="38" t="s">
        <v>1291</v>
      </c>
      <c r="VIK297" s="38" t="s">
        <v>1291</v>
      </c>
      <c r="VIL297" s="38" t="s">
        <v>1291</v>
      </c>
      <c r="VIM297" s="38" t="s">
        <v>1291</v>
      </c>
      <c r="VIN297" s="38" t="s">
        <v>1291</v>
      </c>
      <c r="VIO297" s="38" t="s">
        <v>1291</v>
      </c>
      <c r="VIP297" s="38" t="s">
        <v>1291</v>
      </c>
      <c r="VIQ297" s="38" t="s">
        <v>1291</v>
      </c>
      <c r="VIR297" s="38" t="s">
        <v>1291</v>
      </c>
      <c r="VIS297" s="38" t="s">
        <v>1291</v>
      </c>
      <c r="VIT297" s="38" t="s">
        <v>1291</v>
      </c>
      <c r="VIU297" s="38" t="s">
        <v>1291</v>
      </c>
      <c r="VIV297" s="38" t="s">
        <v>1291</v>
      </c>
      <c r="VIW297" s="38" t="s">
        <v>1291</v>
      </c>
      <c r="VIX297" s="38" t="s">
        <v>1291</v>
      </c>
      <c r="VIY297" s="38" t="s">
        <v>1291</v>
      </c>
      <c r="VIZ297" s="38" t="s">
        <v>1291</v>
      </c>
      <c r="VJA297" s="38" t="s">
        <v>1291</v>
      </c>
      <c r="VJB297" s="38" t="s">
        <v>1291</v>
      </c>
      <c r="VJC297" s="38" t="s">
        <v>1291</v>
      </c>
      <c r="VJD297" s="38" t="s">
        <v>1291</v>
      </c>
      <c r="VJE297" s="38" t="s">
        <v>1291</v>
      </c>
      <c r="VJF297" s="38" t="s">
        <v>1291</v>
      </c>
      <c r="VJG297" s="38" t="s">
        <v>1291</v>
      </c>
      <c r="VJH297" s="38" t="s">
        <v>1291</v>
      </c>
      <c r="VJI297" s="38" t="s">
        <v>1291</v>
      </c>
      <c r="VJJ297" s="38" t="s">
        <v>1291</v>
      </c>
      <c r="VJK297" s="38" t="s">
        <v>1291</v>
      </c>
      <c r="VJL297" s="38" t="s">
        <v>1291</v>
      </c>
      <c r="VJM297" s="38" t="s">
        <v>1291</v>
      </c>
      <c r="VJN297" s="38" t="s">
        <v>1291</v>
      </c>
      <c r="VJO297" s="38" t="s">
        <v>1291</v>
      </c>
      <c r="VJP297" s="38" t="s">
        <v>1291</v>
      </c>
      <c r="VJQ297" s="38" t="s">
        <v>1291</v>
      </c>
      <c r="VJR297" s="38" t="s">
        <v>1291</v>
      </c>
      <c r="VJS297" s="38" t="s">
        <v>1291</v>
      </c>
      <c r="VJT297" s="38" t="s">
        <v>1291</v>
      </c>
      <c r="VJU297" s="38" t="s">
        <v>1291</v>
      </c>
      <c r="VJV297" s="38" t="s">
        <v>1291</v>
      </c>
      <c r="VJW297" s="38" t="s">
        <v>1291</v>
      </c>
      <c r="VJX297" s="38" t="s">
        <v>1291</v>
      </c>
      <c r="VJY297" s="38" t="s">
        <v>1291</v>
      </c>
      <c r="VJZ297" s="38" t="s">
        <v>1291</v>
      </c>
      <c r="VKA297" s="38" t="s">
        <v>1291</v>
      </c>
      <c r="VKB297" s="38" t="s">
        <v>1291</v>
      </c>
      <c r="VKC297" s="38" t="s">
        <v>1291</v>
      </c>
      <c r="VKD297" s="38" t="s">
        <v>1291</v>
      </c>
      <c r="VKE297" s="38" t="s">
        <v>1291</v>
      </c>
      <c r="VKF297" s="38" t="s">
        <v>1291</v>
      </c>
      <c r="VKG297" s="38" t="s">
        <v>1291</v>
      </c>
      <c r="VKH297" s="38" t="s">
        <v>1291</v>
      </c>
      <c r="VKI297" s="38" t="s">
        <v>1291</v>
      </c>
      <c r="VKJ297" s="38" t="s">
        <v>1291</v>
      </c>
      <c r="VKK297" s="38" t="s">
        <v>1291</v>
      </c>
      <c r="VKL297" s="38" t="s">
        <v>1291</v>
      </c>
      <c r="VKM297" s="38" t="s">
        <v>1291</v>
      </c>
      <c r="VKN297" s="38" t="s">
        <v>1291</v>
      </c>
      <c r="VKO297" s="38" t="s">
        <v>1291</v>
      </c>
      <c r="VKP297" s="38" t="s">
        <v>1291</v>
      </c>
      <c r="VKQ297" s="38" t="s">
        <v>1291</v>
      </c>
      <c r="VKR297" s="38" t="s">
        <v>1291</v>
      </c>
      <c r="VKS297" s="38" t="s">
        <v>1291</v>
      </c>
      <c r="VKT297" s="38" t="s">
        <v>1291</v>
      </c>
      <c r="VKU297" s="38" t="s">
        <v>1291</v>
      </c>
      <c r="VKV297" s="38" t="s">
        <v>1291</v>
      </c>
      <c r="VKW297" s="38" t="s">
        <v>1291</v>
      </c>
      <c r="VKX297" s="38" t="s">
        <v>1291</v>
      </c>
      <c r="VKY297" s="38" t="s">
        <v>1291</v>
      </c>
      <c r="VKZ297" s="38" t="s">
        <v>1291</v>
      </c>
      <c r="VLA297" s="38" t="s">
        <v>1291</v>
      </c>
      <c r="VLB297" s="38" t="s">
        <v>1291</v>
      </c>
      <c r="VLC297" s="38" t="s">
        <v>1291</v>
      </c>
      <c r="VLD297" s="38" t="s">
        <v>1291</v>
      </c>
      <c r="VLE297" s="38" t="s">
        <v>1291</v>
      </c>
      <c r="VLF297" s="38" t="s">
        <v>1291</v>
      </c>
      <c r="VLG297" s="38" t="s">
        <v>1291</v>
      </c>
      <c r="VLH297" s="38" t="s">
        <v>1291</v>
      </c>
      <c r="VLI297" s="38" t="s">
        <v>1291</v>
      </c>
      <c r="VLJ297" s="38" t="s">
        <v>1291</v>
      </c>
      <c r="VLK297" s="38" t="s">
        <v>1291</v>
      </c>
      <c r="VLL297" s="38" t="s">
        <v>1291</v>
      </c>
      <c r="VLM297" s="38" t="s">
        <v>1291</v>
      </c>
      <c r="VLN297" s="38" t="s">
        <v>1291</v>
      </c>
      <c r="VLO297" s="38" t="s">
        <v>1291</v>
      </c>
      <c r="VLP297" s="38" t="s">
        <v>1291</v>
      </c>
      <c r="VLQ297" s="38" t="s">
        <v>1291</v>
      </c>
      <c r="VLR297" s="38" t="s">
        <v>1291</v>
      </c>
      <c r="VLS297" s="38" t="s">
        <v>1291</v>
      </c>
      <c r="VLT297" s="38" t="s">
        <v>1291</v>
      </c>
      <c r="VLU297" s="38" t="s">
        <v>1291</v>
      </c>
      <c r="VLV297" s="38" t="s">
        <v>1291</v>
      </c>
      <c r="VLW297" s="38" t="s">
        <v>1291</v>
      </c>
      <c r="VLX297" s="38" t="s">
        <v>1291</v>
      </c>
      <c r="VLY297" s="38" t="s">
        <v>1291</v>
      </c>
      <c r="VLZ297" s="38" t="s">
        <v>1291</v>
      </c>
      <c r="VMA297" s="38" t="s">
        <v>1291</v>
      </c>
      <c r="VMB297" s="38" t="s">
        <v>1291</v>
      </c>
      <c r="VMC297" s="38" t="s">
        <v>1291</v>
      </c>
      <c r="VMD297" s="38" t="s">
        <v>1291</v>
      </c>
      <c r="VME297" s="38" t="s">
        <v>1291</v>
      </c>
      <c r="VMF297" s="38" t="s">
        <v>1291</v>
      </c>
      <c r="VMG297" s="38" t="s">
        <v>1291</v>
      </c>
      <c r="VMH297" s="38" t="s">
        <v>1291</v>
      </c>
      <c r="VMI297" s="38" t="s">
        <v>1291</v>
      </c>
      <c r="VMJ297" s="38" t="s">
        <v>1291</v>
      </c>
      <c r="VMK297" s="38" t="s">
        <v>1291</v>
      </c>
      <c r="VML297" s="38" t="s">
        <v>1291</v>
      </c>
      <c r="VMM297" s="38" t="s">
        <v>1291</v>
      </c>
      <c r="VMN297" s="38" t="s">
        <v>1291</v>
      </c>
      <c r="VMO297" s="38" t="s">
        <v>1291</v>
      </c>
      <c r="VMP297" s="38" t="s">
        <v>1291</v>
      </c>
      <c r="VMQ297" s="38" t="s">
        <v>1291</v>
      </c>
      <c r="VMR297" s="38" t="s">
        <v>1291</v>
      </c>
      <c r="VMS297" s="38" t="s">
        <v>1291</v>
      </c>
      <c r="VMT297" s="38" t="s">
        <v>1291</v>
      </c>
      <c r="VMU297" s="38" t="s">
        <v>1291</v>
      </c>
      <c r="VMV297" s="38" t="s">
        <v>1291</v>
      </c>
      <c r="VMW297" s="38" t="s">
        <v>1291</v>
      </c>
      <c r="VMX297" s="38" t="s">
        <v>1291</v>
      </c>
      <c r="VMY297" s="38" t="s">
        <v>1291</v>
      </c>
      <c r="VMZ297" s="38" t="s">
        <v>1291</v>
      </c>
      <c r="VNA297" s="38" t="s">
        <v>1291</v>
      </c>
      <c r="VNB297" s="38" t="s">
        <v>1291</v>
      </c>
      <c r="VNC297" s="38" t="s">
        <v>1291</v>
      </c>
      <c r="VND297" s="38" t="s">
        <v>1291</v>
      </c>
      <c r="VNE297" s="38" t="s">
        <v>1291</v>
      </c>
      <c r="VNF297" s="38" t="s">
        <v>1291</v>
      </c>
      <c r="VNG297" s="38" t="s">
        <v>1291</v>
      </c>
      <c r="VNH297" s="38" t="s">
        <v>1291</v>
      </c>
      <c r="VNI297" s="38" t="s">
        <v>1291</v>
      </c>
      <c r="VNJ297" s="38" t="s">
        <v>1291</v>
      </c>
      <c r="VNK297" s="38" t="s">
        <v>1291</v>
      </c>
      <c r="VNL297" s="38" t="s">
        <v>1291</v>
      </c>
      <c r="VNM297" s="38" t="s">
        <v>1291</v>
      </c>
      <c r="VNN297" s="38" t="s">
        <v>1291</v>
      </c>
      <c r="VNO297" s="38" t="s">
        <v>1291</v>
      </c>
      <c r="VNP297" s="38" t="s">
        <v>1291</v>
      </c>
      <c r="VNQ297" s="38" t="s">
        <v>1291</v>
      </c>
      <c r="VNR297" s="38" t="s">
        <v>1291</v>
      </c>
      <c r="VNS297" s="38" t="s">
        <v>1291</v>
      </c>
      <c r="VNT297" s="38" t="s">
        <v>1291</v>
      </c>
      <c r="VNU297" s="38" t="s">
        <v>1291</v>
      </c>
      <c r="VNV297" s="38" t="s">
        <v>1291</v>
      </c>
      <c r="VNW297" s="38" t="s">
        <v>1291</v>
      </c>
      <c r="VNX297" s="38" t="s">
        <v>1291</v>
      </c>
      <c r="VNY297" s="38" t="s">
        <v>1291</v>
      </c>
      <c r="VNZ297" s="38" t="s">
        <v>1291</v>
      </c>
      <c r="VOA297" s="38" t="s">
        <v>1291</v>
      </c>
      <c r="VOB297" s="38" t="s">
        <v>1291</v>
      </c>
      <c r="VOC297" s="38" t="s">
        <v>1291</v>
      </c>
      <c r="VOD297" s="38" t="s">
        <v>1291</v>
      </c>
      <c r="VOE297" s="38" t="s">
        <v>1291</v>
      </c>
      <c r="VOF297" s="38" t="s">
        <v>1291</v>
      </c>
      <c r="VOG297" s="38" t="s">
        <v>1291</v>
      </c>
      <c r="VOH297" s="38" t="s">
        <v>1291</v>
      </c>
      <c r="VOI297" s="38" t="s">
        <v>1291</v>
      </c>
      <c r="VOJ297" s="38" t="s">
        <v>1291</v>
      </c>
      <c r="VOK297" s="38" t="s">
        <v>1291</v>
      </c>
      <c r="VOL297" s="38" t="s">
        <v>1291</v>
      </c>
      <c r="VOM297" s="38" t="s">
        <v>1291</v>
      </c>
      <c r="VON297" s="38" t="s">
        <v>1291</v>
      </c>
      <c r="VOO297" s="38" t="s">
        <v>1291</v>
      </c>
      <c r="VOP297" s="38" t="s">
        <v>1291</v>
      </c>
      <c r="VOQ297" s="38" t="s">
        <v>1291</v>
      </c>
      <c r="VOR297" s="38" t="s">
        <v>1291</v>
      </c>
      <c r="VOS297" s="38" t="s">
        <v>1291</v>
      </c>
      <c r="VOT297" s="38" t="s">
        <v>1291</v>
      </c>
      <c r="VOU297" s="38" t="s">
        <v>1291</v>
      </c>
      <c r="VOV297" s="38" t="s">
        <v>1291</v>
      </c>
      <c r="VOW297" s="38" t="s">
        <v>1291</v>
      </c>
      <c r="VOX297" s="38" t="s">
        <v>1291</v>
      </c>
      <c r="VOY297" s="38" t="s">
        <v>1291</v>
      </c>
      <c r="VOZ297" s="38" t="s">
        <v>1291</v>
      </c>
      <c r="VPA297" s="38" t="s">
        <v>1291</v>
      </c>
      <c r="VPB297" s="38" t="s">
        <v>1291</v>
      </c>
      <c r="VPC297" s="38" t="s">
        <v>1291</v>
      </c>
      <c r="VPD297" s="38" t="s">
        <v>1291</v>
      </c>
      <c r="VPE297" s="38" t="s">
        <v>1291</v>
      </c>
      <c r="VPF297" s="38" t="s">
        <v>1291</v>
      </c>
      <c r="VPG297" s="38" t="s">
        <v>1291</v>
      </c>
      <c r="VPH297" s="38" t="s">
        <v>1291</v>
      </c>
      <c r="VPI297" s="38" t="s">
        <v>1291</v>
      </c>
      <c r="VPJ297" s="38" t="s">
        <v>1291</v>
      </c>
      <c r="VPK297" s="38" t="s">
        <v>1291</v>
      </c>
      <c r="VPL297" s="38" t="s">
        <v>1291</v>
      </c>
      <c r="VPM297" s="38" t="s">
        <v>1291</v>
      </c>
      <c r="VPN297" s="38" t="s">
        <v>1291</v>
      </c>
      <c r="VPO297" s="38" t="s">
        <v>1291</v>
      </c>
      <c r="VPP297" s="38" t="s">
        <v>1291</v>
      </c>
      <c r="VPQ297" s="38" t="s">
        <v>1291</v>
      </c>
      <c r="VPR297" s="38" t="s">
        <v>1291</v>
      </c>
      <c r="VPS297" s="38" t="s">
        <v>1291</v>
      </c>
      <c r="VPT297" s="38" t="s">
        <v>1291</v>
      </c>
      <c r="VPU297" s="38" t="s">
        <v>1291</v>
      </c>
      <c r="VPV297" s="38" t="s">
        <v>1291</v>
      </c>
      <c r="VPW297" s="38" t="s">
        <v>1291</v>
      </c>
      <c r="VPX297" s="38" t="s">
        <v>1291</v>
      </c>
      <c r="VPY297" s="38" t="s">
        <v>1291</v>
      </c>
      <c r="VPZ297" s="38" t="s">
        <v>1291</v>
      </c>
      <c r="VQA297" s="38" t="s">
        <v>1291</v>
      </c>
      <c r="VQB297" s="38" t="s">
        <v>1291</v>
      </c>
      <c r="VQC297" s="38" t="s">
        <v>1291</v>
      </c>
      <c r="VQD297" s="38" t="s">
        <v>1291</v>
      </c>
      <c r="VQE297" s="38" t="s">
        <v>1291</v>
      </c>
      <c r="VQF297" s="38" t="s">
        <v>1291</v>
      </c>
      <c r="VQG297" s="38" t="s">
        <v>1291</v>
      </c>
      <c r="VQH297" s="38" t="s">
        <v>1291</v>
      </c>
      <c r="VQI297" s="38" t="s">
        <v>1291</v>
      </c>
      <c r="VQJ297" s="38" t="s">
        <v>1291</v>
      </c>
      <c r="VQK297" s="38" t="s">
        <v>1291</v>
      </c>
      <c r="VQL297" s="38" t="s">
        <v>1291</v>
      </c>
      <c r="VQM297" s="38" t="s">
        <v>1291</v>
      </c>
      <c r="VQN297" s="38" t="s">
        <v>1291</v>
      </c>
      <c r="VQO297" s="38" t="s">
        <v>1291</v>
      </c>
      <c r="VQP297" s="38" t="s">
        <v>1291</v>
      </c>
      <c r="VQQ297" s="38" t="s">
        <v>1291</v>
      </c>
      <c r="VQR297" s="38" t="s">
        <v>1291</v>
      </c>
      <c r="VQS297" s="38" t="s">
        <v>1291</v>
      </c>
      <c r="VQT297" s="38" t="s">
        <v>1291</v>
      </c>
      <c r="VQU297" s="38" t="s">
        <v>1291</v>
      </c>
      <c r="VQV297" s="38" t="s">
        <v>1291</v>
      </c>
      <c r="VQW297" s="38" t="s">
        <v>1291</v>
      </c>
      <c r="VQX297" s="38" t="s">
        <v>1291</v>
      </c>
      <c r="VQY297" s="38" t="s">
        <v>1291</v>
      </c>
      <c r="VQZ297" s="38" t="s">
        <v>1291</v>
      </c>
      <c r="VRA297" s="38" t="s">
        <v>1291</v>
      </c>
      <c r="VRB297" s="38" t="s">
        <v>1291</v>
      </c>
      <c r="VRC297" s="38" t="s">
        <v>1291</v>
      </c>
      <c r="VRD297" s="38" t="s">
        <v>1291</v>
      </c>
      <c r="VRE297" s="38" t="s">
        <v>1291</v>
      </c>
      <c r="VRF297" s="38" t="s">
        <v>1291</v>
      </c>
      <c r="VRG297" s="38" t="s">
        <v>1291</v>
      </c>
      <c r="VRH297" s="38" t="s">
        <v>1291</v>
      </c>
      <c r="VRI297" s="38" t="s">
        <v>1291</v>
      </c>
      <c r="VRJ297" s="38" t="s">
        <v>1291</v>
      </c>
      <c r="VRK297" s="38" t="s">
        <v>1291</v>
      </c>
      <c r="VRL297" s="38" t="s">
        <v>1291</v>
      </c>
      <c r="VRM297" s="38" t="s">
        <v>1291</v>
      </c>
      <c r="VRN297" s="38" t="s">
        <v>1291</v>
      </c>
      <c r="VRO297" s="38" t="s">
        <v>1291</v>
      </c>
      <c r="VRP297" s="38" t="s">
        <v>1291</v>
      </c>
      <c r="VRQ297" s="38" t="s">
        <v>1291</v>
      </c>
      <c r="VRR297" s="38" t="s">
        <v>1291</v>
      </c>
      <c r="VRS297" s="38" t="s">
        <v>1291</v>
      </c>
      <c r="VRT297" s="38" t="s">
        <v>1291</v>
      </c>
      <c r="VRU297" s="38" t="s">
        <v>1291</v>
      </c>
      <c r="VRV297" s="38" t="s">
        <v>1291</v>
      </c>
      <c r="VRW297" s="38" t="s">
        <v>1291</v>
      </c>
      <c r="VRX297" s="38" t="s">
        <v>1291</v>
      </c>
      <c r="VRY297" s="38" t="s">
        <v>1291</v>
      </c>
      <c r="VRZ297" s="38" t="s">
        <v>1291</v>
      </c>
      <c r="VSA297" s="38" t="s">
        <v>1291</v>
      </c>
      <c r="VSB297" s="38" t="s">
        <v>1291</v>
      </c>
      <c r="VSC297" s="38" t="s">
        <v>1291</v>
      </c>
      <c r="VSD297" s="38" t="s">
        <v>1291</v>
      </c>
      <c r="VSE297" s="38" t="s">
        <v>1291</v>
      </c>
      <c r="VSF297" s="38" t="s">
        <v>1291</v>
      </c>
      <c r="VSG297" s="38" t="s">
        <v>1291</v>
      </c>
      <c r="VSH297" s="38" t="s">
        <v>1291</v>
      </c>
      <c r="VSI297" s="38" t="s">
        <v>1291</v>
      </c>
      <c r="VSJ297" s="38" t="s">
        <v>1291</v>
      </c>
      <c r="VSK297" s="38" t="s">
        <v>1291</v>
      </c>
      <c r="VSL297" s="38" t="s">
        <v>1291</v>
      </c>
      <c r="VSM297" s="38" t="s">
        <v>1291</v>
      </c>
      <c r="VSN297" s="38" t="s">
        <v>1291</v>
      </c>
      <c r="VSO297" s="38" t="s">
        <v>1291</v>
      </c>
      <c r="VSP297" s="38" t="s">
        <v>1291</v>
      </c>
      <c r="VSQ297" s="38" t="s">
        <v>1291</v>
      </c>
      <c r="VSR297" s="38" t="s">
        <v>1291</v>
      </c>
      <c r="VSS297" s="38" t="s">
        <v>1291</v>
      </c>
      <c r="VST297" s="38" t="s">
        <v>1291</v>
      </c>
      <c r="VSU297" s="38" t="s">
        <v>1291</v>
      </c>
      <c r="VSV297" s="38" t="s">
        <v>1291</v>
      </c>
      <c r="VSW297" s="38" t="s">
        <v>1291</v>
      </c>
      <c r="VSX297" s="38" t="s">
        <v>1291</v>
      </c>
      <c r="VSY297" s="38" t="s">
        <v>1291</v>
      </c>
      <c r="VSZ297" s="38" t="s">
        <v>1291</v>
      </c>
      <c r="VTA297" s="38" t="s">
        <v>1291</v>
      </c>
      <c r="VTB297" s="38" t="s">
        <v>1291</v>
      </c>
      <c r="VTC297" s="38" t="s">
        <v>1291</v>
      </c>
      <c r="VTD297" s="38" t="s">
        <v>1291</v>
      </c>
      <c r="VTE297" s="38" t="s">
        <v>1291</v>
      </c>
      <c r="VTF297" s="38" t="s">
        <v>1291</v>
      </c>
      <c r="VTG297" s="38" t="s">
        <v>1291</v>
      </c>
      <c r="VTH297" s="38" t="s">
        <v>1291</v>
      </c>
      <c r="VTI297" s="38" t="s">
        <v>1291</v>
      </c>
      <c r="VTJ297" s="38" t="s">
        <v>1291</v>
      </c>
      <c r="VTK297" s="38" t="s">
        <v>1291</v>
      </c>
      <c r="VTL297" s="38" t="s">
        <v>1291</v>
      </c>
      <c r="VTM297" s="38" t="s">
        <v>1291</v>
      </c>
      <c r="VTN297" s="38" t="s">
        <v>1291</v>
      </c>
      <c r="VTO297" s="38" t="s">
        <v>1291</v>
      </c>
      <c r="VTP297" s="38" t="s">
        <v>1291</v>
      </c>
      <c r="VTQ297" s="38" t="s">
        <v>1291</v>
      </c>
      <c r="VTR297" s="38" t="s">
        <v>1291</v>
      </c>
      <c r="VTS297" s="38" t="s">
        <v>1291</v>
      </c>
      <c r="VTT297" s="38" t="s">
        <v>1291</v>
      </c>
      <c r="VTU297" s="38" t="s">
        <v>1291</v>
      </c>
      <c r="VTV297" s="38" t="s">
        <v>1291</v>
      </c>
      <c r="VTW297" s="38" t="s">
        <v>1291</v>
      </c>
      <c r="VTX297" s="38" t="s">
        <v>1291</v>
      </c>
      <c r="VTY297" s="38" t="s">
        <v>1291</v>
      </c>
      <c r="VTZ297" s="38" t="s">
        <v>1291</v>
      </c>
      <c r="VUA297" s="38" t="s">
        <v>1291</v>
      </c>
      <c r="VUB297" s="38" t="s">
        <v>1291</v>
      </c>
      <c r="VUC297" s="38" t="s">
        <v>1291</v>
      </c>
      <c r="VUD297" s="38" t="s">
        <v>1291</v>
      </c>
      <c r="VUE297" s="38" t="s">
        <v>1291</v>
      </c>
      <c r="VUF297" s="38" t="s">
        <v>1291</v>
      </c>
      <c r="VUG297" s="38" t="s">
        <v>1291</v>
      </c>
      <c r="VUH297" s="38" t="s">
        <v>1291</v>
      </c>
      <c r="VUI297" s="38" t="s">
        <v>1291</v>
      </c>
      <c r="VUJ297" s="38" t="s">
        <v>1291</v>
      </c>
      <c r="VUK297" s="38" t="s">
        <v>1291</v>
      </c>
      <c r="VUL297" s="38" t="s">
        <v>1291</v>
      </c>
      <c r="VUM297" s="38" t="s">
        <v>1291</v>
      </c>
      <c r="VUN297" s="38" t="s">
        <v>1291</v>
      </c>
      <c r="VUO297" s="38" t="s">
        <v>1291</v>
      </c>
      <c r="VUP297" s="38" t="s">
        <v>1291</v>
      </c>
      <c r="VUQ297" s="38" t="s">
        <v>1291</v>
      </c>
      <c r="VUR297" s="38" t="s">
        <v>1291</v>
      </c>
      <c r="VUS297" s="38" t="s">
        <v>1291</v>
      </c>
      <c r="VUT297" s="38" t="s">
        <v>1291</v>
      </c>
      <c r="VUU297" s="38" t="s">
        <v>1291</v>
      </c>
      <c r="VUV297" s="38" t="s">
        <v>1291</v>
      </c>
      <c r="VUW297" s="38" t="s">
        <v>1291</v>
      </c>
      <c r="VUX297" s="38" t="s">
        <v>1291</v>
      </c>
      <c r="VUY297" s="38" t="s">
        <v>1291</v>
      </c>
      <c r="VUZ297" s="38" t="s">
        <v>1291</v>
      </c>
      <c r="VVA297" s="38" t="s">
        <v>1291</v>
      </c>
      <c r="VVB297" s="38" t="s">
        <v>1291</v>
      </c>
      <c r="VVC297" s="38" t="s">
        <v>1291</v>
      </c>
      <c r="VVD297" s="38" t="s">
        <v>1291</v>
      </c>
      <c r="VVE297" s="38" t="s">
        <v>1291</v>
      </c>
      <c r="VVF297" s="38" t="s">
        <v>1291</v>
      </c>
      <c r="VVG297" s="38" t="s">
        <v>1291</v>
      </c>
      <c r="VVH297" s="38" t="s">
        <v>1291</v>
      </c>
      <c r="VVI297" s="38" t="s">
        <v>1291</v>
      </c>
      <c r="VVJ297" s="38" t="s">
        <v>1291</v>
      </c>
      <c r="VVK297" s="38" t="s">
        <v>1291</v>
      </c>
      <c r="VVL297" s="38" t="s">
        <v>1291</v>
      </c>
      <c r="VVM297" s="38" t="s">
        <v>1291</v>
      </c>
      <c r="VVN297" s="38" t="s">
        <v>1291</v>
      </c>
      <c r="VVO297" s="38" t="s">
        <v>1291</v>
      </c>
      <c r="VVP297" s="38" t="s">
        <v>1291</v>
      </c>
      <c r="VVQ297" s="38" t="s">
        <v>1291</v>
      </c>
      <c r="VVR297" s="38" t="s">
        <v>1291</v>
      </c>
      <c r="VVS297" s="38" t="s">
        <v>1291</v>
      </c>
      <c r="VVT297" s="38" t="s">
        <v>1291</v>
      </c>
      <c r="VVU297" s="38" t="s">
        <v>1291</v>
      </c>
      <c r="VVV297" s="38" t="s">
        <v>1291</v>
      </c>
      <c r="VVW297" s="38" t="s">
        <v>1291</v>
      </c>
      <c r="VVX297" s="38" t="s">
        <v>1291</v>
      </c>
      <c r="VVY297" s="38" t="s">
        <v>1291</v>
      </c>
      <c r="VVZ297" s="38" t="s">
        <v>1291</v>
      </c>
      <c r="VWA297" s="38" t="s">
        <v>1291</v>
      </c>
      <c r="VWB297" s="38" t="s">
        <v>1291</v>
      </c>
      <c r="VWC297" s="38" t="s">
        <v>1291</v>
      </c>
      <c r="VWD297" s="38" t="s">
        <v>1291</v>
      </c>
      <c r="VWE297" s="38" t="s">
        <v>1291</v>
      </c>
      <c r="VWF297" s="38" t="s">
        <v>1291</v>
      </c>
      <c r="VWG297" s="38" t="s">
        <v>1291</v>
      </c>
      <c r="VWH297" s="38" t="s">
        <v>1291</v>
      </c>
      <c r="VWI297" s="38" t="s">
        <v>1291</v>
      </c>
      <c r="VWJ297" s="38" t="s">
        <v>1291</v>
      </c>
      <c r="VWK297" s="38" t="s">
        <v>1291</v>
      </c>
      <c r="VWL297" s="38" t="s">
        <v>1291</v>
      </c>
      <c r="VWM297" s="38" t="s">
        <v>1291</v>
      </c>
      <c r="VWN297" s="38" t="s">
        <v>1291</v>
      </c>
      <c r="VWO297" s="38" t="s">
        <v>1291</v>
      </c>
      <c r="VWP297" s="38" t="s">
        <v>1291</v>
      </c>
      <c r="VWQ297" s="38" t="s">
        <v>1291</v>
      </c>
      <c r="VWR297" s="38" t="s">
        <v>1291</v>
      </c>
      <c r="VWS297" s="38" t="s">
        <v>1291</v>
      </c>
      <c r="VWT297" s="38" t="s">
        <v>1291</v>
      </c>
      <c r="VWU297" s="38" t="s">
        <v>1291</v>
      </c>
      <c r="VWV297" s="38" t="s">
        <v>1291</v>
      </c>
      <c r="VWW297" s="38" t="s">
        <v>1291</v>
      </c>
      <c r="VWX297" s="38" t="s">
        <v>1291</v>
      </c>
      <c r="VWY297" s="38" t="s">
        <v>1291</v>
      </c>
      <c r="VWZ297" s="38" t="s">
        <v>1291</v>
      </c>
      <c r="VXA297" s="38" t="s">
        <v>1291</v>
      </c>
      <c r="VXB297" s="38" t="s">
        <v>1291</v>
      </c>
      <c r="VXC297" s="38" t="s">
        <v>1291</v>
      </c>
      <c r="VXD297" s="38" t="s">
        <v>1291</v>
      </c>
      <c r="VXE297" s="38" t="s">
        <v>1291</v>
      </c>
      <c r="VXF297" s="38" t="s">
        <v>1291</v>
      </c>
      <c r="VXG297" s="38" t="s">
        <v>1291</v>
      </c>
      <c r="VXH297" s="38" t="s">
        <v>1291</v>
      </c>
      <c r="VXI297" s="38" t="s">
        <v>1291</v>
      </c>
      <c r="VXJ297" s="38" t="s">
        <v>1291</v>
      </c>
      <c r="VXK297" s="38" t="s">
        <v>1291</v>
      </c>
      <c r="VXL297" s="38" t="s">
        <v>1291</v>
      </c>
      <c r="VXM297" s="38" t="s">
        <v>1291</v>
      </c>
      <c r="VXN297" s="38" t="s">
        <v>1291</v>
      </c>
      <c r="VXO297" s="38" t="s">
        <v>1291</v>
      </c>
      <c r="VXP297" s="38" t="s">
        <v>1291</v>
      </c>
      <c r="VXQ297" s="38" t="s">
        <v>1291</v>
      </c>
      <c r="VXR297" s="38" t="s">
        <v>1291</v>
      </c>
      <c r="VXS297" s="38" t="s">
        <v>1291</v>
      </c>
      <c r="VXT297" s="38" t="s">
        <v>1291</v>
      </c>
      <c r="VXU297" s="38" t="s">
        <v>1291</v>
      </c>
      <c r="VXV297" s="38" t="s">
        <v>1291</v>
      </c>
      <c r="VXW297" s="38" t="s">
        <v>1291</v>
      </c>
      <c r="VXX297" s="38" t="s">
        <v>1291</v>
      </c>
      <c r="VXY297" s="38" t="s">
        <v>1291</v>
      </c>
      <c r="VXZ297" s="38" t="s">
        <v>1291</v>
      </c>
      <c r="VYA297" s="38" t="s">
        <v>1291</v>
      </c>
      <c r="VYB297" s="38" t="s">
        <v>1291</v>
      </c>
      <c r="VYC297" s="38" t="s">
        <v>1291</v>
      </c>
      <c r="VYD297" s="38" t="s">
        <v>1291</v>
      </c>
      <c r="VYE297" s="38" t="s">
        <v>1291</v>
      </c>
      <c r="VYF297" s="38" t="s">
        <v>1291</v>
      </c>
      <c r="VYG297" s="38" t="s">
        <v>1291</v>
      </c>
      <c r="VYH297" s="38" t="s">
        <v>1291</v>
      </c>
      <c r="VYI297" s="38" t="s">
        <v>1291</v>
      </c>
      <c r="VYJ297" s="38" t="s">
        <v>1291</v>
      </c>
      <c r="VYK297" s="38" t="s">
        <v>1291</v>
      </c>
      <c r="VYL297" s="38" t="s">
        <v>1291</v>
      </c>
      <c r="VYM297" s="38" t="s">
        <v>1291</v>
      </c>
      <c r="VYN297" s="38" t="s">
        <v>1291</v>
      </c>
      <c r="VYO297" s="38" t="s">
        <v>1291</v>
      </c>
      <c r="VYP297" s="38" t="s">
        <v>1291</v>
      </c>
      <c r="VYQ297" s="38" t="s">
        <v>1291</v>
      </c>
      <c r="VYR297" s="38" t="s">
        <v>1291</v>
      </c>
      <c r="VYS297" s="38" t="s">
        <v>1291</v>
      </c>
      <c r="VYT297" s="38" t="s">
        <v>1291</v>
      </c>
      <c r="VYU297" s="38" t="s">
        <v>1291</v>
      </c>
      <c r="VYV297" s="38" t="s">
        <v>1291</v>
      </c>
      <c r="VYW297" s="38" t="s">
        <v>1291</v>
      </c>
      <c r="VYX297" s="38" t="s">
        <v>1291</v>
      </c>
      <c r="VYY297" s="38" t="s">
        <v>1291</v>
      </c>
      <c r="VYZ297" s="38" t="s">
        <v>1291</v>
      </c>
      <c r="VZA297" s="38" t="s">
        <v>1291</v>
      </c>
      <c r="VZB297" s="38" t="s">
        <v>1291</v>
      </c>
      <c r="VZC297" s="38" t="s">
        <v>1291</v>
      </c>
      <c r="VZD297" s="38" t="s">
        <v>1291</v>
      </c>
      <c r="VZE297" s="38" t="s">
        <v>1291</v>
      </c>
      <c r="VZF297" s="38" t="s">
        <v>1291</v>
      </c>
      <c r="VZG297" s="38" t="s">
        <v>1291</v>
      </c>
      <c r="VZH297" s="38" t="s">
        <v>1291</v>
      </c>
      <c r="VZI297" s="38" t="s">
        <v>1291</v>
      </c>
      <c r="VZJ297" s="38" t="s">
        <v>1291</v>
      </c>
      <c r="VZK297" s="38" t="s">
        <v>1291</v>
      </c>
      <c r="VZL297" s="38" t="s">
        <v>1291</v>
      </c>
      <c r="VZM297" s="38" t="s">
        <v>1291</v>
      </c>
      <c r="VZN297" s="38" t="s">
        <v>1291</v>
      </c>
      <c r="VZO297" s="38" t="s">
        <v>1291</v>
      </c>
      <c r="VZP297" s="38" t="s">
        <v>1291</v>
      </c>
      <c r="VZQ297" s="38" t="s">
        <v>1291</v>
      </c>
      <c r="VZR297" s="38" t="s">
        <v>1291</v>
      </c>
      <c r="VZS297" s="38" t="s">
        <v>1291</v>
      </c>
      <c r="VZT297" s="38" t="s">
        <v>1291</v>
      </c>
      <c r="VZU297" s="38" t="s">
        <v>1291</v>
      </c>
      <c r="VZV297" s="38" t="s">
        <v>1291</v>
      </c>
      <c r="VZW297" s="38" t="s">
        <v>1291</v>
      </c>
      <c r="VZX297" s="38" t="s">
        <v>1291</v>
      </c>
      <c r="VZY297" s="38" t="s">
        <v>1291</v>
      </c>
      <c r="VZZ297" s="38" t="s">
        <v>1291</v>
      </c>
      <c r="WAA297" s="38" t="s">
        <v>1291</v>
      </c>
      <c r="WAB297" s="38" t="s">
        <v>1291</v>
      </c>
      <c r="WAC297" s="38" t="s">
        <v>1291</v>
      </c>
      <c r="WAD297" s="38" t="s">
        <v>1291</v>
      </c>
      <c r="WAE297" s="38" t="s">
        <v>1291</v>
      </c>
      <c r="WAF297" s="38" t="s">
        <v>1291</v>
      </c>
      <c r="WAG297" s="38" t="s">
        <v>1291</v>
      </c>
      <c r="WAH297" s="38" t="s">
        <v>1291</v>
      </c>
      <c r="WAI297" s="38" t="s">
        <v>1291</v>
      </c>
      <c r="WAJ297" s="38" t="s">
        <v>1291</v>
      </c>
      <c r="WAK297" s="38" t="s">
        <v>1291</v>
      </c>
      <c r="WAL297" s="38" t="s">
        <v>1291</v>
      </c>
      <c r="WAM297" s="38" t="s">
        <v>1291</v>
      </c>
      <c r="WAN297" s="38" t="s">
        <v>1291</v>
      </c>
      <c r="WAO297" s="38" t="s">
        <v>1291</v>
      </c>
      <c r="WAP297" s="38" t="s">
        <v>1291</v>
      </c>
      <c r="WAQ297" s="38" t="s">
        <v>1291</v>
      </c>
      <c r="WAR297" s="38" t="s">
        <v>1291</v>
      </c>
      <c r="WAS297" s="38" t="s">
        <v>1291</v>
      </c>
      <c r="WAT297" s="38" t="s">
        <v>1291</v>
      </c>
      <c r="WAU297" s="38" t="s">
        <v>1291</v>
      </c>
      <c r="WAV297" s="38" t="s">
        <v>1291</v>
      </c>
      <c r="WAW297" s="38" t="s">
        <v>1291</v>
      </c>
      <c r="WAX297" s="38" t="s">
        <v>1291</v>
      </c>
      <c r="WAY297" s="38" t="s">
        <v>1291</v>
      </c>
      <c r="WAZ297" s="38" t="s">
        <v>1291</v>
      </c>
      <c r="WBA297" s="38" t="s">
        <v>1291</v>
      </c>
      <c r="WBB297" s="38" t="s">
        <v>1291</v>
      </c>
      <c r="WBC297" s="38" t="s">
        <v>1291</v>
      </c>
      <c r="WBD297" s="38" t="s">
        <v>1291</v>
      </c>
      <c r="WBE297" s="38" t="s">
        <v>1291</v>
      </c>
      <c r="WBF297" s="38" t="s">
        <v>1291</v>
      </c>
      <c r="WBG297" s="38" t="s">
        <v>1291</v>
      </c>
      <c r="WBH297" s="38" t="s">
        <v>1291</v>
      </c>
      <c r="WBI297" s="38" t="s">
        <v>1291</v>
      </c>
      <c r="WBJ297" s="38" t="s">
        <v>1291</v>
      </c>
      <c r="WBK297" s="38" t="s">
        <v>1291</v>
      </c>
      <c r="WBL297" s="38" t="s">
        <v>1291</v>
      </c>
      <c r="WBM297" s="38" t="s">
        <v>1291</v>
      </c>
      <c r="WBN297" s="38" t="s">
        <v>1291</v>
      </c>
      <c r="WBO297" s="38" t="s">
        <v>1291</v>
      </c>
      <c r="WBP297" s="38" t="s">
        <v>1291</v>
      </c>
      <c r="WBQ297" s="38" t="s">
        <v>1291</v>
      </c>
      <c r="WBR297" s="38" t="s">
        <v>1291</v>
      </c>
      <c r="WBS297" s="38" t="s">
        <v>1291</v>
      </c>
      <c r="WBT297" s="38" t="s">
        <v>1291</v>
      </c>
      <c r="WBU297" s="38" t="s">
        <v>1291</v>
      </c>
      <c r="WBV297" s="38" t="s">
        <v>1291</v>
      </c>
      <c r="WBW297" s="38" t="s">
        <v>1291</v>
      </c>
      <c r="WBX297" s="38" t="s">
        <v>1291</v>
      </c>
      <c r="WBY297" s="38" t="s">
        <v>1291</v>
      </c>
      <c r="WBZ297" s="38" t="s">
        <v>1291</v>
      </c>
      <c r="WCA297" s="38" t="s">
        <v>1291</v>
      </c>
      <c r="WCB297" s="38" t="s">
        <v>1291</v>
      </c>
      <c r="WCC297" s="38" t="s">
        <v>1291</v>
      </c>
      <c r="WCD297" s="38" t="s">
        <v>1291</v>
      </c>
      <c r="WCE297" s="38" t="s">
        <v>1291</v>
      </c>
      <c r="WCF297" s="38" t="s">
        <v>1291</v>
      </c>
      <c r="WCG297" s="38" t="s">
        <v>1291</v>
      </c>
      <c r="WCH297" s="38" t="s">
        <v>1291</v>
      </c>
      <c r="WCI297" s="38" t="s">
        <v>1291</v>
      </c>
      <c r="WCJ297" s="38" t="s">
        <v>1291</v>
      </c>
      <c r="WCK297" s="38" t="s">
        <v>1291</v>
      </c>
      <c r="WCL297" s="38" t="s">
        <v>1291</v>
      </c>
      <c r="WCM297" s="38" t="s">
        <v>1291</v>
      </c>
      <c r="WCN297" s="38" t="s">
        <v>1291</v>
      </c>
      <c r="WCO297" s="38" t="s">
        <v>1291</v>
      </c>
      <c r="WCP297" s="38" t="s">
        <v>1291</v>
      </c>
      <c r="WCQ297" s="38" t="s">
        <v>1291</v>
      </c>
      <c r="WCR297" s="38" t="s">
        <v>1291</v>
      </c>
      <c r="WCS297" s="38" t="s">
        <v>1291</v>
      </c>
      <c r="WCT297" s="38" t="s">
        <v>1291</v>
      </c>
      <c r="WCU297" s="38" t="s">
        <v>1291</v>
      </c>
      <c r="WCV297" s="38" t="s">
        <v>1291</v>
      </c>
      <c r="WCW297" s="38" t="s">
        <v>1291</v>
      </c>
      <c r="WCX297" s="38" t="s">
        <v>1291</v>
      </c>
      <c r="WCY297" s="38" t="s">
        <v>1291</v>
      </c>
      <c r="WCZ297" s="38" t="s">
        <v>1291</v>
      </c>
      <c r="WDA297" s="38" t="s">
        <v>1291</v>
      </c>
      <c r="WDB297" s="38" t="s">
        <v>1291</v>
      </c>
      <c r="WDC297" s="38" t="s">
        <v>1291</v>
      </c>
      <c r="WDD297" s="38" t="s">
        <v>1291</v>
      </c>
      <c r="WDE297" s="38" t="s">
        <v>1291</v>
      </c>
      <c r="WDF297" s="38" t="s">
        <v>1291</v>
      </c>
      <c r="WDG297" s="38" t="s">
        <v>1291</v>
      </c>
      <c r="WDH297" s="38" t="s">
        <v>1291</v>
      </c>
      <c r="WDI297" s="38" t="s">
        <v>1291</v>
      </c>
      <c r="WDJ297" s="38" t="s">
        <v>1291</v>
      </c>
      <c r="WDK297" s="38" t="s">
        <v>1291</v>
      </c>
      <c r="WDL297" s="38" t="s">
        <v>1291</v>
      </c>
      <c r="WDM297" s="38" t="s">
        <v>1291</v>
      </c>
      <c r="WDN297" s="38" t="s">
        <v>1291</v>
      </c>
      <c r="WDO297" s="38" t="s">
        <v>1291</v>
      </c>
      <c r="WDP297" s="38" t="s">
        <v>1291</v>
      </c>
      <c r="WDQ297" s="38" t="s">
        <v>1291</v>
      </c>
      <c r="WDR297" s="38" t="s">
        <v>1291</v>
      </c>
      <c r="WDS297" s="38" t="s">
        <v>1291</v>
      </c>
      <c r="WDT297" s="38" t="s">
        <v>1291</v>
      </c>
      <c r="WDU297" s="38" t="s">
        <v>1291</v>
      </c>
      <c r="WDV297" s="38" t="s">
        <v>1291</v>
      </c>
      <c r="WDW297" s="38" t="s">
        <v>1291</v>
      </c>
      <c r="WDX297" s="38" t="s">
        <v>1291</v>
      </c>
      <c r="WDY297" s="38" t="s">
        <v>1291</v>
      </c>
      <c r="WDZ297" s="38" t="s">
        <v>1291</v>
      </c>
      <c r="WEA297" s="38" t="s">
        <v>1291</v>
      </c>
      <c r="WEB297" s="38" t="s">
        <v>1291</v>
      </c>
      <c r="WEC297" s="38" t="s">
        <v>1291</v>
      </c>
      <c r="WED297" s="38" t="s">
        <v>1291</v>
      </c>
      <c r="WEE297" s="38" t="s">
        <v>1291</v>
      </c>
      <c r="WEF297" s="38" t="s">
        <v>1291</v>
      </c>
      <c r="WEG297" s="38" t="s">
        <v>1291</v>
      </c>
      <c r="WEH297" s="38" t="s">
        <v>1291</v>
      </c>
      <c r="WEI297" s="38" t="s">
        <v>1291</v>
      </c>
      <c r="WEJ297" s="38" t="s">
        <v>1291</v>
      </c>
      <c r="WEK297" s="38" t="s">
        <v>1291</v>
      </c>
      <c r="WEL297" s="38" t="s">
        <v>1291</v>
      </c>
      <c r="WEM297" s="38" t="s">
        <v>1291</v>
      </c>
      <c r="WEN297" s="38" t="s">
        <v>1291</v>
      </c>
      <c r="WEO297" s="38" t="s">
        <v>1291</v>
      </c>
      <c r="WEP297" s="38" t="s">
        <v>1291</v>
      </c>
      <c r="WEQ297" s="38" t="s">
        <v>1291</v>
      </c>
      <c r="WER297" s="38" t="s">
        <v>1291</v>
      </c>
      <c r="WES297" s="38" t="s">
        <v>1291</v>
      </c>
      <c r="WET297" s="38" t="s">
        <v>1291</v>
      </c>
      <c r="WEU297" s="38" t="s">
        <v>1291</v>
      </c>
      <c r="WEV297" s="38" t="s">
        <v>1291</v>
      </c>
      <c r="WEW297" s="38" t="s">
        <v>1291</v>
      </c>
      <c r="WEX297" s="38" t="s">
        <v>1291</v>
      </c>
      <c r="WEY297" s="38" t="s">
        <v>1291</v>
      </c>
      <c r="WEZ297" s="38" t="s">
        <v>1291</v>
      </c>
      <c r="WFA297" s="38" t="s">
        <v>1291</v>
      </c>
      <c r="WFB297" s="38" t="s">
        <v>1291</v>
      </c>
      <c r="WFC297" s="38" t="s">
        <v>1291</v>
      </c>
      <c r="WFD297" s="38" t="s">
        <v>1291</v>
      </c>
      <c r="WFE297" s="38" t="s">
        <v>1291</v>
      </c>
      <c r="WFF297" s="38" t="s">
        <v>1291</v>
      </c>
      <c r="WFG297" s="38" t="s">
        <v>1291</v>
      </c>
      <c r="WFH297" s="38" t="s">
        <v>1291</v>
      </c>
      <c r="WFI297" s="38" t="s">
        <v>1291</v>
      </c>
      <c r="WFJ297" s="38" t="s">
        <v>1291</v>
      </c>
      <c r="WFK297" s="38" t="s">
        <v>1291</v>
      </c>
      <c r="WFL297" s="38" t="s">
        <v>1291</v>
      </c>
      <c r="WFM297" s="38" t="s">
        <v>1291</v>
      </c>
      <c r="WFN297" s="38" t="s">
        <v>1291</v>
      </c>
      <c r="WFO297" s="38" t="s">
        <v>1291</v>
      </c>
      <c r="WFP297" s="38" t="s">
        <v>1291</v>
      </c>
      <c r="WFQ297" s="38" t="s">
        <v>1291</v>
      </c>
      <c r="WFR297" s="38" t="s">
        <v>1291</v>
      </c>
      <c r="WFS297" s="38" t="s">
        <v>1291</v>
      </c>
      <c r="WFT297" s="38" t="s">
        <v>1291</v>
      </c>
      <c r="WFU297" s="38" t="s">
        <v>1291</v>
      </c>
      <c r="WFV297" s="38" t="s">
        <v>1291</v>
      </c>
      <c r="WFW297" s="38" t="s">
        <v>1291</v>
      </c>
      <c r="WFX297" s="38" t="s">
        <v>1291</v>
      </c>
      <c r="WFY297" s="38" t="s">
        <v>1291</v>
      </c>
      <c r="WFZ297" s="38" t="s">
        <v>1291</v>
      </c>
      <c r="WGA297" s="38" t="s">
        <v>1291</v>
      </c>
      <c r="WGB297" s="38" t="s">
        <v>1291</v>
      </c>
      <c r="WGC297" s="38" t="s">
        <v>1291</v>
      </c>
      <c r="WGD297" s="38" t="s">
        <v>1291</v>
      </c>
      <c r="WGE297" s="38" t="s">
        <v>1291</v>
      </c>
      <c r="WGF297" s="38" t="s">
        <v>1291</v>
      </c>
      <c r="WGG297" s="38" t="s">
        <v>1291</v>
      </c>
      <c r="WGH297" s="38" t="s">
        <v>1291</v>
      </c>
      <c r="WGI297" s="38" t="s">
        <v>1291</v>
      </c>
      <c r="WGJ297" s="38" t="s">
        <v>1291</v>
      </c>
      <c r="WGK297" s="38" t="s">
        <v>1291</v>
      </c>
      <c r="WGL297" s="38" t="s">
        <v>1291</v>
      </c>
      <c r="WGM297" s="38" t="s">
        <v>1291</v>
      </c>
      <c r="WGN297" s="38" t="s">
        <v>1291</v>
      </c>
      <c r="WGO297" s="38" t="s">
        <v>1291</v>
      </c>
      <c r="WGP297" s="38" t="s">
        <v>1291</v>
      </c>
      <c r="WGQ297" s="38" t="s">
        <v>1291</v>
      </c>
      <c r="WGR297" s="38" t="s">
        <v>1291</v>
      </c>
      <c r="WGS297" s="38" t="s">
        <v>1291</v>
      </c>
      <c r="WGT297" s="38" t="s">
        <v>1291</v>
      </c>
      <c r="WGU297" s="38" t="s">
        <v>1291</v>
      </c>
      <c r="WGV297" s="38" t="s">
        <v>1291</v>
      </c>
      <c r="WGW297" s="38" t="s">
        <v>1291</v>
      </c>
      <c r="WGX297" s="38" t="s">
        <v>1291</v>
      </c>
      <c r="WGY297" s="38" t="s">
        <v>1291</v>
      </c>
      <c r="WGZ297" s="38" t="s">
        <v>1291</v>
      </c>
      <c r="WHA297" s="38" t="s">
        <v>1291</v>
      </c>
      <c r="WHB297" s="38" t="s">
        <v>1291</v>
      </c>
      <c r="WHC297" s="38" t="s">
        <v>1291</v>
      </c>
      <c r="WHD297" s="38" t="s">
        <v>1291</v>
      </c>
      <c r="WHE297" s="38" t="s">
        <v>1291</v>
      </c>
      <c r="WHF297" s="38" t="s">
        <v>1291</v>
      </c>
      <c r="WHG297" s="38" t="s">
        <v>1291</v>
      </c>
      <c r="WHH297" s="38" t="s">
        <v>1291</v>
      </c>
      <c r="WHI297" s="38" t="s">
        <v>1291</v>
      </c>
      <c r="WHJ297" s="38" t="s">
        <v>1291</v>
      </c>
      <c r="WHK297" s="38" t="s">
        <v>1291</v>
      </c>
      <c r="WHL297" s="38" t="s">
        <v>1291</v>
      </c>
      <c r="WHM297" s="38" t="s">
        <v>1291</v>
      </c>
      <c r="WHN297" s="38" t="s">
        <v>1291</v>
      </c>
      <c r="WHO297" s="38" t="s">
        <v>1291</v>
      </c>
      <c r="WHP297" s="38" t="s">
        <v>1291</v>
      </c>
      <c r="WHQ297" s="38" t="s">
        <v>1291</v>
      </c>
      <c r="WHR297" s="38" t="s">
        <v>1291</v>
      </c>
      <c r="WHS297" s="38" t="s">
        <v>1291</v>
      </c>
      <c r="WHT297" s="38" t="s">
        <v>1291</v>
      </c>
      <c r="WHU297" s="38" t="s">
        <v>1291</v>
      </c>
      <c r="WHV297" s="38" t="s">
        <v>1291</v>
      </c>
      <c r="WHW297" s="38" t="s">
        <v>1291</v>
      </c>
      <c r="WHX297" s="38" t="s">
        <v>1291</v>
      </c>
      <c r="WHY297" s="38" t="s">
        <v>1291</v>
      </c>
      <c r="WHZ297" s="38" t="s">
        <v>1291</v>
      </c>
      <c r="WIA297" s="38" t="s">
        <v>1291</v>
      </c>
      <c r="WIB297" s="38" t="s">
        <v>1291</v>
      </c>
      <c r="WIC297" s="38" t="s">
        <v>1291</v>
      </c>
      <c r="WID297" s="38" t="s">
        <v>1291</v>
      </c>
      <c r="WIE297" s="38" t="s">
        <v>1291</v>
      </c>
      <c r="WIF297" s="38" t="s">
        <v>1291</v>
      </c>
      <c r="WIG297" s="38" t="s">
        <v>1291</v>
      </c>
      <c r="WIH297" s="38" t="s">
        <v>1291</v>
      </c>
      <c r="WII297" s="38" t="s">
        <v>1291</v>
      </c>
      <c r="WIJ297" s="38" t="s">
        <v>1291</v>
      </c>
      <c r="WIK297" s="38" t="s">
        <v>1291</v>
      </c>
      <c r="WIL297" s="38" t="s">
        <v>1291</v>
      </c>
      <c r="WIM297" s="38" t="s">
        <v>1291</v>
      </c>
      <c r="WIN297" s="38" t="s">
        <v>1291</v>
      </c>
      <c r="WIO297" s="38" t="s">
        <v>1291</v>
      </c>
      <c r="WIP297" s="38" t="s">
        <v>1291</v>
      </c>
      <c r="WIQ297" s="38" t="s">
        <v>1291</v>
      </c>
      <c r="WIR297" s="38" t="s">
        <v>1291</v>
      </c>
      <c r="WIS297" s="38" t="s">
        <v>1291</v>
      </c>
      <c r="WIT297" s="38" t="s">
        <v>1291</v>
      </c>
      <c r="WIU297" s="38" t="s">
        <v>1291</v>
      </c>
      <c r="WIV297" s="38" t="s">
        <v>1291</v>
      </c>
      <c r="WIW297" s="38" t="s">
        <v>1291</v>
      </c>
      <c r="WIX297" s="38" t="s">
        <v>1291</v>
      </c>
      <c r="WIY297" s="38" t="s">
        <v>1291</v>
      </c>
      <c r="WIZ297" s="38" t="s">
        <v>1291</v>
      </c>
      <c r="WJA297" s="38" t="s">
        <v>1291</v>
      </c>
      <c r="WJB297" s="38" t="s">
        <v>1291</v>
      </c>
      <c r="WJC297" s="38" t="s">
        <v>1291</v>
      </c>
      <c r="WJD297" s="38" t="s">
        <v>1291</v>
      </c>
      <c r="WJE297" s="38" t="s">
        <v>1291</v>
      </c>
      <c r="WJF297" s="38" t="s">
        <v>1291</v>
      </c>
      <c r="WJG297" s="38" t="s">
        <v>1291</v>
      </c>
      <c r="WJH297" s="38" t="s">
        <v>1291</v>
      </c>
      <c r="WJI297" s="38" t="s">
        <v>1291</v>
      </c>
      <c r="WJJ297" s="38" t="s">
        <v>1291</v>
      </c>
      <c r="WJK297" s="38" t="s">
        <v>1291</v>
      </c>
      <c r="WJL297" s="38" t="s">
        <v>1291</v>
      </c>
      <c r="WJM297" s="38" t="s">
        <v>1291</v>
      </c>
      <c r="WJN297" s="38" t="s">
        <v>1291</v>
      </c>
      <c r="WJO297" s="38" t="s">
        <v>1291</v>
      </c>
      <c r="WJP297" s="38" t="s">
        <v>1291</v>
      </c>
      <c r="WJQ297" s="38" t="s">
        <v>1291</v>
      </c>
      <c r="WJR297" s="38" t="s">
        <v>1291</v>
      </c>
      <c r="WJS297" s="38" t="s">
        <v>1291</v>
      </c>
      <c r="WJT297" s="38" t="s">
        <v>1291</v>
      </c>
      <c r="WJU297" s="38" t="s">
        <v>1291</v>
      </c>
      <c r="WJV297" s="38" t="s">
        <v>1291</v>
      </c>
      <c r="WJW297" s="38" t="s">
        <v>1291</v>
      </c>
      <c r="WJX297" s="38" t="s">
        <v>1291</v>
      </c>
      <c r="WJY297" s="38" t="s">
        <v>1291</v>
      </c>
      <c r="WJZ297" s="38" t="s">
        <v>1291</v>
      </c>
      <c r="WKA297" s="38" t="s">
        <v>1291</v>
      </c>
      <c r="WKB297" s="38" t="s">
        <v>1291</v>
      </c>
      <c r="WKC297" s="38" t="s">
        <v>1291</v>
      </c>
      <c r="WKD297" s="38" t="s">
        <v>1291</v>
      </c>
      <c r="WKE297" s="38" t="s">
        <v>1291</v>
      </c>
      <c r="WKF297" s="38" t="s">
        <v>1291</v>
      </c>
      <c r="WKG297" s="38" t="s">
        <v>1291</v>
      </c>
      <c r="WKH297" s="38" t="s">
        <v>1291</v>
      </c>
      <c r="WKI297" s="38" t="s">
        <v>1291</v>
      </c>
      <c r="WKJ297" s="38" t="s">
        <v>1291</v>
      </c>
      <c r="WKK297" s="38" t="s">
        <v>1291</v>
      </c>
      <c r="WKL297" s="38" t="s">
        <v>1291</v>
      </c>
      <c r="WKM297" s="38" t="s">
        <v>1291</v>
      </c>
      <c r="WKN297" s="38" t="s">
        <v>1291</v>
      </c>
      <c r="WKO297" s="38" t="s">
        <v>1291</v>
      </c>
      <c r="WKP297" s="38" t="s">
        <v>1291</v>
      </c>
      <c r="WKQ297" s="38" t="s">
        <v>1291</v>
      </c>
      <c r="WKR297" s="38" t="s">
        <v>1291</v>
      </c>
      <c r="WKS297" s="38" t="s">
        <v>1291</v>
      </c>
      <c r="WKT297" s="38" t="s">
        <v>1291</v>
      </c>
      <c r="WKU297" s="38" t="s">
        <v>1291</v>
      </c>
      <c r="WKV297" s="38" t="s">
        <v>1291</v>
      </c>
      <c r="WKW297" s="38" t="s">
        <v>1291</v>
      </c>
      <c r="WKX297" s="38" t="s">
        <v>1291</v>
      </c>
      <c r="WKY297" s="38" t="s">
        <v>1291</v>
      </c>
      <c r="WKZ297" s="38" t="s">
        <v>1291</v>
      </c>
      <c r="WLA297" s="38" t="s">
        <v>1291</v>
      </c>
      <c r="WLB297" s="38" t="s">
        <v>1291</v>
      </c>
      <c r="WLC297" s="38" t="s">
        <v>1291</v>
      </c>
      <c r="WLD297" s="38" t="s">
        <v>1291</v>
      </c>
      <c r="WLE297" s="38" t="s">
        <v>1291</v>
      </c>
      <c r="WLF297" s="38" t="s">
        <v>1291</v>
      </c>
      <c r="WLG297" s="38" t="s">
        <v>1291</v>
      </c>
      <c r="WLH297" s="38" t="s">
        <v>1291</v>
      </c>
      <c r="WLI297" s="38" t="s">
        <v>1291</v>
      </c>
      <c r="WLJ297" s="38" t="s">
        <v>1291</v>
      </c>
      <c r="WLK297" s="38" t="s">
        <v>1291</v>
      </c>
      <c r="WLL297" s="38" t="s">
        <v>1291</v>
      </c>
      <c r="WLM297" s="38" t="s">
        <v>1291</v>
      </c>
      <c r="WLN297" s="38" t="s">
        <v>1291</v>
      </c>
      <c r="WLO297" s="38" t="s">
        <v>1291</v>
      </c>
      <c r="WLP297" s="38" t="s">
        <v>1291</v>
      </c>
      <c r="WLQ297" s="38" t="s">
        <v>1291</v>
      </c>
      <c r="WLR297" s="38" t="s">
        <v>1291</v>
      </c>
      <c r="WLS297" s="38" t="s">
        <v>1291</v>
      </c>
      <c r="WLT297" s="38" t="s">
        <v>1291</v>
      </c>
      <c r="WLU297" s="38" t="s">
        <v>1291</v>
      </c>
      <c r="WLV297" s="38" t="s">
        <v>1291</v>
      </c>
      <c r="WLW297" s="38" t="s">
        <v>1291</v>
      </c>
      <c r="WLX297" s="38" t="s">
        <v>1291</v>
      </c>
      <c r="WLY297" s="38" t="s">
        <v>1291</v>
      </c>
      <c r="WLZ297" s="38" t="s">
        <v>1291</v>
      </c>
      <c r="WMA297" s="38" t="s">
        <v>1291</v>
      </c>
      <c r="WMB297" s="38" t="s">
        <v>1291</v>
      </c>
      <c r="WMC297" s="38" t="s">
        <v>1291</v>
      </c>
      <c r="WMD297" s="38" t="s">
        <v>1291</v>
      </c>
      <c r="WME297" s="38" t="s">
        <v>1291</v>
      </c>
      <c r="WMF297" s="38" t="s">
        <v>1291</v>
      </c>
      <c r="WMG297" s="38" t="s">
        <v>1291</v>
      </c>
      <c r="WMH297" s="38" t="s">
        <v>1291</v>
      </c>
      <c r="WMI297" s="38" t="s">
        <v>1291</v>
      </c>
      <c r="WMJ297" s="38" t="s">
        <v>1291</v>
      </c>
      <c r="WMK297" s="38" t="s">
        <v>1291</v>
      </c>
      <c r="WML297" s="38" t="s">
        <v>1291</v>
      </c>
      <c r="WMM297" s="38" t="s">
        <v>1291</v>
      </c>
      <c r="WMN297" s="38" t="s">
        <v>1291</v>
      </c>
      <c r="WMO297" s="38" t="s">
        <v>1291</v>
      </c>
      <c r="WMP297" s="38" t="s">
        <v>1291</v>
      </c>
      <c r="WMQ297" s="38" t="s">
        <v>1291</v>
      </c>
      <c r="WMR297" s="38" t="s">
        <v>1291</v>
      </c>
      <c r="WMS297" s="38" t="s">
        <v>1291</v>
      </c>
      <c r="WMT297" s="38" t="s">
        <v>1291</v>
      </c>
      <c r="WMU297" s="38" t="s">
        <v>1291</v>
      </c>
      <c r="WMV297" s="38" t="s">
        <v>1291</v>
      </c>
      <c r="WMW297" s="38" t="s">
        <v>1291</v>
      </c>
      <c r="WMX297" s="38" t="s">
        <v>1291</v>
      </c>
      <c r="WMY297" s="38" t="s">
        <v>1291</v>
      </c>
      <c r="WMZ297" s="38" t="s">
        <v>1291</v>
      </c>
      <c r="WNA297" s="38" t="s">
        <v>1291</v>
      </c>
      <c r="WNB297" s="38" t="s">
        <v>1291</v>
      </c>
      <c r="WNC297" s="38" t="s">
        <v>1291</v>
      </c>
      <c r="WND297" s="38" t="s">
        <v>1291</v>
      </c>
      <c r="WNE297" s="38" t="s">
        <v>1291</v>
      </c>
      <c r="WNF297" s="38" t="s">
        <v>1291</v>
      </c>
      <c r="WNG297" s="38" t="s">
        <v>1291</v>
      </c>
      <c r="WNH297" s="38" t="s">
        <v>1291</v>
      </c>
      <c r="WNI297" s="38" t="s">
        <v>1291</v>
      </c>
      <c r="WNJ297" s="38" t="s">
        <v>1291</v>
      </c>
      <c r="WNK297" s="38" t="s">
        <v>1291</v>
      </c>
      <c r="WNL297" s="38" t="s">
        <v>1291</v>
      </c>
      <c r="WNM297" s="38" t="s">
        <v>1291</v>
      </c>
      <c r="WNN297" s="38" t="s">
        <v>1291</v>
      </c>
      <c r="WNO297" s="38" t="s">
        <v>1291</v>
      </c>
      <c r="WNP297" s="38" t="s">
        <v>1291</v>
      </c>
      <c r="WNQ297" s="38" t="s">
        <v>1291</v>
      </c>
      <c r="WNR297" s="38" t="s">
        <v>1291</v>
      </c>
      <c r="WNS297" s="38" t="s">
        <v>1291</v>
      </c>
      <c r="WNT297" s="38" t="s">
        <v>1291</v>
      </c>
      <c r="WNU297" s="38" t="s">
        <v>1291</v>
      </c>
      <c r="WNV297" s="38" t="s">
        <v>1291</v>
      </c>
      <c r="WNW297" s="38" t="s">
        <v>1291</v>
      </c>
      <c r="WNX297" s="38" t="s">
        <v>1291</v>
      </c>
      <c r="WNY297" s="38" t="s">
        <v>1291</v>
      </c>
      <c r="WNZ297" s="38" t="s">
        <v>1291</v>
      </c>
      <c r="WOA297" s="38" t="s">
        <v>1291</v>
      </c>
      <c r="WOB297" s="38" t="s">
        <v>1291</v>
      </c>
      <c r="WOC297" s="38" t="s">
        <v>1291</v>
      </c>
      <c r="WOD297" s="38" t="s">
        <v>1291</v>
      </c>
      <c r="WOE297" s="38" t="s">
        <v>1291</v>
      </c>
      <c r="WOF297" s="38" t="s">
        <v>1291</v>
      </c>
      <c r="WOG297" s="38" t="s">
        <v>1291</v>
      </c>
      <c r="WOH297" s="38" t="s">
        <v>1291</v>
      </c>
      <c r="WOI297" s="38" t="s">
        <v>1291</v>
      </c>
      <c r="WOJ297" s="38" t="s">
        <v>1291</v>
      </c>
      <c r="WOK297" s="38" t="s">
        <v>1291</v>
      </c>
      <c r="WOL297" s="38" t="s">
        <v>1291</v>
      </c>
      <c r="WOM297" s="38" t="s">
        <v>1291</v>
      </c>
      <c r="WON297" s="38" t="s">
        <v>1291</v>
      </c>
      <c r="WOO297" s="38" t="s">
        <v>1291</v>
      </c>
      <c r="WOP297" s="38" t="s">
        <v>1291</v>
      </c>
      <c r="WOQ297" s="38" t="s">
        <v>1291</v>
      </c>
      <c r="WOR297" s="38" t="s">
        <v>1291</v>
      </c>
      <c r="WOS297" s="38" t="s">
        <v>1291</v>
      </c>
      <c r="WOT297" s="38" t="s">
        <v>1291</v>
      </c>
      <c r="WOU297" s="38" t="s">
        <v>1291</v>
      </c>
      <c r="WOV297" s="38" t="s">
        <v>1291</v>
      </c>
      <c r="WOW297" s="38" t="s">
        <v>1291</v>
      </c>
      <c r="WOX297" s="38" t="s">
        <v>1291</v>
      </c>
      <c r="WOY297" s="38" t="s">
        <v>1291</v>
      </c>
      <c r="WOZ297" s="38" t="s">
        <v>1291</v>
      </c>
      <c r="WPA297" s="38" t="s">
        <v>1291</v>
      </c>
      <c r="WPB297" s="38" t="s">
        <v>1291</v>
      </c>
      <c r="WPC297" s="38" t="s">
        <v>1291</v>
      </c>
      <c r="WPD297" s="38" t="s">
        <v>1291</v>
      </c>
      <c r="WPE297" s="38" t="s">
        <v>1291</v>
      </c>
      <c r="WPF297" s="38" t="s">
        <v>1291</v>
      </c>
      <c r="WPG297" s="38" t="s">
        <v>1291</v>
      </c>
      <c r="WPH297" s="38" t="s">
        <v>1291</v>
      </c>
      <c r="WPI297" s="38" t="s">
        <v>1291</v>
      </c>
      <c r="WPJ297" s="38" t="s">
        <v>1291</v>
      </c>
      <c r="WPK297" s="38" t="s">
        <v>1291</v>
      </c>
      <c r="WPL297" s="38" t="s">
        <v>1291</v>
      </c>
      <c r="WPM297" s="38" t="s">
        <v>1291</v>
      </c>
      <c r="WPN297" s="38" t="s">
        <v>1291</v>
      </c>
      <c r="WPO297" s="38" t="s">
        <v>1291</v>
      </c>
      <c r="WPP297" s="38" t="s">
        <v>1291</v>
      </c>
      <c r="WPQ297" s="38" t="s">
        <v>1291</v>
      </c>
      <c r="WPR297" s="38" t="s">
        <v>1291</v>
      </c>
      <c r="WPS297" s="38" t="s">
        <v>1291</v>
      </c>
      <c r="WPT297" s="38" t="s">
        <v>1291</v>
      </c>
      <c r="WPU297" s="38" t="s">
        <v>1291</v>
      </c>
      <c r="WPV297" s="38" t="s">
        <v>1291</v>
      </c>
      <c r="WPW297" s="38" t="s">
        <v>1291</v>
      </c>
      <c r="WPX297" s="38" t="s">
        <v>1291</v>
      </c>
      <c r="WPY297" s="38" t="s">
        <v>1291</v>
      </c>
      <c r="WPZ297" s="38" t="s">
        <v>1291</v>
      </c>
      <c r="WQA297" s="38" t="s">
        <v>1291</v>
      </c>
      <c r="WQB297" s="38" t="s">
        <v>1291</v>
      </c>
      <c r="WQC297" s="38" t="s">
        <v>1291</v>
      </c>
      <c r="WQD297" s="38" t="s">
        <v>1291</v>
      </c>
      <c r="WQE297" s="38" t="s">
        <v>1291</v>
      </c>
      <c r="WQF297" s="38" t="s">
        <v>1291</v>
      </c>
      <c r="WQG297" s="38" t="s">
        <v>1291</v>
      </c>
      <c r="WQH297" s="38" t="s">
        <v>1291</v>
      </c>
      <c r="WQI297" s="38" t="s">
        <v>1291</v>
      </c>
      <c r="WQJ297" s="38" t="s">
        <v>1291</v>
      </c>
      <c r="WQK297" s="38" t="s">
        <v>1291</v>
      </c>
      <c r="WQL297" s="38" t="s">
        <v>1291</v>
      </c>
      <c r="WQM297" s="38" t="s">
        <v>1291</v>
      </c>
      <c r="WQN297" s="38" t="s">
        <v>1291</v>
      </c>
      <c r="WQO297" s="38" t="s">
        <v>1291</v>
      </c>
      <c r="WQP297" s="38" t="s">
        <v>1291</v>
      </c>
      <c r="WQQ297" s="38" t="s">
        <v>1291</v>
      </c>
      <c r="WQR297" s="38" t="s">
        <v>1291</v>
      </c>
      <c r="WQS297" s="38" t="s">
        <v>1291</v>
      </c>
      <c r="WQT297" s="38" t="s">
        <v>1291</v>
      </c>
      <c r="WQU297" s="38" t="s">
        <v>1291</v>
      </c>
      <c r="WQV297" s="38" t="s">
        <v>1291</v>
      </c>
      <c r="WQW297" s="38" t="s">
        <v>1291</v>
      </c>
      <c r="WQX297" s="38" t="s">
        <v>1291</v>
      </c>
      <c r="WQY297" s="38" t="s">
        <v>1291</v>
      </c>
      <c r="WQZ297" s="38" t="s">
        <v>1291</v>
      </c>
      <c r="WRA297" s="38" t="s">
        <v>1291</v>
      </c>
      <c r="WRB297" s="38" t="s">
        <v>1291</v>
      </c>
      <c r="WRC297" s="38" t="s">
        <v>1291</v>
      </c>
      <c r="WRD297" s="38" t="s">
        <v>1291</v>
      </c>
      <c r="WRE297" s="38" t="s">
        <v>1291</v>
      </c>
      <c r="WRF297" s="38" t="s">
        <v>1291</v>
      </c>
      <c r="WRG297" s="38" t="s">
        <v>1291</v>
      </c>
      <c r="WRH297" s="38" t="s">
        <v>1291</v>
      </c>
      <c r="WRI297" s="38" t="s">
        <v>1291</v>
      </c>
      <c r="WRJ297" s="38" t="s">
        <v>1291</v>
      </c>
      <c r="WRK297" s="38" t="s">
        <v>1291</v>
      </c>
      <c r="WRL297" s="38" t="s">
        <v>1291</v>
      </c>
      <c r="WRM297" s="38" t="s">
        <v>1291</v>
      </c>
      <c r="WRN297" s="38" t="s">
        <v>1291</v>
      </c>
      <c r="WRO297" s="38" t="s">
        <v>1291</v>
      </c>
      <c r="WRP297" s="38" t="s">
        <v>1291</v>
      </c>
      <c r="WRQ297" s="38" t="s">
        <v>1291</v>
      </c>
      <c r="WRR297" s="38" t="s">
        <v>1291</v>
      </c>
      <c r="WRS297" s="38" t="s">
        <v>1291</v>
      </c>
      <c r="WRT297" s="38" t="s">
        <v>1291</v>
      </c>
      <c r="WRU297" s="38" t="s">
        <v>1291</v>
      </c>
      <c r="WRV297" s="38" t="s">
        <v>1291</v>
      </c>
      <c r="WRW297" s="38" t="s">
        <v>1291</v>
      </c>
      <c r="WRX297" s="38" t="s">
        <v>1291</v>
      </c>
      <c r="WRY297" s="38" t="s">
        <v>1291</v>
      </c>
      <c r="WRZ297" s="38" t="s">
        <v>1291</v>
      </c>
      <c r="WSA297" s="38" t="s">
        <v>1291</v>
      </c>
      <c r="WSB297" s="38" t="s">
        <v>1291</v>
      </c>
      <c r="WSC297" s="38" t="s">
        <v>1291</v>
      </c>
      <c r="WSD297" s="38" t="s">
        <v>1291</v>
      </c>
      <c r="WSE297" s="38" t="s">
        <v>1291</v>
      </c>
      <c r="WSF297" s="38" t="s">
        <v>1291</v>
      </c>
      <c r="WSG297" s="38" t="s">
        <v>1291</v>
      </c>
      <c r="WSH297" s="38" t="s">
        <v>1291</v>
      </c>
      <c r="WSI297" s="38" t="s">
        <v>1291</v>
      </c>
      <c r="WSJ297" s="38" t="s">
        <v>1291</v>
      </c>
      <c r="WSK297" s="38" t="s">
        <v>1291</v>
      </c>
      <c r="WSL297" s="38" t="s">
        <v>1291</v>
      </c>
      <c r="WSM297" s="38" t="s">
        <v>1291</v>
      </c>
      <c r="WSN297" s="38" t="s">
        <v>1291</v>
      </c>
      <c r="WSO297" s="38" t="s">
        <v>1291</v>
      </c>
      <c r="WSP297" s="38" t="s">
        <v>1291</v>
      </c>
      <c r="WSQ297" s="38" t="s">
        <v>1291</v>
      </c>
      <c r="WSR297" s="38" t="s">
        <v>1291</v>
      </c>
      <c r="WSS297" s="38" t="s">
        <v>1291</v>
      </c>
      <c r="WST297" s="38" t="s">
        <v>1291</v>
      </c>
      <c r="WSU297" s="38" t="s">
        <v>1291</v>
      </c>
      <c r="WSV297" s="38" t="s">
        <v>1291</v>
      </c>
      <c r="WSW297" s="38" t="s">
        <v>1291</v>
      </c>
      <c r="WSX297" s="38" t="s">
        <v>1291</v>
      </c>
      <c r="WSY297" s="38" t="s">
        <v>1291</v>
      </c>
      <c r="WSZ297" s="38" t="s">
        <v>1291</v>
      </c>
      <c r="WTA297" s="38" t="s">
        <v>1291</v>
      </c>
      <c r="WTB297" s="38" t="s">
        <v>1291</v>
      </c>
      <c r="WTC297" s="38" t="s">
        <v>1291</v>
      </c>
      <c r="WTD297" s="38" t="s">
        <v>1291</v>
      </c>
      <c r="WTE297" s="38" t="s">
        <v>1291</v>
      </c>
      <c r="WTF297" s="38" t="s">
        <v>1291</v>
      </c>
      <c r="WTG297" s="38" t="s">
        <v>1291</v>
      </c>
      <c r="WTH297" s="38" t="s">
        <v>1291</v>
      </c>
      <c r="WTI297" s="38" t="s">
        <v>1291</v>
      </c>
      <c r="WTJ297" s="38" t="s">
        <v>1291</v>
      </c>
      <c r="WTK297" s="38" t="s">
        <v>1291</v>
      </c>
      <c r="WTL297" s="38" t="s">
        <v>1291</v>
      </c>
      <c r="WTM297" s="38" t="s">
        <v>1291</v>
      </c>
      <c r="WTN297" s="38" t="s">
        <v>1291</v>
      </c>
      <c r="WTO297" s="38" t="s">
        <v>1291</v>
      </c>
      <c r="WTP297" s="38" t="s">
        <v>1291</v>
      </c>
      <c r="WTQ297" s="38" t="s">
        <v>1291</v>
      </c>
      <c r="WTR297" s="38" t="s">
        <v>1291</v>
      </c>
      <c r="WTS297" s="38" t="s">
        <v>1291</v>
      </c>
      <c r="WTT297" s="38" t="s">
        <v>1291</v>
      </c>
      <c r="WTU297" s="38" t="s">
        <v>1291</v>
      </c>
      <c r="WTV297" s="38" t="s">
        <v>1291</v>
      </c>
      <c r="WTW297" s="38" t="s">
        <v>1291</v>
      </c>
      <c r="WTX297" s="38" t="s">
        <v>1291</v>
      </c>
      <c r="WTY297" s="38" t="s">
        <v>1291</v>
      </c>
      <c r="WTZ297" s="38" t="s">
        <v>1291</v>
      </c>
      <c r="WUA297" s="38" t="s">
        <v>1291</v>
      </c>
      <c r="WUB297" s="38" t="s">
        <v>1291</v>
      </c>
      <c r="WUC297" s="38" t="s">
        <v>1291</v>
      </c>
      <c r="WUD297" s="38" t="s">
        <v>1291</v>
      </c>
      <c r="WUE297" s="38" t="s">
        <v>1291</v>
      </c>
      <c r="WUF297" s="38" t="s">
        <v>1291</v>
      </c>
      <c r="WUG297" s="38" t="s">
        <v>1291</v>
      </c>
      <c r="WUH297" s="38" t="s">
        <v>1291</v>
      </c>
      <c r="WUI297" s="38" t="s">
        <v>1291</v>
      </c>
      <c r="WUJ297" s="38" t="s">
        <v>1291</v>
      </c>
      <c r="WUK297" s="38" t="s">
        <v>1291</v>
      </c>
      <c r="WUL297" s="38" t="s">
        <v>1291</v>
      </c>
      <c r="WUM297" s="38" t="s">
        <v>1291</v>
      </c>
      <c r="WUN297" s="38" t="s">
        <v>1291</v>
      </c>
      <c r="WUO297" s="38" t="s">
        <v>1291</v>
      </c>
      <c r="WUP297" s="38" t="s">
        <v>1291</v>
      </c>
      <c r="WUQ297" s="38" t="s">
        <v>1291</v>
      </c>
      <c r="WUR297" s="38" t="s">
        <v>1291</v>
      </c>
      <c r="WUS297" s="38" t="s">
        <v>1291</v>
      </c>
      <c r="WUT297" s="38" t="s">
        <v>1291</v>
      </c>
      <c r="WUU297" s="38" t="s">
        <v>1291</v>
      </c>
      <c r="WUV297" s="38" t="s">
        <v>1291</v>
      </c>
      <c r="WUW297" s="38" t="s">
        <v>1291</v>
      </c>
      <c r="WUX297" s="38" t="s">
        <v>1291</v>
      </c>
      <c r="WUY297" s="38" t="s">
        <v>1291</v>
      </c>
      <c r="WUZ297" s="38" t="s">
        <v>1291</v>
      </c>
      <c r="WVA297" s="38" t="s">
        <v>1291</v>
      </c>
      <c r="WVB297" s="38" t="s">
        <v>1291</v>
      </c>
      <c r="WVC297" s="38" t="s">
        <v>1291</v>
      </c>
      <c r="WVD297" s="38" t="s">
        <v>1291</v>
      </c>
      <c r="WVE297" s="38" t="s">
        <v>1291</v>
      </c>
      <c r="WVF297" s="38" t="s">
        <v>1291</v>
      </c>
      <c r="WVG297" s="38" t="s">
        <v>1291</v>
      </c>
      <c r="WVH297" s="38" t="s">
        <v>1291</v>
      </c>
      <c r="WVI297" s="38" t="s">
        <v>1291</v>
      </c>
      <c r="WVJ297" s="38" t="s">
        <v>1291</v>
      </c>
      <c r="WVK297" s="38" t="s">
        <v>1291</v>
      </c>
      <c r="WVL297" s="38" t="s">
        <v>1291</v>
      </c>
      <c r="WVM297" s="38" t="s">
        <v>1291</v>
      </c>
      <c r="WVN297" s="38" t="s">
        <v>1291</v>
      </c>
      <c r="WVO297" s="38" t="s">
        <v>1291</v>
      </c>
      <c r="WVP297" s="38" t="s">
        <v>1291</v>
      </c>
      <c r="WVQ297" s="38" t="s">
        <v>1291</v>
      </c>
      <c r="WVR297" s="38" t="s">
        <v>1291</v>
      </c>
      <c r="WVS297" s="38" t="s">
        <v>1291</v>
      </c>
      <c r="WVT297" s="38" t="s">
        <v>1291</v>
      </c>
      <c r="WVU297" s="38" t="s">
        <v>1291</v>
      </c>
      <c r="WVV297" s="38" t="s">
        <v>1291</v>
      </c>
      <c r="WVW297" s="38" t="s">
        <v>1291</v>
      </c>
      <c r="WVX297" s="38" t="s">
        <v>1291</v>
      </c>
      <c r="WVY297" s="38" t="s">
        <v>1291</v>
      </c>
      <c r="WVZ297" s="38" t="s">
        <v>1291</v>
      </c>
      <c r="WWA297" s="38" t="s">
        <v>1291</v>
      </c>
      <c r="WWB297" s="38" t="s">
        <v>1291</v>
      </c>
      <c r="WWC297" s="38" t="s">
        <v>1291</v>
      </c>
      <c r="WWD297" s="38" t="s">
        <v>1291</v>
      </c>
      <c r="WWE297" s="38" t="s">
        <v>1291</v>
      </c>
      <c r="WWF297" s="38" t="s">
        <v>1291</v>
      </c>
      <c r="WWG297" s="38" t="s">
        <v>1291</v>
      </c>
      <c r="WWH297" s="38" t="s">
        <v>1291</v>
      </c>
      <c r="WWI297" s="38" t="s">
        <v>1291</v>
      </c>
      <c r="WWJ297" s="38" t="s">
        <v>1291</v>
      </c>
      <c r="WWK297" s="38" t="s">
        <v>1291</v>
      </c>
      <c r="WWL297" s="38" t="s">
        <v>1291</v>
      </c>
      <c r="WWM297" s="38" t="s">
        <v>1291</v>
      </c>
      <c r="WWN297" s="38" t="s">
        <v>1291</v>
      </c>
      <c r="WWO297" s="38" t="s">
        <v>1291</v>
      </c>
      <c r="WWP297" s="38" t="s">
        <v>1291</v>
      </c>
      <c r="WWQ297" s="38" t="s">
        <v>1291</v>
      </c>
      <c r="WWR297" s="38" t="s">
        <v>1291</v>
      </c>
      <c r="WWS297" s="38" t="s">
        <v>1291</v>
      </c>
      <c r="WWT297" s="38" t="s">
        <v>1291</v>
      </c>
      <c r="WWU297" s="38" t="s">
        <v>1291</v>
      </c>
      <c r="WWV297" s="38" t="s">
        <v>1291</v>
      </c>
      <c r="WWW297" s="38" t="s">
        <v>1291</v>
      </c>
      <c r="WWX297" s="38" t="s">
        <v>1291</v>
      </c>
      <c r="WWY297" s="38" t="s">
        <v>1291</v>
      </c>
      <c r="WWZ297" s="38" t="s">
        <v>1291</v>
      </c>
      <c r="WXA297" s="38" t="s">
        <v>1291</v>
      </c>
      <c r="WXB297" s="38" t="s">
        <v>1291</v>
      </c>
      <c r="WXC297" s="38" t="s">
        <v>1291</v>
      </c>
      <c r="WXD297" s="38" t="s">
        <v>1291</v>
      </c>
      <c r="WXE297" s="38" t="s">
        <v>1291</v>
      </c>
      <c r="WXF297" s="38" t="s">
        <v>1291</v>
      </c>
      <c r="WXG297" s="38" t="s">
        <v>1291</v>
      </c>
      <c r="WXH297" s="38" t="s">
        <v>1291</v>
      </c>
      <c r="WXI297" s="38" t="s">
        <v>1291</v>
      </c>
      <c r="WXJ297" s="38" t="s">
        <v>1291</v>
      </c>
      <c r="WXK297" s="38" t="s">
        <v>1291</v>
      </c>
      <c r="WXL297" s="38" t="s">
        <v>1291</v>
      </c>
      <c r="WXM297" s="38" t="s">
        <v>1291</v>
      </c>
      <c r="WXN297" s="38" t="s">
        <v>1291</v>
      </c>
      <c r="WXO297" s="38" t="s">
        <v>1291</v>
      </c>
      <c r="WXP297" s="38" t="s">
        <v>1291</v>
      </c>
      <c r="WXQ297" s="38" t="s">
        <v>1291</v>
      </c>
      <c r="WXR297" s="38" t="s">
        <v>1291</v>
      </c>
      <c r="WXS297" s="38" t="s">
        <v>1291</v>
      </c>
      <c r="WXT297" s="38" t="s">
        <v>1291</v>
      </c>
      <c r="WXU297" s="38" t="s">
        <v>1291</v>
      </c>
      <c r="WXV297" s="38" t="s">
        <v>1291</v>
      </c>
      <c r="WXW297" s="38" t="s">
        <v>1291</v>
      </c>
      <c r="WXX297" s="38" t="s">
        <v>1291</v>
      </c>
      <c r="WXY297" s="38" t="s">
        <v>1291</v>
      </c>
      <c r="WXZ297" s="38" t="s">
        <v>1291</v>
      </c>
      <c r="WYA297" s="38" t="s">
        <v>1291</v>
      </c>
      <c r="WYB297" s="38" t="s">
        <v>1291</v>
      </c>
      <c r="WYC297" s="38" t="s">
        <v>1291</v>
      </c>
      <c r="WYD297" s="38" t="s">
        <v>1291</v>
      </c>
      <c r="WYE297" s="38" t="s">
        <v>1291</v>
      </c>
      <c r="WYF297" s="38" t="s">
        <v>1291</v>
      </c>
      <c r="WYG297" s="38" t="s">
        <v>1291</v>
      </c>
      <c r="WYH297" s="38" t="s">
        <v>1291</v>
      </c>
      <c r="WYI297" s="38" t="s">
        <v>1291</v>
      </c>
      <c r="WYJ297" s="38" t="s">
        <v>1291</v>
      </c>
      <c r="WYK297" s="38" t="s">
        <v>1291</v>
      </c>
      <c r="WYL297" s="38" t="s">
        <v>1291</v>
      </c>
      <c r="WYM297" s="38" t="s">
        <v>1291</v>
      </c>
      <c r="WYN297" s="38" t="s">
        <v>1291</v>
      </c>
      <c r="WYO297" s="38" t="s">
        <v>1291</v>
      </c>
      <c r="WYP297" s="38" t="s">
        <v>1291</v>
      </c>
      <c r="WYQ297" s="38" t="s">
        <v>1291</v>
      </c>
      <c r="WYR297" s="38" t="s">
        <v>1291</v>
      </c>
      <c r="WYS297" s="38" t="s">
        <v>1291</v>
      </c>
      <c r="WYT297" s="38" t="s">
        <v>1291</v>
      </c>
      <c r="WYU297" s="38" t="s">
        <v>1291</v>
      </c>
      <c r="WYV297" s="38" t="s">
        <v>1291</v>
      </c>
      <c r="WYW297" s="38" t="s">
        <v>1291</v>
      </c>
      <c r="WYX297" s="38" t="s">
        <v>1291</v>
      </c>
      <c r="WYY297" s="38" t="s">
        <v>1291</v>
      </c>
      <c r="WYZ297" s="38" t="s">
        <v>1291</v>
      </c>
      <c r="WZA297" s="38" t="s">
        <v>1291</v>
      </c>
      <c r="WZB297" s="38" t="s">
        <v>1291</v>
      </c>
      <c r="WZC297" s="38" t="s">
        <v>1291</v>
      </c>
      <c r="WZD297" s="38" t="s">
        <v>1291</v>
      </c>
      <c r="WZE297" s="38" t="s">
        <v>1291</v>
      </c>
      <c r="WZF297" s="38" t="s">
        <v>1291</v>
      </c>
      <c r="WZG297" s="38" t="s">
        <v>1291</v>
      </c>
      <c r="WZH297" s="38" t="s">
        <v>1291</v>
      </c>
      <c r="WZI297" s="38" t="s">
        <v>1291</v>
      </c>
      <c r="WZJ297" s="38" t="s">
        <v>1291</v>
      </c>
      <c r="WZK297" s="38" t="s">
        <v>1291</v>
      </c>
      <c r="WZL297" s="38" t="s">
        <v>1291</v>
      </c>
      <c r="WZM297" s="38" t="s">
        <v>1291</v>
      </c>
      <c r="WZN297" s="38" t="s">
        <v>1291</v>
      </c>
      <c r="WZO297" s="38" t="s">
        <v>1291</v>
      </c>
      <c r="WZP297" s="38" t="s">
        <v>1291</v>
      </c>
      <c r="WZQ297" s="38" t="s">
        <v>1291</v>
      </c>
      <c r="WZR297" s="38" t="s">
        <v>1291</v>
      </c>
      <c r="WZS297" s="38" t="s">
        <v>1291</v>
      </c>
      <c r="WZT297" s="38" t="s">
        <v>1291</v>
      </c>
      <c r="WZU297" s="38" t="s">
        <v>1291</v>
      </c>
      <c r="WZV297" s="38" t="s">
        <v>1291</v>
      </c>
      <c r="WZW297" s="38" t="s">
        <v>1291</v>
      </c>
      <c r="WZX297" s="38" t="s">
        <v>1291</v>
      </c>
      <c r="WZY297" s="38" t="s">
        <v>1291</v>
      </c>
      <c r="WZZ297" s="38" t="s">
        <v>1291</v>
      </c>
      <c r="XAA297" s="38" t="s">
        <v>1291</v>
      </c>
      <c r="XAB297" s="38" t="s">
        <v>1291</v>
      </c>
      <c r="XAC297" s="38" t="s">
        <v>1291</v>
      </c>
      <c r="XAD297" s="38" t="s">
        <v>1291</v>
      </c>
      <c r="XAE297" s="38" t="s">
        <v>1291</v>
      </c>
      <c r="XAF297" s="38" t="s">
        <v>1291</v>
      </c>
      <c r="XAG297" s="38" t="s">
        <v>1291</v>
      </c>
      <c r="XAH297" s="38" t="s">
        <v>1291</v>
      </c>
      <c r="XAI297" s="38" t="s">
        <v>1291</v>
      </c>
      <c r="XAJ297" s="38" t="s">
        <v>1291</v>
      </c>
      <c r="XAK297" s="38" t="s">
        <v>1291</v>
      </c>
      <c r="XAL297" s="38" t="s">
        <v>1291</v>
      </c>
      <c r="XAM297" s="38" t="s">
        <v>1291</v>
      </c>
      <c r="XAN297" s="38" t="s">
        <v>1291</v>
      </c>
      <c r="XAO297" s="38" t="s">
        <v>1291</v>
      </c>
      <c r="XAP297" s="38" t="s">
        <v>1291</v>
      </c>
      <c r="XAQ297" s="38" t="s">
        <v>1291</v>
      </c>
      <c r="XAR297" s="38" t="s">
        <v>1291</v>
      </c>
      <c r="XAS297" s="38" t="s">
        <v>1291</v>
      </c>
      <c r="XAT297" s="38" t="s">
        <v>1291</v>
      </c>
      <c r="XAU297" s="38" t="s">
        <v>1291</v>
      </c>
      <c r="XAV297" s="38" t="s">
        <v>1291</v>
      </c>
      <c r="XAW297" s="38" t="s">
        <v>1291</v>
      </c>
      <c r="XAX297" s="38" t="s">
        <v>1291</v>
      </c>
      <c r="XAY297" s="38" t="s">
        <v>1291</v>
      </c>
      <c r="XAZ297" s="38" t="s">
        <v>1291</v>
      </c>
      <c r="XBA297" s="38" t="s">
        <v>1291</v>
      </c>
      <c r="XBB297" s="38" t="s">
        <v>1291</v>
      </c>
      <c r="XBC297" s="38" t="s">
        <v>1291</v>
      </c>
      <c r="XBD297" s="38" t="s">
        <v>1291</v>
      </c>
      <c r="XBE297" s="38" t="s">
        <v>1291</v>
      </c>
      <c r="XBF297" s="38" t="s">
        <v>1291</v>
      </c>
      <c r="XBG297" s="38" t="s">
        <v>1291</v>
      </c>
      <c r="XBH297" s="38" t="s">
        <v>1291</v>
      </c>
      <c r="XBI297" s="38" t="s">
        <v>1291</v>
      </c>
      <c r="XBJ297" s="38" t="s">
        <v>1291</v>
      </c>
      <c r="XBK297" s="38" t="s">
        <v>1291</v>
      </c>
      <c r="XBL297" s="38" t="s">
        <v>1291</v>
      </c>
      <c r="XBM297" s="38" t="s">
        <v>1291</v>
      </c>
      <c r="XBN297" s="38" t="s">
        <v>1291</v>
      </c>
      <c r="XBO297" s="38" t="s">
        <v>1291</v>
      </c>
      <c r="XBP297" s="38" t="s">
        <v>1291</v>
      </c>
      <c r="XBQ297" s="38" t="s">
        <v>1291</v>
      </c>
      <c r="XBR297" s="38" t="s">
        <v>1291</v>
      </c>
      <c r="XBS297" s="38" t="s">
        <v>1291</v>
      </c>
      <c r="XBT297" s="38" t="s">
        <v>1291</v>
      </c>
      <c r="XBU297" s="38" t="s">
        <v>1291</v>
      </c>
      <c r="XBV297" s="38" t="s">
        <v>1291</v>
      </c>
      <c r="XBW297" s="38" t="s">
        <v>1291</v>
      </c>
      <c r="XBX297" s="38" t="s">
        <v>1291</v>
      </c>
      <c r="XBY297" s="38" t="s">
        <v>1291</v>
      </c>
      <c r="XBZ297" s="38" t="s">
        <v>1291</v>
      </c>
      <c r="XCA297" s="38" t="s">
        <v>1291</v>
      </c>
      <c r="XCB297" s="38" t="s">
        <v>1291</v>
      </c>
      <c r="XCC297" s="38" t="s">
        <v>1291</v>
      </c>
      <c r="XCD297" s="38" t="s">
        <v>1291</v>
      </c>
      <c r="XCE297" s="38" t="s">
        <v>1291</v>
      </c>
      <c r="XCF297" s="38" t="s">
        <v>1291</v>
      </c>
      <c r="XCG297" s="38" t="s">
        <v>1291</v>
      </c>
      <c r="XCH297" s="38" t="s">
        <v>1291</v>
      </c>
      <c r="XCI297" s="38" t="s">
        <v>1291</v>
      </c>
      <c r="XCJ297" s="38" t="s">
        <v>1291</v>
      </c>
      <c r="XCK297" s="38" t="s">
        <v>1291</v>
      </c>
      <c r="XCL297" s="38" t="s">
        <v>1291</v>
      </c>
      <c r="XCM297" s="38" t="s">
        <v>1291</v>
      </c>
      <c r="XCN297" s="38" t="s">
        <v>1291</v>
      </c>
      <c r="XCO297" s="38" t="s">
        <v>1291</v>
      </c>
      <c r="XCP297" s="38" t="s">
        <v>1291</v>
      </c>
      <c r="XCQ297" s="38" t="s">
        <v>1291</v>
      </c>
      <c r="XCR297" s="38" t="s">
        <v>1291</v>
      </c>
      <c r="XCS297" s="38" t="s">
        <v>1291</v>
      </c>
      <c r="XCT297" s="38" t="s">
        <v>1291</v>
      </c>
      <c r="XCU297" s="38" t="s">
        <v>1291</v>
      </c>
      <c r="XCV297" s="38" t="s">
        <v>1291</v>
      </c>
      <c r="XCW297" s="38" t="s">
        <v>1291</v>
      </c>
      <c r="XCX297" s="38" t="s">
        <v>1291</v>
      </c>
      <c r="XCY297" s="38" t="s">
        <v>1291</v>
      </c>
      <c r="XCZ297" s="38" t="s">
        <v>1291</v>
      </c>
      <c r="XDA297" s="38" t="s">
        <v>1291</v>
      </c>
      <c r="XDB297" s="38" t="s">
        <v>1291</v>
      </c>
      <c r="XDC297" s="38" t="s">
        <v>1291</v>
      </c>
      <c r="XDD297" s="38" t="s">
        <v>1291</v>
      </c>
      <c r="XDE297" s="38" t="s">
        <v>1291</v>
      </c>
      <c r="XDF297" s="38" t="s">
        <v>1291</v>
      </c>
      <c r="XDG297" s="38" t="s">
        <v>1291</v>
      </c>
      <c r="XDH297" s="38" t="s">
        <v>1291</v>
      </c>
      <c r="XDI297" s="38" t="s">
        <v>1291</v>
      </c>
      <c r="XDJ297" s="38" t="s">
        <v>1291</v>
      </c>
      <c r="XDK297" s="38" t="s">
        <v>1291</v>
      </c>
      <c r="XDL297" s="38" t="s">
        <v>1291</v>
      </c>
      <c r="XDM297" s="38" t="s">
        <v>1291</v>
      </c>
      <c r="XDN297" s="38" t="s">
        <v>1291</v>
      </c>
      <c r="XDO297" s="38" t="s">
        <v>1291</v>
      </c>
      <c r="XDP297" s="38" t="s">
        <v>1291</v>
      </c>
      <c r="XDQ297" s="38" t="s">
        <v>1291</v>
      </c>
      <c r="XDR297" s="38" t="s">
        <v>1291</v>
      </c>
      <c r="XDS297" s="38" t="s">
        <v>1291</v>
      </c>
      <c r="XDT297" s="38" t="s">
        <v>1291</v>
      </c>
      <c r="XDU297" s="38" t="s">
        <v>1291</v>
      </c>
      <c r="XDV297" s="38" t="s">
        <v>1291</v>
      </c>
      <c r="XDW297" s="38" t="s">
        <v>1291</v>
      </c>
      <c r="XDX297" s="38" t="s">
        <v>1291</v>
      </c>
      <c r="XDY297" s="38" t="s">
        <v>1291</v>
      </c>
      <c r="XDZ297" s="38" t="s">
        <v>1291</v>
      </c>
      <c r="XEA297" s="38" t="s">
        <v>1291</v>
      </c>
      <c r="XEB297" s="38" t="s">
        <v>1291</v>
      </c>
      <c r="XEC297" s="38" t="s">
        <v>1291</v>
      </c>
      <c r="XED297" s="38" t="s">
        <v>1291</v>
      </c>
      <c r="XEE297" s="38" t="s">
        <v>1291</v>
      </c>
      <c r="XEF297" s="38" t="s">
        <v>1291</v>
      </c>
      <c r="XEG297" s="38" t="s">
        <v>1291</v>
      </c>
      <c r="XEH297" s="38" t="s">
        <v>1291</v>
      </c>
      <c r="XEI297" s="38" t="s">
        <v>1291</v>
      </c>
      <c r="XEJ297" s="38" t="s">
        <v>1291</v>
      </c>
      <c r="XEK297" s="38" t="s">
        <v>1291</v>
      </c>
      <c r="XEL297" s="38" t="s">
        <v>1291</v>
      </c>
      <c r="XEM297" s="38" t="s">
        <v>1291</v>
      </c>
      <c r="XEN297" s="38" t="s">
        <v>1291</v>
      </c>
      <c r="XEO297" s="38" t="s">
        <v>1291</v>
      </c>
      <c r="XEP297" s="38" t="s">
        <v>1291</v>
      </c>
      <c r="XEQ297" s="38" t="s">
        <v>1291</v>
      </c>
      <c r="XER297" s="38" t="s">
        <v>1291</v>
      </c>
      <c r="XES297" s="38" t="s">
        <v>1291</v>
      </c>
      <c r="XET297" s="38" t="s">
        <v>1291</v>
      </c>
      <c r="XEU297" s="38" t="s">
        <v>1291</v>
      </c>
      <c r="XEV297" s="38" t="s">
        <v>1291</v>
      </c>
      <c r="XEW297" s="38" t="s">
        <v>1291</v>
      </c>
      <c r="XEX297" s="38" t="s">
        <v>1291</v>
      </c>
      <c r="XEY297" s="38" t="s">
        <v>1291</v>
      </c>
      <c r="XEZ297" s="38" t="s">
        <v>1291</v>
      </c>
      <c r="XFA297" s="38" t="s">
        <v>1291</v>
      </c>
      <c r="XFB297" s="38" t="s">
        <v>1291</v>
      </c>
      <c r="XFC297" s="38" t="s">
        <v>1291</v>
      </c>
      <c r="XFD297" s="38" t="s">
        <v>1291</v>
      </c>
    </row>
    <row r="298" spans="1:16384" ht="18" customHeight="1" x14ac:dyDescent="0.2">
      <c r="A298" s="369"/>
      <c r="B298" s="38" t="s">
        <v>1295</v>
      </c>
      <c r="C298" s="371"/>
      <c r="D298" s="372"/>
      <c r="E298" s="285"/>
      <c r="F298" s="285"/>
      <c r="G298" s="285"/>
      <c r="H298" s="371"/>
      <c r="I298" s="372"/>
      <c r="J298" s="285"/>
      <c r="K298" s="285"/>
      <c r="L298" s="285"/>
      <c r="M298" s="371"/>
      <c r="N298" s="372"/>
      <c r="O298" s="285"/>
      <c r="P298" s="285"/>
      <c r="Q298" s="285"/>
      <c r="R298" s="371"/>
      <c r="S298" s="372"/>
      <c r="T298" s="285"/>
      <c r="U298" s="285"/>
      <c r="V298" s="285"/>
      <c r="W298" s="372"/>
      <c r="X298" s="372"/>
      <c r="Y298" s="285"/>
      <c r="Z298" s="285"/>
      <c r="AA298" s="285"/>
      <c r="AB298" s="371"/>
    </row>
    <row r="299" spans="1:16384" ht="18" customHeight="1" x14ac:dyDescent="0.2">
      <c r="A299" s="369"/>
      <c r="B299" s="38" t="s">
        <v>1296</v>
      </c>
      <c r="C299" s="371"/>
      <c r="D299" s="372"/>
      <c r="E299" s="285"/>
      <c r="F299" s="285"/>
      <c r="G299" s="285"/>
      <c r="H299" s="371"/>
      <c r="I299" s="372"/>
      <c r="J299" s="285"/>
      <c r="K299" s="285"/>
      <c r="L299" s="285"/>
      <c r="M299" s="371"/>
      <c r="N299" s="372"/>
      <c r="O299" s="285"/>
      <c r="P299" s="285"/>
      <c r="Q299" s="285"/>
      <c r="R299" s="371"/>
      <c r="S299" s="372"/>
      <c r="T299" s="285"/>
      <c r="U299" s="285"/>
      <c r="V299" s="285"/>
      <c r="W299" s="372"/>
      <c r="X299" s="372"/>
      <c r="Y299" s="285"/>
      <c r="Z299" s="285"/>
      <c r="AA299" s="285"/>
      <c r="AB299" s="371"/>
    </row>
    <row r="300" spans="1:16384" ht="18" customHeight="1" x14ac:dyDescent="0.2">
      <c r="A300" s="369"/>
      <c r="B300" s="38" t="s">
        <v>1297</v>
      </c>
      <c r="C300" s="371"/>
      <c r="D300" s="372"/>
      <c r="E300" s="285"/>
      <c r="F300" s="285"/>
      <c r="G300" s="285"/>
      <c r="H300" s="371"/>
      <c r="I300" s="372"/>
      <c r="J300" s="285"/>
      <c r="K300" s="285"/>
      <c r="L300" s="285"/>
      <c r="M300" s="371"/>
      <c r="N300" s="372"/>
      <c r="O300" s="285"/>
      <c r="P300" s="285"/>
      <c r="Q300" s="285"/>
      <c r="R300" s="371"/>
      <c r="S300" s="372"/>
      <c r="T300" s="285"/>
      <c r="U300" s="285"/>
      <c r="V300" s="285"/>
      <c r="W300" s="372"/>
      <c r="X300" s="372"/>
      <c r="Y300" s="285"/>
      <c r="Z300" s="285"/>
      <c r="AA300" s="285"/>
      <c r="AB300" s="371"/>
    </row>
    <row r="301" spans="1:16384" ht="18" customHeight="1" x14ac:dyDescent="0.2">
      <c r="A301" s="369"/>
      <c r="B301" s="38" t="s">
        <v>1388</v>
      </c>
      <c r="C301" s="371"/>
      <c r="D301" s="372"/>
      <c r="E301" s="285"/>
      <c r="F301" s="285"/>
      <c r="G301" s="285"/>
      <c r="H301" s="371"/>
      <c r="I301" s="372"/>
      <c r="J301" s="285"/>
      <c r="K301" s="285"/>
      <c r="L301" s="285"/>
      <c r="M301" s="371"/>
      <c r="N301" s="372"/>
      <c r="O301" s="285"/>
      <c r="P301" s="285"/>
      <c r="Q301" s="285"/>
      <c r="R301" s="371"/>
      <c r="S301" s="372"/>
      <c r="T301" s="285"/>
      <c r="U301" s="285"/>
      <c r="V301" s="285"/>
      <c r="W301" s="372"/>
      <c r="X301" s="372"/>
      <c r="Y301" s="285"/>
      <c r="Z301" s="285"/>
      <c r="AA301" s="285"/>
      <c r="AB301" s="371"/>
    </row>
    <row r="302" spans="1:16384" ht="18" customHeight="1" x14ac:dyDescent="0.2">
      <c r="A302" s="369"/>
      <c r="B302" s="38" t="s">
        <v>1389</v>
      </c>
      <c r="C302" s="371"/>
      <c r="D302" s="372"/>
      <c r="E302" s="285"/>
      <c r="F302" s="285"/>
      <c r="G302" s="285"/>
      <c r="H302" s="371"/>
      <c r="I302" s="372"/>
      <c r="J302" s="285"/>
      <c r="K302" s="285"/>
      <c r="L302" s="285"/>
      <c r="M302" s="371"/>
      <c r="N302" s="372"/>
      <c r="O302" s="285"/>
      <c r="P302" s="285"/>
      <c r="Q302" s="285"/>
      <c r="R302" s="371"/>
      <c r="S302" s="372"/>
      <c r="T302" s="285"/>
      <c r="U302" s="285"/>
      <c r="V302" s="285"/>
      <c r="W302" s="372"/>
      <c r="X302" s="372"/>
      <c r="Y302" s="285"/>
      <c r="Z302" s="285"/>
      <c r="AA302" s="285"/>
      <c r="AB302" s="371"/>
    </row>
    <row r="303" spans="1:16384" ht="18" customHeight="1" x14ac:dyDescent="0.2">
      <c r="A303" s="369"/>
      <c r="B303" s="38" t="s">
        <v>1390</v>
      </c>
      <c r="C303" s="371"/>
      <c r="D303" s="372"/>
      <c r="E303" s="285"/>
      <c r="F303" s="285"/>
      <c r="G303" s="285"/>
      <c r="H303" s="371"/>
      <c r="I303" s="372"/>
      <c r="J303" s="285"/>
      <c r="K303" s="285"/>
      <c r="L303" s="285"/>
      <c r="M303" s="371"/>
      <c r="N303" s="372"/>
      <c r="O303" s="285"/>
      <c r="P303" s="285"/>
      <c r="Q303" s="285"/>
      <c r="R303" s="371"/>
      <c r="S303" s="372"/>
      <c r="T303" s="285"/>
      <c r="U303" s="285"/>
      <c r="V303" s="285"/>
      <c r="W303" s="372"/>
      <c r="X303" s="372"/>
      <c r="Y303" s="285"/>
      <c r="Z303" s="285"/>
      <c r="AA303" s="285"/>
      <c r="AB303" s="371"/>
    </row>
    <row r="304" spans="1:16384" ht="18" customHeight="1" x14ac:dyDescent="0.2">
      <c r="A304" s="369"/>
      <c r="B304" s="38" t="s">
        <v>1391</v>
      </c>
      <c r="C304" s="371"/>
      <c r="D304" s="372"/>
      <c r="E304" s="285"/>
      <c r="F304" s="285"/>
      <c r="G304" s="285"/>
      <c r="H304" s="371"/>
      <c r="I304" s="372"/>
      <c r="J304" s="285"/>
      <c r="K304" s="285"/>
      <c r="L304" s="285"/>
      <c r="M304" s="371"/>
      <c r="N304" s="372"/>
      <c r="O304" s="285"/>
      <c r="P304" s="285"/>
      <c r="Q304" s="285"/>
      <c r="R304" s="371"/>
      <c r="S304" s="372"/>
      <c r="T304" s="285"/>
      <c r="U304" s="285"/>
      <c r="V304" s="285"/>
      <c r="W304" s="372"/>
      <c r="X304" s="372"/>
      <c r="Y304" s="285"/>
      <c r="Z304" s="285"/>
      <c r="AA304" s="285"/>
      <c r="AB304" s="371"/>
    </row>
    <row r="305" spans="1:28" ht="18" customHeight="1" x14ac:dyDescent="0.2">
      <c r="A305" s="369"/>
      <c r="B305" s="38" t="s">
        <v>1392</v>
      </c>
      <c r="C305" s="371"/>
      <c r="D305" s="372"/>
      <c r="E305" s="285"/>
      <c r="F305" s="285"/>
      <c r="G305" s="285"/>
      <c r="H305" s="371"/>
      <c r="I305" s="372"/>
      <c r="J305" s="285"/>
      <c r="K305" s="285"/>
      <c r="L305" s="285"/>
      <c r="M305" s="371"/>
      <c r="N305" s="372"/>
      <c r="O305" s="285"/>
      <c r="P305" s="285"/>
      <c r="Q305" s="285"/>
      <c r="R305" s="371"/>
      <c r="S305" s="372"/>
      <c r="T305" s="285"/>
      <c r="U305" s="285"/>
      <c r="V305" s="285"/>
      <c r="W305" s="372"/>
      <c r="X305" s="372"/>
      <c r="Y305" s="285"/>
      <c r="Z305" s="285"/>
      <c r="AA305" s="285"/>
      <c r="AB305" s="371"/>
    </row>
    <row r="306" spans="1:28" ht="18" customHeight="1" x14ac:dyDescent="0.2">
      <c r="A306" s="369"/>
      <c r="B306" s="38" t="s">
        <v>1394</v>
      </c>
      <c r="C306" s="371"/>
      <c r="D306" s="372"/>
      <c r="E306" s="285"/>
      <c r="F306" s="285"/>
      <c r="G306" s="285"/>
      <c r="H306" s="371"/>
      <c r="I306" s="372"/>
      <c r="J306" s="285"/>
      <c r="K306" s="285"/>
      <c r="L306" s="285"/>
      <c r="M306" s="371"/>
      <c r="N306" s="372"/>
      <c r="O306" s="285"/>
      <c r="P306" s="285"/>
      <c r="Q306" s="285"/>
      <c r="R306" s="371"/>
      <c r="S306" s="372"/>
      <c r="T306" s="285"/>
      <c r="U306" s="285"/>
      <c r="V306" s="285"/>
      <c r="W306" s="372"/>
      <c r="X306" s="372"/>
      <c r="Y306" s="285"/>
      <c r="Z306" s="285"/>
      <c r="AA306" s="285"/>
      <c r="AB306" s="371"/>
    </row>
    <row r="307" spans="1:28" ht="18" customHeight="1" x14ac:dyDescent="0.2">
      <c r="A307" s="369"/>
      <c r="B307" s="38" t="s">
        <v>1395</v>
      </c>
      <c r="C307" s="371"/>
      <c r="D307" s="372"/>
      <c r="E307" s="285"/>
      <c r="F307" s="285"/>
      <c r="G307" s="285"/>
      <c r="H307" s="371"/>
      <c r="I307" s="372"/>
      <c r="J307" s="285"/>
      <c r="K307" s="285"/>
      <c r="L307" s="285"/>
      <c r="M307" s="371"/>
      <c r="N307" s="372"/>
      <c r="O307" s="285"/>
      <c r="P307" s="285"/>
      <c r="Q307" s="285"/>
      <c r="R307" s="371"/>
      <c r="S307" s="372"/>
      <c r="T307" s="285"/>
      <c r="U307" s="285"/>
      <c r="V307" s="285"/>
      <c r="W307" s="372"/>
      <c r="X307" s="372"/>
      <c r="Y307" s="285"/>
      <c r="Z307" s="285"/>
      <c r="AA307" s="285"/>
      <c r="AB307" s="371"/>
    </row>
    <row r="308" spans="1:28" ht="18" customHeight="1" x14ac:dyDescent="0.2">
      <c r="A308" s="369"/>
      <c r="B308" s="38" t="s">
        <v>1396</v>
      </c>
      <c r="C308" s="371"/>
      <c r="D308" s="372"/>
      <c r="E308" s="285"/>
      <c r="F308" s="285"/>
      <c r="G308" s="285"/>
      <c r="H308" s="371"/>
      <c r="I308" s="372"/>
      <c r="J308" s="285"/>
      <c r="K308" s="285"/>
      <c r="L308" s="285"/>
      <c r="M308" s="371"/>
      <c r="N308" s="372"/>
      <c r="O308" s="285"/>
      <c r="P308" s="285"/>
      <c r="Q308" s="285"/>
      <c r="R308" s="371"/>
      <c r="S308" s="372"/>
      <c r="T308" s="285"/>
      <c r="U308" s="285"/>
      <c r="V308" s="285"/>
      <c r="W308" s="372"/>
      <c r="X308" s="372"/>
      <c r="Y308" s="285"/>
      <c r="Z308" s="285"/>
      <c r="AA308" s="285"/>
      <c r="AB308" s="371"/>
    </row>
    <row r="309" spans="1:28" ht="18" customHeight="1" x14ac:dyDescent="0.2">
      <c r="A309" s="370"/>
      <c r="B309" s="51" t="s">
        <v>1399</v>
      </c>
      <c r="C309" s="371"/>
      <c r="D309" s="372"/>
      <c r="E309" s="285"/>
      <c r="F309" s="285"/>
      <c r="G309" s="285"/>
      <c r="H309" s="371"/>
      <c r="I309" s="372"/>
      <c r="J309" s="285"/>
      <c r="K309" s="285"/>
      <c r="L309" s="285"/>
      <c r="M309" s="371"/>
      <c r="N309" s="372"/>
      <c r="O309" s="285"/>
      <c r="P309" s="285"/>
      <c r="Q309" s="285"/>
      <c r="R309" s="371"/>
      <c r="S309" s="372"/>
      <c r="T309" s="285"/>
      <c r="U309" s="285"/>
      <c r="V309" s="285"/>
      <c r="W309" s="372"/>
      <c r="X309" s="372"/>
      <c r="Y309" s="285"/>
      <c r="Z309" s="285"/>
      <c r="AA309" s="285"/>
      <c r="AB309" s="371"/>
    </row>
    <row r="310" spans="1:28" ht="18" customHeight="1" x14ac:dyDescent="0.2">
      <c r="A310" s="369"/>
      <c r="B310" s="38" t="s">
        <v>1400</v>
      </c>
      <c r="C310" s="363"/>
      <c r="D310" s="366"/>
      <c r="E310" s="281"/>
      <c r="F310" s="281"/>
      <c r="G310" s="281"/>
      <c r="H310" s="363"/>
      <c r="I310" s="366"/>
      <c r="J310" s="281"/>
      <c r="K310" s="281"/>
      <c r="L310" s="281"/>
      <c r="M310" s="363"/>
      <c r="N310" s="366"/>
      <c r="O310" s="281"/>
      <c r="P310" s="281"/>
      <c r="Q310" s="281"/>
      <c r="R310" s="363"/>
      <c r="S310" s="366"/>
      <c r="T310" s="281"/>
      <c r="U310" s="281"/>
      <c r="V310" s="281"/>
      <c r="W310" s="366"/>
      <c r="X310" s="366"/>
      <c r="Y310" s="281"/>
      <c r="Z310" s="281"/>
      <c r="AA310" s="281"/>
      <c r="AB310" s="363"/>
    </row>
    <row r="311" spans="1:28" ht="18" customHeight="1" x14ac:dyDescent="0.2">
      <c r="A311" s="369"/>
      <c r="B311" s="38" t="s">
        <v>1401</v>
      </c>
      <c r="C311" s="363"/>
      <c r="D311" s="366"/>
      <c r="E311" s="285"/>
      <c r="F311" s="285"/>
      <c r="G311" s="285"/>
      <c r="H311" s="363"/>
      <c r="I311" s="366"/>
      <c r="J311" s="285"/>
      <c r="K311" s="285"/>
      <c r="L311" s="285"/>
      <c r="M311" s="363"/>
      <c r="N311" s="366"/>
      <c r="O311" s="285"/>
      <c r="P311" s="285"/>
      <c r="Q311" s="285"/>
      <c r="R311" s="363"/>
      <c r="S311" s="366"/>
      <c r="T311" s="285"/>
      <c r="U311" s="285"/>
      <c r="V311" s="285"/>
      <c r="W311" s="366"/>
      <c r="X311" s="366"/>
      <c r="Y311" s="285"/>
      <c r="Z311" s="285"/>
      <c r="AA311" s="285"/>
      <c r="AB311" s="363"/>
    </row>
    <row r="312" spans="1:28" ht="18" customHeight="1" x14ac:dyDescent="0.2">
      <c r="A312" s="369"/>
      <c r="B312" s="38" t="s">
        <v>1402</v>
      </c>
      <c r="C312" s="363"/>
      <c r="D312" s="366"/>
      <c r="E312" s="285"/>
      <c r="F312" s="285"/>
      <c r="G312" s="285"/>
      <c r="H312" s="363"/>
      <c r="I312" s="366"/>
      <c r="J312" s="285"/>
      <c r="K312" s="285"/>
      <c r="L312" s="285"/>
      <c r="M312" s="363"/>
      <c r="N312" s="366"/>
      <c r="O312" s="285"/>
      <c r="P312" s="285"/>
      <c r="Q312" s="285"/>
      <c r="R312" s="363"/>
      <c r="S312" s="366"/>
      <c r="T312" s="285"/>
      <c r="U312" s="285"/>
      <c r="V312" s="285"/>
      <c r="W312" s="366"/>
      <c r="X312" s="366"/>
      <c r="Y312" s="285"/>
      <c r="Z312" s="285"/>
      <c r="AA312" s="285"/>
      <c r="AB312" s="363"/>
    </row>
    <row r="313" spans="1:28" ht="18" customHeight="1" x14ac:dyDescent="0.2">
      <c r="A313" s="369"/>
      <c r="B313" s="38" t="s">
        <v>1403</v>
      </c>
      <c r="C313" s="363"/>
      <c r="D313" s="366"/>
      <c r="E313" s="285"/>
      <c r="F313" s="285"/>
      <c r="G313" s="285"/>
      <c r="H313" s="363"/>
      <c r="I313" s="366"/>
      <c r="J313" s="285"/>
      <c r="K313" s="285"/>
      <c r="L313" s="285"/>
      <c r="M313" s="363"/>
      <c r="N313" s="366"/>
      <c r="O313" s="285"/>
      <c r="P313" s="285"/>
      <c r="Q313" s="285"/>
      <c r="R313" s="363"/>
      <c r="S313" s="366"/>
      <c r="T313" s="285"/>
      <c r="U313" s="285"/>
      <c r="V313" s="285"/>
      <c r="W313" s="366"/>
      <c r="X313" s="366"/>
      <c r="Y313" s="285"/>
      <c r="Z313" s="285"/>
      <c r="AA313" s="285"/>
      <c r="AB313" s="363"/>
    </row>
    <row r="314" spans="1:28" ht="18" customHeight="1" x14ac:dyDescent="0.2">
      <c r="A314" s="369"/>
      <c r="B314" s="38" t="s">
        <v>1404</v>
      </c>
      <c r="C314" s="363"/>
      <c r="D314" s="366"/>
      <c r="E314" s="285"/>
      <c r="F314" s="285"/>
      <c r="G314" s="285"/>
      <c r="H314" s="363"/>
      <c r="I314" s="366"/>
      <c r="J314" s="285"/>
      <c r="K314" s="285"/>
      <c r="L314" s="285"/>
      <c r="M314" s="363"/>
      <c r="N314" s="366"/>
      <c r="O314" s="285"/>
      <c r="P314" s="285"/>
      <c r="Q314" s="285"/>
      <c r="R314" s="363"/>
      <c r="S314" s="366"/>
      <c r="T314" s="285"/>
      <c r="U314" s="285"/>
      <c r="V314" s="285"/>
      <c r="W314" s="366"/>
      <c r="X314" s="366"/>
      <c r="Y314" s="285"/>
      <c r="Z314" s="285"/>
      <c r="AA314" s="285"/>
      <c r="AB314" s="363"/>
    </row>
    <row r="315" spans="1:28" ht="18" customHeight="1" x14ac:dyDescent="0.2">
      <c r="A315" s="369"/>
      <c r="B315" s="38" t="s">
        <v>1405</v>
      </c>
      <c r="C315" s="363"/>
      <c r="D315" s="366"/>
      <c r="E315" s="285"/>
      <c r="F315" s="285"/>
      <c r="G315" s="285"/>
      <c r="H315" s="363"/>
      <c r="I315" s="366"/>
      <c r="J315" s="285"/>
      <c r="K315" s="285"/>
      <c r="L315" s="285"/>
      <c r="M315" s="363"/>
      <c r="N315" s="366"/>
      <c r="O315" s="285"/>
      <c r="P315" s="285"/>
      <c r="Q315" s="285"/>
      <c r="R315" s="363"/>
      <c r="S315" s="366"/>
      <c r="T315" s="285"/>
      <c r="U315" s="285"/>
      <c r="V315" s="285"/>
      <c r="W315" s="366"/>
      <c r="X315" s="366"/>
      <c r="Y315" s="285"/>
      <c r="Z315" s="285"/>
      <c r="AA315" s="285"/>
      <c r="AB315" s="363"/>
    </row>
    <row r="316" spans="1:28" ht="18" customHeight="1" x14ac:dyDescent="0.2">
      <c r="A316" s="369"/>
      <c r="B316" s="38" t="s">
        <v>1406</v>
      </c>
      <c r="C316" s="363"/>
      <c r="D316" s="366"/>
      <c r="E316" s="285"/>
      <c r="F316" s="285"/>
      <c r="G316" s="285"/>
      <c r="H316" s="363"/>
      <c r="I316" s="366"/>
      <c r="J316" s="285"/>
      <c r="K316" s="285"/>
      <c r="L316" s="285"/>
      <c r="M316" s="363"/>
      <c r="N316" s="366"/>
      <c r="O316" s="285"/>
      <c r="P316" s="285"/>
      <c r="Q316" s="285"/>
      <c r="R316" s="363"/>
      <c r="S316" s="366"/>
      <c r="T316" s="285"/>
      <c r="U316" s="285"/>
      <c r="V316" s="285"/>
      <c r="W316" s="366"/>
      <c r="X316" s="366"/>
      <c r="Y316" s="285"/>
      <c r="Z316" s="285"/>
      <c r="AA316" s="285"/>
      <c r="AB316" s="363"/>
    </row>
    <row r="317" spans="1:28" ht="18" customHeight="1" x14ac:dyDescent="0.2">
      <c r="A317" s="369"/>
      <c r="B317" s="38" t="s">
        <v>1407</v>
      </c>
      <c r="C317" s="363"/>
      <c r="D317" s="366"/>
      <c r="E317" s="285"/>
      <c r="F317" s="285"/>
      <c r="G317" s="285"/>
      <c r="H317" s="363"/>
      <c r="I317" s="366"/>
      <c r="J317" s="285"/>
      <c r="K317" s="285"/>
      <c r="L317" s="285"/>
      <c r="M317" s="363"/>
      <c r="N317" s="366"/>
      <c r="O317" s="285"/>
      <c r="P317" s="285"/>
      <c r="Q317" s="285"/>
      <c r="R317" s="363"/>
      <c r="S317" s="366"/>
      <c r="T317" s="285"/>
      <c r="U317" s="285"/>
      <c r="V317" s="285"/>
      <c r="W317" s="366"/>
      <c r="X317" s="366"/>
      <c r="Y317" s="285"/>
      <c r="Z317" s="285"/>
      <c r="AA317" s="285"/>
      <c r="AB317" s="363"/>
    </row>
    <row r="318" spans="1:28" ht="18" customHeight="1" x14ac:dyDescent="0.2">
      <c r="A318" s="369"/>
      <c r="B318" s="38" t="s">
        <v>1408</v>
      </c>
      <c r="C318" s="363"/>
      <c r="D318" s="366"/>
      <c r="E318" s="285"/>
      <c r="F318" s="285"/>
      <c r="G318" s="285"/>
      <c r="H318" s="363"/>
      <c r="I318" s="366"/>
      <c r="J318" s="285"/>
      <c r="K318" s="285"/>
      <c r="L318" s="285"/>
      <c r="M318" s="363"/>
      <c r="N318" s="366"/>
      <c r="O318" s="285"/>
      <c r="P318" s="285"/>
      <c r="Q318" s="285"/>
      <c r="R318" s="363"/>
      <c r="S318" s="366"/>
      <c r="T318" s="285"/>
      <c r="U318" s="285"/>
      <c r="V318" s="285"/>
      <c r="W318" s="366"/>
      <c r="X318" s="366"/>
      <c r="Y318" s="285"/>
      <c r="Z318" s="285"/>
      <c r="AA318" s="285"/>
      <c r="AB318" s="363"/>
    </row>
    <row r="319" spans="1:28" ht="18" customHeight="1" x14ac:dyDescent="0.2">
      <c r="A319" s="369"/>
      <c r="B319" s="38" t="s">
        <v>1409</v>
      </c>
      <c r="C319" s="363"/>
      <c r="D319" s="366"/>
      <c r="E319" s="285"/>
      <c r="F319" s="285"/>
      <c r="G319" s="285"/>
      <c r="H319" s="363"/>
      <c r="I319" s="366"/>
      <c r="J319" s="285"/>
      <c r="K319" s="285"/>
      <c r="L319" s="285"/>
      <c r="M319" s="363"/>
      <c r="N319" s="366"/>
      <c r="O319" s="285"/>
      <c r="P319" s="285"/>
      <c r="Q319" s="285"/>
      <c r="R319" s="363"/>
      <c r="S319" s="366"/>
      <c r="T319" s="285"/>
      <c r="U319" s="285"/>
      <c r="V319" s="285"/>
      <c r="W319" s="366"/>
      <c r="X319" s="366"/>
      <c r="Y319" s="285"/>
      <c r="Z319" s="285"/>
      <c r="AA319" s="285"/>
      <c r="AB319" s="363"/>
    </row>
    <row r="320" spans="1:28" ht="18" customHeight="1" x14ac:dyDescent="0.2">
      <c r="A320" s="369"/>
      <c r="B320" s="38" t="s">
        <v>1410</v>
      </c>
      <c r="C320" s="363"/>
      <c r="D320" s="366"/>
      <c r="E320" s="285"/>
      <c r="F320" s="285"/>
      <c r="G320" s="285"/>
      <c r="H320" s="363"/>
      <c r="I320" s="366"/>
      <c r="J320" s="285"/>
      <c r="K320" s="285"/>
      <c r="L320" s="285"/>
      <c r="M320" s="363"/>
      <c r="N320" s="366"/>
      <c r="O320" s="285"/>
      <c r="P320" s="285"/>
      <c r="Q320" s="285"/>
      <c r="R320" s="363"/>
      <c r="S320" s="366"/>
      <c r="T320" s="285"/>
      <c r="U320" s="285"/>
      <c r="V320" s="285"/>
      <c r="W320" s="366"/>
      <c r="X320" s="366"/>
      <c r="Y320" s="285"/>
      <c r="Z320" s="285"/>
      <c r="AA320" s="285"/>
      <c r="AB320" s="363"/>
    </row>
    <row r="321" spans="1:28" ht="18" customHeight="1" x14ac:dyDescent="0.2">
      <c r="A321" s="369"/>
      <c r="B321" s="38" t="s">
        <v>1411</v>
      </c>
      <c r="C321" s="363"/>
      <c r="D321" s="366"/>
      <c r="E321" s="285"/>
      <c r="F321" s="285"/>
      <c r="G321" s="285"/>
      <c r="H321" s="363"/>
      <c r="I321" s="366"/>
      <c r="J321" s="285"/>
      <c r="K321" s="285"/>
      <c r="L321" s="285"/>
      <c r="M321" s="363"/>
      <c r="N321" s="366"/>
      <c r="O321" s="285"/>
      <c r="P321" s="285"/>
      <c r="Q321" s="285"/>
      <c r="R321" s="363"/>
      <c r="S321" s="366"/>
      <c r="T321" s="285"/>
      <c r="U321" s="285"/>
      <c r="V321" s="285"/>
      <c r="W321" s="366"/>
      <c r="X321" s="366"/>
      <c r="Y321" s="285"/>
      <c r="Z321" s="285"/>
      <c r="AA321" s="285"/>
      <c r="AB321" s="363"/>
    </row>
    <row r="322" spans="1:28" ht="18" customHeight="1" x14ac:dyDescent="0.2">
      <c r="A322" s="369"/>
      <c r="B322" s="38" t="s">
        <v>1412</v>
      </c>
      <c r="C322" s="363"/>
      <c r="D322" s="366"/>
      <c r="E322" s="285"/>
      <c r="F322" s="285"/>
      <c r="G322" s="285"/>
      <c r="H322" s="363"/>
      <c r="I322" s="366"/>
      <c r="J322" s="285"/>
      <c r="K322" s="285"/>
      <c r="L322" s="285"/>
      <c r="M322" s="363"/>
      <c r="N322" s="366"/>
      <c r="O322" s="285"/>
      <c r="P322" s="285"/>
      <c r="Q322" s="285"/>
      <c r="R322" s="363"/>
      <c r="S322" s="366"/>
      <c r="T322" s="285"/>
      <c r="U322" s="285"/>
      <c r="V322" s="285"/>
      <c r="W322" s="366"/>
      <c r="X322" s="366"/>
      <c r="Y322" s="285"/>
      <c r="Z322" s="285"/>
      <c r="AA322" s="285"/>
      <c r="AB322" s="363"/>
    </row>
    <row r="323" spans="1:28" ht="18" customHeight="1" x14ac:dyDescent="0.2">
      <c r="A323" s="369"/>
      <c r="B323" s="38" t="s">
        <v>1413</v>
      </c>
      <c r="C323" s="363"/>
      <c r="D323" s="366"/>
      <c r="E323" s="285"/>
      <c r="F323" s="285"/>
      <c r="G323" s="285"/>
      <c r="H323" s="363"/>
      <c r="I323" s="366"/>
      <c r="J323" s="285"/>
      <c r="K323" s="285"/>
      <c r="L323" s="285"/>
      <c r="M323" s="363"/>
      <c r="N323" s="366"/>
      <c r="O323" s="285"/>
      <c r="P323" s="285"/>
      <c r="Q323" s="285"/>
      <c r="R323" s="363"/>
      <c r="S323" s="366"/>
      <c r="T323" s="285"/>
      <c r="U323" s="285"/>
      <c r="V323" s="285"/>
      <c r="W323" s="366"/>
      <c r="X323" s="366"/>
      <c r="Y323" s="285"/>
      <c r="Z323" s="285"/>
      <c r="AA323" s="285"/>
      <c r="AB323" s="363"/>
    </row>
    <row r="324" spans="1:28" ht="18" customHeight="1" x14ac:dyDescent="0.2">
      <c r="A324" s="369"/>
      <c r="B324" s="38" t="s">
        <v>1414</v>
      </c>
      <c r="C324" s="363"/>
      <c r="D324" s="366"/>
      <c r="E324" s="285"/>
      <c r="F324" s="285"/>
      <c r="G324" s="285"/>
      <c r="H324" s="363"/>
      <c r="I324" s="366"/>
      <c r="J324" s="285"/>
      <c r="K324" s="285"/>
      <c r="L324" s="285"/>
      <c r="M324" s="363"/>
      <c r="N324" s="366"/>
      <c r="O324" s="285"/>
      <c r="P324" s="285"/>
      <c r="Q324" s="285"/>
      <c r="R324" s="363"/>
      <c r="S324" s="366"/>
      <c r="T324" s="285"/>
      <c r="U324" s="285"/>
      <c r="V324" s="285"/>
      <c r="W324" s="366"/>
      <c r="X324" s="366"/>
      <c r="Y324" s="285"/>
      <c r="Z324" s="285"/>
      <c r="AA324" s="285"/>
      <c r="AB324" s="363"/>
    </row>
    <row r="325" spans="1:28" ht="18" customHeight="1" x14ac:dyDescent="0.2">
      <c r="A325" s="370"/>
      <c r="B325" s="38" t="s">
        <v>1415</v>
      </c>
      <c r="C325" s="364"/>
      <c r="D325" s="367"/>
      <c r="E325" s="285"/>
      <c r="F325" s="285"/>
      <c r="G325" s="285"/>
      <c r="H325" s="364"/>
      <c r="I325" s="367"/>
      <c r="J325" s="285"/>
      <c r="K325" s="285"/>
      <c r="L325" s="285"/>
      <c r="M325" s="364"/>
      <c r="N325" s="367"/>
      <c r="O325" s="285"/>
      <c r="P325" s="285"/>
      <c r="Q325" s="285"/>
      <c r="R325" s="364"/>
      <c r="S325" s="367"/>
      <c r="T325" s="285"/>
      <c r="U325" s="285"/>
      <c r="V325" s="285"/>
      <c r="W325" s="367"/>
      <c r="X325" s="367"/>
      <c r="Y325" s="285"/>
      <c r="Z325" s="285"/>
      <c r="AA325" s="285"/>
      <c r="AB325" s="364"/>
    </row>
    <row r="326" spans="1:28" ht="21" customHeight="1" x14ac:dyDescent="0.2">
      <c r="A326" s="361">
        <v>10</v>
      </c>
      <c r="B326" s="48" t="s">
        <v>786</v>
      </c>
      <c r="C326" s="362">
        <f>D326+E326+F326+G326</f>
        <v>5379</v>
      </c>
      <c r="D326" s="365">
        <v>5379</v>
      </c>
      <c r="E326" s="285">
        <v>0</v>
      </c>
      <c r="F326" s="285">
        <v>0</v>
      </c>
      <c r="G326" s="285">
        <v>0</v>
      </c>
      <c r="H326" s="362">
        <f>I326+J326+K326+L326</f>
        <v>8692</v>
      </c>
      <c r="I326" s="365">
        <f>5209+3483</f>
        <v>8692</v>
      </c>
      <c r="J326" s="285">
        <v>0</v>
      </c>
      <c r="K326" s="285">
        <v>0</v>
      </c>
      <c r="L326" s="285">
        <v>0</v>
      </c>
      <c r="M326" s="362">
        <f>N326</f>
        <v>12265</v>
      </c>
      <c r="N326" s="365">
        <v>12265</v>
      </c>
      <c r="O326" s="285">
        <v>0</v>
      </c>
      <c r="P326" s="285">
        <v>0</v>
      </c>
      <c r="Q326" s="285">
        <v>0</v>
      </c>
      <c r="R326" s="362">
        <f>S326</f>
        <v>12265</v>
      </c>
      <c r="S326" s="365">
        <v>12265</v>
      </c>
      <c r="T326" s="285">
        <v>0</v>
      </c>
      <c r="U326" s="285">
        <v>0</v>
      </c>
      <c r="V326" s="285">
        <v>0</v>
      </c>
      <c r="W326" s="365">
        <v>0</v>
      </c>
      <c r="X326" s="365">
        <v>0</v>
      </c>
      <c r="Y326" s="285">
        <v>0</v>
      </c>
      <c r="Z326" s="285">
        <v>0</v>
      </c>
      <c r="AA326" s="285">
        <v>0</v>
      </c>
      <c r="AB326" s="362">
        <f>C326+H326+M326+R326+W326</f>
        <v>38601</v>
      </c>
    </row>
    <row r="327" spans="1:28" ht="18" customHeight="1" x14ac:dyDescent="0.2">
      <c r="A327" s="361"/>
      <c r="B327" s="72" t="s">
        <v>785</v>
      </c>
      <c r="C327" s="363"/>
      <c r="D327" s="366"/>
      <c r="E327" s="285"/>
      <c r="F327" s="285"/>
      <c r="G327" s="285"/>
      <c r="H327" s="363"/>
      <c r="I327" s="366"/>
      <c r="J327" s="285"/>
      <c r="K327" s="285"/>
      <c r="L327" s="285"/>
      <c r="M327" s="363"/>
      <c r="N327" s="366"/>
      <c r="O327" s="285"/>
      <c r="P327" s="285"/>
      <c r="Q327" s="285"/>
      <c r="R327" s="363"/>
      <c r="S327" s="366"/>
      <c r="T327" s="285"/>
      <c r="U327" s="285"/>
      <c r="V327" s="285"/>
      <c r="W327" s="366"/>
      <c r="X327" s="366"/>
      <c r="Y327" s="285"/>
      <c r="Z327" s="285"/>
      <c r="AA327" s="285"/>
      <c r="AB327" s="363"/>
    </row>
    <row r="328" spans="1:28" ht="18" customHeight="1" x14ac:dyDescent="0.2">
      <c r="A328" s="361"/>
      <c r="B328" s="38" t="s">
        <v>787</v>
      </c>
      <c r="C328" s="363"/>
      <c r="D328" s="366"/>
      <c r="E328" s="285"/>
      <c r="F328" s="285"/>
      <c r="G328" s="285"/>
      <c r="H328" s="363"/>
      <c r="I328" s="366"/>
      <c r="J328" s="285"/>
      <c r="K328" s="285"/>
      <c r="L328" s="285"/>
      <c r="M328" s="363"/>
      <c r="N328" s="366"/>
      <c r="O328" s="285"/>
      <c r="P328" s="285"/>
      <c r="Q328" s="285"/>
      <c r="R328" s="363"/>
      <c r="S328" s="366"/>
      <c r="T328" s="285"/>
      <c r="U328" s="285"/>
      <c r="V328" s="285"/>
      <c r="W328" s="366"/>
      <c r="X328" s="366"/>
      <c r="Y328" s="285"/>
      <c r="Z328" s="285"/>
      <c r="AA328" s="285"/>
      <c r="AB328" s="363"/>
    </row>
    <row r="329" spans="1:28" ht="18" customHeight="1" x14ac:dyDescent="0.2">
      <c r="A329" s="361"/>
      <c r="B329" s="38" t="s">
        <v>788</v>
      </c>
      <c r="C329" s="363"/>
      <c r="D329" s="366"/>
      <c r="E329" s="285"/>
      <c r="F329" s="285"/>
      <c r="G329" s="285"/>
      <c r="H329" s="363"/>
      <c r="I329" s="366"/>
      <c r="J329" s="285"/>
      <c r="K329" s="285"/>
      <c r="L329" s="285"/>
      <c r="M329" s="363"/>
      <c r="N329" s="366"/>
      <c r="O329" s="285"/>
      <c r="P329" s="285"/>
      <c r="Q329" s="285"/>
      <c r="R329" s="363"/>
      <c r="S329" s="366"/>
      <c r="T329" s="285"/>
      <c r="U329" s="285"/>
      <c r="V329" s="285"/>
      <c r="W329" s="366"/>
      <c r="X329" s="366"/>
      <c r="Y329" s="285"/>
      <c r="Z329" s="285"/>
      <c r="AA329" s="285"/>
      <c r="AB329" s="363"/>
    </row>
    <row r="330" spans="1:28" ht="18" customHeight="1" x14ac:dyDescent="0.2">
      <c r="A330" s="361"/>
      <c r="B330" s="72" t="s">
        <v>776</v>
      </c>
      <c r="C330" s="363"/>
      <c r="D330" s="366"/>
      <c r="E330" s="285"/>
      <c r="F330" s="285"/>
      <c r="G330" s="285"/>
      <c r="H330" s="363"/>
      <c r="I330" s="366"/>
      <c r="J330" s="285"/>
      <c r="K330" s="285"/>
      <c r="L330" s="285"/>
      <c r="M330" s="363"/>
      <c r="N330" s="366"/>
      <c r="O330" s="285"/>
      <c r="P330" s="285"/>
      <c r="Q330" s="285"/>
      <c r="R330" s="363"/>
      <c r="S330" s="366"/>
      <c r="T330" s="285"/>
      <c r="U330" s="285"/>
      <c r="V330" s="285"/>
      <c r="W330" s="366"/>
      <c r="X330" s="366"/>
      <c r="Y330" s="285"/>
      <c r="Z330" s="285"/>
      <c r="AA330" s="285"/>
      <c r="AB330" s="363"/>
    </row>
    <row r="331" spans="1:28" ht="18" customHeight="1" x14ac:dyDescent="0.2">
      <c r="A331" s="380"/>
      <c r="B331" s="38" t="s">
        <v>1471</v>
      </c>
      <c r="C331" s="377"/>
      <c r="D331" s="366"/>
      <c r="E331" s="285"/>
      <c r="F331" s="285"/>
      <c r="G331" s="285"/>
      <c r="H331" s="363"/>
      <c r="I331" s="366"/>
      <c r="J331" s="285"/>
      <c r="K331" s="285"/>
      <c r="L331" s="285"/>
      <c r="M331" s="363"/>
      <c r="N331" s="366"/>
      <c r="O331" s="285"/>
      <c r="P331" s="285"/>
      <c r="Q331" s="285"/>
      <c r="R331" s="363"/>
      <c r="S331" s="366"/>
      <c r="T331" s="285"/>
      <c r="U331" s="285"/>
      <c r="V331" s="285"/>
      <c r="W331" s="366"/>
      <c r="X331" s="366"/>
      <c r="Y331" s="285"/>
      <c r="Z331" s="285"/>
      <c r="AA331" s="285"/>
      <c r="AB331" s="363"/>
    </row>
    <row r="332" spans="1:28" ht="18" customHeight="1" x14ac:dyDescent="0.2">
      <c r="A332" s="361"/>
      <c r="B332" s="38" t="s">
        <v>1352</v>
      </c>
      <c r="C332" s="363"/>
      <c r="D332" s="366"/>
      <c r="E332" s="285"/>
      <c r="F332" s="285"/>
      <c r="G332" s="285"/>
      <c r="H332" s="363"/>
      <c r="I332" s="366"/>
      <c r="J332" s="285"/>
      <c r="K332" s="285"/>
      <c r="L332" s="285"/>
      <c r="M332" s="363"/>
      <c r="N332" s="366"/>
      <c r="O332" s="285"/>
      <c r="P332" s="285"/>
      <c r="Q332" s="285"/>
      <c r="R332" s="363"/>
      <c r="S332" s="366"/>
      <c r="T332" s="285"/>
      <c r="U332" s="285"/>
      <c r="V332" s="285"/>
      <c r="W332" s="366"/>
      <c r="X332" s="366"/>
      <c r="Y332" s="285"/>
      <c r="Z332" s="285"/>
      <c r="AA332" s="285"/>
      <c r="AB332" s="363"/>
    </row>
    <row r="333" spans="1:28" ht="18" customHeight="1" x14ac:dyDescent="0.2">
      <c r="A333" s="361"/>
      <c r="B333" s="72" t="s">
        <v>1261</v>
      </c>
      <c r="C333" s="363"/>
      <c r="D333" s="366"/>
      <c r="E333" s="285"/>
      <c r="F333" s="285"/>
      <c r="G333" s="285"/>
      <c r="H333" s="363"/>
      <c r="I333" s="366"/>
      <c r="J333" s="285"/>
      <c r="K333" s="285"/>
      <c r="L333" s="285"/>
      <c r="M333" s="363"/>
      <c r="N333" s="366"/>
      <c r="O333" s="285"/>
      <c r="P333" s="285"/>
      <c r="Q333" s="285"/>
      <c r="R333" s="363"/>
      <c r="S333" s="366"/>
      <c r="T333" s="285"/>
      <c r="U333" s="285"/>
      <c r="V333" s="285"/>
      <c r="W333" s="366"/>
      <c r="X333" s="366"/>
      <c r="Y333" s="285"/>
      <c r="Z333" s="285"/>
      <c r="AA333" s="285"/>
      <c r="AB333" s="363"/>
    </row>
    <row r="334" spans="1:28" ht="18" customHeight="1" x14ac:dyDescent="0.2">
      <c r="A334" s="361"/>
      <c r="B334" s="38" t="s">
        <v>1353</v>
      </c>
      <c r="C334" s="363"/>
      <c r="D334" s="366"/>
      <c r="E334" s="285"/>
      <c r="F334" s="285"/>
      <c r="G334" s="285"/>
      <c r="H334" s="363"/>
      <c r="I334" s="366"/>
      <c r="J334" s="285"/>
      <c r="K334" s="285"/>
      <c r="L334" s="285"/>
      <c r="M334" s="363"/>
      <c r="N334" s="366"/>
      <c r="O334" s="285"/>
      <c r="P334" s="285"/>
      <c r="Q334" s="285"/>
      <c r="R334" s="363"/>
      <c r="S334" s="366"/>
      <c r="T334" s="285"/>
      <c r="U334" s="285"/>
      <c r="V334" s="285"/>
      <c r="W334" s="366"/>
      <c r="X334" s="366"/>
      <c r="Y334" s="285"/>
      <c r="Z334" s="285"/>
      <c r="AA334" s="285"/>
      <c r="AB334" s="363"/>
    </row>
    <row r="335" spans="1:28" ht="18" customHeight="1" x14ac:dyDescent="0.2">
      <c r="A335" s="361"/>
      <c r="B335" s="72" t="s">
        <v>1387</v>
      </c>
      <c r="C335" s="363"/>
      <c r="D335" s="366"/>
      <c r="E335" s="285"/>
      <c r="F335" s="285"/>
      <c r="G335" s="285"/>
      <c r="H335" s="363"/>
      <c r="I335" s="366"/>
      <c r="J335" s="285"/>
      <c r="K335" s="285"/>
      <c r="L335" s="285"/>
      <c r="M335" s="363"/>
      <c r="N335" s="366"/>
      <c r="O335" s="285"/>
      <c r="P335" s="285"/>
      <c r="Q335" s="285"/>
      <c r="R335" s="363"/>
      <c r="S335" s="366"/>
      <c r="T335" s="285"/>
      <c r="U335" s="285"/>
      <c r="V335" s="285"/>
      <c r="W335" s="366"/>
      <c r="X335" s="366"/>
      <c r="Y335" s="285"/>
      <c r="Z335" s="285"/>
      <c r="AA335" s="285"/>
      <c r="AB335" s="363"/>
    </row>
    <row r="336" spans="1:28" ht="18" customHeight="1" x14ac:dyDescent="0.2">
      <c r="A336" s="361"/>
      <c r="B336" s="51" t="s">
        <v>1574</v>
      </c>
      <c r="C336" s="363"/>
      <c r="D336" s="366"/>
      <c r="E336" s="285"/>
      <c r="F336" s="285"/>
      <c r="G336" s="285"/>
      <c r="H336" s="363"/>
      <c r="I336" s="366"/>
      <c r="J336" s="285"/>
      <c r="K336" s="285"/>
      <c r="L336" s="285"/>
      <c r="M336" s="363"/>
      <c r="N336" s="366"/>
      <c r="O336" s="285"/>
      <c r="P336" s="285"/>
      <c r="Q336" s="285"/>
      <c r="R336" s="363"/>
      <c r="S336" s="366"/>
      <c r="T336" s="285"/>
      <c r="U336" s="285"/>
      <c r="V336" s="285"/>
      <c r="W336" s="366"/>
      <c r="X336" s="366"/>
      <c r="Y336" s="285"/>
      <c r="Z336" s="285"/>
      <c r="AA336" s="285"/>
      <c r="AB336" s="363"/>
    </row>
    <row r="337" spans="1:28" ht="21" customHeight="1" x14ac:dyDescent="0.2">
      <c r="A337" s="368">
        <v>11</v>
      </c>
      <c r="B337" s="38" t="s">
        <v>1432</v>
      </c>
      <c r="C337" s="362">
        <v>0</v>
      </c>
      <c r="D337" s="365">
        <v>0</v>
      </c>
      <c r="E337" s="285"/>
      <c r="F337" s="285"/>
      <c r="G337" s="285"/>
      <c r="H337" s="362">
        <f>I337</f>
        <v>65</v>
      </c>
      <c r="I337" s="365">
        <v>65</v>
      </c>
      <c r="J337" s="285"/>
      <c r="K337" s="285"/>
      <c r="L337" s="285"/>
      <c r="M337" s="362">
        <v>0</v>
      </c>
      <c r="N337" s="365">
        <v>0</v>
      </c>
      <c r="O337" s="285"/>
      <c r="P337" s="285"/>
      <c r="Q337" s="285"/>
      <c r="R337" s="362">
        <f>S337</f>
        <v>0</v>
      </c>
      <c r="S337" s="365">
        <v>0</v>
      </c>
      <c r="T337" s="285"/>
      <c r="U337" s="285"/>
      <c r="V337" s="285"/>
      <c r="W337" s="362">
        <f>X337</f>
        <v>2170</v>
      </c>
      <c r="X337" s="365">
        <v>2170</v>
      </c>
      <c r="Y337" s="285"/>
      <c r="Z337" s="285"/>
      <c r="AA337" s="285"/>
      <c r="AB337" s="362">
        <f>C337+H337+M337+R337+W337</f>
        <v>2235</v>
      </c>
    </row>
    <row r="338" spans="1:28" ht="18" customHeight="1" x14ac:dyDescent="0.2">
      <c r="A338" s="369"/>
      <c r="B338" s="72" t="s">
        <v>776</v>
      </c>
      <c r="C338" s="363"/>
      <c r="D338" s="366"/>
      <c r="E338" s="285"/>
      <c r="F338" s="285"/>
      <c r="G338" s="285"/>
      <c r="H338" s="363"/>
      <c r="I338" s="366"/>
      <c r="J338" s="285"/>
      <c r="K338" s="285"/>
      <c r="L338" s="285"/>
      <c r="M338" s="363"/>
      <c r="N338" s="366"/>
      <c r="O338" s="285"/>
      <c r="P338" s="285"/>
      <c r="Q338" s="285"/>
      <c r="R338" s="363"/>
      <c r="S338" s="366"/>
      <c r="T338" s="285"/>
      <c r="U338" s="285"/>
      <c r="V338" s="285"/>
      <c r="W338" s="363"/>
      <c r="X338" s="366"/>
      <c r="Y338" s="285"/>
      <c r="Z338" s="285"/>
      <c r="AA338" s="285"/>
      <c r="AB338" s="363"/>
    </row>
    <row r="339" spans="1:28" ht="18" customHeight="1" x14ac:dyDescent="0.2">
      <c r="A339" s="369"/>
      <c r="B339" s="38" t="s">
        <v>1416</v>
      </c>
      <c r="C339" s="363"/>
      <c r="D339" s="366"/>
      <c r="E339" s="285"/>
      <c r="F339" s="285"/>
      <c r="G339" s="285"/>
      <c r="H339" s="363"/>
      <c r="I339" s="366"/>
      <c r="J339" s="285"/>
      <c r="K339" s="285"/>
      <c r="L339" s="285"/>
      <c r="M339" s="363"/>
      <c r="N339" s="366"/>
      <c r="O339" s="285"/>
      <c r="P339" s="285"/>
      <c r="Q339" s="285"/>
      <c r="R339" s="363"/>
      <c r="S339" s="366"/>
      <c r="T339" s="285"/>
      <c r="U339" s="285"/>
      <c r="V339" s="285"/>
      <c r="W339" s="363"/>
      <c r="X339" s="366"/>
      <c r="Y339" s="285"/>
      <c r="Z339" s="285"/>
      <c r="AA339" s="285"/>
      <c r="AB339" s="363"/>
    </row>
    <row r="340" spans="1:28" ht="18" customHeight="1" x14ac:dyDescent="0.2">
      <c r="A340" s="369"/>
      <c r="B340" s="38" t="s">
        <v>1417</v>
      </c>
      <c r="C340" s="363"/>
      <c r="D340" s="366"/>
      <c r="E340" s="285"/>
      <c r="F340" s="285"/>
      <c r="G340" s="285"/>
      <c r="H340" s="363"/>
      <c r="I340" s="366"/>
      <c r="J340" s="285"/>
      <c r="K340" s="285"/>
      <c r="L340" s="285"/>
      <c r="M340" s="363"/>
      <c r="N340" s="366"/>
      <c r="O340" s="285"/>
      <c r="P340" s="285"/>
      <c r="Q340" s="285"/>
      <c r="R340" s="363"/>
      <c r="S340" s="366"/>
      <c r="T340" s="285"/>
      <c r="U340" s="285"/>
      <c r="V340" s="285"/>
      <c r="W340" s="363"/>
      <c r="X340" s="366"/>
      <c r="Y340" s="285"/>
      <c r="Z340" s="285"/>
      <c r="AA340" s="285"/>
      <c r="AB340" s="363"/>
    </row>
    <row r="341" spans="1:28" ht="18" customHeight="1" x14ac:dyDescent="0.2">
      <c r="A341" s="369"/>
      <c r="B341" s="38" t="s">
        <v>1418</v>
      </c>
      <c r="C341" s="363"/>
      <c r="D341" s="366"/>
      <c r="E341" s="285"/>
      <c r="F341" s="285"/>
      <c r="G341" s="285"/>
      <c r="H341" s="363"/>
      <c r="I341" s="366"/>
      <c r="J341" s="285"/>
      <c r="K341" s="285"/>
      <c r="L341" s="285"/>
      <c r="M341" s="363"/>
      <c r="N341" s="366"/>
      <c r="O341" s="285"/>
      <c r="P341" s="285"/>
      <c r="Q341" s="285"/>
      <c r="R341" s="363"/>
      <c r="S341" s="366"/>
      <c r="T341" s="285"/>
      <c r="U341" s="285"/>
      <c r="V341" s="285"/>
      <c r="W341" s="363"/>
      <c r="X341" s="366"/>
      <c r="Y341" s="285"/>
      <c r="Z341" s="285"/>
      <c r="AA341" s="285"/>
      <c r="AB341" s="363"/>
    </row>
    <row r="342" spans="1:28" ht="18" customHeight="1" x14ac:dyDescent="0.2">
      <c r="A342" s="369"/>
      <c r="B342" s="38" t="s">
        <v>1419</v>
      </c>
      <c r="C342" s="363"/>
      <c r="D342" s="366"/>
      <c r="E342" s="285"/>
      <c r="F342" s="285"/>
      <c r="G342" s="285"/>
      <c r="H342" s="363"/>
      <c r="I342" s="366"/>
      <c r="J342" s="285"/>
      <c r="K342" s="285"/>
      <c r="L342" s="285"/>
      <c r="M342" s="363"/>
      <c r="N342" s="366"/>
      <c r="O342" s="285"/>
      <c r="P342" s="285"/>
      <c r="Q342" s="285"/>
      <c r="R342" s="363"/>
      <c r="S342" s="366"/>
      <c r="T342" s="285"/>
      <c r="U342" s="285"/>
      <c r="V342" s="285"/>
      <c r="W342" s="363"/>
      <c r="X342" s="366"/>
      <c r="Y342" s="285"/>
      <c r="Z342" s="285"/>
      <c r="AA342" s="285"/>
      <c r="AB342" s="363"/>
    </row>
    <row r="343" spans="1:28" ht="18" customHeight="1" x14ac:dyDescent="0.2">
      <c r="A343" s="369"/>
      <c r="B343" s="38" t="s">
        <v>1420</v>
      </c>
      <c r="C343" s="363"/>
      <c r="D343" s="366"/>
      <c r="E343" s="285"/>
      <c r="F343" s="285"/>
      <c r="G343" s="285"/>
      <c r="H343" s="363"/>
      <c r="I343" s="366"/>
      <c r="J343" s="285"/>
      <c r="K343" s="285"/>
      <c r="L343" s="285"/>
      <c r="M343" s="363"/>
      <c r="N343" s="366"/>
      <c r="O343" s="285"/>
      <c r="P343" s="285"/>
      <c r="Q343" s="285"/>
      <c r="R343" s="363"/>
      <c r="S343" s="366"/>
      <c r="T343" s="285"/>
      <c r="U343" s="285"/>
      <c r="V343" s="285"/>
      <c r="W343" s="363"/>
      <c r="X343" s="366"/>
      <c r="Y343" s="285"/>
      <c r="Z343" s="285"/>
      <c r="AA343" s="285"/>
      <c r="AB343" s="363"/>
    </row>
    <row r="344" spans="1:28" ht="18" customHeight="1" x14ac:dyDescent="0.2">
      <c r="A344" s="369"/>
      <c r="B344" s="38" t="s">
        <v>1421</v>
      </c>
      <c r="C344" s="363"/>
      <c r="D344" s="366"/>
      <c r="E344" s="285"/>
      <c r="F344" s="285"/>
      <c r="G344" s="285"/>
      <c r="H344" s="363"/>
      <c r="I344" s="366"/>
      <c r="J344" s="285"/>
      <c r="K344" s="285"/>
      <c r="L344" s="285"/>
      <c r="M344" s="363"/>
      <c r="N344" s="366"/>
      <c r="O344" s="285"/>
      <c r="P344" s="285"/>
      <c r="Q344" s="285"/>
      <c r="R344" s="363"/>
      <c r="S344" s="366"/>
      <c r="T344" s="285"/>
      <c r="U344" s="285"/>
      <c r="V344" s="285"/>
      <c r="W344" s="363"/>
      <c r="X344" s="366"/>
      <c r="Y344" s="285"/>
      <c r="Z344" s="285"/>
      <c r="AA344" s="285"/>
      <c r="AB344" s="363"/>
    </row>
    <row r="345" spans="1:28" ht="18" customHeight="1" x14ac:dyDescent="0.2">
      <c r="A345" s="369"/>
      <c r="B345" s="38" t="s">
        <v>1422</v>
      </c>
      <c r="C345" s="363"/>
      <c r="D345" s="366"/>
      <c r="E345" s="285"/>
      <c r="F345" s="285"/>
      <c r="G345" s="285"/>
      <c r="H345" s="363"/>
      <c r="I345" s="366"/>
      <c r="J345" s="285"/>
      <c r="K345" s="285"/>
      <c r="L345" s="285"/>
      <c r="M345" s="363"/>
      <c r="N345" s="366"/>
      <c r="O345" s="285"/>
      <c r="P345" s="285"/>
      <c r="Q345" s="285"/>
      <c r="R345" s="363"/>
      <c r="S345" s="366"/>
      <c r="T345" s="285"/>
      <c r="U345" s="285"/>
      <c r="V345" s="285"/>
      <c r="W345" s="363"/>
      <c r="X345" s="366"/>
      <c r="Y345" s="285"/>
      <c r="Z345" s="285"/>
      <c r="AA345" s="285"/>
      <c r="AB345" s="363"/>
    </row>
    <row r="346" spans="1:28" ht="18" customHeight="1" x14ac:dyDescent="0.2">
      <c r="A346" s="369"/>
      <c r="B346" s="38" t="s">
        <v>1423</v>
      </c>
      <c r="C346" s="363"/>
      <c r="D346" s="366"/>
      <c r="E346" s="285"/>
      <c r="F346" s="285"/>
      <c r="G346" s="285"/>
      <c r="H346" s="363"/>
      <c r="I346" s="366"/>
      <c r="J346" s="285"/>
      <c r="K346" s="285"/>
      <c r="L346" s="285"/>
      <c r="M346" s="363"/>
      <c r="N346" s="366"/>
      <c r="O346" s="285"/>
      <c r="P346" s="285"/>
      <c r="Q346" s="285"/>
      <c r="R346" s="363"/>
      <c r="S346" s="366"/>
      <c r="T346" s="285"/>
      <c r="U346" s="285"/>
      <c r="V346" s="285"/>
      <c r="W346" s="363"/>
      <c r="X346" s="366"/>
      <c r="Y346" s="285"/>
      <c r="Z346" s="285"/>
      <c r="AA346" s="285"/>
      <c r="AB346" s="363"/>
    </row>
    <row r="347" spans="1:28" ht="18" customHeight="1" x14ac:dyDescent="0.2">
      <c r="A347" s="369"/>
      <c r="B347" s="38" t="s">
        <v>1424</v>
      </c>
      <c r="C347" s="363"/>
      <c r="D347" s="366"/>
      <c r="E347" s="285"/>
      <c r="F347" s="285"/>
      <c r="G347" s="285"/>
      <c r="H347" s="363"/>
      <c r="I347" s="366"/>
      <c r="J347" s="285"/>
      <c r="K347" s="285"/>
      <c r="L347" s="285"/>
      <c r="M347" s="363"/>
      <c r="N347" s="366"/>
      <c r="O347" s="285"/>
      <c r="P347" s="285"/>
      <c r="Q347" s="285"/>
      <c r="R347" s="363"/>
      <c r="S347" s="366"/>
      <c r="T347" s="285"/>
      <c r="U347" s="285"/>
      <c r="V347" s="285"/>
      <c r="W347" s="363"/>
      <c r="X347" s="366"/>
      <c r="Y347" s="285"/>
      <c r="Z347" s="285"/>
      <c r="AA347" s="285"/>
      <c r="AB347" s="363"/>
    </row>
    <row r="348" spans="1:28" ht="18" customHeight="1" x14ac:dyDescent="0.2">
      <c r="A348" s="369"/>
      <c r="B348" s="38" t="s">
        <v>1425</v>
      </c>
      <c r="C348" s="363"/>
      <c r="D348" s="366"/>
      <c r="E348" s="285"/>
      <c r="F348" s="285"/>
      <c r="G348" s="285"/>
      <c r="H348" s="363"/>
      <c r="I348" s="366"/>
      <c r="J348" s="285"/>
      <c r="K348" s="285"/>
      <c r="L348" s="285"/>
      <c r="M348" s="363"/>
      <c r="N348" s="366"/>
      <c r="O348" s="285"/>
      <c r="P348" s="285"/>
      <c r="Q348" s="285"/>
      <c r="R348" s="363"/>
      <c r="S348" s="366"/>
      <c r="T348" s="285"/>
      <c r="U348" s="285"/>
      <c r="V348" s="285"/>
      <c r="W348" s="363"/>
      <c r="X348" s="366"/>
      <c r="Y348" s="285"/>
      <c r="Z348" s="285"/>
      <c r="AA348" s="285"/>
      <c r="AB348" s="363"/>
    </row>
    <row r="349" spans="1:28" ht="18" customHeight="1" x14ac:dyDescent="0.2">
      <c r="A349" s="370"/>
      <c r="B349" s="38" t="s">
        <v>1426</v>
      </c>
      <c r="C349" s="364"/>
      <c r="D349" s="367"/>
      <c r="E349" s="285"/>
      <c r="F349" s="285"/>
      <c r="G349" s="285"/>
      <c r="H349" s="364"/>
      <c r="I349" s="367"/>
      <c r="J349" s="285"/>
      <c r="K349" s="285"/>
      <c r="L349" s="285"/>
      <c r="M349" s="364"/>
      <c r="N349" s="367"/>
      <c r="O349" s="285"/>
      <c r="P349" s="285"/>
      <c r="Q349" s="285"/>
      <c r="R349" s="364"/>
      <c r="S349" s="367"/>
      <c r="T349" s="285"/>
      <c r="U349" s="285"/>
      <c r="V349" s="285"/>
      <c r="W349" s="364"/>
      <c r="X349" s="367"/>
      <c r="Y349" s="285"/>
      <c r="Z349" s="285"/>
      <c r="AA349" s="285"/>
      <c r="AB349" s="364"/>
    </row>
    <row r="350" spans="1:28" ht="21" customHeight="1" x14ac:dyDescent="0.2">
      <c r="A350" s="368">
        <v>12</v>
      </c>
      <c r="B350" s="48" t="s">
        <v>789</v>
      </c>
      <c r="C350" s="362">
        <f>D350+E350+F350+G350</f>
        <v>3478</v>
      </c>
      <c r="D350" s="365">
        <v>3478</v>
      </c>
      <c r="E350" s="285">
        <v>0</v>
      </c>
      <c r="F350" s="285">
        <v>0</v>
      </c>
      <c r="G350" s="285">
        <v>0</v>
      </c>
      <c r="H350" s="362">
        <f>I350+J350+K350+L350</f>
        <v>797</v>
      </c>
      <c r="I350" s="365">
        <f>4667-3870</f>
        <v>797</v>
      </c>
      <c r="J350" s="285">
        <v>0</v>
      </c>
      <c r="K350" s="285">
        <v>0</v>
      </c>
      <c r="L350" s="285">
        <v>0</v>
      </c>
      <c r="M350" s="362">
        <f>N350</f>
        <v>57</v>
      </c>
      <c r="N350" s="365">
        <v>57</v>
      </c>
      <c r="O350" s="285">
        <v>0</v>
      </c>
      <c r="P350" s="285">
        <v>0</v>
      </c>
      <c r="Q350" s="285">
        <v>0</v>
      </c>
      <c r="R350" s="362">
        <f>S350</f>
        <v>57</v>
      </c>
      <c r="S350" s="365">
        <v>57</v>
      </c>
      <c r="T350" s="285">
        <v>0</v>
      </c>
      <c r="U350" s="285">
        <v>0</v>
      </c>
      <c r="V350" s="285">
        <v>0</v>
      </c>
      <c r="W350" s="365">
        <v>0</v>
      </c>
      <c r="X350" s="365">
        <v>0</v>
      </c>
      <c r="Y350" s="285">
        <v>0</v>
      </c>
      <c r="Z350" s="285">
        <v>0</v>
      </c>
      <c r="AA350" s="285">
        <v>0</v>
      </c>
      <c r="AB350" s="362">
        <f>C350+H350+M350+R350+W350</f>
        <v>4389</v>
      </c>
    </row>
    <row r="351" spans="1:28" ht="18" customHeight="1" x14ac:dyDescent="0.2">
      <c r="A351" s="369"/>
      <c r="B351" s="72" t="s">
        <v>785</v>
      </c>
      <c r="C351" s="363"/>
      <c r="D351" s="366"/>
      <c r="E351" s="285"/>
      <c r="F351" s="285"/>
      <c r="G351" s="285"/>
      <c r="H351" s="363"/>
      <c r="I351" s="366"/>
      <c r="J351" s="285"/>
      <c r="K351" s="285"/>
      <c r="L351" s="285"/>
      <c r="M351" s="363"/>
      <c r="N351" s="366"/>
      <c r="O351" s="285"/>
      <c r="P351" s="285"/>
      <c r="Q351" s="285"/>
      <c r="R351" s="363"/>
      <c r="S351" s="366"/>
      <c r="T351" s="285"/>
      <c r="U351" s="285"/>
      <c r="V351" s="285"/>
      <c r="W351" s="366"/>
      <c r="X351" s="366"/>
      <c r="Y351" s="285"/>
      <c r="Z351" s="285"/>
      <c r="AA351" s="285"/>
      <c r="AB351" s="363"/>
    </row>
    <row r="352" spans="1:28" ht="18" customHeight="1" x14ac:dyDescent="0.2">
      <c r="A352" s="369"/>
      <c r="B352" s="38" t="s">
        <v>790</v>
      </c>
      <c r="C352" s="363"/>
      <c r="D352" s="366"/>
      <c r="E352" s="285"/>
      <c r="F352" s="285"/>
      <c r="G352" s="285"/>
      <c r="H352" s="363"/>
      <c r="I352" s="366"/>
      <c r="J352" s="285"/>
      <c r="K352" s="285"/>
      <c r="L352" s="285"/>
      <c r="M352" s="363"/>
      <c r="N352" s="366"/>
      <c r="O352" s="285"/>
      <c r="P352" s="285"/>
      <c r="Q352" s="285"/>
      <c r="R352" s="363"/>
      <c r="S352" s="366"/>
      <c r="T352" s="285"/>
      <c r="U352" s="285"/>
      <c r="V352" s="285"/>
      <c r="W352" s="366"/>
      <c r="X352" s="366"/>
      <c r="Y352" s="285"/>
      <c r="Z352" s="285"/>
      <c r="AA352" s="285"/>
      <c r="AB352" s="363"/>
    </row>
    <row r="353" spans="1:28" ht="18" customHeight="1" x14ac:dyDescent="0.2">
      <c r="A353" s="369"/>
      <c r="B353" s="72" t="s">
        <v>776</v>
      </c>
      <c r="C353" s="363"/>
      <c r="D353" s="366"/>
      <c r="E353" s="280"/>
      <c r="F353" s="280"/>
      <c r="G353" s="280"/>
      <c r="H353" s="363"/>
      <c r="I353" s="366"/>
      <c r="J353" s="280"/>
      <c r="K353" s="280"/>
      <c r="L353" s="280"/>
      <c r="M353" s="363"/>
      <c r="N353" s="366"/>
      <c r="O353" s="280"/>
      <c r="P353" s="280"/>
      <c r="Q353" s="280"/>
      <c r="R353" s="363"/>
      <c r="S353" s="366"/>
      <c r="T353" s="280"/>
      <c r="U353" s="280"/>
      <c r="V353" s="280"/>
      <c r="W353" s="366"/>
      <c r="X353" s="366"/>
      <c r="Y353" s="280"/>
      <c r="Z353" s="280"/>
      <c r="AA353" s="280"/>
      <c r="AB353" s="363"/>
    </row>
    <row r="354" spans="1:28" ht="18" customHeight="1" x14ac:dyDescent="0.2">
      <c r="A354" s="369"/>
      <c r="B354" s="38" t="s">
        <v>1438</v>
      </c>
      <c r="C354" s="363"/>
      <c r="D354" s="366"/>
      <c r="E354" s="279"/>
      <c r="F354" s="279"/>
      <c r="G354" s="279"/>
      <c r="H354" s="363"/>
      <c r="I354" s="366"/>
      <c r="J354" s="279"/>
      <c r="K354" s="279"/>
      <c r="L354" s="279"/>
      <c r="M354" s="363"/>
      <c r="N354" s="366"/>
      <c r="O354" s="279"/>
      <c r="P354" s="279"/>
      <c r="Q354" s="279"/>
      <c r="R354" s="363"/>
      <c r="S354" s="366"/>
      <c r="T354" s="279"/>
      <c r="U354" s="279"/>
      <c r="V354" s="279"/>
      <c r="W354" s="366"/>
      <c r="X354" s="366"/>
      <c r="Y354" s="279"/>
      <c r="Z354" s="279"/>
      <c r="AA354" s="279"/>
      <c r="AB354" s="363"/>
    </row>
    <row r="355" spans="1:28" ht="18" customHeight="1" x14ac:dyDescent="0.2">
      <c r="A355" s="370"/>
      <c r="B355" s="51" t="s">
        <v>1430</v>
      </c>
      <c r="C355" s="364"/>
      <c r="D355" s="367"/>
      <c r="E355" s="285"/>
      <c r="F355" s="285"/>
      <c r="G355" s="285"/>
      <c r="H355" s="364"/>
      <c r="I355" s="367"/>
      <c r="J355" s="285"/>
      <c r="K355" s="285"/>
      <c r="L355" s="285"/>
      <c r="M355" s="364"/>
      <c r="N355" s="367"/>
      <c r="O355" s="285"/>
      <c r="P355" s="285"/>
      <c r="Q355" s="285"/>
      <c r="R355" s="364"/>
      <c r="S355" s="367"/>
      <c r="T355" s="285"/>
      <c r="U355" s="285"/>
      <c r="V355" s="285"/>
      <c r="W355" s="367"/>
      <c r="X355" s="367"/>
      <c r="Y355" s="285"/>
      <c r="Z355" s="285"/>
      <c r="AA355" s="285"/>
      <c r="AB355" s="364"/>
    </row>
    <row r="356" spans="1:28" ht="18" customHeight="1" x14ac:dyDescent="0.2">
      <c r="A356" s="369"/>
      <c r="B356" s="72" t="s">
        <v>1261</v>
      </c>
      <c r="C356" s="363"/>
      <c r="D356" s="366"/>
      <c r="E356" s="280"/>
      <c r="F356" s="280"/>
      <c r="G356" s="280"/>
      <c r="H356" s="363"/>
      <c r="I356" s="366"/>
      <c r="J356" s="280"/>
      <c r="K356" s="280"/>
      <c r="L356" s="280"/>
      <c r="M356" s="363"/>
      <c r="N356" s="366"/>
      <c r="O356" s="280"/>
      <c r="P356" s="280"/>
      <c r="Q356" s="280"/>
      <c r="R356" s="363"/>
      <c r="S356" s="366"/>
      <c r="T356" s="280"/>
      <c r="U356" s="280"/>
      <c r="V356" s="280"/>
      <c r="W356" s="366"/>
      <c r="X356" s="366"/>
      <c r="Y356" s="280"/>
      <c r="Z356" s="280"/>
      <c r="AA356" s="280"/>
      <c r="AB356" s="363"/>
    </row>
    <row r="357" spans="1:28" ht="18" customHeight="1" x14ac:dyDescent="0.2">
      <c r="A357" s="369"/>
      <c r="B357" s="38" t="s">
        <v>1427</v>
      </c>
      <c r="C357" s="363"/>
      <c r="D357" s="366"/>
      <c r="E357" s="279"/>
      <c r="F357" s="279"/>
      <c r="G357" s="279"/>
      <c r="H357" s="363"/>
      <c r="I357" s="366"/>
      <c r="J357" s="279"/>
      <c r="K357" s="279"/>
      <c r="L357" s="279"/>
      <c r="M357" s="363"/>
      <c r="N357" s="366"/>
      <c r="O357" s="279"/>
      <c r="P357" s="279"/>
      <c r="Q357" s="279"/>
      <c r="R357" s="363"/>
      <c r="S357" s="366"/>
      <c r="T357" s="279"/>
      <c r="U357" s="279"/>
      <c r="V357" s="279"/>
      <c r="W357" s="366"/>
      <c r="X357" s="366"/>
      <c r="Y357" s="279"/>
      <c r="Z357" s="279"/>
      <c r="AA357" s="279"/>
      <c r="AB357" s="363"/>
    </row>
    <row r="358" spans="1:28" ht="18" customHeight="1" x14ac:dyDescent="0.2">
      <c r="A358" s="369"/>
      <c r="B358" s="72" t="s">
        <v>1387</v>
      </c>
      <c r="C358" s="363"/>
      <c r="D358" s="366"/>
      <c r="E358" s="279"/>
      <c r="F358" s="279"/>
      <c r="G358" s="279"/>
      <c r="H358" s="363"/>
      <c r="I358" s="366"/>
      <c r="J358" s="279"/>
      <c r="K358" s="279"/>
      <c r="L358" s="279"/>
      <c r="M358" s="363"/>
      <c r="N358" s="366"/>
      <c r="O358" s="279"/>
      <c r="P358" s="279"/>
      <c r="Q358" s="279"/>
      <c r="R358" s="363"/>
      <c r="S358" s="366"/>
      <c r="T358" s="279"/>
      <c r="U358" s="279"/>
      <c r="V358" s="279"/>
      <c r="W358" s="366"/>
      <c r="X358" s="366"/>
      <c r="Y358" s="279"/>
      <c r="Z358" s="279"/>
      <c r="AA358" s="279"/>
      <c r="AB358" s="363"/>
    </row>
    <row r="359" spans="1:28" ht="18" customHeight="1" x14ac:dyDescent="0.2">
      <c r="A359" s="369"/>
      <c r="B359" s="38" t="s">
        <v>1428</v>
      </c>
      <c r="C359" s="363"/>
      <c r="D359" s="366"/>
      <c r="E359" s="279"/>
      <c r="F359" s="279"/>
      <c r="G359" s="279"/>
      <c r="H359" s="363"/>
      <c r="I359" s="366"/>
      <c r="J359" s="279"/>
      <c r="K359" s="279"/>
      <c r="L359" s="279"/>
      <c r="M359" s="363"/>
      <c r="N359" s="366"/>
      <c r="O359" s="279"/>
      <c r="P359" s="279"/>
      <c r="Q359" s="279"/>
      <c r="R359" s="363"/>
      <c r="S359" s="366"/>
      <c r="T359" s="279"/>
      <c r="U359" s="279"/>
      <c r="V359" s="279"/>
      <c r="W359" s="366"/>
      <c r="X359" s="366"/>
      <c r="Y359" s="279"/>
      <c r="Z359" s="279"/>
      <c r="AA359" s="279"/>
      <c r="AB359" s="363"/>
    </row>
    <row r="360" spans="1:28" ht="18" customHeight="1" x14ac:dyDescent="0.2">
      <c r="A360" s="369"/>
      <c r="B360" s="72" t="s">
        <v>1595</v>
      </c>
      <c r="C360" s="363"/>
      <c r="D360" s="366"/>
      <c r="E360" s="279"/>
      <c r="F360" s="279"/>
      <c r="G360" s="279"/>
      <c r="H360" s="363"/>
      <c r="I360" s="366"/>
      <c r="J360" s="279"/>
      <c r="K360" s="279"/>
      <c r="L360" s="279"/>
      <c r="M360" s="363"/>
      <c r="N360" s="366"/>
      <c r="O360" s="279"/>
      <c r="P360" s="279"/>
      <c r="Q360" s="279"/>
      <c r="R360" s="363"/>
      <c r="S360" s="366"/>
      <c r="T360" s="279"/>
      <c r="U360" s="279"/>
      <c r="V360" s="279"/>
      <c r="W360" s="366"/>
      <c r="X360" s="366"/>
      <c r="Y360" s="279"/>
      <c r="Z360" s="279"/>
      <c r="AA360" s="279"/>
      <c r="AB360" s="363"/>
    </row>
    <row r="361" spans="1:28" ht="18" customHeight="1" x14ac:dyDescent="0.2">
      <c r="A361" s="370"/>
      <c r="B361" s="38" t="s">
        <v>1429</v>
      </c>
      <c r="C361" s="364"/>
      <c r="D361" s="367"/>
      <c r="E361" s="279"/>
      <c r="F361" s="279"/>
      <c r="G361" s="279"/>
      <c r="H361" s="364"/>
      <c r="I361" s="367"/>
      <c r="J361" s="279"/>
      <c r="K361" s="279"/>
      <c r="L361" s="279"/>
      <c r="M361" s="364"/>
      <c r="N361" s="367"/>
      <c r="O361" s="279"/>
      <c r="P361" s="279"/>
      <c r="Q361" s="279"/>
      <c r="R361" s="364"/>
      <c r="S361" s="367"/>
      <c r="T361" s="279"/>
      <c r="U361" s="279"/>
      <c r="V361" s="279"/>
      <c r="W361" s="367"/>
      <c r="X361" s="367"/>
      <c r="Y361" s="279"/>
      <c r="Z361" s="279"/>
      <c r="AA361" s="279"/>
      <c r="AB361" s="364"/>
    </row>
    <row r="362" spans="1:28" ht="18" customHeight="1" x14ac:dyDescent="0.2">
      <c r="A362" s="278">
        <v>13</v>
      </c>
      <c r="B362" s="52" t="s">
        <v>976</v>
      </c>
      <c r="C362" s="284">
        <f>SUM(D362:G362)</f>
        <v>1700</v>
      </c>
      <c r="D362" s="285">
        <v>1700</v>
      </c>
      <c r="E362" s="285"/>
      <c r="F362" s="285"/>
      <c r="G362" s="285"/>
      <c r="H362" s="284">
        <f>I362</f>
        <v>2000</v>
      </c>
      <c r="I362" s="285">
        <v>2000</v>
      </c>
      <c r="J362" s="285"/>
      <c r="K362" s="285"/>
      <c r="L362" s="285"/>
      <c r="M362" s="284">
        <f>N362</f>
        <v>2000</v>
      </c>
      <c r="N362" s="285">
        <v>2000</v>
      </c>
      <c r="O362" s="285"/>
      <c r="P362" s="285"/>
      <c r="Q362" s="285"/>
      <c r="R362" s="284">
        <f>S362</f>
        <v>2000</v>
      </c>
      <c r="S362" s="285">
        <v>2000</v>
      </c>
      <c r="T362" s="285"/>
      <c r="U362" s="285"/>
      <c r="V362" s="285"/>
      <c r="W362" s="284">
        <f>X362</f>
        <v>4500</v>
      </c>
      <c r="X362" s="285">
        <v>4500</v>
      </c>
      <c r="Y362" s="285"/>
      <c r="Z362" s="285"/>
      <c r="AA362" s="285"/>
      <c r="AB362" s="284">
        <f>R362+W362+C362+H362+M362</f>
        <v>12200</v>
      </c>
    </row>
    <row r="363" spans="1:28" ht="18" customHeight="1" x14ac:dyDescent="0.2">
      <c r="A363" s="278">
        <v>14</v>
      </c>
      <c r="B363" s="52" t="s">
        <v>186</v>
      </c>
      <c r="C363" s="284">
        <f>SUM(D363:G363)</f>
        <v>0</v>
      </c>
      <c r="D363" s="285">
        <v>0</v>
      </c>
      <c r="E363" s="285">
        <v>0</v>
      </c>
      <c r="F363" s="285">
        <v>0</v>
      </c>
      <c r="G363" s="285">
        <v>0</v>
      </c>
      <c r="H363" s="284">
        <f>SUM(I363:L363)</f>
        <v>0</v>
      </c>
      <c r="I363" s="285">
        <v>0</v>
      </c>
      <c r="J363" s="285">
        <v>0</v>
      </c>
      <c r="K363" s="285">
        <v>0</v>
      </c>
      <c r="L363" s="285">
        <v>0</v>
      </c>
      <c r="M363" s="284">
        <f>SUM(N363:Q363)</f>
        <v>0</v>
      </c>
      <c r="N363" s="285">
        <v>0</v>
      </c>
      <c r="O363" s="285">
        <v>0</v>
      </c>
      <c r="P363" s="285">
        <v>0</v>
      </c>
      <c r="Q363" s="285">
        <v>0</v>
      </c>
      <c r="R363" s="284">
        <f>SUM(S363:V363)</f>
        <v>0</v>
      </c>
      <c r="S363" s="285">
        <v>0</v>
      </c>
      <c r="T363" s="285">
        <v>0</v>
      </c>
      <c r="U363" s="285">
        <v>0</v>
      </c>
      <c r="V363" s="285">
        <v>0</v>
      </c>
      <c r="W363" s="284">
        <f>SUM(X363:AA363)</f>
        <v>893</v>
      </c>
      <c r="X363" s="285">
        <v>893</v>
      </c>
      <c r="Y363" s="285">
        <v>0</v>
      </c>
      <c r="Z363" s="285">
        <v>0</v>
      </c>
      <c r="AA363" s="285">
        <v>0</v>
      </c>
      <c r="AB363" s="284">
        <f>C363+H363+M363+R363+W363</f>
        <v>893</v>
      </c>
    </row>
    <row r="364" spans="1:28" ht="18" customHeight="1" x14ac:dyDescent="0.2">
      <c r="A364" s="278">
        <v>15</v>
      </c>
      <c r="B364" s="52" t="s">
        <v>184</v>
      </c>
      <c r="C364" s="284">
        <f>SUM(D364:G364)</f>
        <v>3594</v>
      </c>
      <c r="D364" s="285">
        <v>3594</v>
      </c>
      <c r="E364" s="285">
        <v>0</v>
      </c>
      <c r="F364" s="285">
        <v>0</v>
      </c>
      <c r="G364" s="285">
        <v>0</v>
      </c>
      <c r="H364" s="284">
        <f>SUM(I364:L364)</f>
        <v>4176</v>
      </c>
      <c r="I364" s="285">
        <v>4176</v>
      </c>
      <c r="J364" s="285">
        <v>0</v>
      </c>
      <c r="K364" s="285">
        <v>0</v>
      </c>
      <c r="L364" s="285">
        <v>0</v>
      </c>
      <c r="M364" s="284">
        <f>SUM(N364:Q364)</f>
        <v>4575</v>
      </c>
      <c r="N364" s="285">
        <v>4575</v>
      </c>
      <c r="O364" s="285">
        <v>0</v>
      </c>
      <c r="P364" s="285">
        <v>0</v>
      </c>
      <c r="Q364" s="285">
        <v>0</v>
      </c>
      <c r="R364" s="284">
        <f>SUM(S364:V364)</f>
        <v>4575</v>
      </c>
      <c r="S364" s="285">
        <v>4575</v>
      </c>
      <c r="T364" s="285">
        <v>0</v>
      </c>
      <c r="U364" s="285">
        <v>0</v>
      </c>
      <c r="V364" s="285">
        <v>0</v>
      </c>
      <c r="W364" s="284">
        <f>SUM(X364:AA364)</f>
        <v>4176</v>
      </c>
      <c r="X364" s="285">
        <v>4176</v>
      </c>
      <c r="Y364" s="285">
        <v>0</v>
      </c>
      <c r="Z364" s="285">
        <v>0</v>
      </c>
      <c r="AA364" s="285">
        <v>0</v>
      </c>
      <c r="AB364" s="284">
        <f>C364+H364+M364+R364+W364</f>
        <v>21096</v>
      </c>
    </row>
    <row r="365" spans="1:28" ht="18" customHeight="1" x14ac:dyDescent="0.2">
      <c r="A365" s="378">
        <v>16</v>
      </c>
      <c r="B365" s="38" t="s">
        <v>1431</v>
      </c>
      <c r="C365" s="379">
        <f>SUM(D365:G365)</f>
        <v>0</v>
      </c>
      <c r="D365" s="365">
        <v>0</v>
      </c>
      <c r="E365" s="285">
        <v>0</v>
      </c>
      <c r="F365" s="285">
        <v>0</v>
      </c>
      <c r="G365" s="285">
        <v>0</v>
      </c>
      <c r="H365" s="362">
        <f t="shared" ref="H365" si="0">SUM(I365:L365)</f>
        <v>1557</v>
      </c>
      <c r="I365" s="365">
        <v>1557</v>
      </c>
      <c r="J365" s="285">
        <v>0</v>
      </c>
      <c r="K365" s="285">
        <v>0</v>
      </c>
      <c r="L365" s="285">
        <v>0</v>
      </c>
      <c r="M365" s="362">
        <f>SUM(N365:Q365)</f>
        <v>0</v>
      </c>
      <c r="N365" s="365">
        <v>0</v>
      </c>
      <c r="O365" s="285">
        <v>0</v>
      </c>
      <c r="P365" s="285">
        <v>0</v>
      </c>
      <c r="Q365" s="285">
        <v>0</v>
      </c>
      <c r="R365" s="362">
        <f>SUM(S365:V365)</f>
        <v>0</v>
      </c>
      <c r="S365" s="365">
        <v>0</v>
      </c>
      <c r="T365" s="285">
        <v>0</v>
      </c>
      <c r="U365" s="285">
        <v>0</v>
      </c>
      <c r="V365" s="285">
        <v>0</v>
      </c>
      <c r="W365" s="362">
        <f>SUM(X365:AA365)</f>
        <v>0</v>
      </c>
      <c r="X365" s="365">
        <v>0</v>
      </c>
      <c r="Y365" s="285">
        <v>0</v>
      </c>
      <c r="Z365" s="285">
        <v>0</v>
      </c>
      <c r="AA365" s="285">
        <v>0</v>
      </c>
      <c r="AB365" s="362">
        <f>C365+H365+M365+R365+W365</f>
        <v>1557</v>
      </c>
    </row>
    <row r="366" spans="1:28" ht="18" customHeight="1" x14ac:dyDescent="0.2">
      <c r="A366" s="369"/>
      <c r="B366" s="72" t="s">
        <v>776</v>
      </c>
      <c r="C366" s="363"/>
      <c r="D366" s="366"/>
      <c r="E366" s="285"/>
      <c r="F366" s="285"/>
      <c r="G366" s="285"/>
      <c r="H366" s="363"/>
      <c r="I366" s="366"/>
      <c r="J366" s="285"/>
      <c r="K366" s="285"/>
      <c r="L366" s="285"/>
      <c r="M366" s="363"/>
      <c r="N366" s="366"/>
      <c r="O366" s="285"/>
      <c r="P366" s="285"/>
      <c r="Q366" s="285"/>
      <c r="R366" s="363"/>
      <c r="S366" s="366"/>
      <c r="T366" s="285"/>
      <c r="U366" s="285"/>
      <c r="V366" s="285"/>
      <c r="W366" s="363"/>
      <c r="X366" s="366"/>
      <c r="Y366" s="285"/>
      <c r="Z366" s="285"/>
      <c r="AA366" s="285"/>
      <c r="AB366" s="363"/>
    </row>
    <row r="367" spans="1:28" ht="18" customHeight="1" x14ac:dyDescent="0.2">
      <c r="A367" s="369"/>
      <c r="B367" s="38" t="s">
        <v>1433</v>
      </c>
      <c r="C367" s="363"/>
      <c r="D367" s="366"/>
      <c r="E367" s="285"/>
      <c r="F367" s="285"/>
      <c r="G367" s="285"/>
      <c r="H367" s="363"/>
      <c r="I367" s="366"/>
      <c r="J367" s="285"/>
      <c r="K367" s="285"/>
      <c r="L367" s="285"/>
      <c r="M367" s="363"/>
      <c r="N367" s="366"/>
      <c r="O367" s="285"/>
      <c r="P367" s="285"/>
      <c r="Q367" s="285"/>
      <c r="R367" s="363"/>
      <c r="S367" s="366"/>
      <c r="T367" s="285"/>
      <c r="U367" s="285"/>
      <c r="V367" s="285"/>
      <c r="W367" s="363"/>
      <c r="X367" s="366"/>
      <c r="Y367" s="285"/>
      <c r="Z367" s="285"/>
      <c r="AA367" s="285"/>
      <c r="AB367" s="363"/>
    </row>
    <row r="368" spans="1:28" ht="18" customHeight="1" x14ac:dyDescent="0.2">
      <c r="A368" s="369"/>
      <c r="B368" s="38" t="s">
        <v>1434</v>
      </c>
      <c r="C368" s="363"/>
      <c r="D368" s="366"/>
      <c r="E368" s="285"/>
      <c r="F368" s="285"/>
      <c r="G368" s="285"/>
      <c r="H368" s="363"/>
      <c r="I368" s="366"/>
      <c r="J368" s="285"/>
      <c r="K368" s="285"/>
      <c r="L368" s="285"/>
      <c r="M368" s="363"/>
      <c r="N368" s="366"/>
      <c r="O368" s="285"/>
      <c r="P368" s="285"/>
      <c r="Q368" s="285"/>
      <c r="R368" s="363"/>
      <c r="S368" s="366"/>
      <c r="T368" s="285"/>
      <c r="U368" s="285"/>
      <c r="V368" s="285"/>
      <c r="W368" s="363"/>
      <c r="X368" s="366"/>
      <c r="Y368" s="285"/>
      <c r="Z368" s="285"/>
      <c r="AA368" s="285"/>
      <c r="AB368" s="363"/>
    </row>
    <row r="369" spans="1:28" ht="18" customHeight="1" x14ac:dyDescent="0.2">
      <c r="A369" s="369"/>
      <c r="B369" s="38" t="s">
        <v>1435</v>
      </c>
      <c r="C369" s="363"/>
      <c r="D369" s="366"/>
      <c r="E369" s="285"/>
      <c r="F369" s="285"/>
      <c r="G369" s="285"/>
      <c r="H369" s="363"/>
      <c r="I369" s="366"/>
      <c r="J369" s="285"/>
      <c r="K369" s="285"/>
      <c r="L369" s="285"/>
      <c r="M369" s="363"/>
      <c r="N369" s="366"/>
      <c r="O369" s="285"/>
      <c r="P369" s="285"/>
      <c r="Q369" s="285"/>
      <c r="R369" s="363"/>
      <c r="S369" s="366"/>
      <c r="T369" s="285"/>
      <c r="U369" s="285"/>
      <c r="V369" s="285"/>
      <c r="W369" s="363"/>
      <c r="X369" s="366"/>
      <c r="Y369" s="285"/>
      <c r="Z369" s="285"/>
      <c r="AA369" s="285"/>
      <c r="AB369" s="363"/>
    </row>
    <row r="370" spans="1:28" ht="18" customHeight="1" x14ac:dyDescent="0.2">
      <c r="A370" s="369"/>
      <c r="B370" s="38" t="s">
        <v>1436</v>
      </c>
      <c r="C370" s="363"/>
      <c r="D370" s="366"/>
      <c r="E370" s="285"/>
      <c r="F370" s="285"/>
      <c r="G370" s="285"/>
      <c r="H370" s="363"/>
      <c r="I370" s="366"/>
      <c r="J370" s="285"/>
      <c r="K370" s="285"/>
      <c r="L370" s="285"/>
      <c r="M370" s="363"/>
      <c r="N370" s="366"/>
      <c r="O370" s="285"/>
      <c r="P370" s="285"/>
      <c r="Q370" s="285"/>
      <c r="R370" s="363"/>
      <c r="S370" s="366"/>
      <c r="T370" s="285"/>
      <c r="U370" s="285"/>
      <c r="V370" s="285"/>
      <c r="W370" s="363"/>
      <c r="X370" s="366"/>
      <c r="Y370" s="285"/>
      <c r="Z370" s="285"/>
      <c r="AA370" s="285"/>
      <c r="AB370" s="363"/>
    </row>
    <row r="371" spans="1:28" ht="18" customHeight="1" x14ac:dyDescent="0.2">
      <c r="A371" s="370"/>
      <c r="B371" s="38" t="s">
        <v>1437</v>
      </c>
      <c r="C371" s="364"/>
      <c r="D371" s="367"/>
      <c r="E371" s="285"/>
      <c r="F371" s="285"/>
      <c r="G371" s="285"/>
      <c r="H371" s="364"/>
      <c r="I371" s="367"/>
      <c r="J371" s="285"/>
      <c r="K371" s="285"/>
      <c r="L371" s="285"/>
      <c r="M371" s="364"/>
      <c r="N371" s="367"/>
      <c r="O371" s="285"/>
      <c r="P371" s="285"/>
      <c r="Q371" s="285"/>
      <c r="R371" s="364"/>
      <c r="S371" s="367"/>
      <c r="T371" s="285"/>
      <c r="U371" s="285"/>
      <c r="V371" s="285"/>
      <c r="W371" s="364"/>
      <c r="X371" s="367"/>
      <c r="Y371" s="285"/>
      <c r="Z371" s="285"/>
      <c r="AA371" s="285"/>
      <c r="AB371" s="364"/>
    </row>
    <row r="372" spans="1:28" ht="18" customHeight="1" x14ac:dyDescent="0.2">
      <c r="A372" s="283">
        <v>17</v>
      </c>
      <c r="B372" s="48" t="s">
        <v>1577</v>
      </c>
      <c r="C372" s="282">
        <v>0</v>
      </c>
      <c r="D372" s="281">
        <v>0</v>
      </c>
      <c r="E372" s="285"/>
      <c r="F372" s="285"/>
      <c r="G372" s="285"/>
      <c r="H372" s="282">
        <f>SUM(I372+L372)</f>
        <v>314</v>
      </c>
      <c r="I372" s="281">
        <v>314</v>
      </c>
      <c r="J372" s="285"/>
      <c r="K372" s="285"/>
      <c r="L372" s="285"/>
      <c r="M372" s="282">
        <v>0</v>
      </c>
      <c r="N372" s="281">
        <v>0</v>
      </c>
      <c r="O372" s="285"/>
      <c r="P372" s="285"/>
      <c r="Q372" s="285"/>
      <c r="R372" s="282">
        <v>0</v>
      </c>
      <c r="S372" s="281">
        <v>0</v>
      </c>
      <c r="T372" s="285"/>
      <c r="U372" s="285"/>
      <c r="V372" s="285"/>
      <c r="W372" s="282">
        <v>0</v>
      </c>
      <c r="X372" s="281">
        <v>0</v>
      </c>
      <c r="Y372" s="285"/>
      <c r="Z372" s="285"/>
      <c r="AA372" s="285"/>
      <c r="AB372" s="282">
        <f>C372+H372+M372+R372+W372</f>
        <v>314</v>
      </c>
    </row>
    <row r="373" spans="1:28" ht="20.25" customHeight="1" x14ac:dyDescent="0.2">
      <c r="A373" s="368">
        <v>18</v>
      </c>
      <c r="B373" s="48" t="s">
        <v>1581</v>
      </c>
      <c r="C373" s="362">
        <v>0</v>
      </c>
      <c r="D373" s="365">
        <v>0</v>
      </c>
      <c r="E373" s="285"/>
      <c r="F373" s="285"/>
      <c r="G373" s="285"/>
      <c r="H373" s="362">
        <f>SUM(I373+L373)</f>
        <v>988</v>
      </c>
      <c r="I373" s="365">
        <v>988</v>
      </c>
      <c r="J373" s="285"/>
      <c r="K373" s="285"/>
      <c r="L373" s="285"/>
      <c r="M373" s="362">
        <v>0</v>
      </c>
      <c r="N373" s="365">
        <v>0</v>
      </c>
      <c r="O373" s="285"/>
      <c r="P373" s="285"/>
      <c r="Q373" s="285"/>
      <c r="R373" s="362">
        <v>0</v>
      </c>
      <c r="S373" s="365">
        <v>0</v>
      </c>
      <c r="T373" s="285"/>
      <c r="U373" s="285"/>
      <c r="V373" s="285"/>
      <c r="W373" s="362">
        <v>0</v>
      </c>
      <c r="X373" s="365">
        <v>0</v>
      </c>
      <c r="Y373" s="285"/>
      <c r="Z373" s="285"/>
      <c r="AA373" s="285"/>
      <c r="AB373" s="362">
        <f>C373+H373+M373+R373+W373</f>
        <v>988</v>
      </c>
    </row>
    <row r="374" spans="1:28" ht="18" customHeight="1" x14ac:dyDescent="0.2">
      <c r="A374" s="369"/>
      <c r="B374" s="72" t="s">
        <v>776</v>
      </c>
      <c r="C374" s="363"/>
      <c r="D374" s="366"/>
      <c r="E374" s="285"/>
      <c r="F374" s="285"/>
      <c r="G374" s="285"/>
      <c r="H374" s="363"/>
      <c r="I374" s="366"/>
      <c r="J374" s="285"/>
      <c r="K374" s="285"/>
      <c r="L374" s="285"/>
      <c r="M374" s="363"/>
      <c r="N374" s="366"/>
      <c r="O374" s="285"/>
      <c r="P374" s="285"/>
      <c r="Q374" s="285"/>
      <c r="R374" s="363"/>
      <c r="S374" s="366"/>
      <c r="T374" s="285"/>
      <c r="U374" s="285"/>
      <c r="V374" s="285"/>
      <c r="W374" s="363"/>
      <c r="X374" s="366"/>
      <c r="Y374" s="285"/>
      <c r="Z374" s="285"/>
      <c r="AA374" s="285"/>
      <c r="AB374" s="363"/>
    </row>
    <row r="375" spans="1:28" ht="18" customHeight="1" x14ac:dyDescent="0.2">
      <c r="A375" s="369"/>
      <c r="B375" s="38" t="s">
        <v>1580</v>
      </c>
      <c r="C375" s="363"/>
      <c r="D375" s="366"/>
      <c r="E375" s="285"/>
      <c r="F375" s="285"/>
      <c r="G375" s="285"/>
      <c r="H375" s="363"/>
      <c r="I375" s="366"/>
      <c r="J375" s="285"/>
      <c r="K375" s="285"/>
      <c r="L375" s="285"/>
      <c r="M375" s="363"/>
      <c r="N375" s="366"/>
      <c r="O375" s="285"/>
      <c r="P375" s="285"/>
      <c r="Q375" s="285"/>
      <c r="R375" s="363"/>
      <c r="S375" s="366"/>
      <c r="T375" s="285"/>
      <c r="U375" s="285"/>
      <c r="V375" s="285"/>
      <c r="W375" s="363"/>
      <c r="X375" s="366"/>
      <c r="Y375" s="285"/>
      <c r="Z375" s="285"/>
      <c r="AA375" s="285"/>
      <c r="AB375" s="363"/>
    </row>
    <row r="376" spans="1:28" ht="18" customHeight="1" x14ac:dyDescent="0.2">
      <c r="A376" s="369"/>
      <c r="B376" s="38" t="s">
        <v>1582</v>
      </c>
      <c r="C376" s="363"/>
      <c r="D376" s="366"/>
      <c r="E376" s="285"/>
      <c r="F376" s="285"/>
      <c r="G376" s="285"/>
      <c r="H376" s="363"/>
      <c r="I376" s="366"/>
      <c r="J376" s="285"/>
      <c r="K376" s="285"/>
      <c r="L376" s="285"/>
      <c r="M376" s="363"/>
      <c r="N376" s="366"/>
      <c r="O376" s="285"/>
      <c r="P376" s="285"/>
      <c r="Q376" s="285"/>
      <c r="R376" s="363"/>
      <c r="S376" s="366"/>
      <c r="T376" s="285"/>
      <c r="U376" s="285"/>
      <c r="V376" s="285"/>
      <c r="W376" s="363"/>
      <c r="X376" s="366"/>
      <c r="Y376" s="285"/>
      <c r="Z376" s="285"/>
      <c r="AA376" s="285"/>
      <c r="AB376" s="363"/>
    </row>
    <row r="377" spans="1:28" ht="18" customHeight="1" x14ac:dyDescent="0.2">
      <c r="A377" s="369"/>
      <c r="B377" s="38" t="s">
        <v>1583</v>
      </c>
      <c r="C377" s="363"/>
      <c r="D377" s="366"/>
      <c r="E377" s="285"/>
      <c r="F377" s="285"/>
      <c r="G377" s="285"/>
      <c r="H377" s="363"/>
      <c r="I377" s="366"/>
      <c r="J377" s="285"/>
      <c r="K377" s="285"/>
      <c r="L377" s="285"/>
      <c r="M377" s="363"/>
      <c r="N377" s="366"/>
      <c r="O377" s="285"/>
      <c r="P377" s="285"/>
      <c r="Q377" s="285"/>
      <c r="R377" s="363"/>
      <c r="S377" s="366"/>
      <c r="T377" s="285"/>
      <c r="U377" s="285"/>
      <c r="V377" s="285"/>
      <c r="W377" s="363"/>
      <c r="X377" s="366"/>
      <c r="Y377" s="285"/>
      <c r="Z377" s="285"/>
      <c r="AA377" s="285"/>
      <c r="AB377" s="363"/>
    </row>
    <row r="378" spans="1:28" ht="36" customHeight="1" x14ac:dyDescent="0.2">
      <c r="A378" s="369"/>
      <c r="B378" s="38" t="s">
        <v>1584</v>
      </c>
      <c r="C378" s="363"/>
      <c r="D378" s="366"/>
      <c r="E378" s="285"/>
      <c r="F378" s="285"/>
      <c r="G378" s="285"/>
      <c r="H378" s="363"/>
      <c r="I378" s="366"/>
      <c r="J378" s="285"/>
      <c r="K378" s="285"/>
      <c r="L378" s="285"/>
      <c r="M378" s="363"/>
      <c r="N378" s="366"/>
      <c r="O378" s="285"/>
      <c r="P378" s="285"/>
      <c r="Q378" s="285"/>
      <c r="R378" s="363"/>
      <c r="S378" s="366"/>
      <c r="T378" s="285"/>
      <c r="U378" s="285"/>
      <c r="V378" s="285"/>
      <c r="W378" s="363"/>
      <c r="X378" s="366"/>
      <c r="Y378" s="285"/>
      <c r="Z378" s="285"/>
      <c r="AA378" s="285"/>
      <c r="AB378" s="363"/>
    </row>
    <row r="379" spans="1:28" ht="18" customHeight="1" x14ac:dyDescent="0.2">
      <c r="A379" s="369"/>
      <c r="B379" s="38" t="s">
        <v>1585</v>
      </c>
      <c r="C379" s="363"/>
      <c r="D379" s="366"/>
      <c r="E379" s="285"/>
      <c r="F379" s="285"/>
      <c r="G379" s="285"/>
      <c r="H379" s="363"/>
      <c r="I379" s="366"/>
      <c r="J379" s="285"/>
      <c r="K379" s="285"/>
      <c r="L379" s="285"/>
      <c r="M379" s="363"/>
      <c r="N379" s="366"/>
      <c r="O379" s="285"/>
      <c r="P379" s="285"/>
      <c r="Q379" s="285"/>
      <c r="R379" s="363"/>
      <c r="S379" s="366"/>
      <c r="T379" s="285"/>
      <c r="U379" s="285"/>
      <c r="V379" s="285"/>
      <c r="W379" s="363"/>
      <c r="X379" s="366"/>
      <c r="Y379" s="285"/>
      <c r="Z379" s="285"/>
      <c r="AA379" s="285"/>
      <c r="AB379" s="363"/>
    </row>
    <row r="380" spans="1:28" ht="33" customHeight="1" x14ac:dyDescent="0.2">
      <c r="A380" s="369"/>
      <c r="B380" s="38" t="s">
        <v>1586</v>
      </c>
      <c r="C380" s="363"/>
      <c r="D380" s="366"/>
      <c r="E380" s="285"/>
      <c r="F380" s="285"/>
      <c r="G380" s="285"/>
      <c r="H380" s="363"/>
      <c r="I380" s="366"/>
      <c r="J380" s="285"/>
      <c r="K380" s="285"/>
      <c r="L380" s="285"/>
      <c r="M380" s="363"/>
      <c r="N380" s="366"/>
      <c r="O380" s="285"/>
      <c r="P380" s="285"/>
      <c r="Q380" s="285"/>
      <c r="R380" s="363"/>
      <c r="S380" s="366"/>
      <c r="T380" s="285"/>
      <c r="U380" s="285"/>
      <c r="V380" s="285"/>
      <c r="W380" s="363"/>
      <c r="X380" s="366"/>
      <c r="Y380" s="285"/>
      <c r="Z380" s="285"/>
      <c r="AA380" s="285"/>
      <c r="AB380" s="363"/>
    </row>
    <row r="381" spans="1:28" ht="18" customHeight="1" x14ac:dyDescent="0.2">
      <c r="A381" s="369"/>
      <c r="B381" s="38" t="s">
        <v>1587</v>
      </c>
      <c r="C381" s="363"/>
      <c r="D381" s="366"/>
      <c r="E381" s="285"/>
      <c r="F381" s="285"/>
      <c r="G381" s="285"/>
      <c r="H381" s="363"/>
      <c r="I381" s="366"/>
      <c r="J381" s="285"/>
      <c r="K381" s="285"/>
      <c r="L381" s="285"/>
      <c r="M381" s="363"/>
      <c r="N381" s="366"/>
      <c r="O381" s="285"/>
      <c r="P381" s="285"/>
      <c r="Q381" s="285"/>
      <c r="R381" s="363"/>
      <c r="S381" s="366"/>
      <c r="T381" s="285"/>
      <c r="U381" s="285"/>
      <c r="V381" s="285"/>
      <c r="W381" s="363"/>
      <c r="X381" s="366"/>
      <c r="Y381" s="285"/>
      <c r="Z381" s="285"/>
      <c r="AA381" s="285"/>
      <c r="AB381" s="363"/>
    </row>
    <row r="382" spans="1:28" ht="18" customHeight="1" x14ac:dyDescent="0.2">
      <c r="A382" s="369"/>
      <c r="B382" s="38" t="s">
        <v>1588</v>
      </c>
      <c r="C382" s="363"/>
      <c r="D382" s="366"/>
      <c r="E382" s="285"/>
      <c r="F382" s="285"/>
      <c r="G382" s="285"/>
      <c r="H382" s="363"/>
      <c r="I382" s="366"/>
      <c r="J382" s="285"/>
      <c r="K382" s="285"/>
      <c r="L382" s="285"/>
      <c r="M382" s="363"/>
      <c r="N382" s="366"/>
      <c r="O382" s="285"/>
      <c r="P382" s="285"/>
      <c r="Q382" s="285"/>
      <c r="R382" s="363"/>
      <c r="S382" s="366"/>
      <c r="T382" s="285"/>
      <c r="U382" s="285"/>
      <c r="V382" s="285"/>
      <c r="W382" s="363"/>
      <c r="X382" s="366"/>
      <c r="Y382" s="285"/>
      <c r="Z382" s="285"/>
      <c r="AA382" s="285"/>
      <c r="AB382" s="363"/>
    </row>
    <row r="383" spans="1:28" ht="34.5" customHeight="1" x14ac:dyDescent="0.2">
      <c r="A383" s="370"/>
      <c r="B383" s="51" t="s">
        <v>1589</v>
      </c>
      <c r="C383" s="364"/>
      <c r="D383" s="367"/>
      <c r="E383" s="285"/>
      <c r="F383" s="285"/>
      <c r="G383" s="285"/>
      <c r="H383" s="364"/>
      <c r="I383" s="367"/>
      <c r="J383" s="285"/>
      <c r="K383" s="285"/>
      <c r="L383" s="285"/>
      <c r="M383" s="364"/>
      <c r="N383" s="367"/>
      <c r="O383" s="285"/>
      <c r="P383" s="285"/>
      <c r="Q383" s="285"/>
      <c r="R383" s="364"/>
      <c r="S383" s="367"/>
      <c r="T383" s="285"/>
      <c r="U383" s="285"/>
      <c r="V383" s="285"/>
      <c r="W383" s="364"/>
      <c r="X383" s="367"/>
      <c r="Y383" s="285"/>
      <c r="Z383" s="285"/>
      <c r="AA383" s="285"/>
      <c r="AB383" s="364"/>
    </row>
    <row r="384" spans="1:28" ht="19.5" customHeight="1" x14ac:dyDescent="0.2">
      <c r="A384" s="368">
        <v>19</v>
      </c>
      <c r="B384" s="48" t="s">
        <v>1598</v>
      </c>
      <c r="C384" s="362">
        <v>0</v>
      </c>
      <c r="D384" s="365">
        <v>0</v>
      </c>
      <c r="E384" s="285"/>
      <c r="F384" s="285"/>
      <c r="G384" s="285"/>
      <c r="H384" s="362">
        <f>SUM(I384+L384)</f>
        <v>7787</v>
      </c>
      <c r="I384" s="365">
        <v>7787</v>
      </c>
      <c r="J384" s="285"/>
      <c r="K384" s="285"/>
      <c r="L384" s="285"/>
      <c r="M384" s="362">
        <v>0</v>
      </c>
      <c r="N384" s="365">
        <v>0</v>
      </c>
      <c r="O384" s="285"/>
      <c r="P384" s="285"/>
      <c r="Q384" s="285"/>
      <c r="R384" s="362">
        <v>0</v>
      </c>
      <c r="S384" s="365">
        <v>0</v>
      </c>
      <c r="T384" s="285"/>
      <c r="U384" s="285"/>
      <c r="V384" s="285"/>
      <c r="W384" s="362">
        <v>0</v>
      </c>
      <c r="X384" s="365">
        <v>0</v>
      </c>
      <c r="Y384" s="285"/>
      <c r="Z384" s="285"/>
      <c r="AA384" s="285"/>
      <c r="AB384" s="362">
        <f>C384+H384+M384+R384+W384</f>
        <v>7787</v>
      </c>
    </row>
    <row r="385" spans="1:29" ht="18.75" customHeight="1" x14ac:dyDescent="0.2">
      <c r="A385" s="369"/>
      <c r="B385" s="72" t="s">
        <v>776</v>
      </c>
      <c r="C385" s="363"/>
      <c r="D385" s="366"/>
      <c r="E385" s="285"/>
      <c r="F385" s="285"/>
      <c r="G385" s="285"/>
      <c r="H385" s="363"/>
      <c r="I385" s="366"/>
      <c r="J385" s="285"/>
      <c r="K385" s="285"/>
      <c r="L385" s="285"/>
      <c r="M385" s="363"/>
      <c r="N385" s="366"/>
      <c r="O385" s="285"/>
      <c r="P385" s="285"/>
      <c r="Q385" s="285"/>
      <c r="R385" s="363"/>
      <c r="S385" s="366"/>
      <c r="T385" s="285"/>
      <c r="U385" s="285"/>
      <c r="V385" s="285"/>
      <c r="W385" s="363"/>
      <c r="X385" s="366"/>
      <c r="Y385" s="285"/>
      <c r="Z385" s="285"/>
      <c r="AA385" s="285"/>
      <c r="AB385" s="363"/>
    </row>
    <row r="386" spans="1:29" ht="18.75" customHeight="1" x14ac:dyDescent="0.2">
      <c r="A386" s="369"/>
      <c r="B386" s="294" t="s">
        <v>1599</v>
      </c>
      <c r="C386" s="363"/>
      <c r="D386" s="366"/>
      <c r="E386" s="285"/>
      <c r="F386" s="285"/>
      <c r="G386" s="285"/>
      <c r="H386" s="363"/>
      <c r="I386" s="366"/>
      <c r="J386" s="285"/>
      <c r="K386" s="285"/>
      <c r="L386" s="285"/>
      <c r="M386" s="363"/>
      <c r="N386" s="366"/>
      <c r="O386" s="285"/>
      <c r="P386" s="285"/>
      <c r="Q386" s="285"/>
      <c r="R386" s="363"/>
      <c r="S386" s="366"/>
      <c r="T386" s="285"/>
      <c r="U386" s="285"/>
      <c r="V386" s="285"/>
      <c r="W386" s="363"/>
      <c r="X386" s="366"/>
      <c r="Y386" s="285"/>
      <c r="Z386" s="285"/>
      <c r="AA386" s="285"/>
      <c r="AB386" s="363"/>
    </row>
    <row r="387" spans="1:29" ht="30.75" customHeight="1" x14ac:dyDescent="0.25">
      <c r="A387" s="369"/>
      <c r="B387" s="295" t="s">
        <v>1600</v>
      </c>
      <c r="C387" s="363"/>
      <c r="D387" s="366"/>
      <c r="E387" s="285"/>
      <c r="F387" s="285"/>
      <c r="G387" s="285"/>
      <c r="H387" s="363"/>
      <c r="I387" s="366"/>
      <c r="J387" s="285"/>
      <c r="K387" s="285"/>
      <c r="L387" s="285"/>
      <c r="M387" s="363"/>
      <c r="N387" s="366"/>
      <c r="O387" s="285"/>
      <c r="P387" s="285"/>
      <c r="Q387" s="285"/>
      <c r="R387" s="363"/>
      <c r="S387" s="366"/>
      <c r="T387" s="285"/>
      <c r="U387" s="285"/>
      <c r="V387" s="285"/>
      <c r="W387" s="363"/>
      <c r="X387" s="366"/>
      <c r="Y387" s="285"/>
      <c r="Z387" s="285"/>
      <c r="AA387" s="285"/>
      <c r="AB387" s="363"/>
    </row>
    <row r="388" spans="1:29" ht="18.75" customHeight="1" x14ac:dyDescent="0.25">
      <c r="A388" s="369"/>
      <c r="B388" s="296" t="s">
        <v>1601</v>
      </c>
      <c r="C388" s="363"/>
      <c r="D388" s="366"/>
      <c r="E388" s="285"/>
      <c r="F388" s="285"/>
      <c r="G388" s="285"/>
      <c r="H388" s="363"/>
      <c r="I388" s="366"/>
      <c r="J388" s="285"/>
      <c r="K388" s="285"/>
      <c r="L388" s="285"/>
      <c r="M388" s="363"/>
      <c r="N388" s="366"/>
      <c r="O388" s="285"/>
      <c r="P388" s="285"/>
      <c r="Q388" s="285"/>
      <c r="R388" s="363"/>
      <c r="S388" s="366"/>
      <c r="T388" s="285"/>
      <c r="U388" s="285"/>
      <c r="V388" s="285"/>
      <c r="W388" s="363"/>
      <c r="X388" s="366"/>
      <c r="Y388" s="285"/>
      <c r="Z388" s="285"/>
      <c r="AA388" s="285"/>
      <c r="AB388" s="363"/>
    </row>
    <row r="389" spans="1:29" ht="18.75" customHeight="1" x14ac:dyDescent="0.2">
      <c r="A389" s="369"/>
      <c r="B389" s="38" t="s">
        <v>1602</v>
      </c>
      <c r="C389" s="363"/>
      <c r="D389" s="366"/>
      <c r="E389" s="285"/>
      <c r="F389" s="285"/>
      <c r="G389" s="285"/>
      <c r="H389" s="363"/>
      <c r="I389" s="366"/>
      <c r="J389" s="285"/>
      <c r="K389" s="285"/>
      <c r="L389" s="285"/>
      <c r="M389" s="363"/>
      <c r="N389" s="366"/>
      <c r="O389" s="285"/>
      <c r="P389" s="285"/>
      <c r="Q389" s="285"/>
      <c r="R389" s="363"/>
      <c r="S389" s="366"/>
      <c r="T389" s="285"/>
      <c r="U389" s="285"/>
      <c r="V389" s="285"/>
      <c r="W389" s="363"/>
      <c r="X389" s="366"/>
      <c r="Y389" s="285"/>
      <c r="Z389" s="285"/>
      <c r="AA389" s="285"/>
      <c r="AB389" s="363"/>
    </row>
    <row r="390" spans="1:29" ht="18.75" customHeight="1" x14ac:dyDescent="0.2">
      <c r="A390" s="369"/>
      <c r="B390" s="38" t="s">
        <v>1603</v>
      </c>
      <c r="C390" s="363"/>
      <c r="D390" s="366"/>
      <c r="E390" s="285"/>
      <c r="F390" s="285"/>
      <c r="G390" s="285"/>
      <c r="H390" s="363"/>
      <c r="I390" s="366"/>
      <c r="J390" s="285"/>
      <c r="K390" s="285"/>
      <c r="L390" s="285"/>
      <c r="M390" s="363"/>
      <c r="N390" s="366"/>
      <c r="O390" s="285"/>
      <c r="P390" s="285"/>
      <c r="Q390" s="285"/>
      <c r="R390" s="363"/>
      <c r="S390" s="366"/>
      <c r="T390" s="285"/>
      <c r="U390" s="285"/>
      <c r="V390" s="285"/>
      <c r="W390" s="363"/>
      <c r="X390" s="366"/>
      <c r="Y390" s="285"/>
      <c r="Z390" s="285"/>
      <c r="AA390" s="285"/>
      <c r="AB390" s="363"/>
    </row>
    <row r="391" spans="1:29" ht="18.75" customHeight="1" x14ac:dyDescent="0.2">
      <c r="A391" s="369"/>
      <c r="B391" s="38" t="s">
        <v>1604</v>
      </c>
      <c r="C391" s="363"/>
      <c r="D391" s="366"/>
      <c r="E391" s="285"/>
      <c r="F391" s="285"/>
      <c r="G391" s="285"/>
      <c r="H391" s="363"/>
      <c r="I391" s="366"/>
      <c r="J391" s="285"/>
      <c r="K391" s="285"/>
      <c r="L391" s="285"/>
      <c r="M391" s="363"/>
      <c r="N391" s="366"/>
      <c r="O391" s="285"/>
      <c r="P391" s="285"/>
      <c r="Q391" s="285"/>
      <c r="R391" s="363"/>
      <c r="S391" s="366"/>
      <c r="T391" s="285"/>
      <c r="U391" s="285"/>
      <c r="V391" s="285"/>
      <c r="W391" s="363"/>
      <c r="X391" s="366"/>
      <c r="Y391" s="285"/>
      <c r="Z391" s="285"/>
      <c r="AA391" s="285"/>
      <c r="AB391" s="363"/>
    </row>
    <row r="392" spans="1:29" ht="18.75" customHeight="1" x14ac:dyDescent="0.2">
      <c r="A392" s="369"/>
      <c r="B392" s="38" t="s">
        <v>1605</v>
      </c>
      <c r="C392" s="363"/>
      <c r="D392" s="366"/>
      <c r="E392" s="285"/>
      <c r="F392" s="285"/>
      <c r="G392" s="285"/>
      <c r="H392" s="363"/>
      <c r="I392" s="366"/>
      <c r="J392" s="285"/>
      <c r="K392" s="285"/>
      <c r="L392" s="285"/>
      <c r="M392" s="363"/>
      <c r="N392" s="366"/>
      <c r="O392" s="285"/>
      <c r="P392" s="285"/>
      <c r="Q392" s="285"/>
      <c r="R392" s="363"/>
      <c r="S392" s="366"/>
      <c r="T392" s="285"/>
      <c r="U392" s="285"/>
      <c r="V392" s="285"/>
      <c r="W392" s="363"/>
      <c r="X392" s="366"/>
      <c r="Y392" s="285"/>
      <c r="Z392" s="285"/>
      <c r="AA392" s="285"/>
      <c r="AB392" s="363"/>
    </row>
    <row r="393" spans="1:29" ht="18.75" customHeight="1" x14ac:dyDescent="0.2">
      <c r="A393" s="369"/>
      <c r="B393" s="38" t="s">
        <v>1606</v>
      </c>
      <c r="C393" s="363"/>
      <c r="D393" s="366"/>
      <c r="E393" s="285"/>
      <c r="F393" s="285"/>
      <c r="G393" s="285"/>
      <c r="H393" s="363"/>
      <c r="I393" s="366"/>
      <c r="J393" s="285"/>
      <c r="K393" s="285"/>
      <c r="L393" s="285"/>
      <c r="M393" s="363"/>
      <c r="N393" s="366"/>
      <c r="O393" s="285"/>
      <c r="P393" s="285"/>
      <c r="Q393" s="285"/>
      <c r="R393" s="363"/>
      <c r="S393" s="366"/>
      <c r="T393" s="285"/>
      <c r="U393" s="285"/>
      <c r="V393" s="285"/>
      <c r="W393" s="363"/>
      <c r="X393" s="366"/>
      <c r="Y393" s="285"/>
      <c r="Z393" s="285"/>
      <c r="AA393" s="285"/>
      <c r="AB393" s="363"/>
    </row>
    <row r="394" spans="1:29" ht="18.75" customHeight="1" x14ac:dyDescent="0.2">
      <c r="A394" s="369"/>
      <c r="B394" s="38" t="s">
        <v>1607</v>
      </c>
      <c r="C394" s="363"/>
      <c r="D394" s="366"/>
      <c r="E394" s="285"/>
      <c r="F394" s="285"/>
      <c r="G394" s="285"/>
      <c r="H394" s="363"/>
      <c r="I394" s="366"/>
      <c r="J394" s="285"/>
      <c r="K394" s="285"/>
      <c r="L394" s="285"/>
      <c r="M394" s="363"/>
      <c r="N394" s="366"/>
      <c r="O394" s="285"/>
      <c r="P394" s="285"/>
      <c r="Q394" s="285"/>
      <c r="R394" s="363"/>
      <c r="S394" s="366"/>
      <c r="T394" s="285"/>
      <c r="U394" s="285"/>
      <c r="V394" s="285"/>
      <c r="W394" s="363"/>
      <c r="X394" s="366"/>
      <c r="Y394" s="285"/>
      <c r="Z394" s="285"/>
      <c r="AA394" s="285"/>
      <c r="AB394" s="363"/>
    </row>
    <row r="395" spans="1:29" ht="33.75" customHeight="1" x14ac:dyDescent="0.2">
      <c r="A395" s="369"/>
      <c r="B395" s="38" t="s">
        <v>1608</v>
      </c>
      <c r="C395" s="363"/>
      <c r="D395" s="366"/>
      <c r="E395" s="285"/>
      <c r="F395" s="285"/>
      <c r="G395" s="285"/>
      <c r="H395" s="363"/>
      <c r="I395" s="366"/>
      <c r="J395" s="285"/>
      <c r="K395" s="285"/>
      <c r="L395" s="285"/>
      <c r="M395" s="363"/>
      <c r="N395" s="366"/>
      <c r="O395" s="285"/>
      <c r="P395" s="285"/>
      <c r="Q395" s="285"/>
      <c r="R395" s="363"/>
      <c r="S395" s="366"/>
      <c r="T395" s="285"/>
      <c r="U395" s="285"/>
      <c r="V395" s="285"/>
      <c r="W395" s="363"/>
      <c r="X395" s="366"/>
      <c r="Y395" s="285"/>
      <c r="Z395" s="285"/>
      <c r="AA395" s="285"/>
      <c r="AB395" s="363"/>
    </row>
    <row r="396" spans="1:29" ht="18.75" customHeight="1" x14ac:dyDescent="0.2">
      <c r="A396" s="370"/>
      <c r="B396" s="51" t="s">
        <v>1609</v>
      </c>
      <c r="C396" s="364"/>
      <c r="D396" s="367"/>
      <c r="E396" s="285"/>
      <c r="F396" s="285"/>
      <c r="G396" s="285"/>
      <c r="H396" s="364"/>
      <c r="I396" s="367"/>
      <c r="J396" s="285"/>
      <c r="K396" s="285"/>
      <c r="L396" s="285"/>
      <c r="M396" s="364"/>
      <c r="N396" s="367"/>
      <c r="O396" s="285"/>
      <c r="P396" s="285"/>
      <c r="Q396" s="285"/>
      <c r="R396" s="364"/>
      <c r="S396" s="367"/>
      <c r="T396" s="285"/>
      <c r="U396" s="285"/>
      <c r="V396" s="285"/>
      <c r="W396" s="364"/>
      <c r="X396" s="367"/>
      <c r="Y396" s="285"/>
      <c r="Z396" s="285"/>
      <c r="AA396" s="285"/>
      <c r="AB396" s="364"/>
    </row>
    <row r="397" spans="1:29" ht="18" customHeight="1" x14ac:dyDescent="0.2">
      <c r="A397" s="278">
        <v>20</v>
      </c>
      <c r="B397" s="52" t="s">
        <v>180</v>
      </c>
      <c r="C397" s="284">
        <f>D397+E397+F397+G397</f>
        <v>27036</v>
      </c>
      <c r="D397" s="285">
        <v>27036</v>
      </c>
      <c r="E397" s="285">
        <v>0</v>
      </c>
      <c r="F397" s="285">
        <v>0</v>
      </c>
      <c r="G397" s="285">
        <v>0</v>
      </c>
      <c r="H397" s="284">
        <f>I397+J397+K397+L397</f>
        <v>34072</v>
      </c>
      <c r="I397" s="285">
        <f>34053+19</f>
        <v>34072</v>
      </c>
      <c r="J397" s="285">
        <v>0</v>
      </c>
      <c r="K397" s="285">
        <v>0</v>
      </c>
      <c r="L397" s="285">
        <v>0</v>
      </c>
      <c r="M397" s="284">
        <f>N397+O397+P397+Q397</f>
        <v>32839</v>
      </c>
      <c r="N397" s="285">
        <v>32839</v>
      </c>
      <c r="O397" s="285">
        <v>0</v>
      </c>
      <c r="P397" s="285">
        <v>0</v>
      </c>
      <c r="Q397" s="285">
        <v>0</v>
      </c>
      <c r="R397" s="284">
        <f>S397+T397+U397+V397</f>
        <v>32839</v>
      </c>
      <c r="S397" s="285">
        <v>32839</v>
      </c>
      <c r="T397" s="285">
        <v>0</v>
      </c>
      <c r="U397" s="285">
        <v>0</v>
      </c>
      <c r="V397" s="285">
        <v>0</v>
      </c>
      <c r="W397" s="284">
        <f>X397+Y397+Z397+AA397</f>
        <v>26839</v>
      </c>
      <c r="X397" s="285">
        <f>26539+300</f>
        <v>26839</v>
      </c>
      <c r="Y397" s="285">
        <v>0</v>
      </c>
      <c r="Z397" s="285">
        <v>0</v>
      </c>
      <c r="AA397" s="285">
        <v>0</v>
      </c>
      <c r="AB397" s="284">
        <f>C397+H397+M397+R397+W397</f>
        <v>153625</v>
      </c>
    </row>
    <row r="398" spans="1:29" s="35" customFormat="1" ht="37.15" customHeight="1" x14ac:dyDescent="0.2">
      <c r="A398" s="376" t="s">
        <v>690</v>
      </c>
      <c r="B398" s="376"/>
      <c r="C398" s="47">
        <f t="shared" ref="C398:AB398" si="1">SUM(C8:C397)</f>
        <v>173012</v>
      </c>
      <c r="D398" s="47">
        <f t="shared" si="1"/>
        <v>173012</v>
      </c>
      <c r="E398" s="47">
        <f t="shared" si="1"/>
        <v>0</v>
      </c>
      <c r="F398" s="47">
        <f t="shared" si="1"/>
        <v>0</v>
      </c>
      <c r="G398" s="47">
        <f t="shared" si="1"/>
        <v>0</v>
      </c>
      <c r="H398" s="47">
        <f t="shared" si="1"/>
        <v>89642</v>
      </c>
      <c r="I398" s="47">
        <f t="shared" si="1"/>
        <v>89642</v>
      </c>
      <c r="J398" s="47">
        <f t="shared" si="1"/>
        <v>0</v>
      </c>
      <c r="K398" s="47">
        <f t="shared" si="1"/>
        <v>0</v>
      </c>
      <c r="L398" s="47">
        <f t="shared" si="1"/>
        <v>0</v>
      </c>
      <c r="M398" s="47">
        <f t="shared" si="1"/>
        <v>108037</v>
      </c>
      <c r="N398" s="47">
        <f t="shared" si="1"/>
        <v>108037</v>
      </c>
      <c r="O398" s="47">
        <f t="shared" si="1"/>
        <v>0</v>
      </c>
      <c r="P398" s="47">
        <f t="shared" si="1"/>
        <v>0</v>
      </c>
      <c r="Q398" s="47">
        <f t="shared" si="1"/>
        <v>0</v>
      </c>
      <c r="R398" s="47">
        <f t="shared" si="1"/>
        <v>107422</v>
      </c>
      <c r="S398" s="47">
        <f t="shared" si="1"/>
        <v>107422</v>
      </c>
      <c r="T398" s="47">
        <f t="shared" si="1"/>
        <v>0</v>
      </c>
      <c r="U398" s="47">
        <f t="shared" si="1"/>
        <v>0</v>
      </c>
      <c r="V398" s="47">
        <f t="shared" si="1"/>
        <v>0</v>
      </c>
      <c r="W398" s="47">
        <f t="shared" si="1"/>
        <v>68359</v>
      </c>
      <c r="X398" s="47">
        <f t="shared" si="1"/>
        <v>68359</v>
      </c>
      <c r="Y398" s="47">
        <f t="shared" si="1"/>
        <v>0</v>
      </c>
      <c r="Z398" s="47">
        <f t="shared" si="1"/>
        <v>0</v>
      </c>
      <c r="AA398" s="47">
        <f t="shared" si="1"/>
        <v>0</v>
      </c>
      <c r="AB398" s="47">
        <f t="shared" si="1"/>
        <v>546472</v>
      </c>
      <c r="AC398" s="107"/>
    </row>
    <row r="399" spans="1:29" ht="16.149999999999999" customHeight="1" x14ac:dyDescent="0.2">
      <c r="A399" s="65"/>
      <c r="B399" s="108"/>
    </row>
    <row r="400" spans="1:29" s="40" customFormat="1" ht="42" customHeight="1" x14ac:dyDescent="0.2">
      <c r="A400" s="109"/>
      <c r="B400" s="110"/>
      <c r="C400" s="39"/>
      <c r="D400" s="37"/>
      <c r="E400" s="37"/>
      <c r="F400" s="37"/>
      <c r="G400" s="37"/>
      <c r="H400" s="36"/>
      <c r="I400" s="37"/>
      <c r="M400" s="39"/>
      <c r="R400" s="39"/>
      <c r="W400" s="39"/>
      <c r="AB400" s="111"/>
    </row>
    <row r="401" spans="1:2" ht="42" customHeight="1" x14ac:dyDescent="0.2">
      <c r="A401" s="65"/>
      <c r="B401" s="108"/>
    </row>
    <row r="402" spans="1:2" ht="42" customHeight="1" x14ac:dyDescent="0.2">
      <c r="A402" s="65"/>
      <c r="B402" s="108"/>
    </row>
    <row r="403" spans="1:2" ht="42" customHeight="1" x14ac:dyDescent="0.2">
      <c r="A403" s="65"/>
      <c r="B403" s="108"/>
    </row>
    <row r="404" spans="1:2" ht="42" customHeight="1" x14ac:dyDescent="0.2">
      <c r="A404" s="65"/>
      <c r="B404" s="108"/>
    </row>
    <row r="405" spans="1:2" ht="42" customHeight="1" x14ac:dyDescent="0.2">
      <c r="A405" s="65"/>
      <c r="B405" s="108"/>
    </row>
    <row r="406" spans="1:2" ht="42" customHeight="1" x14ac:dyDescent="0.2">
      <c r="A406" s="65"/>
      <c r="B406" s="108"/>
    </row>
    <row r="407" spans="1:2" ht="42" customHeight="1" x14ac:dyDescent="0.2">
      <c r="A407" s="65"/>
      <c r="B407" s="108"/>
    </row>
    <row r="408" spans="1:2" ht="42" customHeight="1" x14ac:dyDescent="0.2">
      <c r="A408" s="65"/>
      <c r="B408" s="108"/>
    </row>
    <row r="409" spans="1:2" ht="42" customHeight="1" x14ac:dyDescent="0.2">
      <c r="A409" s="65"/>
      <c r="B409" s="108"/>
    </row>
    <row r="410" spans="1:2" ht="42" customHeight="1" x14ac:dyDescent="0.2">
      <c r="A410" s="65"/>
      <c r="B410" s="108"/>
    </row>
    <row r="411" spans="1:2" ht="42" customHeight="1" x14ac:dyDescent="0.2">
      <c r="A411" s="65"/>
      <c r="B411" s="108"/>
    </row>
    <row r="412" spans="1:2" ht="42" customHeight="1" x14ac:dyDescent="0.2">
      <c r="A412" s="65"/>
      <c r="B412" s="108"/>
    </row>
    <row r="413" spans="1:2" ht="42" customHeight="1" x14ac:dyDescent="0.2">
      <c r="A413" s="65"/>
      <c r="B413" s="108"/>
    </row>
    <row r="414" spans="1:2" ht="42" customHeight="1" x14ac:dyDescent="0.2">
      <c r="A414" s="65"/>
      <c r="B414" s="108"/>
    </row>
    <row r="415" spans="1:2" ht="42" customHeight="1" x14ac:dyDescent="0.2">
      <c r="A415" s="65"/>
      <c r="B415" s="108"/>
    </row>
    <row r="416" spans="1:2" ht="42" customHeight="1" x14ac:dyDescent="0.2">
      <c r="A416" s="65"/>
      <c r="B416" s="108"/>
    </row>
    <row r="417" spans="1:2" ht="42" customHeight="1" x14ac:dyDescent="0.2">
      <c r="A417" s="65"/>
      <c r="B417" s="108"/>
    </row>
    <row r="418" spans="1:2" ht="42" customHeight="1" x14ac:dyDescent="0.2">
      <c r="A418" s="65"/>
      <c r="B418" s="108"/>
    </row>
    <row r="419" spans="1:2" ht="42" customHeight="1" x14ac:dyDescent="0.2">
      <c r="A419" s="65"/>
      <c r="B419" s="108"/>
    </row>
    <row r="420" spans="1:2" ht="42" customHeight="1" x14ac:dyDescent="0.2">
      <c r="A420" s="65"/>
      <c r="B420" s="108"/>
    </row>
    <row r="421" spans="1:2" ht="42" customHeight="1" x14ac:dyDescent="0.2">
      <c r="A421" s="65"/>
      <c r="B421" s="108"/>
    </row>
    <row r="422" spans="1:2" ht="42" customHeight="1" x14ac:dyDescent="0.2">
      <c r="A422" s="65"/>
      <c r="B422" s="108"/>
    </row>
    <row r="423" spans="1:2" ht="42" customHeight="1" x14ac:dyDescent="0.2">
      <c r="A423" s="65"/>
      <c r="B423" s="108"/>
    </row>
    <row r="424" spans="1:2" ht="42" customHeight="1" x14ac:dyDescent="0.2">
      <c r="A424" s="65"/>
      <c r="B424" s="108"/>
    </row>
    <row r="425" spans="1:2" ht="42" customHeight="1" x14ac:dyDescent="0.2">
      <c r="A425" s="65"/>
      <c r="B425" s="108"/>
    </row>
    <row r="426" spans="1:2" ht="42" customHeight="1" x14ac:dyDescent="0.2">
      <c r="A426" s="65"/>
      <c r="B426" s="108"/>
    </row>
    <row r="427" spans="1:2" ht="42" customHeight="1" x14ac:dyDescent="0.2">
      <c r="A427" s="65"/>
      <c r="B427" s="108"/>
    </row>
    <row r="428" spans="1:2" ht="42" customHeight="1" x14ac:dyDescent="0.2">
      <c r="A428" s="65"/>
      <c r="B428" s="108"/>
    </row>
    <row r="429" spans="1:2" ht="42" customHeight="1" x14ac:dyDescent="0.2">
      <c r="A429" s="65"/>
      <c r="B429" s="108"/>
    </row>
    <row r="430" spans="1:2" ht="42" customHeight="1" x14ac:dyDescent="0.2">
      <c r="A430" s="65"/>
      <c r="B430" s="108"/>
    </row>
    <row r="431" spans="1:2" ht="42" customHeight="1" x14ac:dyDescent="0.2">
      <c r="A431" s="65"/>
      <c r="B431" s="108"/>
    </row>
    <row r="432" spans="1:2" ht="42" customHeight="1" x14ac:dyDescent="0.2">
      <c r="A432" s="65"/>
      <c r="B432" s="108"/>
    </row>
    <row r="433" spans="1:2" ht="42" customHeight="1" x14ac:dyDescent="0.2">
      <c r="A433" s="65"/>
      <c r="B433" s="108"/>
    </row>
    <row r="434" spans="1:2" ht="42" customHeight="1" x14ac:dyDescent="0.2">
      <c r="A434" s="65"/>
      <c r="B434" s="108"/>
    </row>
    <row r="435" spans="1:2" ht="42" customHeight="1" x14ac:dyDescent="0.2">
      <c r="A435" s="65"/>
      <c r="B435" s="108"/>
    </row>
    <row r="436" spans="1:2" ht="42" customHeight="1" x14ac:dyDescent="0.2">
      <c r="A436" s="65"/>
      <c r="B436" s="108"/>
    </row>
    <row r="437" spans="1:2" ht="42" customHeight="1" x14ac:dyDescent="0.2">
      <c r="A437" s="65"/>
      <c r="B437" s="108"/>
    </row>
    <row r="438" spans="1:2" ht="42" customHeight="1" x14ac:dyDescent="0.2">
      <c r="A438" s="65"/>
      <c r="B438" s="108"/>
    </row>
    <row r="439" spans="1:2" ht="42" customHeight="1" x14ac:dyDescent="0.2">
      <c r="A439" s="65"/>
      <c r="B439" s="108"/>
    </row>
    <row r="440" spans="1:2" ht="42" customHeight="1" x14ac:dyDescent="0.2">
      <c r="A440" s="65"/>
      <c r="B440" s="108"/>
    </row>
    <row r="441" spans="1:2" ht="42" customHeight="1" x14ac:dyDescent="0.2">
      <c r="A441" s="65"/>
      <c r="B441" s="108"/>
    </row>
    <row r="442" spans="1:2" ht="42" customHeight="1" x14ac:dyDescent="0.2">
      <c r="A442" s="65"/>
      <c r="B442" s="108"/>
    </row>
    <row r="443" spans="1:2" ht="42" customHeight="1" x14ac:dyDescent="0.2">
      <c r="A443" s="65"/>
      <c r="B443" s="108"/>
    </row>
    <row r="444" spans="1:2" ht="42" customHeight="1" x14ac:dyDescent="0.2">
      <c r="A444" s="65"/>
      <c r="B444" s="108"/>
    </row>
    <row r="445" spans="1:2" ht="42" customHeight="1" x14ac:dyDescent="0.2">
      <c r="A445" s="65"/>
      <c r="B445" s="108"/>
    </row>
    <row r="446" spans="1:2" ht="42" customHeight="1" x14ac:dyDescent="0.2">
      <c r="A446" s="65"/>
      <c r="B446" s="108"/>
    </row>
    <row r="447" spans="1:2" ht="42" customHeight="1" x14ac:dyDescent="0.2">
      <c r="A447" s="65"/>
      <c r="B447" s="108"/>
    </row>
    <row r="448" spans="1:2" ht="42" customHeight="1" x14ac:dyDescent="0.2">
      <c r="A448" s="65"/>
      <c r="B448" s="108"/>
    </row>
    <row r="449" spans="1:2" ht="42" customHeight="1" x14ac:dyDescent="0.2">
      <c r="A449" s="65"/>
      <c r="B449" s="108"/>
    </row>
    <row r="450" spans="1:2" ht="42" customHeight="1" x14ac:dyDescent="0.2">
      <c r="A450" s="65"/>
      <c r="B450" s="108"/>
    </row>
    <row r="451" spans="1:2" ht="42" customHeight="1" x14ac:dyDescent="0.2">
      <c r="A451" s="65"/>
      <c r="B451" s="108"/>
    </row>
    <row r="452" spans="1:2" ht="42" customHeight="1" x14ac:dyDescent="0.2">
      <c r="A452" s="65"/>
      <c r="B452" s="108"/>
    </row>
    <row r="453" spans="1:2" ht="42" customHeight="1" x14ac:dyDescent="0.2">
      <c r="A453" s="65"/>
      <c r="B453" s="108"/>
    </row>
    <row r="454" spans="1:2" ht="42" customHeight="1" x14ac:dyDescent="0.2">
      <c r="A454" s="65"/>
      <c r="B454" s="108"/>
    </row>
    <row r="455" spans="1:2" ht="42" customHeight="1" x14ac:dyDescent="0.2">
      <c r="A455" s="65"/>
      <c r="B455" s="108"/>
    </row>
    <row r="456" spans="1:2" ht="42" customHeight="1" x14ac:dyDescent="0.2">
      <c r="A456" s="65"/>
      <c r="B456" s="108"/>
    </row>
    <row r="457" spans="1:2" ht="42" customHeight="1" x14ac:dyDescent="0.2">
      <c r="A457" s="65"/>
      <c r="B457" s="108"/>
    </row>
    <row r="458" spans="1:2" ht="42" customHeight="1" x14ac:dyDescent="0.2">
      <c r="A458" s="65"/>
      <c r="B458" s="108"/>
    </row>
    <row r="459" spans="1:2" ht="42" customHeight="1" x14ac:dyDescent="0.2">
      <c r="A459" s="65"/>
      <c r="B459" s="108"/>
    </row>
    <row r="460" spans="1:2" ht="42" customHeight="1" x14ac:dyDescent="0.2">
      <c r="A460" s="65"/>
      <c r="B460" s="108"/>
    </row>
    <row r="461" spans="1:2" ht="42" customHeight="1" x14ac:dyDescent="0.2">
      <c r="A461" s="65"/>
      <c r="B461" s="108"/>
    </row>
    <row r="462" spans="1:2" ht="42" customHeight="1" x14ac:dyDescent="0.2">
      <c r="A462" s="65"/>
      <c r="B462" s="108"/>
    </row>
    <row r="463" spans="1:2" ht="42" customHeight="1" x14ac:dyDescent="0.2">
      <c r="A463" s="65"/>
      <c r="B463" s="108"/>
    </row>
    <row r="464" spans="1:2" ht="42" customHeight="1" x14ac:dyDescent="0.2">
      <c r="A464" s="65"/>
      <c r="B464" s="108"/>
    </row>
    <row r="465" spans="1:2" ht="42" customHeight="1" x14ac:dyDescent="0.2">
      <c r="A465" s="65"/>
      <c r="B465" s="108"/>
    </row>
    <row r="466" spans="1:2" ht="42" customHeight="1" x14ac:dyDescent="0.2">
      <c r="A466" s="65"/>
      <c r="B466" s="108"/>
    </row>
    <row r="467" spans="1:2" ht="42" customHeight="1" x14ac:dyDescent="0.2">
      <c r="A467" s="65"/>
      <c r="B467" s="108"/>
    </row>
    <row r="468" spans="1:2" ht="42" customHeight="1" x14ac:dyDescent="0.2">
      <c r="A468" s="65"/>
      <c r="B468" s="108"/>
    </row>
    <row r="469" spans="1:2" ht="42" customHeight="1" x14ac:dyDescent="0.2">
      <c r="A469" s="65"/>
      <c r="B469" s="108"/>
    </row>
    <row r="470" spans="1:2" ht="42" customHeight="1" x14ac:dyDescent="0.2">
      <c r="A470" s="65"/>
      <c r="B470" s="108"/>
    </row>
    <row r="471" spans="1:2" ht="42" customHeight="1" x14ac:dyDescent="0.2">
      <c r="A471" s="65"/>
      <c r="B471" s="108"/>
    </row>
    <row r="472" spans="1:2" ht="42" customHeight="1" x14ac:dyDescent="0.2">
      <c r="A472" s="65"/>
      <c r="B472" s="108"/>
    </row>
    <row r="473" spans="1:2" ht="42" customHeight="1" x14ac:dyDescent="0.2">
      <c r="A473" s="65"/>
      <c r="B473" s="108"/>
    </row>
    <row r="474" spans="1:2" ht="42" customHeight="1" x14ac:dyDescent="0.2">
      <c r="A474" s="65"/>
      <c r="B474" s="108"/>
    </row>
  </sheetData>
  <mergeCells count="280">
    <mergeCell ref="S350:S355"/>
    <mergeCell ref="W350:W355"/>
    <mergeCell ref="X350:X355"/>
    <mergeCell ref="AB350:AB355"/>
    <mergeCell ref="C356:C361"/>
    <mergeCell ref="D356:D361"/>
    <mergeCell ref="H356:H361"/>
    <mergeCell ref="I356:I361"/>
    <mergeCell ref="M356:M361"/>
    <mergeCell ref="N356:N361"/>
    <mergeCell ref="R356:R361"/>
    <mergeCell ref="S356:S361"/>
    <mergeCell ref="W356:W361"/>
    <mergeCell ref="X356:X361"/>
    <mergeCell ref="AB356:AB361"/>
    <mergeCell ref="A350:A355"/>
    <mergeCell ref="A356:A361"/>
    <mergeCell ref="C350:C355"/>
    <mergeCell ref="D350:D355"/>
    <mergeCell ref="H350:H355"/>
    <mergeCell ref="I350:I355"/>
    <mergeCell ref="M350:M355"/>
    <mergeCell ref="N350:N355"/>
    <mergeCell ref="R350:R355"/>
    <mergeCell ref="H280:H309"/>
    <mergeCell ref="I280:I309"/>
    <mergeCell ref="M280:M309"/>
    <mergeCell ref="N280:N309"/>
    <mergeCell ref="R280:R309"/>
    <mergeCell ref="S280:S309"/>
    <mergeCell ref="AB280:AB309"/>
    <mergeCell ref="W280:W309"/>
    <mergeCell ref="X280:X309"/>
    <mergeCell ref="S264:S279"/>
    <mergeCell ref="W264:W279"/>
    <mergeCell ref="X264:X279"/>
    <mergeCell ref="AB264:AB279"/>
    <mergeCell ref="C215:C263"/>
    <mergeCell ref="D215:D263"/>
    <mergeCell ref="H215:H263"/>
    <mergeCell ref="I215:I263"/>
    <mergeCell ref="M215:M263"/>
    <mergeCell ref="N215:N263"/>
    <mergeCell ref="R215:R263"/>
    <mergeCell ref="S215:S263"/>
    <mergeCell ref="W215:W263"/>
    <mergeCell ref="X215:X263"/>
    <mergeCell ref="AB215:AB263"/>
    <mergeCell ref="A215:A263"/>
    <mergeCell ref="A264:A279"/>
    <mergeCell ref="C264:C279"/>
    <mergeCell ref="D264:D279"/>
    <mergeCell ref="H264:H279"/>
    <mergeCell ref="I264:I279"/>
    <mergeCell ref="M264:M279"/>
    <mergeCell ref="N264:N279"/>
    <mergeCell ref="R264:R279"/>
    <mergeCell ref="X151:X168"/>
    <mergeCell ref="AB151:AB168"/>
    <mergeCell ref="A169:A214"/>
    <mergeCell ref="C169:C214"/>
    <mergeCell ref="D169:D214"/>
    <mergeCell ref="H169:H214"/>
    <mergeCell ref="I169:I214"/>
    <mergeCell ref="M169:M214"/>
    <mergeCell ref="N169:N214"/>
    <mergeCell ref="R169:R214"/>
    <mergeCell ref="S169:S214"/>
    <mergeCell ref="W169:W214"/>
    <mergeCell ref="X169:X214"/>
    <mergeCell ref="AB169:AB214"/>
    <mergeCell ref="A151:A168"/>
    <mergeCell ref="C151:C168"/>
    <mergeCell ref="D151:D168"/>
    <mergeCell ref="H151:H168"/>
    <mergeCell ref="I151:I168"/>
    <mergeCell ref="M151:M168"/>
    <mergeCell ref="C37:C77"/>
    <mergeCell ref="D37:D77"/>
    <mergeCell ref="H37:H77"/>
    <mergeCell ref="I37:I77"/>
    <mergeCell ref="M37:M77"/>
    <mergeCell ref="N37:N77"/>
    <mergeCell ref="R37:R77"/>
    <mergeCell ref="S37:S77"/>
    <mergeCell ref="W37:W77"/>
    <mergeCell ref="AB384:AB396"/>
    <mergeCell ref="A384:A396"/>
    <mergeCell ref="C384:C396"/>
    <mergeCell ref="D384:D396"/>
    <mergeCell ref="H384:H396"/>
    <mergeCell ref="I384:I396"/>
    <mergeCell ref="M384:M396"/>
    <mergeCell ref="N384:N396"/>
    <mergeCell ref="R384:R396"/>
    <mergeCell ref="S384:S396"/>
    <mergeCell ref="W384:W396"/>
    <mergeCell ref="X384:X396"/>
    <mergeCell ref="W2:AB2"/>
    <mergeCell ref="R28:R36"/>
    <mergeCell ref="S28:S36"/>
    <mergeCell ref="W28:W36"/>
    <mergeCell ref="X28:X36"/>
    <mergeCell ref="AB28:AB36"/>
    <mergeCell ref="X78:X90"/>
    <mergeCell ref="AB78:AB90"/>
    <mergeCell ref="S78:S90"/>
    <mergeCell ref="W78:W90"/>
    <mergeCell ref="R78:R90"/>
    <mergeCell ref="X37:X77"/>
    <mergeCell ref="AB37:AB77"/>
    <mergeCell ref="W1:AB1"/>
    <mergeCell ref="T140:T142"/>
    <mergeCell ref="U140:U142"/>
    <mergeCell ref="V140:V142"/>
    <mergeCell ref="Y140:Y142"/>
    <mergeCell ref="Z140:Z142"/>
    <mergeCell ref="AA140:AA142"/>
    <mergeCell ref="B3:AB3"/>
    <mergeCell ref="X8:X24"/>
    <mergeCell ref="AB8:AB24"/>
    <mergeCell ref="AB4:AB6"/>
    <mergeCell ref="C28:C36"/>
    <mergeCell ref="D28:D36"/>
    <mergeCell ref="H28:H36"/>
    <mergeCell ref="M28:M36"/>
    <mergeCell ref="N28:N36"/>
    <mergeCell ref="X140:X149"/>
    <mergeCell ref="C140:C149"/>
    <mergeCell ref="D140:D149"/>
    <mergeCell ref="H140:H149"/>
    <mergeCell ref="I140:I149"/>
    <mergeCell ref="M140:M149"/>
    <mergeCell ref="N140:N149"/>
    <mergeCell ref="R140:R149"/>
    <mergeCell ref="C78:C90"/>
    <mergeCell ref="D78:D90"/>
    <mergeCell ref="H78:H90"/>
    <mergeCell ref="I78:I90"/>
    <mergeCell ref="M78:M90"/>
    <mergeCell ref="N78:N90"/>
    <mergeCell ref="AB140:AB149"/>
    <mergeCell ref="C91:C123"/>
    <mergeCell ref="D91:D123"/>
    <mergeCell ref="H91:H123"/>
    <mergeCell ref="I91:I123"/>
    <mergeCell ref="M91:M123"/>
    <mergeCell ref="S140:S149"/>
    <mergeCell ref="X91:X123"/>
    <mergeCell ref="AB91:AB123"/>
    <mergeCell ref="C124:C139"/>
    <mergeCell ref="D124:D139"/>
    <mergeCell ref="H124:H139"/>
    <mergeCell ref="I124:I139"/>
    <mergeCell ref="M124:M139"/>
    <mergeCell ref="N124:N139"/>
    <mergeCell ref="R124:R139"/>
    <mergeCell ref="S124:S139"/>
    <mergeCell ref="W124:W139"/>
    <mergeCell ref="H5:L5"/>
    <mergeCell ref="X25:X27"/>
    <mergeCell ref="AB25:AB27"/>
    <mergeCell ref="H25:H27"/>
    <mergeCell ref="I25:I27"/>
    <mergeCell ref="M25:M27"/>
    <mergeCell ref="N25:N27"/>
    <mergeCell ref="R25:R27"/>
    <mergeCell ref="S25:S27"/>
    <mergeCell ref="M5:Q5"/>
    <mergeCell ref="R5:V5"/>
    <mergeCell ref="W5:AA5"/>
    <mergeCell ref="W25:W27"/>
    <mergeCell ref="A4:A6"/>
    <mergeCell ref="O140:O142"/>
    <mergeCell ref="P140:P142"/>
    <mergeCell ref="L140:L142"/>
    <mergeCell ref="B4:B6"/>
    <mergeCell ref="C4:AA4"/>
    <mergeCell ref="A25:A27"/>
    <mergeCell ref="C25:C27"/>
    <mergeCell ref="D25:D27"/>
    <mergeCell ref="C8:C24"/>
    <mergeCell ref="D8:D24"/>
    <mergeCell ref="H8:H24"/>
    <mergeCell ref="A8:A24"/>
    <mergeCell ref="I8:I24"/>
    <mergeCell ref="M8:M24"/>
    <mergeCell ref="N8:N24"/>
    <mergeCell ref="R8:R24"/>
    <mergeCell ref="S8:S24"/>
    <mergeCell ref="W8:W24"/>
    <mergeCell ref="A78:A90"/>
    <mergeCell ref="A28:A36"/>
    <mergeCell ref="A37:A77"/>
    <mergeCell ref="I28:I36"/>
    <mergeCell ref="C5:G5"/>
    <mergeCell ref="A398:B398"/>
    <mergeCell ref="Q140:Q142"/>
    <mergeCell ref="F140:F142"/>
    <mergeCell ref="G140:G142"/>
    <mergeCell ref="J140:J142"/>
    <mergeCell ref="K140:K142"/>
    <mergeCell ref="R365:R371"/>
    <mergeCell ref="S365:S371"/>
    <mergeCell ref="W365:W371"/>
    <mergeCell ref="C326:C336"/>
    <mergeCell ref="C337:C349"/>
    <mergeCell ref="D337:D349"/>
    <mergeCell ref="A337:A349"/>
    <mergeCell ref="A365:A371"/>
    <mergeCell ref="C365:C371"/>
    <mergeCell ref="D365:D371"/>
    <mergeCell ref="W326:W336"/>
    <mergeCell ref="A326:A336"/>
    <mergeCell ref="H337:H349"/>
    <mergeCell ref="I337:I349"/>
    <mergeCell ref="M337:M349"/>
    <mergeCell ref="N337:N349"/>
    <mergeCell ref="R337:R349"/>
    <mergeCell ref="S337:S349"/>
    <mergeCell ref="A91:A123"/>
    <mergeCell ref="N91:N123"/>
    <mergeCell ref="X326:X336"/>
    <mergeCell ref="AB326:AB336"/>
    <mergeCell ref="D326:D336"/>
    <mergeCell ref="H326:H336"/>
    <mergeCell ref="I326:I336"/>
    <mergeCell ref="M326:M336"/>
    <mergeCell ref="N326:N336"/>
    <mergeCell ref="R326:R336"/>
    <mergeCell ref="S326:S336"/>
    <mergeCell ref="A140:A149"/>
    <mergeCell ref="W140:W149"/>
    <mergeCell ref="E140:E142"/>
    <mergeCell ref="A124:A139"/>
    <mergeCell ref="X124:X139"/>
    <mergeCell ref="AB124:AB139"/>
    <mergeCell ref="R91:R123"/>
    <mergeCell ref="S91:S123"/>
    <mergeCell ref="W91:W123"/>
    <mergeCell ref="N151:N168"/>
    <mergeCell ref="R151:R168"/>
    <mergeCell ref="S151:S168"/>
    <mergeCell ref="W151:W168"/>
    <mergeCell ref="W373:W383"/>
    <mergeCell ref="X373:X383"/>
    <mergeCell ref="AB373:AB383"/>
    <mergeCell ref="A373:A383"/>
    <mergeCell ref="C373:C383"/>
    <mergeCell ref="D373:D383"/>
    <mergeCell ref="H373:H383"/>
    <mergeCell ref="I373:I383"/>
    <mergeCell ref="M373:M383"/>
    <mergeCell ref="N373:N383"/>
    <mergeCell ref="R373:R383"/>
    <mergeCell ref="S373:S383"/>
    <mergeCell ref="AB365:AB371"/>
    <mergeCell ref="H365:H371"/>
    <mergeCell ref="N365:N371"/>
    <mergeCell ref="X365:X371"/>
    <mergeCell ref="M365:M371"/>
    <mergeCell ref="I365:I371"/>
    <mergeCell ref="A280:A309"/>
    <mergeCell ref="A310:A325"/>
    <mergeCell ref="C310:C325"/>
    <mergeCell ref="D310:D325"/>
    <mergeCell ref="H310:H325"/>
    <mergeCell ref="I310:I325"/>
    <mergeCell ref="M310:M325"/>
    <mergeCell ref="N310:N325"/>
    <mergeCell ref="R310:R325"/>
    <mergeCell ref="S310:S325"/>
    <mergeCell ref="W337:W349"/>
    <mergeCell ref="X337:X349"/>
    <mergeCell ref="AB337:AB349"/>
    <mergeCell ref="W310:W325"/>
    <mergeCell ref="X310:X325"/>
    <mergeCell ref="AB310:AB325"/>
    <mergeCell ref="C280:C309"/>
    <mergeCell ref="D280:D309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7" fitToHeight="0" orientation="landscape" r:id="rId1"/>
  <headerFooter alignWithMargins="0"/>
  <rowBreaks count="4" manualBreakCount="4">
    <brk id="36" max="27" man="1"/>
    <brk id="77" max="27" man="1"/>
    <brk id="123" max="27" man="1"/>
    <brk id="214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541"/>
  <sheetViews>
    <sheetView tabSelected="1" showRuler="0" view="pageBreakPreview" topLeftCell="A522" zoomScale="80" zoomScaleNormal="79" zoomScaleSheetLayoutView="80" zoomScalePageLayoutView="80" workbookViewId="0">
      <selection activeCell="D534" sqref="D534"/>
    </sheetView>
  </sheetViews>
  <sheetFormatPr defaultColWidth="8.7109375" defaultRowHeight="12.75" outlineLevelRow="1" x14ac:dyDescent="0.2"/>
  <cols>
    <col min="1" max="1" width="6.85546875" style="175" customWidth="1"/>
    <col min="2" max="2" width="26.28515625" style="3" customWidth="1"/>
    <col min="3" max="3" width="10.28515625" style="176" customWidth="1"/>
    <col min="4" max="4" width="13.5703125" style="105" customWidth="1"/>
    <col min="5" max="5" width="7.7109375" style="105" customWidth="1"/>
    <col min="6" max="6" width="13.28515625" style="105" customWidth="1"/>
    <col min="7" max="7" width="9.5703125" style="105" customWidth="1"/>
    <col min="8" max="8" width="11.140625" style="105" customWidth="1"/>
    <col min="9" max="9" width="10.140625" style="105" customWidth="1"/>
    <col min="10" max="10" width="9" style="105" customWidth="1"/>
    <col min="11" max="11" width="11" style="1" customWidth="1"/>
    <col min="12" max="12" width="8.85546875" style="1" customWidth="1"/>
    <col min="13" max="13" width="10.85546875" style="65" customWidth="1"/>
    <col min="14" max="14" width="11" style="65" customWidth="1"/>
    <col min="15" max="15" width="7.5703125" style="180" customWidth="1"/>
    <col min="16" max="16" width="10.85546875" style="181" customWidth="1"/>
    <col min="17" max="17" width="9" style="181" customWidth="1"/>
    <col min="18" max="18" width="10.85546875" style="65" customWidth="1"/>
    <col min="19" max="19" width="10.140625" style="65" customWidth="1"/>
    <col min="20" max="20" width="7.7109375" style="180" customWidth="1"/>
    <col min="21" max="21" width="12.7109375" style="181" customWidth="1"/>
    <col min="22" max="22" width="9.85546875" style="181" customWidth="1"/>
    <col min="23" max="23" width="12.5703125" style="65" customWidth="1"/>
    <col min="24" max="24" width="10.7109375" style="65" customWidth="1"/>
    <col min="25" max="25" width="9.140625" style="180" customWidth="1"/>
    <col min="26" max="26" width="11" style="181" customWidth="1"/>
    <col min="27" max="27" width="9.7109375" style="65" customWidth="1"/>
    <col min="28" max="28" width="10.85546875" style="65" customWidth="1"/>
    <col min="29" max="29" width="10.140625" style="65" customWidth="1"/>
    <col min="30" max="30" width="14.28515625" style="3" bestFit="1" customWidth="1"/>
    <col min="31" max="31" width="14.7109375" style="3" customWidth="1"/>
    <col min="32" max="32" width="10.85546875" style="3" bestFit="1" customWidth="1"/>
    <col min="33" max="16384" width="8.7109375" style="3"/>
  </cols>
  <sheetData>
    <row r="1" spans="1:29" ht="85.15" customHeight="1" x14ac:dyDescent="0.2">
      <c r="A1" s="112"/>
      <c r="B1" s="29"/>
      <c r="C1" s="113"/>
      <c r="D1" s="29"/>
      <c r="E1" s="113"/>
      <c r="F1" s="29"/>
      <c r="G1" s="29"/>
      <c r="H1" s="29"/>
      <c r="I1" s="29"/>
      <c r="J1" s="113"/>
      <c r="K1" s="29"/>
      <c r="L1" s="29"/>
      <c r="M1" s="29"/>
      <c r="N1" s="29"/>
      <c r="O1" s="113"/>
      <c r="P1" s="29"/>
      <c r="Q1" s="29"/>
      <c r="R1" s="29"/>
      <c r="S1" s="29"/>
      <c r="T1" s="113"/>
      <c r="U1" s="29"/>
      <c r="V1" s="29"/>
      <c r="W1" s="29"/>
      <c r="X1" s="29"/>
      <c r="Y1" s="62"/>
      <c r="Z1" s="390" t="s">
        <v>1564</v>
      </c>
      <c r="AA1" s="390"/>
      <c r="AB1" s="390"/>
      <c r="AC1" s="390"/>
    </row>
    <row r="2" spans="1:29" ht="101.25" customHeight="1" x14ac:dyDescent="0.2">
      <c r="A2" s="112"/>
      <c r="B2" s="29"/>
      <c r="C2" s="113"/>
      <c r="D2" s="29"/>
      <c r="E2" s="113"/>
      <c r="F2" s="29"/>
      <c r="G2" s="29"/>
      <c r="H2" s="29"/>
      <c r="I2" s="29"/>
      <c r="J2" s="113"/>
      <c r="K2" s="29"/>
      <c r="L2" s="29"/>
      <c r="M2" s="29"/>
      <c r="N2" s="29"/>
      <c r="O2" s="113"/>
      <c r="P2" s="29"/>
      <c r="Q2" s="29"/>
      <c r="R2" s="29"/>
      <c r="S2" s="29"/>
      <c r="T2" s="113"/>
      <c r="U2" s="29"/>
      <c r="V2" s="29"/>
      <c r="W2" s="29"/>
      <c r="X2" s="29"/>
      <c r="Y2" s="62"/>
      <c r="Z2" s="408" t="s">
        <v>1565</v>
      </c>
      <c r="AA2" s="408"/>
      <c r="AB2" s="408"/>
      <c r="AC2" s="408"/>
    </row>
    <row r="3" spans="1:29" ht="40.5" customHeight="1" x14ac:dyDescent="0.3">
      <c r="A3" s="412" t="s">
        <v>1180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</row>
    <row r="4" spans="1:29" s="6" customFormat="1" ht="15.6" customHeight="1" x14ac:dyDescent="0.2">
      <c r="A4" s="404" t="s">
        <v>820</v>
      </c>
      <c r="B4" s="410" t="s">
        <v>0</v>
      </c>
      <c r="C4" s="403" t="s">
        <v>864</v>
      </c>
      <c r="D4" s="403" t="s">
        <v>821</v>
      </c>
      <c r="E4" s="399" t="s">
        <v>79</v>
      </c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</row>
    <row r="5" spans="1:29" s="5" customFormat="1" ht="27.4" customHeight="1" x14ac:dyDescent="0.2">
      <c r="A5" s="404"/>
      <c r="B5" s="410"/>
      <c r="C5" s="403"/>
      <c r="D5" s="403"/>
      <c r="E5" s="411" t="s">
        <v>106</v>
      </c>
      <c r="F5" s="411"/>
      <c r="G5" s="411"/>
      <c r="H5" s="411"/>
      <c r="I5" s="411"/>
      <c r="J5" s="409" t="s">
        <v>107</v>
      </c>
      <c r="K5" s="409"/>
      <c r="L5" s="409"/>
      <c r="M5" s="409"/>
      <c r="N5" s="409"/>
      <c r="O5" s="409" t="s">
        <v>108</v>
      </c>
      <c r="P5" s="409"/>
      <c r="Q5" s="409"/>
      <c r="R5" s="409"/>
      <c r="S5" s="409"/>
      <c r="T5" s="409" t="s">
        <v>109</v>
      </c>
      <c r="U5" s="409"/>
      <c r="V5" s="409"/>
      <c r="W5" s="409"/>
      <c r="X5" s="409"/>
      <c r="Y5" s="409" t="s">
        <v>110</v>
      </c>
      <c r="Z5" s="409"/>
      <c r="AA5" s="409"/>
      <c r="AB5" s="409"/>
      <c r="AC5" s="409"/>
    </row>
    <row r="6" spans="1:29" s="5" customFormat="1" ht="64.150000000000006" customHeight="1" x14ac:dyDescent="0.2">
      <c r="A6" s="404"/>
      <c r="B6" s="410"/>
      <c r="C6" s="403"/>
      <c r="D6" s="403"/>
      <c r="E6" s="302" t="s">
        <v>864</v>
      </c>
      <c r="F6" s="304" t="s">
        <v>12</v>
      </c>
      <c r="G6" s="304" t="s">
        <v>822</v>
      </c>
      <c r="H6" s="114" t="s">
        <v>13</v>
      </c>
      <c r="I6" s="301" t="s">
        <v>65</v>
      </c>
      <c r="J6" s="302" t="s">
        <v>864</v>
      </c>
      <c r="K6" s="304" t="s">
        <v>12</v>
      </c>
      <c r="L6" s="304" t="s">
        <v>822</v>
      </c>
      <c r="M6" s="301" t="s">
        <v>13</v>
      </c>
      <c r="N6" s="301" t="s">
        <v>65</v>
      </c>
      <c r="O6" s="302" t="s">
        <v>864</v>
      </c>
      <c r="P6" s="304" t="s">
        <v>12</v>
      </c>
      <c r="Q6" s="304" t="s">
        <v>822</v>
      </c>
      <c r="R6" s="301" t="s">
        <v>13</v>
      </c>
      <c r="S6" s="301" t="s">
        <v>65</v>
      </c>
      <c r="T6" s="302" t="s">
        <v>864</v>
      </c>
      <c r="U6" s="304" t="s">
        <v>12</v>
      </c>
      <c r="V6" s="304" t="s">
        <v>822</v>
      </c>
      <c r="W6" s="301" t="s">
        <v>13</v>
      </c>
      <c r="X6" s="301" t="s">
        <v>65</v>
      </c>
      <c r="Y6" s="302" t="s">
        <v>864</v>
      </c>
      <c r="Z6" s="304" t="s">
        <v>12</v>
      </c>
      <c r="AA6" s="304" t="s">
        <v>822</v>
      </c>
      <c r="AB6" s="301" t="s">
        <v>823</v>
      </c>
      <c r="AC6" s="301" t="s">
        <v>148</v>
      </c>
    </row>
    <row r="7" spans="1:29" ht="22.35" customHeight="1" x14ac:dyDescent="0.2">
      <c r="A7" s="303">
        <v>1</v>
      </c>
      <c r="B7" s="115">
        <v>2</v>
      </c>
      <c r="C7" s="303">
        <v>3</v>
      </c>
      <c r="D7" s="303">
        <v>4</v>
      </c>
      <c r="E7" s="303">
        <v>5</v>
      </c>
      <c r="F7" s="303">
        <v>6</v>
      </c>
      <c r="G7" s="303">
        <v>7</v>
      </c>
      <c r="H7" s="303">
        <v>8</v>
      </c>
      <c r="I7" s="303">
        <v>9</v>
      </c>
      <c r="J7" s="303">
        <v>10</v>
      </c>
      <c r="K7" s="303">
        <v>11</v>
      </c>
      <c r="L7" s="303">
        <v>12</v>
      </c>
      <c r="M7" s="116">
        <v>13</v>
      </c>
      <c r="N7" s="116">
        <v>14</v>
      </c>
      <c r="O7" s="116">
        <v>15</v>
      </c>
      <c r="P7" s="116">
        <v>16</v>
      </c>
      <c r="Q7" s="116">
        <v>17</v>
      </c>
      <c r="R7" s="116">
        <v>18</v>
      </c>
      <c r="S7" s="116">
        <v>19</v>
      </c>
      <c r="T7" s="116">
        <v>20</v>
      </c>
      <c r="U7" s="116">
        <v>21</v>
      </c>
      <c r="V7" s="116">
        <v>22</v>
      </c>
      <c r="W7" s="116">
        <v>23</v>
      </c>
      <c r="X7" s="116">
        <v>24</v>
      </c>
      <c r="Y7" s="116">
        <v>25</v>
      </c>
      <c r="Z7" s="116">
        <v>26</v>
      </c>
      <c r="AA7" s="116">
        <v>27</v>
      </c>
      <c r="AB7" s="116">
        <v>28</v>
      </c>
      <c r="AC7" s="116">
        <v>29</v>
      </c>
    </row>
    <row r="8" spans="1:29" ht="21" customHeight="1" x14ac:dyDescent="0.2">
      <c r="A8" s="402" t="s">
        <v>1148</v>
      </c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</row>
    <row r="9" spans="1:29" s="1" customFormat="1" ht="91.15" customHeight="1" x14ac:dyDescent="0.2">
      <c r="A9" s="117" t="s">
        <v>1</v>
      </c>
      <c r="B9" s="118" t="s">
        <v>824</v>
      </c>
      <c r="C9" s="119">
        <f>E9+J9+O9+T9+Y9</f>
        <v>0</v>
      </c>
      <c r="D9" s="94">
        <f>F9+K9+P9+U9+Z9</f>
        <v>0</v>
      </c>
      <c r="E9" s="119">
        <f t="shared" ref="E9:AC9" si="0">E10+E11+E12</f>
        <v>0</v>
      </c>
      <c r="F9" s="94">
        <f t="shared" si="0"/>
        <v>0</v>
      </c>
      <c r="G9" s="94">
        <f t="shared" si="0"/>
        <v>0</v>
      </c>
      <c r="H9" s="94">
        <f t="shared" si="0"/>
        <v>0</v>
      </c>
      <c r="I9" s="94">
        <f t="shared" si="0"/>
        <v>0</v>
      </c>
      <c r="J9" s="119">
        <f>J10+J11+J12</f>
        <v>0</v>
      </c>
      <c r="K9" s="94">
        <f t="shared" si="0"/>
        <v>0</v>
      </c>
      <c r="L9" s="94">
        <f t="shared" si="0"/>
        <v>0</v>
      </c>
      <c r="M9" s="94">
        <f t="shared" si="0"/>
        <v>0</v>
      </c>
      <c r="N9" s="94">
        <f>N10+N11+N12</f>
        <v>0</v>
      </c>
      <c r="O9" s="119">
        <f t="shared" si="0"/>
        <v>0</v>
      </c>
      <c r="P9" s="94">
        <f t="shared" si="0"/>
        <v>0</v>
      </c>
      <c r="Q9" s="94">
        <f t="shared" si="0"/>
        <v>0</v>
      </c>
      <c r="R9" s="94">
        <f t="shared" si="0"/>
        <v>0</v>
      </c>
      <c r="S9" s="94">
        <f t="shared" si="0"/>
        <v>0</v>
      </c>
      <c r="T9" s="119">
        <f t="shared" si="0"/>
        <v>0</v>
      </c>
      <c r="U9" s="94">
        <f t="shared" si="0"/>
        <v>0</v>
      </c>
      <c r="V9" s="94">
        <f t="shared" si="0"/>
        <v>0</v>
      </c>
      <c r="W9" s="94">
        <f t="shared" si="0"/>
        <v>0</v>
      </c>
      <c r="X9" s="94">
        <f t="shared" si="0"/>
        <v>0</v>
      </c>
      <c r="Y9" s="119">
        <f t="shared" si="0"/>
        <v>0</v>
      </c>
      <c r="Z9" s="94">
        <f t="shared" si="0"/>
        <v>0</v>
      </c>
      <c r="AA9" s="94">
        <f t="shared" si="0"/>
        <v>0</v>
      </c>
      <c r="AB9" s="94">
        <f t="shared" si="0"/>
        <v>0</v>
      </c>
      <c r="AC9" s="94">
        <f t="shared" si="0"/>
        <v>0</v>
      </c>
    </row>
    <row r="10" spans="1:29" s="1" customFormat="1" ht="85.15" customHeight="1" outlineLevel="1" x14ac:dyDescent="0.2">
      <c r="A10" s="120" t="s">
        <v>19</v>
      </c>
      <c r="B10" s="121" t="s">
        <v>825</v>
      </c>
      <c r="C10" s="122">
        <f t="shared" ref="C10:C20" si="1">E10+J10+O10+T10+Y10</f>
        <v>0</v>
      </c>
      <c r="D10" s="95">
        <f t="shared" ref="D10:D36" si="2">F10+K10+P10+U10+Z10</f>
        <v>0</v>
      </c>
      <c r="E10" s="122">
        <v>0</v>
      </c>
      <c r="F10" s="95">
        <v>0</v>
      </c>
      <c r="G10" s="95">
        <v>0</v>
      </c>
      <c r="H10" s="95">
        <v>0</v>
      </c>
      <c r="I10" s="95">
        <v>0</v>
      </c>
      <c r="J10" s="123">
        <v>0</v>
      </c>
      <c r="K10" s="95">
        <f>SUM(L10:N10)</f>
        <v>0</v>
      </c>
      <c r="L10" s="95">
        <v>0</v>
      </c>
      <c r="M10" s="97">
        <v>0</v>
      </c>
      <c r="N10" s="97">
        <f>7196-7196</f>
        <v>0</v>
      </c>
      <c r="O10" s="123">
        <v>0</v>
      </c>
      <c r="P10" s="95">
        <v>0</v>
      </c>
      <c r="Q10" s="97">
        <v>0</v>
      </c>
      <c r="R10" s="97">
        <v>0</v>
      </c>
      <c r="S10" s="97">
        <v>0</v>
      </c>
      <c r="T10" s="123">
        <v>0</v>
      </c>
      <c r="U10" s="95">
        <f>W10+X10+V10</f>
        <v>0</v>
      </c>
      <c r="V10" s="97">
        <v>0</v>
      </c>
      <c r="W10" s="97">
        <v>0</v>
      </c>
      <c r="X10" s="97">
        <v>0</v>
      </c>
      <c r="Y10" s="123">
        <v>0</v>
      </c>
      <c r="Z10" s="95">
        <f>AB10+AC10+AA10</f>
        <v>0</v>
      </c>
      <c r="AA10" s="97">
        <v>0</v>
      </c>
      <c r="AB10" s="97">
        <v>0</v>
      </c>
      <c r="AC10" s="97">
        <v>0</v>
      </c>
    </row>
    <row r="11" spans="1:29" s="1" customFormat="1" ht="101.45" customHeight="1" outlineLevel="1" x14ac:dyDescent="0.2">
      <c r="A11" s="120" t="s">
        <v>84</v>
      </c>
      <c r="B11" s="121" t="s">
        <v>826</v>
      </c>
      <c r="C11" s="122">
        <f t="shared" si="1"/>
        <v>0</v>
      </c>
      <c r="D11" s="95">
        <f t="shared" si="2"/>
        <v>0</v>
      </c>
      <c r="E11" s="122">
        <v>0</v>
      </c>
      <c r="F11" s="95">
        <f>H11+I11</f>
        <v>0</v>
      </c>
      <c r="G11" s="95">
        <v>0</v>
      </c>
      <c r="H11" s="95">
        <v>0</v>
      </c>
      <c r="I11" s="95">
        <v>0</v>
      </c>
      <c r="J11" s="123">
        <v>0</v>
      </c>
      <c r="K11" s="95">
        <f>SUM(L11:N11)</f>
        <v>0</v>
      </c>
      <c r="L11" s="95">
        <v>0</v>
      </c>
      <c r="M11" s="97">
        <v>0</v>
      </c>
      <c r="N11" s="97">
        <v>0</v>
      </c>
      <c r="O11" s="123">
        <v>0</v>
      </c>
      <c r="P11" s="95">
        <f>R11+S11</f>
        <v>0</v>
      </c>
      <c r="Q11" s="97">
        <v>0</v>
      </c>
      <c r="R11" s="97">
        <v>0</v>
      </c>
      <c r="S11" s="97">
        <v>0</v>
      </c>
      <c r="T11" s="123">
        <v>0</v>
      </c>
      <c r="U11" s="95">
        <f>W11+X11</f>
        <v>0</v>
      </c>
      <c r="V11" s="97">
        <v>0</v>
      </c>
      <c r="W11" s="97">
        <v>0</v>
      </c>
      <c r="X11" s="97">
        <v>0</v>
      </c>
      <c r="Y11" s="123">
        <v>0</v>
      </c>
      <c r="Z11" s="95">
        <f>AB11+AC11</f>
        <v>0</v>
      </c>
      <c r="AA11" s="97">
        <v>0</v>
      </c>
      <c r="AB11" s="97">
        <v>0</v>
      </c>
      <c r="AC11" s="97">
        <v>0</v>
      </c>
    </row>
    <row r="12" spans="1:29" s="1" customFormat="1" ht="99.6" customHeight="1" outlineLevel="1" x14ac:dyDescent="0.2">
      <c r="A12" s="120" t="s">
        <v>111</v>
      </c>
      <c r="B12" s="121" t="s">
        <v>827</v>
      </c>
      <c r="C12" s="122">
        <f t="shared" si="1"/>
        <v>0</v>
      </c>
      <c r="D12" s="95">
        <f t="shared" si="2"/>
        <v>0</v>
      </c>
      <c r="E12" s="122">
        <v>0</v>
      </c>
      <c r="F12" s="95">
        <v>0</v>
      </c>
      <c r="G12" s="95">
        <v>0</v>
      </c>
      <c r="H12" s="95">
        <v>0</v>
      </c>
      <c r="I12" s="95">
        <v>0</v>
      </c>
      <c r="J12" s="123">
        <v>0</v>
      </c>
      <c r="K12" s="95">
        <f>SUM(L12:N12)</f>
        <v>0</v>
      </c>
      <c r="L12" s="95">
        <v>0</v>
      </c>
      <c r="M12" s="97">
        <v>0</v>
      </c>
      <c r="N12" s="97">
        <v>0</v>
      </c>
      <c r="O12" s="123">
        <v>0</v>
      </c>
      <c r="P12" s="95">
        <f>R12+S12</f>
        <v>0</v>
      </c>
      <c r="Q12" s="97">
        <v>0</v>
      </c>
      <c r="R12" s="97">
        <v>0</v>
      </c>
      <c r="S12" s="97">
        <v>0</v>
      </c>
      <c r="T12" s="123">
        <v>0</v>
      </c>
      <c r="U12" s="95">
        <f>W12+X12</f>
        <v>0</v>
      </c>
      <c r="V12" s="97">
        <v>0</v>
      </c>
      <c r="W12" s="97">
        <v>0</v>
      </c>
      <c r="X12" s="97">
        <v>0</v>
      </c>
      <c r="Y12" s="123">
        <v>0</v>
      </c>
      <c r="Z12" s="95">
        <f>AB12+AC12</f>
        <v>0</v>
      </c>
      <c r="AA12" s="97">
        <v>0</v>
      </c>
      <c r="AB12" s="97">
        <v>0</v>
      </c>
      <c r="AC12" s="97">
        <v>0</v>
      </c>
    </row>
    <row r="13" spans="1:29" s="1" customFormat="1" ht="53.25" customHeight="1" x14ac:dyDescent="0.2">
      <c r="A13" s="117" t="s">
        <v>62</v>
      </c>
      <c r="B13" s="118" t="s">
        <v>947</v>
      </c>
      <c r="C13" s="119">
        <f>E13+J13+O13+T13+Y13</f>
        <v>0</v>
      </c>
      <c r="D13" s="94">
        <f>F13+K13+P13+U13+Z13</f>
        <v>0</v>
      </c>
      <c r="E13" s="119">
        <f>E14+E15+E16</f>
        <v>0</v>
      </c>
      <c r="F13" s="94">
        <f t="shared" ref="F13:AC13" si="3">F14+F15+F16</f>
        <v>0</v>
      </c>
      <c r="G13" s="94">
        <f t="shared" si="3"/>
        <v>0</v>
      </c>
      <c r="H13" s="94">
        <f t="shared" si="3"/>
        <v>0</v>
      </c>
      <c r="I13" s="94">
        <f t="shared" si="3"/>
        <v>0</v>
      </c>
      <c r="J13" s="119">
        <f t="shared" si="3"/>
        <v>0</v>
      </c>
      <c r="K13" s="94">
        <f>K14+K15+K16</f>
        <v>0</v>
      </c>
      <c r="L13" s="94">
        <f t="shared" si="3"/>
        <v>0</v>
      </c>
      <c r="M13" s="94">
        <f t="shared" si="3"/>
        <v>0</v>
      </c>
      <c r="N13" s="94">
        <f>N14+N15+N16</f>
        <v>0</v>
      </c>
      <c r="O13" s="119">
        <f>O14+O15+O16</f>
        <v>0</v>
      </c>
      <c r="P13" s="94">
        <f t="shared" si="3"/>
        <v>0</v>
      </c>
      <c r="Q13" s="94">
        <f t="shared" si="3"/>
        <v>0</v>
      </c>
      <c r="R13" s="94">
        <f t="shared" si="3"/>
        <v>0</v>
      </c>
      <c r="S13" s="94">
        <f t="shared" si="3"/>
        <v>0</v>
      </c>
      <c r="T13" s="119">
        <f t="shared" si="3"/>
        <v>0</v>
      </c>
      <c r="U13" s="94">
        <f t="shared" si="3"/>
        <v>0</v>
      </c>
      <c r="V13" s="94">
        <f t="shared" si="3"/>
        <v>0</v>
      </c>
      <c r="W13" s="94">
        <f t="shared" si="3"/>
        <v>0</v>
      </c>
      <c r="X13" s="94">
        <f t="shared" si="3"/>
        <v>0</v>
      </c>
      <c r="Y13" s="119">
        <f t="shared" si="3"/>
        <v>0</v>
      </c>
      <c r="Z13" s="94">
        <f t="shared" si="3"/>
        <v>0</v>
      </c>
      <c r="AA13" s="94">
        <f t="shared" si="3"/>
        <v>0</v>
      </c>
      <c r="AB13" s="94">
        <f t="shared" si="3"/>
        <v>0</v>
      </c>
      <c r="AC13" s="94">
        <f t="shared" si="3"/>
        <v>0</v>
      </c>
    </row>
    <row r="14" spans="1:29" s="1" customFormat="1" ht="52.15" customHeight="1" outlineLevel="1" x14ac:dyDescent="0.2">
      <c r="A14" s="120" t="s">
        <v>63</v>
      </c>
      <c r="B14" s="121" t="s">
        <v>947</v>
      </c>
      <c r="C14" s="122">
        <f t="shared" si="1"/>
        <v>0</v>
      </c>
      <c r="D14" s="95">
        <f>F14+K14+P14+U14+Z14</f>
        <v>0</v>
      </c>
      <c r="E14" s="122">
        <v>0</v>
      </c>
      <c r="F14" s="95">
        <v>0</v>
      </c>
      <c r="G14" s="95">
        <v>0</v>
      </c>
      <c r="H14" s="95">
        <v>0</v>
      </c>
      <c r="I14" s="95">
        <v>0</v>
      </c>
      <c r="J14" s="123">
        <v>0</v>
      </c>
      <c r="K14" s="95">
        <v>0</v>
      </c>
      <c r="L14" s="95">
        <v>0</v>
      </c>
      <c r="M14" s="97">
        <v>0</v>
      </c>
      <c r="N14" s="97">
        <v>0</v>
      </c>
      <c r="O14" s="123">
        <v>0</v>
      </c>
      <c r="P14" s="97">
        <f>Q14+R14+S14</f>
        <v>0</v>
      </c>
      <c r="Q14" s="97">
        <v>0</v>
      </c>
      <c r="R14" s="97">
        <v>0</v>
      </c>
      <c r="S14" s="97">
        <v>0</v>
      </c>
      <c r="T14" s="123">
        <v>0</v>
      </c>
      <c r="U14" s="97">
        <v>0</v>
      </c>
      <c r="V14" s="97">
        <v>0</v>
      </c>
      <c r="W14" s="97">
        <v>0</v>
      </c>
      <c r="X14" s="97">
        <v>0</v>
      </c>
      <c r="Y14" s="123">
        <v>0</v>
      </c>
      <c r="Z14" s="97">
        <v>0</v>
      </c>
      <c r="AA14" s="97">
        <v>0</v>
      </c>
      <c r="AB14" s="97">
        <v>0</v>
      </c>
      <c r="AC14" s="97">
        <v>0</v>
      </c>
    </row>
    <row r="15" spans="1:29" s="1" customFormat="1" ht="76.150000000000006" customHeight="1" outlineLevel="1" x14ac:dyDescent="0.2">
      <c r="A15" s="120" t="s">
        <v>64</v>
      </c>
      <c r="B15" s="121" t="s">
        <v>948</v>
      </c>
      <c r="C15" s="122">
        <f t="shared" si="1"/>
        <v>0</v>
      </c>
      <c r="D15" s="95">
        <f>F15+K15+P15+U15+Z15</f>
        <v>0</v>
      </c>
      <c r="E15" s="122">
        <v>0</v>
      </c>
      <c r="F15" s="95">
        <v>0</v>
      </c>
      <c r="G15" s="95">
        <v>0</v>
      </c>
      <c r="H15" s="95">
        <v>0</v>
      </c>
      <c r="I15" s="95">
        <v>0</v>
      </c>
      <c r="J15" s="123">
        <v>0</v>
      </c>
      <c r="K15" s="95">
        <f>SUM(L15:N15)</f>
        <v>0</v>
      </c>
      <c r="L15" s="95">
        <v>0</v>
      </c>
      <c r="M15" s="97">
        <v>0</v>
      </c>
      <c r="N15" s="97">
        <v>0</v>
      </c>
      <c r="O15" s="123">
        <v>0</v>
      </c>
      <c r="P15" s="97">
        <v>0</v>
      </c>
      <c r="Q15" s="97">
        <v>0</v>
      </c>
      <c r="R15" s="97">
        <v>0</v>
      </c>
      <c r="S15" s="97">
        <v>0</v>
      </c>
      <c r="T15" s="123">
        <v>0</v>
      </c>
      <c r="U15" s="97">
        <v>0</v>
      </c>
      <c r="V15" s="97">
        <v>0</v>
      </c>
      <c r="W15" s="97">
        <v>0</v>
      </c>
      <c r="X15" s="97">
        <v>0</v>
      </c>
      <c r="Y15" s="123">
        <v>0</v>
      </c>
      <c r="Z15" s="97">
        <v>0</v>
      </c>
      <c r="AA15" s="97">
        <v>0</v>
      </c>
      <c r="AB15" s="97">
        <v>0</v>
      </c>
      <c r="AC15" s="97">
        <v>0</v>
      </c>
    </row>
    <row r="16" spans="1:29" s="1" customFormat="1" ht="76.150000000000006" customHeight="1" outlineLevel="1" x14ac:dyDescent="0.2">
      <c r="A16" s="120" t="s">
        <v>99</v>
      </c>
      <c r="B16" s="121" t="s">
        <v>949</v>
      </c>
      <c r="C16" s="122">
        <f t="shared" si="1"/>
        <v>0</v>
      </c>
      <c r="D16" s="95">
        <f>F16+K16+P16+U16+Z16</f>
        <v>0</v>
      </c>
      <c r="E16" s="122">
        <f>H16+L16+Q16+V16</f>
        <v>0</v>
      </c>
      <c r="F16" s="95">
        <v>0</v>
      </c>
      <c r="G16" s="95">
        <v>0</v>
      </c>
      <c r="H16" s="95">
        <v>0</v>
      </c>
      <c r="I16" s="95">
        <v>0</v>
      </c>
      <c r="J16" s="123">
        <v>0</v>
      </c>
      <c r="K16" s="95">
        <f>SUM(L16:N16)</f>
        <v>0</v>
      </c>
      <c r="L16" s="95">
        <v>0</v>
      </c>
      <c r="M16" s="97">
        <v>0</v>
      </c>
      <c r="N16" s="97">
        <v>0</v>
      </c>
      <c r="O16" s="123">
        <v>0</v>
      </c>
      <c r="P16" s="97">
        <v>0</v>
      </c>
      <c r="Q16" s="97">
        <v>0</v>
      </c>
      <c r="R16" s="97">
        <v>0</v>
      </c>
      <c r="S16" s="97">
        <v>0</v>
      </c>
      <c r="T16" s="123">
        <v>0</v>
      </c>
      <c r="U16" s="97">
        <v>0</v>
      </c>
      <c r="V16" s="97">
        <v>0</v>
      </c>
      <c r="W16" s="97">
        <v>0</v>
      </c>
      <c r="X16" s="97">
        <v>0</v>
      </c>
      <c r="Y16" s="123">
        <v>0</v>
      </c>
      <c r="Z16" s="97">
        <v>0</v>
      </c>
      <c r="AA16" s="97">
        <v>0</v>
      </c>
      <c r="AB16" s="97">
        <v>0</v>
      </c>
      <c r="AC16" s="97">
        <v>0</v>
      </c>
    </row>
    <row r="17" spans="1:29" s="1" customFormat="1" ht="73.900000000000006" customHeight="1" x14ac:dyDescent="0.2">
      <c r="A17" s="94" t="s">
        <v>85</v>
      </c>
      <c r="B17" s="118" t="s">
        <v>112</v>
      </c>
      <c r="C17" s="119">
        <f t="shared" si="1"/>
        <v>5.6</v>
      </c>
      <c r="D17" s="94">
        <f>F17+K17+P17+U17+Z17</f>
        <v>552974</v>
      </c>
      <c r="E17" s="119">
        <f>E18+E19+E20</f>
        <v>0</v>
      </c>
      <c r="F17" s="94">
        <f t="shared" ref="F17:Y17" si="4">F18+F19+F20</f>
        <v>0</v>
      </c>
      <c r="G17" s="94">
        <f t="shared" si="4"/>
        <v>0</v>
      </c>
      <c r="H17" s="94">
        <f t="shared" si="4"/>
        <v>0</v>
      </c>
      <c r="I17" s="94">
        <f t="shared" si="4"/>
        <v>0</v>
      </c>
      <c r="J17" s="117">
        <f t="shared" si="4"/>
        <v>1.1000000000000001</v>
      </c>
      <c r="K17" s="94">
        <f t="shared" si="4"/>
        <v>106157</v>
      </c>
      <c r="L17" s="94">
        <f t="shared" si="4"/>
        <v>0</v>
      </c>
      <c r="M17" s="94">
        <f t="shared" si="4"/>
        <v>100000</v>
      </c>
      <c r="N17" s="94">
        <f t="shared" si="4"/>
        <v>6157</v>
      </c>
      <c r="O17" s="119">
        <f t="shared" si="4"/>
        <v>0</v>
      </c>
      <c r="P17" s="94">
        <f t="shared" si="4"/>
        <v>0</v>
      </c>
      <c r="Q17" s="94">
        <f t="shared" si="4"/>
        <v>0</v>
      </c>
      <c r="R17" s="94">
        <f t="shared" si="4"/>
        <v>0</v>
      </c>
      <c r="S17" s="94">
        <f t="shared" si="4"/>
        <v>0</v>
      </c>
      <c r="T17" s="119">
        <f t="shared" si="4"/>
        <v>0</v>
      </c>
      <c r="U17" s="94">
        <f>U18+U19+U20</f>
        <v>0</v>
      </c>
      <c r="V17" s="94">
        <f>V18+V19+V20</f>
        <v>0</v>
      </c>
      <c r="W17" s="94">
        <f>W18+W19+W20</f>
        <v>0</v>
      </c>
      <c r="X17" s="94">
        <f>X18+X19+X20</f>
        <v>0</v>
      </c>
      <c r="Y17" s="119">
        <f t="shared" si="4"/>
        <v>4.5</v>
      </c>
      <c r="Z17" s="94">
        <f>Z18+Z19+Z20</f>
        <v>446817</v>
      </c>
      <c r="AA17" s="94">
        <f>AA18+AA19+AA20</f>
        <v>0</v>
      </c>
      <c r="AB17" s="94">
        <f>AB18+AB19+AB20</f>
        <v>425370</v>
      </c>
      <c r="AC17" s="94">
        <f>AC18+AC19+AC20</f>
        <v>21447</v>
      </c>
    </row>
    <row r="18" spans="1:29" ht="69" customHeight="1" outlineLevel="1" x14ac:dyDescent="0.2">
      <c r="A18" s="120" t="s">
        <v>759</v>
      </c>
      <c r="B18" s="121" t="s">
        <v>167</v>
      </c>
      <c r="C18" s="122">
        <f t="shared" si="1"/>
        <v>5.6</v>
      </c>
      <c r="D18" s="95">
        <f>F18+K18+P18+U18+Z18</f>
        <v>552974</v>
      </c>
      <c r="E18" s="122">
        <v>0</v>
      </c>
      <c r="F18" s="95">
        <v>0</v>
      </c>
      <c r="G18" s="95">
        <v>0</v>
      </c>
      <c r="H18" s="95">
        <v>0</v>
      </c>
      <c r="I18" s="95">
        <v>0</v>
      </c>
      <c r="J18" s="122">
        <v>1.1000000000000001</v>
      </c>
      <c r="K18" s="95">
        <f t="shared" ref="K18:K36" si="5">SUM(L18:N18)</f>
        <v>106157</v>
      </c>
      <c r="L18" s="95">
        <v>0</v>
      </c>
      <c r="M18" s="97">
        <v>100000</v>
      </c>
      <c r="N18" s="97">
        <v>6157</v>
      </c>
      <c r="O18" s="123">
        <v>0</v>
      </c>
      <c r="P18" s="97">
        <v>0</v>
      </c>
      <c r="Q18" s="97">
        <v>0</v>
      </c>
      <c r="R18" s="97">
        <v>0</v>
      </c>
      <c r="S18" s="97">
        <v>0</v>
      </c>
      <c r="T18" s="123">
        <v>0</v>
      </c>
      <c r="U18" s="124">
        <f>W18+X18</f>
        <v>0</v>
      </c>
      <c r="V18" s="124">
        <v>0</v>
      </c>
      <c r="W18" s="124">
        <v>0</v>
      </c>
      <c r="X18" s="124">
        <v>0</v>
      </c>
      <c r="Y18" s="302">
        <v>4.5</v>
      </c>
      <c r="Z18" s="97">
        <f>AB18+AC18</f>
        <v>446817</v>
      </c>
      <c r="AA18" s="97">
        <v>0</v>
      </c>
      <c r="AB18" s="97">
        <v>425370</v>
      </c>
      <c r="AC18" s="97">
        <v>21447</v>
      </c>
    </row>
    <row r="19" spans="1:29" ht="84.6" customHeight="1" outlineLevel="1" x14ac:dyDescent="0.2">
      <c r="A19" s="120" t="s">
        <v>86</v>
      </c>
      <c r="B19" s="121" t="s">
        <v>1559</v>
      </c>
      <c r="C19" s="122">
        <f t="shared" si="1"/>
        <v>0</v>
      </c>
      <c r="D19" s="95">
        <f t="shared" si="2"/>
        <v>0</v>
      </c>
      <c r="E19" s="122">
        <v>0</v>
      </c>
      <c r="F19" s="95">
        <v>0</v>
      </c>
      <c r="G19" s="95">
        <v>0</v>
      </c>
      <c r="H19" s="95">
        <v>0</v>
      </c>
      <c r="I19" s="95">
        <v>0</v>
      </c>
      <c r="J19" s="122">
        <v>0</v>
      </c>
      <c r="K19" s="95">
        <v>0</v>
      </c>
      <c r="L19" s="95">
        <v>0</v>
      </c>
      <c r="M19" s="97">
        <v>0</v>
      </c>
      <c r="N19" s="97">
        <v>0</v>
      </c>
      <c r="O19" s="123">
        <v>0</v>
      </c>
      <c r="P19" s="97">
        <v>0</v>
      </c>
      <c r="Q19" s="97">
        <v>0</v>
      </c>
      <c r="R19" s="97">
        <v>0</v>
      </c>
      <c r="S19" s="97">
        <v>0</v>
      </c>
      <c r="T19" s="123">
        <v>0</v>
      </c>
      <c r="U19" s="124">
        <f t="shared" ref="U19:U20" si="6">W19+X19</f>
        <v>0</v>
      </c>
      <c r="V19" s="124">
        <v>0</v>
      </c>
      <c r="W19" s="124">
        <v>0</v>
      </c>
      <c r="X19" s="124">
        <v>0</v>
      </c>
      <c r="Y19" s="302">
        <v>0</v>
      </c>
      <c r="Z19" s="97">
        <f>-AA19+AB19+AC19</f>
        <v>0</v>
      </c>
      <c r="AA19" s="97">
        <v>0</v>
      </c>
      <c r="AB19" s="97">
        <v>0</v>
      </c>
      <c r="AC19" s="97">
        <f>3150-3150</f>
        <v>0</v>
      </c>
    </row>
    <row r="20" spans="1:29" ht="89.45" customHeight="1" outlineLevel="1" x14ac:dyDescent="0.2">
      <c r="A20" s="120" t="s">
        <v>87</v>
      </c>
      <c r="B20" s="121" t="s">
        <v>168</v>
      </c>
      <c r="C20" s="122">
        <f t="shared" si="1"/>
        <v>0</v>
      </c>
      <c r="D20" s="95">
        <f t="shared" si="2"/>
        <v>0</v>
      </c>
      <c r="E20" s="122">
        <v>0</v>
      </c>
      <c r="F20" s="95">
        <v>0</v>
      </c>
      <c r="G20" s="95">
        <v>0</v>
      </c>
      <c r="H20" s="95">
        <v>0</v>
      </c>
      <c r="I20" s="95">
        <v>0</v>
      </c>
      <c r="J20" s="122">
        <v>0</v>
      </c>
      <c r="K20" s="95">
        <v>0</v>
      </c>
      <c r="L20" s="95">
        <v>0</v>
      </c>
      <c r="M20" s="97">
        <v>0</v>
      </c>
      <c r="N20" s="97">
        <v>0</v>
      </c>
      <c r="O20" s="123">
        <v>0</v>
      </c>
      <c r="P20" s="97">
        <v>0</v>
      </c>
      <c r="Q20" s="97">
        <v>0</v>
      </c>
      <c r="R20" s="97">
        <v>0</v>
      </c>
      <c r="S20" s="97">
        <v>0</v>
      </c>
      <c r="T20" s="123">
        <v>0</v>
      </c>
      <c r="U20" s="124">
        <f t="shared" si="6"/>
        <v>0</v>
      </c>
      <c r="V20" s="124">
        <v>0</v>
      </c>
      <c r="W20" s="124">
        <v>0</v>
      </c>
      <c r="X20" s="124">
        <v>0</v>
      </c>
      <c r="Y20" s="302">
        <v>0</v>
      </c>
      <c r="Z20" s="97">
        <f>AA20+AB20+AC20</f>
        <v>0</v>
      </c>
      <c r="AA20" s="97">
        <v>0</v>
      </c>
      <c r="AB20" s="97">
        <v>0</v>
      </c>
      <c r="AC20" s="97">
        <f>1100-1100</f>
        <v>0</v>
      </c>
    </row>
    <row r="21" spans="1:29" s="1" customFormat="1" ht="90" customHeight="1" x14ac:dyDescent="0.2">
      <c r="A21" s="94" t="s">
        <v>88</v>
      </c>
      <c r="B21" s="125" t="s">
        <v>113</v>
      </c>
      <c r="C21" s="119">
        <f>E21+J21+O21++T21+Y21</f>
        <v>1</v>
      </c>
      <c r="D21" s="94">
        <f t="shared" si="2"/>
        <v>612</v>
      </c>
      <c r="E21" s="119">
        <f t="shared" ref="E21:N21" si="7">E22+E23+E24</f>
        <v>0</v>
      </c>
      <c r="F21" s="94">
        <f t="shared" si="7"/>
        <v>0</v>
      </c>
      <c r="G21" s="94">
        <f t="shared" si="7"/>
        <v>0</v>
      </c>
      <c r="H21" s="94">
        <f t="shared" si="7"/>
        <v>0</v>
      </c>
      <c r="I21" s="94">
        <f t="shared" si="7"/>
        <v>0</v>
      </c>
      <c r="J21" s="119">
        <f t="shared" si="7"/>
        <v>0.9</v>
      </c>
      <c r="K21" s="94">
        <f t="shared" si="7"/>
        <v>612</v>
      </c>
      <c r="L21" s="94">
        <f t="shared" si="7"/>
        <v>0</v>
      </c>
      <c r="M21" s="94">
        <f t="shared" si="7"/>
        <v>0</v>
      </c>
      <c r="N21" s="94">
        <f t="shared" si="7"/>
        <v>612</v>
      </c>
      <c r="O21" s="119">
        <v>0</v>
      </c>
      <c r="P21" s="94">
        <f t="shared" ref="P21:AC21" si="8">P22+P23+P24</f>
        <v>0</v>
      </c>
      <c r="Q21" s="94">
        <f t="shared" si="8"/>
        <v>0</v>
      </c>
      <c r="R21" s="94">
        <f t="shared" si="8"/>
        <v>0</v>
      </c>
      <c r="S21" s="94">
        <f t="shared" si="8"/>
        <v>0</v>
      </c>
      <c r="T21" s="119">
        <f t="shared" si="8"/>
        <v>0.1</v>
      </c>
      <c r="U21" s="94">
        <f t="shared" si="8"/>
        <v>0</v>
      </c>
      <c r="V21" s="94">
        <f t="shared" si="8"/>
        <v>0</v>
      </c>
      <c r="W21" s="94">
        <f t="shared" si="8"/>
        <v>0</v>
      </c>
      <c r="X21" s="94">
        <f t="shared" si="8"/>
        <v>0</v>
      </c>
      <c r="Y21" s="119">
        <f t="shared" si="8"/>
        <v>0</v>
      </c>
      <c r="Z21" s="94">
        <f t="shared" si="8"/>
        <v>0</v>
      </c>
      <c r="AA21" s="94">
        <f t="shared" si="8"/>
        <v>0</v>
      </c>
      <c r="AB21" s="94">
        <f t="shared" si="8"/>
        <v>0</v>
      </c>
      <c r="AC21" s="94">
        <f t="shared" si="8"/>
        <v>0</v>
      </c>
    </row>
    <row r="22" spans="1:29" ht="75.599999999999994" customHeight="1" outlineLevel="1" x14ac:dyDescent="0.2">
      <c r="A22" s="120" t="s">
        <v>159</v>
      </c>
      <c r="B22" s="126" t="s">
        <v>113</v>
      </c>
      <c r="C22" s="122">
        <f>E22+J22+O22+T22+Y22</f>
        <v>1</v>
      </c>
      <c r="D22" s="95">
        <f t="shared" si="2"/>
        <v>474</v>
      </c>
      <c r="E22" s="122">
        <v>0</v>
      </c>
      <c r="F22" s="95">
        <v>0</v>
      </c>
      <c r="G22" s="95">
        <v>0</v>
      </c>
      <c r="H22" s="95">
        <v>0</v>
      </c>
      <c r="I22" s="95">
        <v>0</v>
      </c>
      <c r="J22" s="122">
        <v>0.9</v>
      </c>
      <c r="K22" s="95">
        <f>L22+M22+N22</f>
        <v>474</v>
      </c>
      <c r="L22" s="95">
        <v>0</v>
      </c>
      <c r="M22" s="97">
        <f>ROUND(7389.22*0.959,1)-7086.3</f>
        <v>0</v>
      </c>
      <c r="N22" s="97">
        <v>474</v>
      </c>
      <c r="O22" s="123">
        <v>0</v>
      </c>
      <c r="P22" s="97">
        <v>0</v>
      </c>
      <c r="Q22" s="97">
        <v>0</v>
      </c>
      <c r="R22" s="97">
        <v>0</v>
      </c>
      <c r="S22" s="97">
        <v>0</v>
      </c>
      <c r="T22" s="123">
        <v>0.1</v>
      </c>
      <c r="U22" s="124">
        <v>0</v>
      </c>
      <c r="V22" s="124">
        <v>0</v>
      </c>
      <c r="W22" s="124">
        <v>0</v>
      </c>
      <c r="X22" s="124">
        <v>0</v>
      </c>
      <c r="Y22" s="302">
        <v>0</v>
      </c>
      <c r="Z22" s="97">
        <v>0</v>
      </c>
      <c r="AA22" s="97">
        <v>0</v>
      </c>
      <c r="AB22" s="97">
        <v>0</v>
      </c>
      <c r="AC22" s="97">
        <v>0</v>
      </c>
    </row>
    <row r="23" spans="1:29" ht="89.25" customHeight="1" outlineLevel="1" x14ac:dyDescent="0.2">
      <c r="A23" s="120" t="s">
        <v>89</v>
      </c>
      <c r="B23" s="126" t="s">
        <v>114</v>
      </c>
      <c r="C23" s="122">
        <f>E23+J23+O23+T23+Y23</f>
        <v>0</v>
      </c>
      <c r="D23" s="95">
        <f t="shared" si="2"/>
        <v>122</v>
      </c>
      <c r="E23" s="122">
        <v>0</v>
      </c>
      <c r="F23" s="95">
        <v>0</v>
      </c>
      <c r="G23" s="95">
        <v>0</v>
      </c>
      <c r="H23" s="95">
        <v>0</v>
      </c>
      <c r="I23" s="95">
        <v>0</v>
      </c>
      <c r="J23" s="122">
        <v>0</v>
      </c>
      <c r="K23" s="95">
        <f t="shared" ref="K23:K24" si="9">L23+M23+N23</f>
        <v>122</v>
      </c>
      <c r="L23" s="95">
        <v>0</v>
      </c>
      <c r="M23" s="97">
        <v>0</v>
      </c>
      <c r="N23" s="97">
        <f>175-53</f>
        <v>122</v>
      </c>
      <c r="O23" s="123">
        <v>0</v>
      </c>
      <c r="P23" s="97">
        <f>S23</f>
        <v>0</v>
      </c>
      <c r="Q23" s="97">
        <v>0</v>
      </c>
      <c r="R23" s="97">
        <v>0</v>
      </c>
      <c r="S23" s="97">
        <v>0</v>
      </c>
      <c r="T23" s="123">
        <v>0</v>
      </c>
      <c r="U23" s="124">
        <f t="shared" ref="U23:U24" si="10">V23+W23+X23</f>
        <v>0</v>
      </c>
      <c r="V23" s="124">
        <v>0</v>
      </c>
      <c r="W23" s="124">
        <v>0</v>
      </c>
      <c r="X23" s="124">
        <v>0</v>
      </c>
      <c r="Y23" s="302">
        <v>0</v>
      </c>
      <c r="Z23" s="97">
        <v>0</v>
      </c>
      <c r="AA23" s="97">
        <v>0</v>
      </c>
      <c r="AB23" s="97">
        <v>0</v>
      </c>
      <c r="AC23" s="97">
        <v>0</v>
      </c>
    </row>
    <row r="24" spans="1:29" ht="85.5" customHeight="1" outlineLevel="1" x14ac:dyDescent="0.2">
      <c r="A24" s="120" t="s">
        <v>90</v>
      </c>
      <c r="B24" s="126" t="s">
        <v>169</v>
      </c>
      <c r="C24" s="122">
        <f>E24+J24+O24+T24+Y24</f>
        <v>0</v>
      </c>
      <c r="D24" s="95">
        <f t="shared" si="2"/>
        <v>16</v>
      </c>
      <c r="E24" s="122">
        <v>0</v>
      </c>
      <c r="F24" s="95">
        <v>0</v>
      </c>
      <c r="G24" s="95">
        <v>0</v>
      </c>
      <c r="H24" s="95">
        <v>0</v>
      </c>
      <c r="I24" s="95">
        <v>0</v>
      </c>
      <c r="J24" s="122">
        <v>0</v>
      </c>
      <c r="K24" s="95">
        <f t="shared" si="9"/>
        <v>16</v>
      </c>
      <c r="L24" s="95">
        <v>0</v>
      </c>
      <c r="M24" s="97">
        <v>0</v>
      </c>
      <c r="N24" s="97">
        <v>16</v>
      </c>
      <c r="O24" s="123">
        <v>0</v>
      </c>
      <c r="P24" s="97">
        <f>S24</f>
        <v>0</v>
      </c>
      <c r="Q24" s="97">
        <v>0</v>
      </c>
      <c r="R24" s="97">
        <v>0</v>
      </c>
      <c r="S24" s="97">
        <v>0</v>
      </c>
      <c r="T24" s="123">
        <v>0</v>
      </c>
      <c r="U24" s="124">
        <f t="shared" si="10"/>
        <v>0</v>
      </c>
      <c r="V24" s="124">
        <v>0</v>
      </c>
      <c r="W24" s="124">
        <v>0</v>
      </c>
      <c r="X24" s="124">
        <v>0</v>
      </c>
      <c r="Y24" s="302">
        <v>0</v>
      </c>
      <c r="Z24" s="97">
        <v>0</v>
      </c>
      <c r="AA24" s="97">
        <v>0</v>
      </c>
      <c r="AB24" s="97">
        <v>0</v>
      </c>
      <c r="AC24" s="97">
        <v>0</v>
      </c>
    </row>
    <row r="25" spans="1:29" ht="83.45" customHeight="1" x14ac:dyDescent="0.2">
      <c r="A25" s="117" t="s">
        <v>91</v>
      </c>
      <c r="B25" s="125" t="s">
        <v>170</v>
      </c>
      <c r="C25" s="119">
        <f>C26+C27+C28</f>
        <v>0.31</v>
      </c>
      <c r="D25" s="94">
        <f t="shared" ref="D25:K25" si="11">D26+D27+D28</f>
        <v>28967</v>
      </c>
      <c r="E25" s="119">
        <f t="shared" si="11"/>
        <v>0</v>
      </c>
      <c r="F25" s="94">
        <f t="shared" si="11"/>
        <v>0</v>
      </c>
      <c r="G25" s="94">
        <f t="shared" si="11"/>
        <v>0</v>
      </c>
      <c r="H25" s="94">
        <f t="shared" si="11"/>
        <v>0</v>
      </c>
      <c r="I25" s="94">
        <f t="shared" si="11"/>
        <v>0</v>
      </c>
      <c r="J25" s="119">
        <f t="shared" si="11"/>
        <v>0</v>
      </c>
      <c r="K25" s="94">
        <f t="shared" si="11"/>
        <v>0</v>
      </c>
      <c r="L25" s="94">
        <f>L26+L27+L28</f>
        <v>0</v>
      </c>
      <c r="M25" s="94">
        <f>M26+M27+M28</f>
        <v>0</v>
      </c>
      <c r="N25" s="94">
        <v>0</v>
      </c>
      <c r="O25" s="119">
        <f t="shared" ref="O25:AA25" si="12">O26+O27+O28</f>
        <v>0</v>
      </c>
      <c r="P25" s="94">
        <f t="shared" si="12"/>
        <v>0</v>
      </c>
      <c r="Q25" s="94">
        <f t="shared" si="12"/>
        <v>0</v>
      </c>
      <c r="R25" s="94">
        <f t="shared" si="12"/>
        <v>0</v>
      </c>
      <c r="S25" s="94">
        <f t="shared" si="12"/>
        <v>0</v>
      </c>
      <c r="T25" s="119">
        <f t="shared" si="12"/>
        <v>0</v>
      </c>
      <c r="U25" s="94">
        <f>U26+U27+U28</f>
        <v>0</v>
      </c>
      <c r="V25" s="94">
        <f t="shared" si="12"/>
        <v>0</v>
      </c>
      <c r="W25" s="94">
        <f>W26+W27+W28</f>
        <v>0</v>
      </c>
      <c r="X25" s="94">
        <f>X26+X27+X28</f>
        <v>0</v>
      </c>
      <c r="Y25" s="119">
        <f t="shared" si="12"/>
        <v>0.31</v>
      </c>
      <c r="Z25" s="94">
        <f>Z26+Z27+Z28</f>
        <v>28967</v>
      </c>
      <c r="AA25" s="94">
        <f t="shared" si="12"/>
        <v>0</v>
      </c>
      <c r="AB25" s="94">
        <f>AB26+AB27+AB28</f>
        <v>26122</v>
      </c>
      <c r="AC25" s="94">
        <f>AC26+AC27+AC28</f>
        <v>2845</v>
      </c>
    </row>
    <row r="26" spans="1:29" ht="81" customHeight="1" outlineLevel="1" x14ac:dyDescent="0.2">
      <c r="A26" s="120" t="s">
        <v>160</v>
      </c>
      <c r="B26" s="126" t="s">
        <v>170</v>
      </c>
      <c r="C26" s="122">
        <f t="shared" ref="C26:C32" si="13">E26+J26+O26+T26+Y26</f>
        <v>0.31</v>
      </c>
      <c r="D26" s="95">
        <f t="shared" si="2"/>
        <v>27439</v>
      </c>
      <c r="E26" s="122">
        <v>0</v>
      </c>
      <c r="F26" s="95">
        <v>0</v>
      </c>
      <c r="G26" s="95">
        <v>0</v>
      </c>
      <c r="H26" s="95">
        <v>0</v>
      </c>
      <c r="I26" s="95">
        <v>0</v>
      </c>
      <c r="J26" s="122">
        <v>0</v>
      </c>
      <c r="K26" s="95">
        <f t="shared" si="5"/>
        <v>0</v>
      </c>
      <c r="L26" s="95">
        <v>0</v>
      </c>
      <c r="M26" s="95">
        <f>ROUND(27438.82*0.959,1)-26313.8</f>
        <v>0</v>
      </c>
      <c r="N26" s="95">
        <v>0</v>
      </c>
      <c r="O26" s="122">
        <v>0</v>
      </c>
      <c r="P26" s="95">
        <v>0</v>
      </c>
      <c r="Q26" s="95">
        <v>0</v>
      </c>
      <c r="R26" s="97">
        <v>0</v>
      </c>
      <c r="S26" s="97">
        <v>0</v>
      </c>
      <c r="T26" s="123">
        <v>0</v>
      </c>
      <c r="U26" s="95">
        <f>V26+W26+X26</f>
        <v>0</v>
      </c>
      <c r="V26" s="95">
        <v>0</v>
      </c>
      <c r="W26" s="97">
        <v>0</v>
      </c>
      <c r="X26" s="97">
        <v>0</v>
      </c>
      <c r="Y26" s="123">
        <v>0.31</v>
      </c>
      <c r="Z26" s="95">
        <f>AA26+AB26+AC26</f>
        <v>27439</v>
      </c>
      <c r="AA26" s="97">
        <v>0</v>
      </c>
      <c r="AB26" s="97">
        <v>26122</v>
      </c>
      <c r="AC26" s="97">
        <v>1317</v>
      </c>
    </row>
    <row r="27" spans="1:29" ht="105.6" customHeight="1" outlineLevel="1" x14ac:dyDescent="0.2">
      <c r="A27" s="120" t="s">
        <v>92</v>
      </c>
      <c r="B27" s="126" t="s">
        <v>171</v>
      </c>
      <c r="C27" s="122">
        <f t="shared" si="13"/>
        <v>0</v>
      </c>
      <c r="D27" s="95">
        <f t="shared" si="2"/>
        <v>965</v>
      </c>
      <c r="E27" s="122">
        <v>0</v>
      </c>
      <c r="F27" s="95">
        <v>0</v>
      </c>
      <c r="G27" s="95">
        <v>0</v>
      </c>
      <c r="H27" s="95">
        <v>0</v>
      </c>
      <c r="I27" s="95">
        <v>0</v>
      </c>
      <c r="J27" s="122">
        <v>0</v>
      </c>
      <c r="K27" s="95">
        <f t="shared" si="5"/>
        <v>0</v>
      </c>
      <c r="L27" s="95">
        <v>0</v>
      </c>
      <c r="M27" s="95">
        <v>0</v>
      </c>
      <c r="N27" s="95">
        <v>0</v>
      </c>
      <c r="O27" s="122">
        <v>0</v>
      </c>
      <c r="P27" s="95">
        <f>S27</f>
        <v>0</v>
      </c>
      <c r="Q27" s="95">
        <v>0</v>
      </c>
      <c r="R27" s="97">
        <v>0</v>
      </c>
      <c r="S27" s="97">
        <v>0</v>
      </c>
      <c r="T27" s="123">
        <v>0</v>
      </c>
      <c r="U27" s="95">
        <f t="shared" ref="U27:U28" si="14">V27+W27+X27</f>
        <v>0</v>
      </c>
      <c r="V27" s="95">
        <v>0</v>
      </c>
      <c r="W27" s="97">
        <v>0</v>
      </c>
      <c r="X27" s="97">
        <v>0</v>
      </c>
      <c r="Y27" s="123">
        <v>0</v>
      </c>
      <c r="Z27" s="95">
        <f>AA27+AB27+AC27</f>
        <v>965</v>
      </c>
      <c r="AA27" s="97">
        <v>0</v>
      </c>
      <c r="AB27" s="97">
        <v>0</v>
      </c>
      <c r="AC27" s="97">
        <v>965</v>
      </c>
    </row>
    <row r="28" spans="1:29" ht="105.6" customHeight="1" outlineLevel="1" x14ac:dyDescent="0.2">
      <c r="A28" s="120" t="s">
        <v>93</v>
      </c>
      <c r="B28" s="126" t="s">
        <v>753</v>
      </c>
      <c r="C28" s="122">
        <v>0</v>
      </c>
      <c r="D28" s="95">
        <f t="shared" si="2"/>
        <v>563</v>
      </c>
      <c r="E28" s="122">
        <v>0</v>
      </c>
      <c r="F28" s="95">
        <v>0</v>
      </c>
      <c r="G28" s="95">
        <v>0</v>
      </c>
      <c r="H28" s="95">
        <v>0</v>
      </c>
      <c r="I28" s="95">
        <v>0</v>
      </c>
      <c r="J28" s="122">
        <v>0</v>
      </c>
      <c r="K28" s="95">
        <v>0</v>
      </c>
      <c r="L28" s="95">
        <v>0</v>
      </c>
      <c r="M28" s="95">
        <v>0</v>
      </c>
      <c r="N28" s="95">
        <v>0</v>
      </c>
      <c r="O28" s="122">
        <v>0</v>
      </c>
      <c r="P28" s="95">
        <f>S28</f>
        <v>0</v>
      </c>
      <c r="Q28" s="95">
        <v>0</v>
      </c>
      <c r="R28" s="97">
        <v>0</v>
      </c>
      <c r="S28" s="97">
        <v>0</v>
      </c>
      <c r="T28" s="123">
        <v>0</v>
      </c>
      <c r="U28" s="95">
        <f t="shared" si="14"/>
        <v>0</v>
      </c>
      <c r="V28" s="95">
        <v>0</v>
      </c>
      <c r="W28" s="97">
        <v>0</v>
      </c>
      <c r="X28" s="97">
        <v>0</v>
      </c>
      <c r="Y28" s="123">
        <v>0</v>
      </c>
      <c r="Z28" s="95">
        <f>AA28+AB28+AC28</f>
        <v>563</v>
      </c>
      <c r="AA28" s="97">
        <v>0</v>
      </c>
      <c r="AB28" s="97">
        <v>0</v>
      </c>
      <c r="AC28" s="97">
        <v>563</v>
      </c>
    </row>
    <row r="29" spans="1:29" ht="64.150000000000006" customHeight="1" x14ac:dyDescent="0.2">
      <c r="A29" s="117" t="s">
        <v>94</v>
      </c>
      <c r="B29" s="125" t="s">
        <v>117</v>
      </c>
      <c r="C29" s="119">
        <f t="shared" si="13"/>
        <v>0.82</v>
      </c>
      <c r="D29" s="94">
        <f t="shared" si="2"/>
        <v>74008</v>
      </c>
      <c r="E29" s="119">
        <f>E30+E31+E32</f>
        <v>0</v>
      </c>
      <c r="F29" s="94">
        <f>F30+F31+F32</f>
        <v>0</v>
      </c>
      <c r="G29" s="94">
        <f t="shared" ref="G29:N29" si="15">G30+G31+G32</f>
        <v>0</v>
      </c>
      <c r="H29" s="94">
        <f t="shared" si="15"/>
        <v>0</v>
      </c>
      <c r="I29" s="94">
        <f t="shared" si="15"/>
        <v>0</v>
      </c>
      <c r="J29" s="119">
        <f t="shared" si="15"/>
        <v>0</v>
      </c>
      <c r="K29" s="94">
        <f t="shared" si="5"/>
        <v>0</v>
      </c>
      <c r="L29" s="94">
        <f>L30+L31+L32</f>
        <v>0</v>
      </c>
      <c r="M29" s="94">
        <f t="shared" si="15"/>
        <v>0</v>
      </c>
      <c r="N29" s="94">
        <f t="shared" si="15"/>
        <v>0</v>
      </c>
      <c r="O29" s="119">
        <v>0</v>
      </c>
      <c r="P29" s="94">
        <f t="shared" ref="P29:AA29" si="16">P30+P31+P32</f>
        <v>0</v>
      </c>
      <c r="Q29" s="94">
        <f t="shared" si="16"/>
        <v>0</v>
      </c>
      <c r="R29" s="94">
        <f t="shared" si="16"/>
        <v>0</v>
      </c>
      <c r="S29" s="94">
        <f t="shared" si="16"/>
        <v>0</v>
      </c>
      <c r="T29" s="119">
        <f t="shared" si="16"/>
        <v>0</v>
      </c>
      <c r="U29" s="94">
        <f>U30+U31+U32</f>
        <v>0</v>
      </c>
      <c r="V29" s="94">
        <f t="shared" si="16"/>
        <v>0</v>
      </c>
      <c r="W29" s="94">
        <v>0</v>
      </c>
      <c r="X29" s="94">
        <v>0</v>
      </c>
      <c r="Y29" s="119">
        <f t="shared" si="16"/>
        <v>0.82</v>
      </c>
      <c r="Z29" s="94">
        <f>Z30+Z31+Z32</f>
        <v>74008</v>
      </c>
      <c r="AA29" s="94">
        <f t="shared" si="16"/>
        <v>0</v>
      </c>
      <c r="AB29" s="94">
        <f>AB30+AB31+AB32</f>
        <v>69028</v>
      </c>
      <c r="AC29" s="94">
        <f>AC30+AC31+AC32</f>
        <v>4980</v>
      </c>
    </row>
    <row r="30" spans="1:29" ht="63.75" customHeight="1" outlineLevel="1" x14ac:dyDescent="0.2">
      <c r="A30" s="120" t="s">
        <v>95</v>
      </c>
      <c r="B30" s="126" t="s">
        <v>117</v>
      </c>
      <c r="C30" s="122">
        <f t="shared" si="13"/>
        <v>0.82</v>
      </c>
      <c r="D30" s="95">
        <f t="shared" si="2"/>
        <v>72508</v>
      </c>
      <c r="E30" s="122">
        <v>0</v>
      </c>
      <c r="F30" s="95">
        <v>0</v>
      </c>
      <c r="G30" s="95">
        <v>0</v>
      </c>
      <c r="H30" s="95">
        <v>0</v>
      </c>
      <c r="I30" s="95">
        <v>0</v>
      </c>
      <c r="J30" s="122">
        <v>0</v>
      </c>
      <c r="K30" s="95">
        <f t="shared" si="5"/>
        <v>0</v>
      </c>
      <c r="L30" s="95">
        <v>0</v>
      </c>
      <c r="M30" s="95">
        <v>0</v>
      </c>
      <c r="N30" s="97">
        <v>0</v>
      </c>
      <c r="O30" s="122">
        <v>0</v>
      </c>
      <c r="P30" s="95">
        <v>0</v>
      </c>
      <c r="Q30" s="95">
        <v>0</v>
      </c>
      <c r="R30" s="97">
        <v>0</v>
      </c>
      <c r="S30" s="97">
        <v>0</v>
      </c>
      <c r="T30" s="123">
        <v>0</v>
      </c>
      <c r="U30" s="95">
        <v>0</v>
      </c>
      <c r="V30" s="95">
        <v>0</v>
      </c>
      <c r="W30" s="95">
        <v>0</v>
      </c>
      <c r="X30" s="95">
        <v>0</v>
      </c>
      <c r="Y30" s="123">
        <v>0.82</v>
      </c>
      <c r="Z30" s="95">
        <f>AA30+AB30+AC30</f>
        <v>72508</v>
      </c>
      <c r="AA30" s="97">
        <v>0</v>
      </c>
      <c r="AB30" s="97">
        <v>69028</v>
      </c>
      <c r="AC30" s="97">
        <v>3480</v>
      </c>
    </row>
    <row r="31" spans="1:29" ht="87.75" customHeight="1" outlineLevel="1" x14ac:dyDescent="0.2">
      <c r="A31" s="120" t="s">
        <v>96</v>
      </c>
      <c r="B31" s="126" t="s">
        <v>118</v>
      </c>
      <c r="C31" s="122">
        <f t="shared" si="13"/>
        <v>0</v>
      </c>
      <c r="D31" s="95">
        <f t="shared" si="2"/>
        <v>1050</v>
      </c>
      <c r="E31" s="122">
        <v>0</v>
      </c>
      <c r="F31" s="95">
        <v>0</v>
      </c>
      <c r="G31" s="95">
        <v>0</v>
      </c>
      <c r="H31" s="95">
        <v>0</v>
      </c>
      <c r="I31" s="95">
        <v>0</v>
      </c>
      <c r="J31" s="122">
        <v>0</v>
      </c>
      <c r="K31" s="95">
        <f t="shared" si="5"/>
        <v>0</v>
      </c>
      <c r="L31" s="95">
        <v>0</v>
      </c>
      <c r="M31" s="95">
        <v>0</v>
      </c>
      <c r="N31" s="97">
        <v>0</v>
      </c>
      <c r="O31" s="122">
        <v>0</v>
      </c>
      <c r="P31" s="95">
        <f>Q31+R31+S31</f>
        <v>0</v>
      </c>
      <c r="Q31" s="95">
        <v>0</v>
      </c>
      <c r="R31" s="97">
        <v>0</v>
      </c>
      <c r="S31" s="97">
        <v>0</v>
      </c>
      <c r="T31" s="123">
        <v>0</v>
      </c>
      <c r="U31" s="95">
        <v>0</v>
      </c>
      <c r="V31" s="95">
        <v>0</v>
      </c>
      <c r="W31" s="95">
        <v>0</v>
      </c>
      <c r="X31" s="95">
        <v>0</v>
      </c>
      <c r="Y31" s="123">
        <v>0</v>
      </c>
      <c r="Z31" s="95">
        <f t="shared" ref="Z31:Z32" si="17">AA31+AB31+AC31</f>
        <v>1050</v>
      </c>
      <c r="AA31" s="97">
        <v>0</v>
      </c>
      <c r="AB31" s="97">
        <v>0</v>
      </c>
      <c r="AC31" s="97">
        <v>1050</v>
      </c>
    </row>
    <row r="32" spans="1:29" ht="86.25" customHeight="1" outlineLevel="1" x14ac:dyDescent="0.2">
      <c r="A32" s="120" t="s">
        <v>97</v>
      </c>
      <c r="B32" s="126" t="s">
        <v>119</v>
      </c>
      <c r="C32" s="122">
        <f t="shared" si="13"/>
        <v>0</v>
      </c>
      <c r="D32" s="95">
        <f t="shared" si="2"/>
        <v>450</v>
      </c>
      <c r="E32" s="122">
        <v>0</v>
      </c>
      <c r="F32" s="95">
        <v>0</v>
      </c>
      <c r="G32" s="95">
        <v>0</v>
      </c>
      <c r="H32" s="95">
        <v>0</v>
      </c>
      <c r="I32" s="95">
        <v>0</v>
      </c>
      <c r="J32" s="122">
        <v>0</v>
      </c>
      <c r="K32" s="95">
        <f t="shared" si="5"/>
        <v>0</v>
      </c>
      <c r="L32" s="95">
        <v>0</v>
      </c>
      <c r="M32" s="95">
        <v>0</v>
      </c>
      <c r="N32" s="97">
        <v>0</v>
      </c>
      <c r="O32" s="122">
        <v>0</v>
      </c>
      <c r="P32" s="95">
        <f>Q32+R32+S32</f>
        <v>0</v>
      </c>
      <c r="Q32" s="95">
        <v>0</v>
      </c>
      <c r="R32" s="97">
        <v>0</v>
      </c>
      <c r="S32" s="97">
        <v>0</v>
      </c>
      <c r="T32" s="123">
        <v>0</v>
      </c>
      <c r="U32" s="95">
        <v>0</v>
      </c>
      <c r="V32" s="95">
        <v>0</v>
      </c>
      <c r="W32" s="95">
        <v>0</v>
      </c>
      <c r="X32" s="95">
        <v>0</v>
      </c>
      <c r="Y32" s="123">
        <v>0</v>
      </c>
      <c r="Z32" s="95">
        <f t="shared" si="17"/>
        <v>450</v>
      </c>
      <c r="AA32" s="97">
        <v>0</v>
      </c>
      <c r="AB32" s="97">
        <v>0</v>
      </c>
      <c r="AC32" s="97">
        <v>450</v>
      </c>
    </row>
    <row r="33" spans="1:30" ht="51" customHeight="1" x14ac:dyDescent="0.2">
      <c r="A33" s="117" t="s">
        <v>98</v>
      </c>
      <c r="B33" s="125" t="s">
        <v>162</v>
      </c>
      <c r="C33" s="119">
        <f>E33+J33+O33+T33+Y33</f>
        <v>2.4</v>
      </c>
      <c r="D33" s="94">
        <f t="shared" si="2"/>
        <v>479395</v>
      </c>
      <c r="E33" s="119">
        <f>E34+E35+E36</f>
        <v>0</v>
      </c>
      <c r="F33" s="94">
        <f t="shared" ref="F33:AC33" si="18">F34+F35+F36</f>
        <v>0</v>
      </c>
      <c r="G33" s="94">
        <f t="shared" si="18"/>
        <v>0</v>
      </c>
      <c r="H33" s="94">
        <f t="shared" si="18"/>
        <v>0</v>
      </c>
      <c r="I33" s="94">
        <f t="shared" si="18"/>
        <v>0</v>
      </c>
      <c r="J33" s="119">
        <f t="shared" si="18"/>
        <v>0</v>
      </c>
      <c r="K33" s="94">
        <f t="shared" si="5"/>
        <v>0</v>
      </c>
      <c r="L33" s="94">
        <f t="shared" si="18"/>
        <v>0</v>
      </c>
      <c r="M33" s="94">
        <f t="shared" si="18"/>
        <v>0</v>
      </c>
      <c r="N33" s="94">
        <f t="shared" si="18"/>
        <v>0</v>
      </c>
      <c r="O33" s="119">
        <f t="shared" si="18"/>
        <v>0</v>
      </c>
      <c r="P33" s="94">
        <f t="shared" si="18"/>
        <v>0</v>
      </c>
      <c r="Q33" s="94">
        <f t="shared" si="18"/>
        <v>0</v>
      </c>
      <c r="R33" s="94">
        <f t="shared" si="18"/>
        <v>0</v>
      </c>
      <c r="S33" s="94">
        <f t="shared" si="18"/>
        <v>0</v>
      </c>
      <c r="T33" s="119">
        <f t="shared" si="18"/>
        <v>0</v>
      </c>
      <c r="U33" s="94">
        <f t="shared" si="18"/>
        <v>0</v>
      </c>
      <c r="V33" s="94">
        <f t="shared" si="18"/>
        <v>0</v>
      </c>
      <c r="W33" s="94">
        <f t="shared" si="18"/>
        <v>0</v>
      </c>
      <c r="X33" s="94">
        <f t="shared" si="18"/>
        <v>0</v>
      </c>
      <c r="Y33" s="119">
        <f t="shared" si="18"/>
        <v>2.4</v>
      </c>
      <c r="Z33" s="94">
        <f>Z34+Z35+Z36</f>
        <v>479395</v>
      </c>
      <c r="AA33" s="94">
        <f t="shared" si="18"/>
        <v>0</v>
      </c>
      <c r="AB33" s="94">
        <f t="shared" si="18"/>
        <v>453986</v>
      </c>
      <c r="AC33" s="94">
        <f t="shared" si="18"/>
        <v>25409</v>
      </c>
    </row>
    <row r="34" spans="1:30" ht="45.6" customHeight="1" outlineLevel="1" x14ac:dyDescent="0.2">
      <c r="A34" s="120" t="s">
        <v>161</v>
      </c>
      <c r="B34" s="126" t="s">
        <v>162</v>
      </c>
      <c r="C34" s="122">
        <f>E34+J34+O34+T34+Y34</f>
        <v>2.4</v>
      </c>
      <c r="D34" s="95">
        <f t="shared" si="2"/>
        <v>473395</v>
      </c>
      <c r="E34" s="122">
        <v>0</v>
      </c>
      <c r="F34" s="95">
        <v>0</v>
      </c>
      <c r="G34" s="95">
        <v>0</v>
      </c>
      <c r="H34" s="95">
        <v>0</v>
      </c>
      <c r="I34" s="95">
        <v>0</v>
      </c>
      <c r="J34" s="122">
        <v>0</v>
      </c>
      <c r="K34" s="95">
        <f t="shared" si="5"/>
        <v>0</v>
      </c>
      <c r="L34" s="95">
        <v>0</v>
      </c>
      <c r="M34" s="95">
        <v>0</v>
      </c>
      <c r="N34" s="95">
        <v>0</v>
      </c>
      <c r="O34" s="122">
        <v>0</v>
      </c>
      <c r="P34" s="95">
        <v>0</v>
      </c>
      <c r="Q34" s="95">
        <v>0</v>
      </c>
      <c r="R34" s="97">
        <v>0</v>
      </c>
      <c r="S34" s="97">
        <v>0</v>
      </c>
      <c r="T34" s="123">
        <v>0</v>
      </c>
      <c r="U34" s="95">
        <v>0</v>
      </c>
      <c r="V34" s="95">
        <v>0</v>
      </c>
      <c r="W34" s="97">
        <v>0</v>
      </c>
      <c r="X34" s="97">
        <v>0</v>
      </c>
      <c r="Y34" s="123">
        <v>2.4</v>
      </c>
      <c r="Z34" s="95">
        <f>AA34+AB34+AC34</f>
        <v>473395</v>
      </c>
      <c r="AA34" s="97">
        <v>0</v>
      </c>
      <c r="AB34" s="97">
        <v>453986</v>
      </c>
      <c r="AC34" s="97">
        <v>19409</v>
      </c>
    </row>
    <row r="35" spans="1:30" ht="69" customHeight="1" outlineLevel="1" x14ac:dyDescent="0.2">
      <c r="A35" s="120" t="s">
        <v>950</v>
      </c>
      <c r="B35" s="126" t="s">
        <v>163</v>
      </c>
      <c r="C35" s="122">
        <f>E35+J35+O35+T35+Y35</f>
        <v>0</v>
      </c>
      <c r="D35" s="95">
        <f t="shared" si="2"/>
        <v>4500</v>
      </c>
      <c r="E35" s="122">
        <v>0</v>
      </c>
      <c r="F35" s="95">
        <v>0</v>
      </c>
      <c r="G35" s="95">
        <v>0</v>
      </c>
      <c r="H35" s="95">
        <v>0</v>
      </c>
      <c r="I35" s="95">
        <v>0</v>
      </c>
      <c r="J35" s="122">
        <v>0</v>
      </c>
      <c r="K35" s="95">
        <f t="shared" si="5"/>
        <v>0</v>
      </c>
      <c r="L35" s="95">
        <v>0</v>
      </c>
      <c r="M35" s="95">
        <v>0</v>
      </c>
      <c r="N35" s="95">
        <v>0</v>
      </c>
      <c r="O35" s="122">
        <v>0</v>
      </c>
      <c r="P35" s="95">
        <v>0</v>
      </c>
      <c r="Q35" s="95">
        <v>0</v>
      </c>
      <c r="R35" s="97">
        <v>0</v>
      </c>
      <c r="S35" s="97">
        <v>0</v>
      </c>
      <c r="T35" s="123">
        <v>0</v>
      </c>
      <c r="U35" s="95">
        <v>0</v>
      </c>
      <c r="V35" s="95">
        <v>0</v>
      </c>
      <c r="W35" s="97">
        <v>0</v>
      </c>
      <c r="X35" s="97">
        <v>0</v>
      </c>
      <c r="Y35" s="123"/>
      <c r="Z35" s="95">
        <f>AA35+AB35+AC35</f>
        <v>4500</v>
      </c>
      <c r="AA35" s="97">
        <v>0</v>
      </c>
      <c r="AB35" s="97">
        <v>0</v>
      </c>
      <c r="AC35" s="97">
        <v>4500</v>
      </c>
    </row>
    <row r="36" spans="1:30" ht="66.599999999999994" customHeight="1" outlineLevel="1" x14ac:dyDescent="0.2">
      <c r="A36" s="120" t="s">
        <v>951</v>
      </c>
      <c r="B36" s="126" t="s">
        <v>164</v>
      </c>
      <c r="C36" s="122">
        <f>E36+J36+O36+T36+Y36</f>
        <v>0</v>
      </c>
      <c r="D36" s="95">
        <f t="shared" si="2"/>
        <v>1500</v>
      </c>
      <c r="E36" s="122">
        <v>0</v>
      </c>
      <c r="F36" s="95">
        <v>0</v>
      </c>
      <c r="G36" s="95">
        <v>0</v>
      </c>
      <c r="H36" s="95">
        <v>0</v>
      </c>
      <c r="I36" s="95">
        <v>0</v>
      </c>
      <c r="J36" s="122">
        <v>0</v>
      </c>
      <c r="K36" s="95">
        <f t="shared" si="5"/>
        <v>0</v>
      </c>
      <c r="L36" s="95">
        <v>0</v>
      </c>
      <c r="M36" s="95">
        <v>0</v>
      </c>
      <c r="N36" s="95">
        <v>0</v>
      </c>
      <c r="O36" s="122">
        <v>0</v>
      </c>
      <c r="P36" s="95">
        <v>0</v>
      </c>
      <c r="Q36" s="95">
        <v>0</v>
      </c>
      <c r="R36" s="97">
        <v>0</v>
      </c>
      <c r="S36" s="97">
        <v>0</v>
      </c>
      <c r="T36" s="123">
        <v>0</v>
      </c>
      <c r="U36" s="95">
        <v>0</v>
      </c>
      <c r="V36" s="95">
        <v>0</v>
      </c>
      <c r="W36" s="97">
        <v>0</v>
      </c>
      <c r="X36" s="97">
        <v>0</v>
      </c>
      <c r="Y36" s="123"/>
      <c r="Z36" s="95">
        <f>AA36+AB36+AC36</f>
        <v>1500</v>
      </c>
      <c r="AA36" s="97">
        <v>0</v>
      </c>
      <c r="AB36" s="97">
        <v>0</v>
      </c>
      <c r="AC36" s="97">
        <v>1500</v>
      </c>
    </row>
    <row r="37" spans="1:30" s="1" customFormat="1" ht="39" customHeight="1" outlineLevel="1" x14ac:dyDescent="0.2">
      <c r="A37" s="117" t="s">
        <v>935</v>
      </c>
      <c r="B37" s="125" t="s">
        <v>936</v>
      </c>
      <c r="C37" s="119">
        <f>C38</f>
        <v>0.96</v>
      </c>
      <c r="D37" s="94">
        <f>D38</f>
        <v>137318</v>
      </c>
      <c r="E37" s="119">
        <f>E38</f>
        <v>0.96</v>
      </c>
      <c r="F37" s="94">
        <f t="shared" ref="F37:AC37" si="19">F38</f>
        <v>87629</v>
      </c>
      <c r="G37" s="94">
        <f>G38</f>
        <v>0</v>
      </c>
      <c r="H37" s="94">
        <f>H38</f>
        <v>83058</v>
      </c>
      <c r="I37" s="94">
        <f t="shared" si="19"/>
        <v>4571</v>
      </c>
      <c r="J37" s="119">
        <f t="shared" si="19"/>
        <v>0.21</v>
      </c>
      <c r="K37" s="94">
        <f t="shared" si="19"/>
        <v>49689</v>
      </c>
      <c r="L37" s="94">
        <f t="shared" si="19"/>
        <v>0</v>
      </c>
      <c r="M37" s="94">
        <f t="shared" si="19"/>
        <v>47204</v>
      </c>
      <c r="N37" s="94">
        <f>N38</f>
        <v>2485</v>
      </c>
      <c r="O37" s="119">
        <f t="shared" si="19"/>
        <v>0</v>
      </c>
      <c r="P37" s="94">
        <f t="shared" si="19"/>
        <v>0</v>
      </c>
      <c r="Q37" s="94">
        <f t="shared" si="19"/>
        <v>0</v>
      </c>
      <c r="R37" s="94">
        <f t="shared" si="19"/>
        <v>0</v>
      </c>
      <c r="S37" s="94">
        <f t="shared" si="19"/>
        <v>0</v>
      </c>
      <c r="T37" s="119">
        <f t="shared" si="19"/>
        <v>0</v>
      </c>
      <c r="U37" s="94">
        <f t="shared" si="19"/>
        <v>0</v>
      </c>
      <c r="V37" s="94">
        <f t="shared" si="19"/>
        <v>0</v>
      </c>
      <c r="W37" s="94">
        <f t="shared" si="19"/>
        <v>0</v>
      </c>
      <c r="X37" s="94">
        <f t="shared" si="19"/>
        <v>0</v>
      </c>
      <c r="Y37" s="119">
        <f t="shared" si="19"/>
        <v>0</v>
      </c>
      <c r="Z37" s="94">
        <f t="shared" si="19"/>
        <v>0</v>
      </c>
      <c r="AA37" s="94">
        <f t="shared" si="19"/>
        <v>0</v>
      </c>
      <c r="AB37" s="94">
        <f t="shared" si="19"/>
        <v>0</v>
      </c>
      <c r="AC37" s="94">
        <f t="shared" si="19"/>
        <v>0</v>
      </c>
    </row>
    <row r="38" spans="1:30" ht="31.5" customHeight="1" outlineLevel="1" x14ac:dyDescent="0.2">
      <c r="A38" s="120" t="s">
        <v>937</v>
      </c>
      <c r="B38" s="126" t="s">
        <v>936</v>
      </c>
      <c r="C38" s="122">
        <f>E38</f>
        <v>0.96</v>
      </c>
      <c r="D38" s="95">
        <f>F38+K38+P38+U38+Z38</f>
        <v>137318</v>
      </c>
      <c r="E38" s="122">
        <v>0.96</v>
      </c>
      <c r="F38" s="95">
        <f>G38+H38+I38</f>
        <v>87629</v>
      </c>
      <c r="G38" s="95">
        <v>0</v>
      </c>
      <c r="H38" s="95">
        <v>83058</v>
      </c>
      <c r="I38" s="95">
        <v>4571</v>
      </c>
      <c r="J38" s="122">
        <v>0.21</v>
      </c>
      <c r="K38" s="95">
        <f t="shared" ref="K38:K43" si="20">L38+M38+N38</f>
        <v>49689</v>
      </c>
      <c r="L38" s="95">
        <v>0</v>
      </c>
      <c r="M38" s="95">
        <v>47204</v>
      </c>
      <c r="N38" s="95">
        <v>2485</v>
      </c>
      <c r="O38" s="122">
        <v>0</v>
      </c>
      <c r="P38" s="95">
        <v>0</v>
      </c>
      <c r="Q38" s="95">
        <v>0</v>
      </c>
      <c r="R38" s="97">
        <v>0</v>
      </c>
      <c r="S38" s="97">
        <v>0</v>
      </c>
      <c r="T38" s="123">
        <v>0</v>
      </c>
      <c r="U38" s="95">
        <v>0</v>
      </c>
      <c r="V38" s="95">
        <v>0</v>
      </c>
      <c r="W38" s="97">
        <v>0</v>
      </c>
      <c r="X38" s="97">
        <v>0</v>
      </c>
      <c r="Y38" s="123">
        <v>0</v>
      </c>
      <c r="Z38" s="95">
        <v>0</v>
      </c>
      <c r="AA38" s="97">
        <v>0</v>
      </c>
      <c r="AB38" s="97">
        <v>0</v>
      </c>
      <c r="AC38" s="97">
        <v>0</v>
      </c>
    </row>
    <row r="39" spans="1:30" s="1" customFormat="1" ht="71.25" customHeight="1" outlineLevel="1" x14ac:dyDescent="0.2">
      <c r="A39" s="117" t="s">
        <v>952</v>
      </c>
      <c r="B39" s="125" t="s">
        <v>938</v>
      </c>
      <c r="C39" s="119">
        <f>C40</f>
        <v>1.5</v>
      </c>
      <c r="D39" s="94">
        <f>D40</f>
        <v>174852</v>
      </c>
      <c r="E39" s="119">
        <f t="shared" ref="E39:J39" si="21">E40</f>
        <v>1.5</v>
      </c>
      <c r="F39" s="94">
        <f>F40</f>
        <v>167820</v>
      </c>
      <c r="G39" s="94">
        <f t="shared" si="21"/>
        <v>126793</v>
      </c>
      <c r="H39" s="94">
        <f t="shared" si="21"/>
        <v>38250</v>
      </c>
      <c r="I39" s="94">
        <f t="shared" si="21"/>
        <v>2777</v>
      </c>
      <c r="J39" s="119">
        <f t="shared" si="21"/>
        <v>0</v>
      </c>
      <c r="K39" s="94">
        <f t="shared" si="20"/>
        <v>7032</v>
      </c>
      <c r="L39" s="94">
        <f t="shared" ref="L39:AC39" si="22">L40</f>
        <v>0</v>
      </c>
      <c r="M39" s="94">
        <f t="shared" si="22"/>
        <v>0</v>
      </c>
      <c r="N39" s="94">
        <f t="shared" si="22"/>
        <v>7032</v>
      </c>
      <c r="O39" s="119">
        <f t="shared" si="22"/>
        <v>0</v>
      </c>
      <c r="P39" s="94">
        <f t="shared" si="22"/>
        <v>0</v>
      </c>
      <c r="Q39" s="94">
        <f t="shared" si="22"/>
        <v>0</v>
      </c>
      <c r="R39" s="94">
        <f t="shared" si="22"/>
        <v>0</v>
      </c>
      <c r="S39" s="94">
        <f t="shared" si="22"/>
        <v>0</v>
      </c>
      <c r="T39" s="119">
        <f t="shared" si="22"/>
        <v>0</v>
      </c>
      <c r="U39" s="94">
        <f t="shared" si="22"/>
        <v>0</v>
      </c>
      <c r="V39" s="94">
        <f t="shared" si="22"/>
        <v>0</v>
      </c>
      <c r="W39" s="94">
        <f t="shared" si="22"/>
        <v>0</v>
      </c>
      <c r="X39" s="94">
        <f t="shared" si="22"/>
        <v>0</v>
      </c>
      <c r="Y39" s="119">
        <f t="shared" si="22"/>
        <v>0</v>
      </c>
      <c r="Z39" s="94">
        <f t="shared" si="22"/>
        <v>0</v>
      </c>
      <c r="AA39" s="94">
        <f t="shared" si="22"/>
        <v>0</v>
      </c>
      <c r="AB39" s="94">
        <f t="shared" si="22"/>
        <v>0</v>
      </c>
      <c r="AC39" s="94">
        <f t="shared" si="22"/>
        <v>0</v>
      </c>
    </row>
    <row r="40" spans="1:30" ht="63" customHeight="1" outlineLevel="1" x14ac:dyDescent="0.2">
      <c r="A40" s="120" t="s">
        <v>953</v>
      </c>
      <c r="B40" s="126" t="s">
        <v>938</v>
      </c>
      <c r="C40" s="122">
        <f>E40</f>
        <v>1.5</v>
      </c>
      <c r="D40" s="95">
        <f>F40+K40+P40+U40+Z40</f>
        <v>174852</v>
      </c>
      <c r="E40" s="122">
        <v>1.5</v>
      </c>
      <c r="F40" s="95">
        <f>G40+H40+I40</f>
        <v>167820</v>
      </c>
      <c r="G40" s="95">
        <v>126793</v>
      </c>
      <c r="H40" s="95">
        <v>38250</v>
      </c>
      <c r="I40" s="95">
        <v>2777</v>
      </c>
      <c r="J40" s="122">
        <v>0</v>
      </c>
      <c r="K40" s="95">
        <f t="shared" si="20"/>
        <v>7032</v>
      </c>
      <c r="L40" s="95">
        <f>L50+L51+L52</f>
        <v>0</v>
      </c>
      <c r="M40" s="95">
        <v>0</v>
      </c>
      <c r="N40" s="95">
        <f>7002+30</f>
        <v>7032</v>
      </c>
      <c r="O40" s="122">
        <v>0</v>
      </c>
      <c r="P40" s="95">
        <v>0</v>
      </c>
      <c r="Q40" s="95">
        <f>Q50+Q51+Q52</f>
        <v>0</v>
      </c>
      <c r="R40" s="97">
        <v>0</v>
      </c>
      <c r="S40" s="97">
        <v>0</v>
      </c>
      <c r="T40" s="123">
        <v>0</v>
      </c>
      <c r="U40" s="95">
        <v>0</v>
      </c>
      <c r="V40" s="95">
        <f>V50+V51+V52</f>
        <v>0</v>
      </c>
      <c r="W40" s="97">
        <v>0</v>
      </c>
      <c r="X40" s="97">
        <v>0</v>
      </c>
      <c r="Y40" s="123">
        <v>0</v>
      </c>
      <c r="Z40" s="95">
        <v>0</v>
      </c>
      <c r="AA40" s="97">
        <f>AA50+AA51+AA52</f>
        <v>0</v>
      </c>
      <c r="AB40" s="97">
        <v>0</v>
      </c>
      <c r="AC40" s="97">
        <v>0</v>
      </c>
    </row>
    <row r="41" spans="1:30" s="1" customFormat="1" ht="43.15" customHeight="1" outlineLevel="1" x14ac:dyDescent="0.2">
      <c r="A41" s="117" t="s">
        <v>973</v>
      </c>
      <c r="B41" s="125" t="s">
        <v>1196</v>
      </c>
      <c r="C41" s="119">
        <f>E41</f>
        <v>0</v>
      </c>
      <c r="D41" s="94">
        <f t="shared" ref="D41:D46" si="23">F41+K41+P41+U41+Z41</f>
        <v>12000</v>
      </c>
      <c r="E41" s="119">
        <v>0</v>
      </c>
      <c r="F41" s="94">
        <f>G41+H41+I41</f>
        <v>0</v>
      </c>
      <c r="G41" s="94">
        <v>0</v>
      </c>
      <c r="H41" s="94">
        <v>0</v>
      </c>
      <c r="I41" s="94">
        <v>0</v>
      </c>
      <c r="J41" s="119">
        <v>0</v>
      </c>
      <c r="K41" s="94">
        <f t="shared" si="20"/>
        <v>2000</v>
      </c>
      <c r="L41" s="94">
        <f>L51+L52+L53</f>
        <v>0</v>
      </c>
      <c r="M41" s="94">
        <v>0</v>
      </c>
      <c r="N41" s="94">
        <v>2000</v>
      </c>
      <c r="O41" s="119">
        <v>0</v>
      </c>
      <c r="P41" s="94">
        <f>Q41+R41+S41</f>
        <v>5000</v>
      </c>
      <c r="Q41" s="94">
        <f>Q51+Q52+Q53</f>
        <v>0</v>
      </c>
      <c r="R41" s="98">
        <v>0</v>
      </c>
      <c r="S41" s="98">
        <v>5000</v>
      </c>
      <c r="T41" s="127">
        <v>0</v>
      </c>
      <c r="U41" s="94">
        <f>V41+W41+X41</f>
        <v>5000</v>
      </c>
      <c r="V41" s="94">
        <f>V51+V52+V53</f>
        <v>0</v>
      </c>
      <c r="W41" s="98">
        <v>0</v>
      </c>
      <c r="X41" s="98">
        <v>5000</v>
      </c>
      <c r="Y41" s="127">
        <v>0</v>
      </c>
      <c r="Z41" s="94">
        <v>0</v>
      </c>
      <c r="AA41" s="98">
        <f>AA51+AA52+AA53</f>
        <v>0</v>
      </c>
      <c r="AB41" s="98">
        <v>0</v>
      </c>
      <c r="AC41" s="98">
        <v>0</v>
      </c>
    </row>
    <row r="42" spans="1:30" s="1" customFormat="1" ht="132" customHeight="1" outlineLevel="1" x14ac:dyDescent="0.2">
      <c r="A42" s="117" t="s">
        <v>989</v>
      </c>
      <c r="B42" s="125" t="s">
        <v>990</v>
      </c>
      <c r="C42" s="119">
        <f>E42+J42</f>
        <v>0</v>
      </c>
      <c r="D42" s="94">
        <f t="shared" si="23"/>
        <v>0</v>
      </c>
      <c r="E42" s="119">
        <v>0</v>
      </c>
      <c r="F42" s="94">
        <f>G42+H42+I42</f>
        <v>0</v>
      </c>
      <c r="G42" s="94">
        <v>0</v>
      </c>
      <c r="H42" s="94">
        <v>0</v>
      </c>
      <c r="I42" s="94">
        <v>0</v>
      </c>
      <c r="J42" s="119">
        <v>0</v>
      </c>
      <c r="K42" s="94">
        <f t="shared" si="20"/>
        <v>0</v>
      </c>
      <c r="L42" s="94">
        <v>0</v>
      </c>
      <c r="M42" s="94">
        <v>0</v>
      </c>
      <c r="N42" s="94">
        <v>0</v>
      </c>
      <c r="O42" s="119">
        <v>0</v>
      </c>
      <c r="P42" s="94">
        <f>Q42+R42+S42</f>
        <v>0</v>
      </c>
      <c r="Q42" s="94">
        <v>0</v>
      </c>
      <c r="R42" s="98">
        <v>0</v>
      </c>
      <c r="S42" s="98">
        <v>0</v>
      </c>
      <c r="T42" s="127">
        <v>0</v>
      </c>
      <c r="U42" s="94">
        <v>0</v>
      </c>
      <c r="V42" s="94">
        <v>0</v>
      </c>
      <c r="W42" s="98">
        <v>0</v>
      </c>
      <c r="X42" s="98">
        <v>0</v>
      </c>
      <c r="Y42" s="127">
        <v>0</v>
      </c>
      <c r="Z42" s="94">
        <v>0</v>
      </c>
      <c r="AA42" s="98">
        <v>0</v>
      </c>
      <c r="AB42" s="98">
        <v>0</v>
      </c>
      <c r="AC42" s="98">
        <v>0</v>
      </c>
    </row>
    <row r="43" spans="1:30" s="1" customFormat="1" ht="130.5" customHeight="1" outlineLevel="1" x14ac:dyDescent="0.2">
      <c r="A43" s="117" t="s">
        <v>991</v>
      </c>
      <c r="B43" s="125" t="s">
        <v>992</v>
      </c>
      <c r="C43" s="119">
        <f>E43+J43</f>
        <v>0</v>
      </c>
      <c r="D43" s="94">
        <f t="shared" si="23"/>
        <v>0</v>
      </c>
      <c r="E43" s="119">
        <v>0</v>
      </c>
      <c r="F43" s="94">
        <f>G43+H43+I43</f>
        <v>0</v>
      </c>
      <c r="G43" s="94">
        <v>0</v>
      </c>
      <c r="H43" s="94">
        <v>0</v>
      </c>
      <c r="I43" s="94">
        <v>0</v>
      </c>
      <c r="J43" s="119">
        <v>0</v>
      </c>
      <c r="K43" s="94">
        <f t="shared" si="20"/>
        <v>0</v>
      </c>
      <c r="L43" s="94">
        <v>0</v>
      </c>
      <c r="M43" s="94">
        <v>0</v>
      </c>
      <c r="N43" s="94">
        <v>0</v>
      </c>
      <c r="O43" s="119">
        <v>0</v>
      </c>
      <c r="P43" s="94">
        <f>Q43+R43+S43</f>
        <v>0</v>
      </c>
      <c r="Q43" s="94">
        <v>0</v>
      </c>
      <c r="R43" s="98">
        <v>0</v>
      </c>
      <c r="S43" s="98">
        <v>0</v>
      </c>
      <c r="T43" s="127">
        <v>0</v>
      </c>
      <c r="U43" s="94">
        <v>0</v>
      </c>
      <c r="V43" s="94">
        <v>0</v>
      </c>
      <c r="W43" s="98">
        <v>0</v>
      </c>
      <c r="X43" s="98">
        <v>0</v>
      </c>
      <c r="Y43" s="127">
        <v>0</v>
      </c>
      <c r="Z43" s="94">
        <v>0</v>
      </c>
      <c r="AA43" s="98">
        <v>0</v>
      </c>
      <c r="AB43" s="98">
        <v>0</v>
      </c>
      <c r="AC43" s="98">
        <v>0</v>
      </c>
    </row>
    <row r="44" spans="1:30" s="1" customFormat="1" ht="57.6" customHeight="1" outlineLevel="1" x14ac:dyDescent="0.2">
      <c r="A44" s="117" t="s">
        <v>993</v>
      </c>
      <c r="B44" s="125" t="s">
        <v>1136</v>
      </c>
      <c r="C44" s="119">
        <f>E44+J44</f>
        <v>0.6</v>
      </c>
      <c r="D44" s="94">
        <f t="shared" si="23"/>
        <v>67025</v>
      </c>
      <c r="E44" s="117">
        <f>E45+E46</f>
        <v>0.6</v>
      </c>
      <c r="F44" s="94">
        <f>F45+F46</f>
        <v>66016</v>
      </c>
      <c r="G44" s="94">
        <f t="shared" ref="G44" si="24">G45+G46</f>
        <v>0</v>
      </c>
      <c r="H44" s="94">
        <f>H45+H46</f>
        <v>60962</v>
      </c>
      <c r="I44" s="94">
        <f>I45+I46</f>
        <v>5054</v>
      </c>
      <c r="J44" s="94">
        <f t="shared" ref="J44:AC44" si="25">J45+J46</f>
        <v>0</v>
      </c>
      <c r="K44" s="94">
        <f>K45+K46+K47</f>
        <v>1009</v>
      </c>
      <c r="L44" s="94">
        <f t="shared" ref="L44:N44" si="26">L45+L46+L47</f>
        <v>0</v>
      </c>
      <c r="M44" s="94">
        <f t="shared" si="26"/>
        <v>0</v>
      </c>
      <c r="N44" s="94">
        <f t="shared" si="26"/>
        <v>1009</v>
      </c>
      <c r="O44" s="94">
        <f t="shared" si="25"/>
        <v>0</v>
      </c>
      <c r="P44" s="94">
        <f t="shared" si="25"/>
        <v>0</v>
      </c>
      <c r="Q44" s="94">
        <f t="shared" si="25"/>
        <v>0</v>
      </c>
      <c r="R44" s="94">
        <f t="shared" si="25"/>
        <v>0</v>
      </c>
      <c r="S44" s="94">
        <f t="shared" si="25"/>
        <v>0</v>
      </c>
      <c r="T44" s="94">
        <f t="shared" si="25"/>
        <v>0</v>
      </c>
      <c r="U44" s="94">
        <f t="shared" si="25"/>
        <v>0</v>
      </c>
      <c r="V44" s="94">
        <f t="shared" si="25"/>
        <v>0</v>
      </c>
      <c r="W44" s="94">
        <f t="shared" si="25"/>
        <v>0</v>
      </c>
      <c r="X44" s="94">
        <f t="shared" si="25"/>
        <v>0</v>
      </c>
      <c r="Y44" s="94">
        <f t="shared" si="25"/>
        <v>0</v>
      </c>
      <c r="Z44" s="94">
        <f>Z45+Z46</f>
        <v>0</v>
      </c>
      <c r="AA44" s="94">
        <f t="shared" si="25"/>
        <v>0</v>
      </c>
      <c r="AB44" s="94">
        <f t="shared" si="25"/>
        <v>0</v>
      </c>
      <c r="AC44" s="94">
        <f t="shared" si="25"/>
        <v>0</v>
      </c>
    </row>
    <row r="45" spans="1:30" ht="54" customHeight="1" outlineLevel="1" x14ac:dyDescent="0.2">
      <c r="A45" s="120" t="s">
        <v>1190</v>
      </c>
      <c r="B45" s="126" t="s">
        <v>1136</v>
      </c>
      <c r="C45" s="122">
        <f>E45</f>
        <v>0.6</v>
      </c>
      <c r="D45" s="95">
        <f t="shared" si="23"/>
        <v>64036</v>
      </c>
      <c r="E45" s="122">
        <v>0.6</v>
      </c>
      <c r="F45" s="95">
        <f>G45+H45+I45</f>
        <v>64036</v>
      </c>
      <c r="G45" s="95">
        <v>0</v>
      </c>
      <c r="H45" s="95">
        <v>60962</v>
      </c>
      <c r="I45" s="95">
        <v>3074</v>
      </c>
      <c r="J45" s="122">
        <v>0</v>
      </c>
      <c r="K45" s="95">
        <v>0</v>
      </c>
      <c r="L45" s="95">
        <v>0</v>
      </c>
      <c r="M45" s="95">
        <v>0</v>
      </c>
      <c r="N45" s="95">
        <v>0</v>
      </c>
      <c r="O45" s="122">
        <v>0</v>
      </c>
      <c r="P45" s="95">
        <v>0</v>
      </c>
      <c r="Q45" s="95">
        <v>0</v>
      </c>
      <c r="R45" s="97">
        <v>0</v>
      </c>
      <c r="S45" s="97">
        <v>0</v>
      </c>
      <c r="T45" s="123">
        <v>0</v>
      </c>
      <c r="U45" s="95">
        <v>0</v>
      </c>
      <c r="V45" s="95">
        <v>0</v>
      </c>
      <c r="W45" s="97">
        <v>0</v>
      </c>
      <c r="X45" s="97">
        <v>0</v>
      </c>
      <c r="Y45" s="123">
        <v>0</v>
      </c>
      <c r="Z45" s="95">
        <v>0</v>
      </c>
      <c r="AA45" s="97">
        <v>0</v>
      </c>
      <c r="AB45" s="97">
        <v>0</v>
      </c>
      <c r="AC45" s="97">
        <v>0</v>
      </c>
    </row>
    <row r="46" spans="1:30" ht="79.150000000000006" customHeight="1" outlineLevel="1" x14ac:dyDescent="0.2">
      <c r="A46" s="120" t="s">
        <v>1191</v>
      </c>
      <c r="B46" s="126" t="s">
        <v>1192</v>
      </c>
      <c r="C46" s="122">
        <f>E46</f>
        <v>0</v>
      </c>
      <c r="D46" s="95">
        <f t="shared" si="23"/>
        <v>1980</v>
      </c>
      <c r="E46" s="122">
        <v>0</v>
      </c>
      <c r="F46" s="95">
        <f>G46+H46+I46</f>
        <v>1980</v>
      </c>
      <c r="G46" s="95">
        <v>0</v>
      </c>
      <c r="H46" s="95">
        <v>0</v>
      </c>
      <c r="I46" s="95">
        <v>1980</v>
      </c>
      <c r="J46" s="122">
        <v>0</v>
      </c>
      <c r="K46" s="95">
        <v>0</v>
      </c>
      <c r="L46" s="95">
        <v>0</v>
      </c>
      <c r="M46" s="95">
        <v>0</v>
      </c>
      <c r="N46" s="95">
        <v>0</v>
      </c>
      <c r="O46" s="122">
        <v>0</v>
      </c>
      <c r="P46" s="95">
        <v>0</v>
      </c>
      <c r="Q46" s="95">
        <v>0</v>
      </c>
      <c r="R46" s="97">
        <v>0</v>
      </c>
      <c r="S46" s="97">
        <v>0</v>
      </c>
      <c r="T46" s="123">
        <v>0</v>
      </c>
      <c r="U46" s="95">
        <v>0</v>
      </c>
      <c r="V46" s="95">
        <v>0</v>
      </c>
      <c r="W46" s="97">
        <v>0</v>
      </c>
      <c r="X46" s="97">
        <v>0</v>
      </c>
      <c r="Y46" s="123">
        <v>0</v>
      </c>
      <c r="Z46" s="95">
        <v>0</v>
      </c>
      <c r="AA46" s="97">
        <v>0</v>
      </c>
      <c r="AB46" s="97">
        <v>0</v>
      </c>
      <c r="AC46" s="97">
        <v>0</v>
      </c>
    </row>
    <row r="47" spans="1:30" ht="88.5" customHeight="1" outlineLevel="1" x14ac:dyDescent="0.2">
      <c r="A47" s="120" t="s">
        <v>1558</v>
      </c>
      <c r="B47" s="126" t="s">
        <v>1557</v>
      </c>
      <c r="C47" s="122">
        <f>E47</f>
        <v>0</v>
      </c>
      <c r="D47" s="95">
        <f t="shared" ref="D47" si="27">F47+K47+P47+U47+Z47</f>
        <v>1009</v>
      </c>
      <c r="E47" s="122">
        <v>0</v>
      </c>
      <c r="F47" s="95">
        <f>G47+H47+I47</f>
        <v>0</v>
      </c>
      <c r="G47" s="95">
        <v>0</v>
      </c>
      <c r="H47" s="95">
        <v>0</v>
      </c>
      <c r="I47" s="95">
        <v>0</v>
      </c>
      <c r="J47" s="122">
        <v>0</v>
      </c>
      <c r="K47" s="95">
        <f>L47+M47+N47</f>
        <v>1009</v>
      </c>
      <c r="L47" s="95">
        <v>0</v>
      </c>
      <c r="M47" s="95">
        <v>0</v>
      </c>
      <c r="N47" s="95">
        <v>1009</v>
      </c>
      <c r="O47" s="122">
        <v>0</v>
      </c>
      <c r="P47" s="95">
        <v>0</v>
      </c>
      <c r="Q47" s="95">
        <v>0</v>
      </c>
      <c r="R47" s="97">
        <v>0</v>
      </c>
      <c r="S47" s="97">
        <v>0</v>
      </c>
      <c r="T47" s="123">
        <v>0</v>
      </c>
      <c r="U47" s="95">
        <v>0</v>
      </c>
      <c r="V47" s="95">
        <v>0</v>
      </c>
      <c r="W47" s="97">
        <v>0</v>
      </c>
      <c r="X47" s="97">
        <v>0</v>
      </c>
      <c r="Y47" s="123">
        <v>0</v>
      </c>
      <c r="Z47" s="95">
        <v>0</v>
      </c>
      <c r="AA47" s="97">
        <v>0</v>
      </c>
      <c r="AB47" s="97">
        <v>0</v>
      </c>
      <c r="AC47" s="97">
        <v>0</v>
      </c>
    </row>
    <row r="48" spans="1:30" s="85" customFormat="1" ht="29.45" customHeight="1" x14ac:dyDescent="0.2">
      <c r="A48" s="84"/>
      <c r="B48" s="128" t="s">
        <v>15</v>
      </c>
      <c r="C48" s="129">
        <f t="shared" ref="C48:AA48" si="28">C9+C17+C21+C25+C29+C33+C37+C39+C13+C41+C42+C43+C44</f>
        <v>13.19</v>
      </c>
      <c r="D48" s="96">
        <f>D9+D17+D21+D25+D29+D33+D37+D39+D13+D41+D42+D43+D44</f>
        <v>1527151</v>
      </c>
      <c r="E48" s="129">
        <f t="shared" si="28"/>
        <v>3.06</v>
      </c>
      <c r="F48" s="96">
        <f t="shared" si="28"/>
        <v>321465</v>
      </c>
      <c r="G48" s="96">
        <f t="shared" si="28"/>
        <v>126793</v>
      </c>
      <c r="H48" s="96">
        <f t="shared" si="28"/>
        <v>182270</v>
      </c>
      <c r="I48" s="96">
        <f t="shared" si="28"/>
        <v>12402</v>
      </c>
      <c r="J48" s="129">
        <f t="shared" si="28"/>
        <v>2.21</v>
      </c>
      <c r="K48" s="96">
        <f>K9+K17+K21+K25+K29+K33+K37+K39+K13+K41+K42+K43+K44</f>
        <v>166499</v>
      </c>
      <c r="L48" s="96">
        <f t="shared" ref="L48:M48" si="29">L9+L17+L21+L25+L29+L33+L37+L39+L13+L41+L42+L43+L44</f>
        <v>0</v>
      </c>
      <c r="M48" s="96">
        <f t="shared" si="29"/>
        <v>147204</v>
      </c>
      <c r="N48" s="96">
        <f>N9+N17+N21+N25+N29+N33+N37+N39+N13+N41+N42+N43+N44</f>
        <v>19295</v>
      </c>
      <c r="O48" s="129">
        <f t="shared" si="28"/>
        <v>0</v>
      </c>
      <c r="P48" s="96">
        <f t="shared" si="28"/>
        <v>5000</v>
      </c>
      <c r="Q48" s="96">
        <f t="shared" si="28"/>
        <v>0</v>
      </c>
      <c r="R48" s="96">
        <f t="shared" si="28"/>
        <v>0</v>
      </c>
      <c r="S48" s="96">
        <f t="shared" si="28"/>
        <v>5000</v>
      </c>
      <c r="T48" s="129">
        <f t="shared" si="28"/>
        <v>0.1</v>
      </c>
      <c r="U48" s="96">
        <f t="shared" si="28"/>
        <v>5000</v>
      </c>
      <c r="V48" s="96">
        <f t="shared" si="28"/>
        <v>0</v>
      </c>
      <c r="W48" s="96">
        <f t="shared" si="28"/>
        <v>0</v>
      </c>
      <c r="X48" s="96">
        <f t="shared" si="28"/>
        <v>5000</v>
      </c>
      <c r="Y48" s="129">
        <f>Y9+Y17+Y21+Y25+Y29+Y33+Y37+Y39+Y13+Y41+Y42+Y43+Y44</f>
        <v>8.0299999999999994</v>
      </c>
      <c r="Z48" s="96">
        <f>Z9+Z17+Z21+Z25+Z29+Z33+Z37+Z39+Z13+Z41+Z42+Z43+Z44</f>
        <v>1029187</v>
      </c>
      <c r="AA48" s="96">
        <f t="shared" si="28"/>
        <v>0</v>
      </c>
      <c r="AB48" s="96">
        <f>AB9+AB17+AB21+AB25+AB29+AB33+AB37+AB39+AB13+AB41+AB42+AB43+AB44</f>
        <v>974506</v>
      </c>
      <c r="AC48" s="96">
        <f>AC9+AC17+AC21+AC25+AC29+AC33+AC37+AC39+AC13+AC41+AC42+AC43+AC44</f>
        <v>54681</v>
      </c>
      <c r="AD48" s="84"/>
    </row>
    <row r="49" spans="1:29" ht="25.5" customHeight="1" x14ac:dyDescent="0.2">
      <c r="A49" s="401" t="s">
        <v>77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</row>
    <row r="50" spans="1:29" s="1" customFormat="1" ht="112.15" customHeight="1" outlineLevel="1" x14ac:dyDescent="0.2">
      <c r="A50" s="117" t="s">
        <v>2</v>
      </c>
      <c r="B50" s="130" t="s">
        <v>172</v>
      </c>
      <c r="C50" s="119">
        <f>C51+C52+C53</f>
        <v>0.1</v>
      </c>
      <c r="D50" s="94">
        <f t="shared" ref="D50:R50" si="30">D51+D52+D53</f>
        <v>54455</v>
      </c>
      <c r="E50" s="119">
        <f t="shared" si="30"/>
        <v>0</v>
      </c>
      <c r="F50" s="94">
        <f t="shared" si="30"/>
        <v>0</v>
      </c>
      <c r="G50" s="94">
        <f t="shared" si="30"/>
        <v>0</v>
      </c>
      <c r="H50" s="94">
        <f t="shared" si="30"/>
        <v>0</v>
      </c>
      <c r="I50" s="94">
        <f t="shared" si="30"/>
        <v>0</v>
      </c>
      <c r="J50" s="119">
        <f t="shared" si="30"/>
        <v>0</v>
      </c>
      <c r="K50" s="94">
        <f t="shared" si="30"/>
        <v>0</v>
      </c>
      <c r="L50" s="94">
        <f t="shared" si="30"/>
        <v>0</v>
      </c>
      <c r="M50" s="94">
        <f t="shared" si="30"/>
        <v>0</v>
      </c>
      <c r="N50" s="94">
        <f t="shared" si="30"/>
        <v>0</v>
      </c>
      <c r="O50" s="119">
        <f t="shared" si="30"/>
        <v>0</v>
      </c>
      <c r="P50" s="94">
        <f t="shared" si="30"/>
        <v>0</v>
      </c>
      <c r="Q50" s="94">
        <f t="shared" si="30"/>
        <v>0</v>
      </c>
      <c r="R50" s="94">
        <f t="shared" si="30"/>
        <v>0</v>
      </c>
      <c r="S50" s="94">
        <f t="shared" ref="S50:AA50" si="31">S51+S52+S53</f>
        <v>0</v>
      </c>
      <c r="T50" s="119">
        <f t="shared" si="31"/>
        <v>0</v>
      </c>
      <c r="U50" s="94">
        <f>U51+U52+U53</f>
        <v>0</v>
      </c>
      <c r="V50" s="94">
        <f>V51+V52+V53</f>
        <v>0</v>
      </c>
      <c r="W50" s="94">
        <v>0</v>
      </c>
      <c r="X50" s="94">
        <v>0</v>
      </c>
      <c r="Y50" s="119">
        <f t="shared" si="31"/>
        <v>0.1</v>
      </c>
      <c r="Z50" s="94">
        <f>Z51+Z52+Z53</f>
        <v>54455</v>
      </c>
      <c r="AA50" s="94">
        <f t="shared" si="31"/>
        <v>0</v>
      </c>
      <c r="AB50" s="94">
        <f>AB51+AB52+AB53</f>
        <v>49966</v>
      </c>
      <c r="AC50" s="94">
        <f>AC51+AC52+AC53</f>
        <v>4489</v>
      </c>
    </row>
    <row r="51" spans="1:29" ht="111.6" customHeight="1" outlineLevel="1" x14ac:dyDescent="0.2">
      <c r="A51" s="120" t="s">
        <v>20</v>
      </c>
      <c r="B51" s="131" t="s">
        <v>172</v>
      </c>
      <c r="C51" s="122">
        <f>E51+J51+O51+T51+Y51</f>
        <v>0.1</v>
      </c>
      <c r="D51" s="95">
        <f t="shared" ref="D51:D53" si="32">F51+K51+P51+U51+Z51</f>
        <v>52485</v>
      </c>
      <c r="E51" s="122">
        <v>0</v>
      </c>
      <c r="F51" s="95">
        <v>0</v>
      </c>
      <c r="G51" s="95">
        <v>0</v>
      </c>
      <c r="H51" s="95">
        <v>0</v>
      </c>
      <c r="I51" s="95">
        <v>0</v>
      </c>
      <c r="J51" s="122">
        <v>0</v>
      </c>
      <c r="K51" s="95">
        <f t="shared" ref="K51:K56" si="33">SUM(L51:N51)</f>
        <v>0</v>
      </c>
      <c r="L51" s="95">
        <v>0</v>
      </c>
      <c r="M51" s="95">
        <f>ROUND(51350*0.959,1)-49244.7</f>
        <v>0</v>
      </c>
      <c r="N51" s="95">
        <v>0</v>
      </c>
      <c r="O51" s="122">
        <v>0</v>
      </c>
      <c r="P51" s="95">
        <v>0</v>
      </c>
      <c r="Q51" s="95">
        <v>0</v>
      </c>
      <c r="R51" s="95">
        <f>P51*0.959</f>
        <v>0</v>
      </c>
      <c r="S51" s="95">
        <f>P51*0.041</f>
        <v>0</v>
      </c>
      <c r="T51" s="122">
        <v>0</v>
      </c>
      <c r="U51" s="95">
        <v>0</v>
      </c>
      <c r="V51" s="95">
        <v>0</v>
      </c>
      <c r="W51" s="95">
        <v>0</v>
      </c>
      <c r="X51" s="95">
        <v>0</v>
      </c>
      <c r="Y51" s="122">
        <v>0.1</v>
      </c>
      <c r="Z51" s="95">
        <f>AA51+AB51+AC51</f>
        <v>52485</v>
      </c>
      <c r="AA51" s="95">
        <v>0</v>
      </c>
      <c r="AB51" s="95">
        <v>49966</v>
      </c>
      <c r="AC51" s="95">
        <v>2519</v>
      </c>
    </row>
    <row r="52" spans="1:29" ht="138" customHeight="1" outlineLevel="1" x14ac:dyDescent="0.2">
      <c r="A52" s="120" t="s">
        <v>158</v>
      </c>
      <c r="B52" s="131" t="s">
        <v>115</v>
      </c>
      <c r="C52" s="122">
        <v>0</v>
      </c>
      <c r="D52" s="95">
        <f t="shared" si="32"/>
        <v>1135</v>
      </c>
      <c r="E52" s="122">
        <v>0</v>
      </c>
      <c r="F52" s="95">
        <v>0</v>
      </c>
      <c r="G52" s="95">
        <v>0</v>
      </c>
      <c r="H52" s="95">
        <v>0</v>
      </c>
      <c r="I52" s="95">
        <v>0</v>
      </c>
      <c r="J52" s="122">
        <v>0</v>
      </c>
      <c r="K52" s="95">
        <f t="shared" si="33"/>
        <v>0</v>
      </c>
      <c r="L52" s="95">
        <v>0</v>
      </c>
      <c r="M52" s="95">
        <v>0</v>
      </c>
      <c r="N52" s="95">
        <v>0</v>
      </c>
      <c r="O52" s="122">
        <v>0</v>
      </c>
      <c r="P52" s="95">
        <v>0</v>
      </c>
      <c r="Q52" s="95">
        <v>0</v>
      </c>
      <c r="R52" s="95">
        <v>0</v>
      </c>
      <c r="S52" s="95">
        <v>0</v>
      </c>
      <c r="T52" s="122">
        <v>0</v>
      </c>
      <c r="U52" s="95">
        <v>0</v>
      </c>
      <c r="V52" s="95">
        <v>0</v>
      </c>
      <c r="W52" s="95">
        <v>0</v>
      </c>
      <c r="X52" s="95">
        <v>0</v>
      </c>
      <c r="Y52" s="122">
        <v>0</v>
      </c>
      <c r="Z52" s="95">
        <f t="shared" ref="Z52:Z53" si="34">AA52+AB52+AC52</f>
        <v>1135</v>
      </c>
      <c r="AA52" s="95">
        <v>0</v>
      </c>
      <c r="AB52" s="95">
        <v>0</v>
      </c>
      <c r="AC52" s="95">
        <v>1135</v>
      </c>
    </row>
    <row r="53" spans="1:29" ht="135.6" customHeight="1" outlineLevel="1" x14ac:dyDescent="0.2">
      <c r="A53" s="120" t="s">
        <v>758</v>
      </c>
      <c r="B53" s="131" t="s">
        <v>757</v>
      </c>
      <c r="C53" s="122">
        <v>0</v>
      </c>
      <c r="D53" s="95">
        <f t="shared" si="32"/>
        <v>835</v>
      </c>
      <c r="E53" s="122">
        <v>0</v>
      </c>
      <c r="F53" s="95">
        <v>0</v>
      </c>
      <c r="G53" s="95">
        <v>0</v>
      </c>
      <c r="H53" s="95">
        <v>0</v>
      </c>
      <c r="I53" s="95">
        <v>0</v>
      </c>
      <c r="J53" s="122">
        <v>0</v>
      </c>
      <c r="K53" s="95">
        <f>N53</f>
        <v>0</v>
      </c>
      <c r="L53" s="95">
        <v>0</v>
      </c>
      <c r="M53" s="95">
        <v>0</v>
      </c>
      <c r="N53" s="95">
        <v>0</v>
      </c>
      <c r="O53" s="122">
        <v>0</v>
      </c>
      <c r="P53" s="95">
        <v>0</v>
      </c>
      <c r="Q53" s="95">
        <v>0</v>
      </c>
      <c r="R53" s="95">
        <v>0</v>
      </c>
      <c r="S53" s="95">
        <v>0</v>
      </c>
      <c r="T53" s="122">
        <v>0</v>
      </c>
      <c r="U53" s="95">
        <v>0</v>
      </c>
      <c r="V53" s="95">
        <v>0</v>
      </c>
      <c r="W53" s="95">
        <v>0</v>
      </c>
      <c r="X53" s="95">
        <v>0</v>
      </c>
      <c r="Y53" s="122">
        <v>0</v>
      </c>
      <c r="Z53" s="95">
        <f t="shared" si="34"/>
        <v>835</v>
      </c>
      <c r="AA53" s="95">
        <v>0</v>
      </c>
      <c r="AB53" s="95">
        <v>0</v>
      </c>
      <c r="AC53" s="95">
        <v>835</v>
      </c>
    </row>
    <row r="54" spans="1:29" s="1" customFormat="1" ht="105" customHeight="1" outlineLevel="1" x14ac:dyDescent="0.2">
      <c r="A54" s="117" t="s">
        <v>3</v>
      </c>
      <c r="B54" s="130" t="s">
        <v>747</v>
      </c>
      <c r="C54" s="119">
        <f t="shared" ref="C54:AB54" si="35">C55+C56+C57</f>
        <v>0.92</v>
      </c>
      <c r="D54" s="94">
        <f t="shared" si="35"/>
        <v>56064</v>
      </c>
      <c r="E54" s="119">
        <f t="shared" si="35"/>
        <v>0</v>
      </c>
      <c r="F54" s="94">
        <f t="shared" si="35"/>
        <v>0</v>
      </c>
      <c r="G54" s="94">
        <f t="shared" si="35"/>
        <v>0</v>
      </c>
      <c r="H54" s="94">
        <f t="shared" si="35"/>
        <v>0</v>
      </c>
      <c r="I54" s="94">
        <f t="shared" si="35"/>
        <v>0</v>
      </c>
      <c r="J54" s="119">
        <f t="shared" si="35"/>
        <v>0</v>
      </c>
      <c r="K54" s="94">
        <f>K55+K56+K57</f>
        <v>0</v>
      </c>
      <c r="L54" s="94">
        <f t="shared" si="35"/>
        <v>0</v>
      </c>
      <c r="M54" s="94">
        <f t="shared" si="35"/>
        <v>0</v>
      </c>
      <c r="N54" s="94">
        <f>N55+N56+N57</f>
        <v>0</v>
      </c>
      <c r="O54" s="119">
        <f t="shared" si="35"/>
        <v>0</v>
      </c>
      <c r="P54" s="94">
        <f t="shared" si="35"/>
        <v>0</v>
      </c>
      <c r="Q54" s="94">
        <f t="shared" si="35"/>
        <v>0</v>
      </c>
      <c r="R54" s="94">
        <f t="shared" si="35"/>
        <v>0</v>
      </c>
      <c r="S54" s="94">
        <f t="shared" si="35"/>
        <v>0</v>
      </c>
      <c r="T54" s="119">
        <f t="shared" si="35"/>
        <v>0</v>
      </c>
      <c r="U54" s="94">
        <f t="shared" si="35"/>
        <v>0</v>
      </c>
      <c r="V54" s="94">
        <f t="shared" si="35"/>
        <v>0</v>
      </c>
      <c r="W54" s="94">
        <f t="shared" si="35"/>
        <v>0</v>
      </c>
      <c r="X54" s="94">
        <f t="shared" si="35"/>
        <v>0</v>
      </c>
      <c r="Y54" s="119">
        <f t="shared" si="35"/>
        <v>0.92</v>
      </c>
      <c r="Z54" s="94">
        <f t="shared" si="35"/>
        <v>56064</v>
      </c>
      <c r="AA54" s="94">
        <f t="shared" si="35"/>
        <v>0</v>
      </c>
      <c r="AB54" s="94">
        <f t="shared" si="35"/>
        <v>49980</v>
      </c>
      <c r="AC54" s="94">
        <f>AC55+AC56+AC57+AC71</f>
        <v>6084</v>
      </c>
    </row>
    <row r="55" spans="1:29" ht="92.45" customHeight="1" outlineLevel="1" x14ac:dyDescent="0.2">
      <c r="A55" s="120" t="s">
        <v>21</v>
      </c>
      <c r="B55" s="131" t="s">
        <v>747</v>
      </c>
      <c r="C55" s="122">
        <f>E55+J55+O55++Y55+T55</f>
        <v>0.92</v>
      </c>
      <c r="D55" s="97">
        <f>F55+K55+P55+Z55+U55</f>
        <v>52500</v>
      </c>
      <c r="E55" s="123">
        <v>0</v>
      </c>
      <c r="F55" s="97">
        <v>0</v>
      </c>
      <c r="G55" s="97">
        <v>0</v>
      </c>
      <c r="H55" s="97">
        <v>0</v>
      </c>
      <c r="I55" s="97">
        <v>0</v>
      </c>
      <c r="J55" s="122">
        <v>0</v>
      </c>
      <c r="K55" s="95">
        <f t="shared" si="33"/>
        <v>0</v>
      </c>
      <c r="L55" s="95">
        <v>0</v>
      </c>
      <c r="M55" s="97">
        <f>ROUND(52500*0.959,1)-50347.5</f>
        <v>0</v>
      </c>
      <c r="N55" s="97">
        <v>0</v>
      </c>
      <c r="O55" s="123">
        <v>0</v>
      </c>
      <c r="P55" s="97">
        <f>R55+S55</f>
        <v>0</v>
      </c>
      <c r="Q55" s="97">
        <v>0</v>
      </c>
      <c r="R55" s="97">
        <v>0</v>
      </c>
      <c r="S55" s="97">
        <v>0</v>
      </c>
      <c r="T55" s="123">
        <v>0</v>
      </c>
      <c r="U55" s="95">
        <v>0</v>
      </c>
      <c r="V55" s="95">
        <v>0</v>
      </c>
      <c r="W55" s="95">
        <v>0</v>
      </c>
      <c r="X55" s="95">
        <v>0</v>
      </c>
      <c r="Y55" s="123">
        <v>0.92</v>
      </c>
      <c r="Z55" s="97">
        <f>AA55+AB55+AC55</f>
        <v>52500</v>
      </c>
      <c r="AA55" s="97">
        <v>0</v>
      </c>
      <c r="AB55" s="97">
        <v>49980</v>
      </c>
      <c r="AC55" s="97">
        <v>2520</v>
      </c>
    </row>
    <row r="56" spans="1:29" ht="109.9" customHeight="1" outlineLevel="1" x14ac:dyDescent="0.2">
      <c r="A56" s="120" t="s">
        <v>22</v>
      </c>
      <c r="B56" s="131" t="s">
        <v>751</v>
      </c>
      <c r="C56" s="122">
        <f t="shared" ref="C56:C57" si="36">E56+J56+O56++Y56+T56</f>
        <v>0</v>
      </c>
      <c r="D56" s="97">
        <f t="shared" ref="D56:D57" si="37">F56+K56+P56+Z56+U56</f>
        <v>2600</v>
      </c>
      <c r="E56" s="123">
        <v>0</v>
      </c>
      <c r="F56" s="97">
        <v>0</v>
      </c>
      <c r="G56" s="97">
        <v>0</v>
      </c>
      <c r="H56" s="97">
        <v>0</v>
      </c>
      <c r="I56" s="97">
        <v>0</v>
      </c>
      <c r="J56" s="122">
        <v>0</v>
      </c>
      <c r="K56" s="95">
        <f t="shared" si="33"/>
        <v>0</v>
      </c>
      <c r="L56" s="95">
        <v>0</v>
      </c>
      <c r="M56" s="97">
        <v>0</v>
      </c>
      <c r="N56" s="97">
        <v>0</v>
      </c>
      <c r="O56" s="123">
        <v>0</v>
      </c>
      <c r="P56" s="97">
        <f>S56</f>
        <v>0</v>
      </c>
      <c r="Q56" s="97">
        <v>0</v>
      </c>
      <c r="R56" s="97">
        <v>0</v>
      </c>
      <c r="S56" s="97">
        <v>0</v>
      </c>
      <c r="T56" s="123">
        <v>0</v>
      </c>
      <c r="U56" s="95">
        <v>0</v>
      </c>
      <c r="V56" s="95">
        <v>0</v>
      </c>
      <c r="W56" s="95">
        <v>0</v>
      </c>
      <c r="X56" s="95">
        <v>0</v>
      </c>
      <c r="Y56" s="123">
        <v>0</v>
      </c>
      <c r="Z56" s="97">
        <f>AA56+AB56+AC56</f>
        <v>2600</v>
      </c>
      <c r="AA56" s="97">
        <v>0</v>
      </c>
      <c r="AB56" s="97">
        <v>0</v>
      </c>
      <c r="AC56" s="97">
        <v>2600</v>
      </c>
    </row>
    <row r="57" spans="1:29" ht="108" customHeight="1" outlineLevel="1" x14ac:dyDescent="0.2">
      <c r="A57" s="120" t="s">
        <v>116</v>
      </c>
      <c r="B57" s="131" t="s">
        <v>752</v>
      </c>
      <c r="C57" s="122">
        <f t="shared" si="36"/>
        <v>0</v>
      </c>
      <c r="D57" s="97">
        <f t="shared" si="37"/>
        <v>964</v>
      </c>
      <c r="E57" s="123">
        <v>0</v>
      </c>
      <c r="F57" s="97">
        <v>0</v>
      </c>
      <c r="G57" s="97">
        <v>0</v>
      </c>
      <c r="H57" s="97">
        <v>0</v>
      </c>
      <c r="I57" s="97">
        <v>0</v>
      </c>
      <c r="J57" s="122">
        <v>0</v>
      </c>
      <c r="K57" s="95">
        <f>N57</f>
        <v>0</v>
      </c>
      <c r="L57" s="95">
        <v>0</v>
      </c>
      <c r="M57" s="97">
        <v>0</v>
      </c>
      <c r="N57" s="97">
        <v>0</v>
      </c>
      <c r="O57" s="123">
        <v>0</v>
      </c>
      <c r="P57" s="97">
        <f>S57</f>
        <v>0</v>
      </c>
      <c r="Q57" s="97">
        <v>0</v>
      </c>
      <c r="R57" s="97">
        <v>0</v>
      </c>
      <c r="S57" s="97">
        <v>0</v>
      </c>
      <c r="T57" s="123">
        <v>0</v>
      </c>
      <c r="U57" s="95">
        <v>0</v>
      </c>
      <c r="V57" s="95">
        <v>0</v>
      </c>
      <c r="W57" s="95">
        <v>0</v>
      </c>
      <c r="X57" s="95">
        <v>0</v>
      </c>
      <c r="Y57" s="123">
        <v>0</v>
      </c>
      <c r="Z57" s="97">
        <f>AA57+AB57+AC57</f>
        <v>964</v>
      </c>
      <c r="AA57" s="97">
        <v>0</v>
      </c>
      <c r="AB57" s="97">
        <v>0</v>
      </c>
      <c r="AC57" s="97">
        <v>964</v>
      </c>
    </row>
    <row r="58" spans="1:29" s="1" customFormat="1" ht="122.25" customHeight="1" outlineLevel="1" x14ac:dyDescent="0.2">
      <c r="A58" s="117" t="s">
        <v>732</v>
      </c>
      <c r="B58" s="130" t="s">
        <v>748</v>
      </c>
      <c r="C58" s="119">
        <f>E58+J58+O58+Y58+T58</f>
        <v>1</v>
      </c>
      <c r="D58" s="94">
        <f>F58+K58+P58+Z58+U58</f>
        <v>48605</v>
      </c>
      <c r="E58" s="119">
        <f t="shared" ref="E58:X58" si="38">E59+E60+E61</f>
        <v>0</v>
      </c>
      <c r="F58" s="94">
        <f>F59+F60+F61</f>
        <v>0</v>
      </c>
      <c r="G58" s="94">
        <f t="shared" si="38"/>
        <v>0</v>
      </c>
      <c r="H58" s="94">
        <f t="shared" si="38"/>
        <v>0</v>
      </c>
      <c r="I58" s="94">
        <f t="shared" si="38"/>
        <v>0</v>
      </c>
      <c r="J58" s="119">
        <f t="shared" si="38"/>
        <v>0</v>
      </c>
      <c r="K58" s="94">
        <f>K59+K60+K61</f>
        <v>0</v>
      </c>
      <c r="L58" s="94">
        <f t="shared" si="38"/>
        <v>0</v>
      </c>
      <c r="M58" s="94">
        <f t="shared" si="38"/>
        <v>0</v>
      </c>
      <c r="N58" s="94">
        <f t="shared" si="38"/>
        <v>0</v>
      </c>
      <c r="O58" s="119">
        <f t="shared" si="38"/>
        <v>0</v>
      </c>
      <c r="P58" s="94">
        <f t="shared" si="38"/>
        <v>0</v>
      </c>
      <c r="Q58" s="94">
        <f t="shared" si="38"/>
        <v>0</v>
      </c>
      <c r="R58" s="94">
        <f t="shared" si="38"/>
        <v>0</v>
      </c>
      <c r="S58" s="94">
        <f t="shared" si="38"/>
        <v>0</v>
      </c>
      <c r="T58" s="119">
        <f t="shared" si="38"/>
        <v>0</v>
      </c>
      <c r="U58" s="94">
        <f t="shared" si="38"/>
        <v>0</v>
      </c>
      <c r="V58" s="94">
        <f t="shared" si="38"/>
        <v>0</v>
      </c>
      <c r="W58" s="94">
        <f t="shared" si="38"/>
        <v>0</v>
      </c>
      <c r="X58" s="94">
        <f t="shared" si="38"/>
        <v>0</v>
      </c>
      <c r="Y58" s="119">
        <f>Y59+Y60+Y61</f>
        <v>1</v>
      </c>
      <c r="Z58" s="94">
        <f>Z59+Z60+Z61</f>
        <v>48605</v>
      </c>
      <c r="AA58" s="94">
        <f>AA59+AA60+AA61</f>
        <v>0</v>
      </c>
      <c r="AB58" s="94">
        <f>AB59+AB60+AB61</f>
        <v>43654</v>
      </c>
      <c r="AC58" s="94">
        <f>AC59+AC60+AC61</f>
        <v>4951</v>
      </c>
    </row>
    <row r="59" spans="1:29" ht="108" customHeight="1" outlineLevel="1" x14ac:dyDescent="0.2">
      <c r="A59" s="120" t="s">
        <v>754</v>
      </c>
      <c r="B59" s="131" t="s">
        <v>748</v>
      </c>
      <c r="C59" s="122">
        <f t="shared" ref="C59:C61" si="39">E59+J59+O59+Y59+T59</f>
        <v>1</v>
      </c>
      <c r="D59" s="95">
        <f t="shared" ref="D59:D60" si="40">F59+K59+P59+Z59+U59</f>
        <v>45855</v>
      </c>
      <c r="E59" s="123">
        <v>0</v>
      </c>
      <c r="F59" s="97">
        <v>0</v>
      </c>
      <c r="G59" s="97">
        <v>0</v>
      </c>
      <c r="H59" s="97">
        <v>0</v>
      </c>
      <c r="I59" s="97">
        <v>0</v>
      </c>
      <c r="J59" s="122">
        <v>0</v>
      </c>
      <c r="K59" s="95">
        <v>0</v>
      </c>
      <c r="L59" s="95">
        <v>0</v>
      </c>
      <c r="M59" s="97">
        <v>0</v>
      </c>
      <c r="N59" s="97">
        <v>0</v>
      </c>
      <c r="O59" s="123">
        <v>0</v>
      </c>
      <c r="P59" s="97">
        <v>0</v>
      </c>
      <c r="Q59" s="97">
        <v>0</v>
      </c>
      <c r="R59" s="97">
        <v>0</v>
      </c>
      <c r="S59" s="97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123">
        <v>1</v>
      </c>
      <c r="Z59" s="97">
        <f>AA59+AB59+AC59</f>
        <v>45855</v>
      </c>
      <c r="AA59" s="97">
        <v>0</v>
      </c>
      <c r="AB59" s="97">
        <v>43654</v>
      </c>
      <c r="AC59" s="97">
        <v>2201</v>
      </c>
    </row>
    <row r="60" spans="1:29" ht="129.75" customHeight="1" outlineLevel="1" x14ac:dyDescent="0.2">
      <c r="A60" s="120" t="s">
        <v>755</v>
      </c>
      <c r="B60" s="131" t="s">
        <v>828</v>
      </c>
      <c r="C60" s="122">
        <f t="shared" si="39"/>
        <v>0</v>
      </c>
      <c r="D60" s="95">
        <f t="shared" si="40"/>
        <v>1765</v>
      </c>
      <c r="E60" s="123">
        <v>0</v>
      </c>
      <c r="F60" s="97">
        <v>0</v>
      </c>
      <c r="G60" s="97">
        <v>0</v>
      </c>
      <c r="H60" s="97">
        <v>0</v>
      </c>
      <c r="I60" s="97">
        <v>0</v>
      </c>
      <c r="J60" s="122">
        <v>0</v>
      </c>
      <c r="K60" s="95">
        <v>0</v>
      </c>
      <c r="L60" s="95">
        <v>0</v>
      </c>
      <c r="M60" s="97">
        <v>0</v>
      </c>
      <c r="N60" s="97">
        <v>0</v>
      </c>
      <c r="O60" s="123">
        <v>0</v>
      </c>
      <c r="P60" s="97">
        <f>S60</f>
        <v>0</v>
      </c>
      <c r="Q60" s="97">
        <v>0</v>
      </c>
      <c r="R60" s="97">
        <v>0</v>
      </c>
      <c r="S60" s="97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123">
        <v>0</v>
      </c>
      <c r="Z60" s="97">
        <f t="shared" ref="Z60:Z61" si="41">AA60+AB60+AC60</f>
        <v>1765</v>
      </c>
      <c r="AA60" s="97">
        <v>0</v>
      </c>
      <c r="AB60" s="97">
        <v>0</v>
      </c>
      <c r="AC60" s="97">
        <v>1765</v>
      </c>
    </row>
    <row r="61" spans="1:29" ht="128.25" customHeight="1" outlineLevel="1" x14ac:dyDescent="0.2">
      <c r="A61" s="120" t="s">
        <v>756</v>
      </c>
      <c r="B61" s="131" t="s">
        <v>829</v>
      </c>
      <c r="C61" s="122">
        <f t="shared" si="39"/>
        <v>0</v>
      </c>
      <c r="D61" s="95">
        <f>F61+K61+P61+Z61+U61</f>
        <v>985</v>
      </c>
      <c r="E61" s="123">
        <v>0</v>
      </c>
      <c r="F61" s="97">
        <v>0</v>
      </c>
      <c r="G61" s="97">
        <v>0</v>
      </c>
      <c r="H61" s="97">
        <v>0</v>
      </c>
      <c r="I61" s="97">
        <v>0</v>
      </c>
      <c r="J61" s="122">
        <v>0</v>
      </c>
      <c r="K61" s="95">
        <v>0</v>
      </c>
      <c r="L61" s="95">
        <v>0</v>
      </c>
      <c r="M61" s="97">
        <v>0</v>
      </c>
      <c r="N61" s="97">
        <v>0</v>
      </c>
      <c r="O61" s="123">
        <v>0</v>
      </c>
      <c r="P61" s="97">
        <f>S61</f>
        <v>0</v>
      </c>
      <c r="Q61" s="97">
        <v>0</v>
      </c>
      <c r="R61" s="97">
        <v>0</v>
      </c>
      <c r="S61" s="97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123">
        <v>0</v>
      </c>
      <c r="Z61" s="97">
        <f t="shared" si="41"/>
        <v>985</v>
      </c>
      <c r="AA61" s="97">
        <v>0</v>
      </c>
      <c r="AB61" s="97">
        <v>0</v>
      </c>
      <c r="AC61" s="97">
        <v>985</v>
      </c>
    </row>
    <row r="62" spans="1:29" s="1" customFormat="1" ht="79.5" customHeight="1" outlineLevel="1" x14ac:dyDescent="0.2">
      <c r="A62" s="117" t="s">
        <v>1193</v>
      </c>
      <c r="B62" s="130" t="s">
        <v>1194</v>
      </c>
      <c r="C62" s="119">
        <f t="shared" ref="C62:D64" si="42">E62+J62+O62+T62+Y62</f>
        <v>2</v>
      </c>
      <c r="D62" s="94">
        <f t="shared" si="42"/>
        <v>95272</v>
      </c>
      <c r="E62" s="127">
        <v>1</v>
      </c>
      <c r="F62" s="98">
        <f>G62+H62+I62</f>
        <v>66560</v>
      </c>
      <c r="G62" s="98">
        <f>G63+G64</f>
        <v>0</v>
      </c>
      <c r="H62" s="98">
        <f t="shared" ref="H62:I62" si="43">H63+H64</f>
        <v>62060</v>
      </c>
      <c r="I62" s="98">
        <f t="shared" si="43"/>
        <v>4500</v>
      </c>
      <c r="J62" s="119">
        <v>1</v>
      </c>
      <c r="K62" s="94">
        <f>K63+K64</f>
        <v>28712</v>
      </c>
      <c r="L62" s="94">
        <f t="shared" ref="L62:N62" si="44">L63+L64</f>
        <v>0</v>
      </c>
      <c r="M62" s="94">
        <f t="shared" si="44"/>
        <v>27047</v>
      </c>
      <c r="N62" s="94">
        <f t="shared" si="44"/>
        <v>1665</v>
      </c>
      <c r="O62" s="127">
        <v>0</v>
      </c>
      <c r="P62" s="98">
        <f>S62</f>
        <v>0</v>
      </c>
      <c r="Q62" s="98">
        <v>0</v>
      </c>
      <c r="R62" s="98">
        <v>0</v>
      </c>
      <c r="S62" s="98">
        <v>0</v>
      </c>
      <c r="T62" s="127">
        <v>0</v>
      </c>
      <c r="U62" s="98">
        <f t="shared" ref="U62" si="45">V62+W62+X62</f>
        <v>0</v>
      </c>
      <c r="V62" s="98">
        <v>0</v>
      </c>
      <c r="W62" s="98">
        <v>0</v>
      </c>
      <c r="X62" s="98">
        <v>0</v>
      </c>
      <c r="Y62" s="127">
        <v>0</v>
      </c>
      <c r="Z62" s="98">
        <v>0</v>
      </c>
      <c r="AA62" s="98">
        <v>0</v>
      </c>
      <c r="AB62" s="98">
        <v>0</v>
      </c>
      <c r="AC62" s="98">
        <v>0</v>
      </c>
    </row>
    <row r="63" spans="1:29" ht="79.5" customHeight="1" outlineLevel="1" x14ac:dyDescent="0.2">
      <c r="A63" s="120" t="s">
        <v>1282</v>
      </c>
      <c r="B63" s="131" t="s">
        <v>1194</v>
      </c>
      <c r="C63" s="122">
        <f t="shared" si="42"/>
        <v>1</v>
      </c>
      <c r="D63" s="95">
        <f t="shared" si="42"/>
        <v>93901</v>
      </c>
      <c r="E63" s="123">
        <v>1</v>
      </c>
      <c r="F63" s="97">
        <f>G63+H63+I63</f>
        <v>65189</v>
      </c>
      <c r="G63" s="97">
        <v>0</v>
      </c>
      <c r="H63" s="97">
        <f>62060</f>
        <v>62060</v>
      </c>
      <c r="I63" s="97">
        <v>3129</v>
      </c>
      <c r="J63" s="122">
        <v>0</v>
      </c>
      <c r="K63" s="325">
        <f>L63+M63+N63</f>
        <v>28712</v>
      </c>
      <c r="L63" s="325">
        <v>0</v>
      </c>
      <c r="M63" s="326">
        <f>61000-33953</f>
        <v>27047</v>
      </c>
      <c r="N63" s="326">
        <f>3756-2091</f>
        <v>1665</v>
      </c>
      <c r="O63" s="123">
        <v>0</v>
      </c>
      <c r="P63" s="97">
        <f>S63</f>
        <v>0</v>
      </c>
      <c r="Q63" s="97">
        <v>0</v>
      </c>
      <c r="R63" s="97">
        <v>0</v>
      </c>
      <c r="S63" s="97">
        <v>0</v>
      </c>
      <c r="T63" s="123">
        <v>0</v>
      </c>
      <c r="U63" s="97">
        <f t="shared" ref="U63" si="46">V63+W63+X63</f>
        <v>0</v>
      </c>
      <c r="V63" s="97">
        <v>0</v>
      </c>
      <c r="W63" s="97">
        <v>0</v>
      </c>
      <c r="X63" s="97">
        <v>0</v>
      </c>
      <c r="Y63" s="123">
        <v>0</v>
      </c>
      <c r="Z63" s="97">
        <v>0</v>
      </c>
      <c r="AA63" s="97">
        <v>0</v>
      </c>
      <c r="AB63" s="97">
        <v>0</v>
      </c>
      <c r="AC63" s="97">
        <v>0</v>
      </c>
    </row>
    <row r="64" spans="1:29" ht="93" customHeight="1" outlineLevel="1" x14ac:dyDescent="0.2">
      <c r="A64" s="120" t="s">
        <v>1283</v>
      </c>
      <c r="B64" s="131" t="s">
        <v>1284</v>
      </c>
      <c r="C64" s="122">
        <f t="shared" si="42"/>
        <v>0</v>
      </c>
      <c r="D64" s="95">
        <f t="shared" si="42"/>
        <v>1371</v>
      </c>
      <c r="E64" s="123">
        <v>0</v>
      </c>
      <c r="F64" s="97">
        <f>G64+H64+I64</f>
        <v>1371</v>
      </c>
      <c r="G64" s="97">
        <v>0</v>
      </c>
      <c r="H64" s="97">
        <v>0</v>
      </c>
      <c r="I64" s="97">
        <v>1371</v>
      </c>
      <c r="J64" s="122">
        <v>0</v>
      </c>
      <c r="K64" s="95">
        <v>0</v>
      </c>
      <c r="L64" s="95">
        <v>0</v>
      </c>
      <c r="M64" s="97">
        <v>0</v>
      </c>
      <c r="N64" s="97">
        <v>0</v>
      </c>
      <c r="O64" s="123">
        <v>0</v>
      </c>
      <c r="P64" s="97">
        <v>0</v>
      </c>
      <c r="Q64" s="97">
        <v>0</v>
      </c>
      <c r="R64" s="97">
        <v>0</v>
      </c>
      <c r="S64" s="97">
        <v>0</v>
      </c>
      <c r="T64" s="123">
        <v>0</v>
      </c>
      <c r="U64" s="97">
        <v>0</v>
      </c>
      <c r="V64" s="97">
        <v>0</v>
      </c>
      <c r="W64" s="97">
        <v>0</v>
      </c>
      <c r="X64" s="97">
        <v>0</v>
      </c>
      <c r="Y64" s="123">
        <v>0</v>
      </c>
      <c r="Z64" s="97">
        <v>0</v>
      </c>
      <c r="AA64" s="97">
        <v>0</v>
      </c>
      <c r="AB64" s="97">
        <v>0</v>
      </c>
      <c r="AC64" s="97">
        <v>0</v>
      </c>
    </row>
    <row r="65" spans="1:30" s="1" customFormat="1" ht="106.5" customHeight="1" outlineLevel="1" x14ac:dyDescent="0.2">
      <c r="A65" s="117" t="s">
        <v>1355</v>
      </c>
      <c r="B65" s="130" t="s">
        <v>1358</v>
      </c>
      <c r="C65" s="119">
        <f t="shared" ref="C65" si="47">E65+J65+O65+T65+Y65</f>
        <v>0.45</v>
      </c>
      <c r="D65" s="94">
        <f t="shared" ref="D65" si="48">F65+K65+P65+U65+Z65</f>
        <v>138761</v>
      </c>
      <c r="E65" s="127">
        <v>0</v>
      </c>
      <c r="F65" s="98">
        <f>G65+H65+I65</f>
        <v>0</v>
      </c>
      <c r="G65" s="98">
        <v>0</v>
      </c>
      <c r="H65" s="98">
        <v>0</v>
      </c>
      <c r="I65" s="98">
        <v>0</v>
      </c>
      <c r="J65" s="119">
        <f>0.45-0.45</f>
        <v>0</v>
      </c>
      <c r="K65" s="94">
        <f>L65+M65+N65</f>
        <v>37858</v>
      </c>
      <c r="L65" s="94">
        <v>0</v>
      </c>
      <c r="M65" s="98">
        <v>35662</v>
      </c>
      <c r="N65" s="98">
        <v>2196</v>
      </c>
      <c r="O65" s="127">
        <f>0+0.45</f>
        <v>0.45</v>
      </c>
      <c r="P65" s="98">
        <f>Q65+R65+S65</f>
        <v>100903</v>
      </c>
      <c r="Q65" s="98">
        <v>0</v>
      </c>
      <c r="R65" s="98">
        <v>95051</v>
      </c>
      <c r="S65" s="98">
        <v>5852</v>
      </c>
      <c r="T65" s="127">
        <v>0</v>
      </c>
      <c r="U65" s="98">
        <v>0</v>
      </c>
      <c r="V65" s="98">
        <v>0</v>
      </c>
      <c r="W65" s="98">
        <v>0</v>
      </c>
      <c r="X65" s="98">
        <v>0</v>
      </c>
      <c r="Y65" s="127">
        <v>0</v>
      </c>
      <c r="Z65" s="98">
        <v>0</v>
      </c>
      <c r="AA65" s="98">
        <v>0</v>
      </c>
      <c r="AB65" s="98">
        <v>0</v>
      </c>
      <c r="AC65" s="98">
        <v>0</v>
      </c>
    </row>
    <row r="66" spans="1:30" s="60" customFormat="1" ht="31.15" customHeight="1" x14ac:dyDescent="0.2">
      <c r="A66" s="132"/>
      <c r="B66" s="133" t="s">
        <v>16</v>
      </c>
      <c r="C66" s="129">
        <f t="shared" ref="C66:S66" si="49">C50+C54+C58+C62+C65</f>
        <v>4.47</v>
      </c>
      <c r="D66" s="96">
        <f t="shared" si="49"/>
        <v>393157</v>
      </c>
      <c r="E66" s="129">
        <f t="shared" si="49"/>
        <v>1</v>
      </c>
      <c r="F66" s="96">
        <f t="shared" si="49"/>
        <v>66560</v>
      </c>
      <c r="G66" s="96">
        <f t="shared" si="49"/>
        <v>0</v>
      </c>
      <c r="H66" s="96">
        <f t="shared" si="49"/>
        <v>62060</v>
      </c>
      <c r="I66" s="96">
        <f t="shared" si="49"/>
        <v>4500</v>
      </c>
      <c r="J66" s="129">
        <f t="shared" si="49"/>
        <v>1</v>
      </c>
      <c r="K66" s="96">
        <f t="shared" si="49"/>
        <v>66570</v>
      </c>
      <c r="L66" s="96">
        <f t="shared" si="49"/>
        <v>0</v>
      </c>
      <c r="M66" s="96">
        <f t="shared" si="49"/>
        <v>62709</v>
      </c>
      <c r="N66" s="96">
        <f t="shared" si="49"/>
        <v>3861</v>
      </c>
      <c r="O66" s="129">
        <f t="shared" si="49"/>
        <v>0.45</v>
      </c>
      <c r="P66" s="96">
        <f t="shared" si="49"/>
        <v>100903</v>
      </c>
      <c r="Q66" s="96">
        <f t="shared" si="49"/>
        <v>0</v>
      </c>
      <c r="R66" s="96">
        <f t="shared" si="49"/>
        <v>95051</v>
      </c>
      <c r="S66" s="96">
        <f t="shared" si="49"/>
        <v>5852</v>
      </c>
      <c r="T66" s="129">
        <f>T50+Y54+Y58+T62+T65</f>
        <v>1.92</v>
      </c>
      <c r="U66" s="96">
        <f>U50+U54+U58+U62+U65</f>
        <v>0</v>
      </c>
      <c r="V66" s="96">
        <f>V50+AA54+AA58+V62+V65</f>
        <v>0</v>
      </c>
      <c r="W66" s="96">
        <f t="shared" ref="W66:AC66" si="50">W50+W54+W58+W62+W65</f>
        <v>0</v>
      </c>
      <c r="X66" s="96">
        <f t="shared" si="50"/>
        <v>0</v>
      </c>
      <c r="Y66" s="129">
        <f t="shared" si="50"/>
        <v>2.02</v>
      </c>
      <c r="Z66" s="96">
        <f t="shared" si="50"/>
        <v>159124</v>
      </c>
      <c r="AA66" s="96">
        <f t="shared" si="50"/>
        <v>0</v>
      </c>
      <c r="AB66" s="96">
        <f t="shared" si="50"/>
        <v>143600</v>
      </c>
      <c r="AC66" s="96">
        <f t="shared" si="50"/>
        <v>15524</v>
      </c>
      <c r="AD66" s="59"/>
    </row>
    <row r="67" spans="1:30" s="2" customFormat="1" ht="29.45" customHeight="1" x14ac:dyDescent="0.2">
      <c r="A67" s="398" t="s">
        <v>1570</v>
      </c>
      <c r="B67" s="398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8"/>
      <c r="AC67" s="398"/>
    </row>
    <row r="68" spans="1:30" s="2" customFormat="1" ht="107.25" customHeight="1" outlineLevel="1" x14ac:dyDescent="0.2">
      <c r="A68" s="134" t="s">
        <v>165</v>
      </c>
      <c r="B68" s="135" t="s">
        <v>104</v>
      </c>
      <c r="C68" s="136">
        <f>E68+J68+O68+T68+Y68</f>
        <v>0</v>
      </c>
      <c r="D68" s="104">
        <f t="shared" ref="D68:D76" si="51">F68+K68+P68+U68+Z68</f>
        <v>5977</v>
      </c>
      <c r="E68" s="122">
        <v>0</v>
      </c>
      <c r="F68" s="95">
        <f>G68+H68+I68</f>
        <v>0</v>
      </c>
      <c r="G68" s="95">
        <v>0</v>
      </c>
      <c r="H68" s="95">
        <v>0</v>
      </c>
      <c r="I68" s="95">
        <v>0</v>
      </c>
      <c r="J68" s="136">
        <v>0</v>
      </c>
      <c r="K68" s="104">
        <f t="shared" ref="K68" si="52">SUM(L68:N68)</f>
        <v>0</v>
      </c>
      <c r="L68" s="104">
        <v>0</v>
      </c>
      <c r="M68" s="137">
        <v>0</v>
      </c>
      <c r="N68" s="104">
        <f>1723-1723</f>
        <v>0</v>
      </c>
      <c r="O68" s="136">
        <v>0</v>
      </c>
      <c r="P68" s="104">
        <f>Q68+R68+S68</f>
        <v>0</v>
      </c>
      <c r="Q68" s="104">
        <v>0</v>
      </c>
      <c r="R68" s="137">
        <v>0</v>
      </c>
      <c r="S68" s="104">
        <v>0</v>
      </c>
      <c r="T68" s="138">
        <v>0</v>
      </c>
      <c r="U68" s="137">
        <f>V68+W68+X68</f>
        <v>0</v>
      </c>
      <c r="V68" s="137">
        <v>0</v>
      </c>
      <c r="W68" s="137">
        <v>0</v>
      </c>
      <c r="X68" s="137">
        <v>0</v>
      </c>
      <c r="Y68" s="138">
        <v>0</v>
      </c>
      <c r="Z68" s="137">
        <f>AA68+AB68+AC68</f>
        <v>5977</v>
      </c>
      <c r="AA68" s="137">
        <v>0</v>
      </c>
      <c r="AB68" s="137">
        <v>0</v>
      </c>
      <c r="AC68" s="137">
        <f>2100+3877</f>
        <v>5977</v>
      </c>
      <c r="AD68" s="4"/>
    </row>
    <row r="69" spans="1:30" s="2" customFormat="1" ht="163.5" customHeight="1" outlineLevel="1" x14ac:dyDescent="0.2">
      <c r="A69" s="134" t="s">
        <v>166</v>
      </c>
      <c r="B69" s="135" t="s">
        <v>733</v>
      </c>
      <c r="C69" s="136">
        <v>0</v>
      </c>
      <c r="D69" s="104">
        <f t="shared" si="51"/>
        <v>10632</v>
      </c>
      <c r="E69" s="122">
        <v>0</v>
      </c>
      <c r="F69" s="95">
        <f>I69</f>
        <v>5316</v>
      </c>
      <c r="G69" s="95">
        <v>0</v>
      </c>
      <c r="H69" s="95">
        <v>0</v>
      </c>
      <c r="I69" s="95">
        <f>5960-644</f>
        <v>5316</v>
      </c>
      <c r="J69" s="136">
        <v>0</v>
      </c>
      <c r="K69" s="104">
        <f>L69+M69+N69</f>
        <v>5316</v>
      </c>
      <c r="L69" s="104">
        <v>0</v>
      </c>
      <c r="M69" s="137">
        <v>0</v>
      </c>
      <c r="N69" s="104">
        <v>5316</v>
      </c>
      <c r="O69" s="136">
        <v>0</v>
      </c>
      <c r="P69" s="104">
        <v>0</v>
      </c>
      <c r="Q69" s="104">
        <v>0</v>
      </c>
      <c r="R69" s="137">
        <v>0</v>
      </c>
      <c r="S69" s="104">
        <v>0</v>
      </c>
      <c r="T69" s="138">
        <v>0</v>
      </c>
      <c r="U69" s="137">
        <v>0</v>
      </c>
      <c r="V69" s="137">
        <v>0</v>
      </c>
      <c r="W69" s="137">
        <v>0</v>
      </c>
      <c r="X69" s="137">
        <v>0</v>
      </c>
      <c r="Y69" s="138">
        <v>0</v>
      </c>
      <c r="Z69" s="137">
        <v>0</v>
      </c>
      <c r="AA69" s="137">
        <v>0</v>
      </c>
      <c r="AB69" s="137">
        <v>0</v>
      </c>
      <c r="AC69" s="137">
        <v>0</v>
      </c>
      <c r="AD69" s="4"/>
    </row>
    <row r="70" spans="1:30" s="2" customFormat="1" ht="133.5" customHeight="1" outlineLevel="1" x14ac:dyDescent="0.2">
      <c r="A70" s="134" t="s">
        <v>741</v>
      </c>
      <c r="B70" s="135" t="s">
        <v>749</v>
      </c>
      <c r="C70" s="136">
        <v>0</v>
      </c>
      <c r="D70" s="104">
        <f t="shared" si="51"/>
        <v>4685</v>
      </c>
      <c r="E70" s="122">
        <v>0</v>
      </c>
      <c r="F70" s="95">
        <f>I70</f>
        <v>4685</v>
      </c>
      <c r="G70" s="95">
        <v>0</v>
      </c>
      <c r="H70" s="95">
        <v>0</v>
      </c>
      <c r="I70" s="95">
        <v>4685</v>
      </c>
      <c r="J70" s="136">
        <v>0</v>
      </c>
      <c r="K70" s="104">
        <f>L70+M70+N70</f>
        <v>0</v>
      </c>
      <c r="L70" s="104">
        <v>0</v>
      </c>
      <c r="M70" s="137">
        <v>0</v>
      </c>
      <c r="N70" s="104">
        <v>0</v>
      </c>
      <c r="O70" s="136">
        <v>0</v>
      </c>
      <c r="P70" s="104">
        <f>Q70+R70+S70</f>
        <v>0</v>
      </c>
      <c r="Q70" s="104">
        <v>0</v>
      </c>
      <c r="R70" s="137">
        <v>0</v>
      </c>
      <c r="S70" s="104">
        <v>0</v>
      </c>
      <c r="T70" s="138">
        <v>0</v>
      </c>
      <c r="U70" s="137">
        <v>0</v>
      </c>
      <c r="V70" s="137">
        <v>0</v>
      </c>
      <c r="W70" s="137">
        <v>0</v>
      </c>
      <c r="X70" s="137">
        <v>0</v>
      </c>
      <c r="Y70" s="138">
        <v>0</v>
      </c>
      <c r="Z70" s="137">
        <v>0</v>
      </c>
      <c r="AA70" s="137">
        <v>0</v>
      </c>
      <c r="AB70" s="137">
        <v>0</v>
      </c>
      <c r="AC70" s="137">
        <v>0</v>
      </c>
      <c r="AD70" s="4"/>
    </row>
    <row r="71" spans="1:30" ht="121.5" customHeight="1" outlineLevel="1" x14ac:dyDescent="0.2">
      <c r="A71" s="134" t="s">
        <v>742</v>
      </c>
      <c r="B71" s="131" t="s">
        <v>1576</v>
      </c>
      <c r="C71" s="122">
        <f>E71+J71+O71++Y71+T71</f>
        <v>0</v>
      </c>
      <c r="D71" s="97">
        <f t="shared" ref="D71" si="53">F71+K71+P71+Z71+U71</f>
        <v>53</v>
      </c>
      <c r="E71" s="123">
        <v>0</v>
      </c>
      <c r="F71" s="97">
        <v>0</v>
      </c>
      <c r="G71" s="97">
        <v>0</v>
      </c>
      <c r="H71" s="97">
        <v>0</v>
      </c>
      <c r="I71" s="97">
        <v>0</v>
      </c>
      <c r="J71" s="122">
        <v>0</v>
      </c>
      <c r="K71" s="95">
        <f>N71</f>
        <v>53</v>
      </c>
      <c r="L71" s="95">
        <v>0</v>
      </c>
      <c r="M71" s="97">
        <v>0</v>
      </c>
      <c r="N71" s="97">
        <v>53</v>
      </c>
      <c r="O71" s="123">
        <v>0</v>
      </c>
      <c r="P71" s="97">
        <f>S71</f>
        <v>0</v>
      </c>
      <c r="Q71" s="97">
        <v>0</v>
      </c>
      <c r="R71" s="97">
        <v>0</v>
      </c>
      <c r="S71" s="97">
        <v>0</v>
      </c>
      <c r="T71" s="123">
        <v>0</v>
      </c>
      <c r="U71" s="95">
        <v>0</v>
      </c>
      <c r="V71" s="95">
        <v>0</v>
      </c>
      <c r="W71" s="95">
        <v>0</v>
      </c>
      <c r="X71" s="95">
        <v>0</v>
      </c>
      <c r="Y71" s="123">
        <v>0</v>
      </c>
      <c r="Z71" s="97">
        <f>AA71+AB71+AC71</f>
        <v>0</v>
      </c>
      <c r="AA71" s="97">
        <v>0</v>
      </c>
      <c r="AB71" s="97">
        <v>0</v>
      </c>
      <c r="AC71" s="97">
        <v>0</v>
      </c>
    </row>
    <row r="72" spans="1:30" s="2" customFormat="1" ht="85.15" customHeight="1" outlineLevel="1" x14ac:dyDescent="0.2">
      <c r="A72" s="134" t="s">
        <v>743</v>
      </c>
      <c r="B72" s="307" t="s">
        <v>830</v>
      </c>
      <c r="C72" s="136">
        <v>0</v>
      </c>
      <c r="D72" s="104">
        <f t="shared" si="51"/>
        <v>9774</v>
      </c>
      <c r="E72" s="122">
        <v>0</v>
      </c>
      <c r="F72" s="95">
        <f>I72</f>
        <v>0</v>
      </c>
      <c r="G72" s="95">
        <v>0</v>
      </c>
      <c r="H72" s="95">
        <v>0</v>
      </c>
      <c r="I72" s="95">
        <v>0</v>
      </c>
      <c r="J72" s="136">
        <v>0</v>
      </c>
      <c r="K72" s="104">
        <f>L72+M72+N72</f>
        <v>0</v>
      </c>
      <c r="L72" s="104">
        <v>0</v>
      </c>
      <c r="M72" s="137">
        <v>0</v>
      </c>
      <c r="N72" s="104">
        <v>0</v>
      </c>
      <c r="O72" s="136">
        <v>0</v>
      </c>
      <c r="P72" s="104">
        <f>S72</f>
        <v>4887</v>
      </c>
      <c r="Q72" s="104">
        <v>0</v>
      </c>
      <c r="R72" s="137">
        <v>0</v>
      </c>
      <c r="S72" s="104">
        <v>4887</v>
      </c>
      <c r="T72" s="138">
        <v>0</v>
      </c>
      <c r="U72" s="137">
        <f t="shared" ref="U72" si="54">V72+W72+X72</f>
        <v>4887</v>
      </c>
      <c r="V72" s="137">
        <v>0</v>
      </c>
      <c r="W72" s="137">
        <v>0</v>
      </c>
      <c r="X72" s="137">
        <v>4887</v>
      </c>
      <c r="Y72" s="138">
        <v>0</v>
      </c>
      <c r="Z72" s="137">
        <f>AA72+AB72+AC72</f>
        <v>0</v>
      </c>
      <c r="AA72" s="137">
        <v>0</v>
      </c>
      <c r="AB72" s="137">
        <v>0</v>
      </c>
      <c r="AC72" s="137"/>
      <c r="AD72" s="4"/>
    </row>
    <row r="73" spans="1:30" s="2" customFormat="1" ht="87" customHeight="1" outlineLevel="1" x14ac:dyDescent="0.2">
      <c r="A73" s="134" t="s">
        <v>744</v>
      </c>
      <c r="B73" s="307" t="s">
        <v>831</v>
      </c>
      <c r="C73" s="136">
        <v>0</v>
      </c>
      <c r="D73" s="104">
        <f t="shared" si="51"/>
        <v>17986</v>
      </c>
      <c r="E73" s="122">
        <v>0</v>
      </c>
      <c r="F73" s="95">
        <v>0</v>
      </c>
      <c r="G73" s="95">
        <v>0</v>
      </c>
      <c r="H73" s="95">
        <v>0</v>
      </c>
      <c r="I73" s="95">
        <v>0</v>
      </c>
      <c r="J73" s="136">
        <v>0</v>
      </c>
      <c r="K73" s="104">
        <f>L73+M73+N73</f>
        <v>0</v>
      </c>
      <c r="L73" s="104">
        <v>0</v>
      </c>
      <c r="M73" s="137">
        <v>0</v>
      </c>
      <c r="N73" s="104">
        <v>0</v>
      </c>
      <c r="O73" s="136">
        <v>0</v>
      </c>
      <c r="P73" s="104">
        <v>0</v>
      </c>
      <c r="Q73" s="104">
        <v>0</v>
      </c>
      <c r="R73" s="137">
        <v>0</v>
      </c>
      <c r="S73" s="104">
        <v>0</v>
      </c>
      <c r="T73" s="138">
        <v>0</v>
      </c>
      <c r="U73" s="137">
        <v>0</v>
      </c>
      <c r="V73" s="137">
        <v>0</v>
      </c>
      <c r="W73" s="137">
        <v>0</v>
      </c>
      <c r="X73" s="137">
        <v>0</v>
      </c>
      <c r="Y73" s="138">
        <v>0</v>
      </c>
      <c r="Z73" s="137">
        <f>AA73+AB73+AC73</f>
        <v>17986</v>
      </c>
      <c r="AA73" s="137">
        <v>0</v>
      </c>
      <c r="AB73" s="137">
        <v>0</v>
      </c>
      <c r="AC73" s="137">
        <v>17986</v>
      </c>
      <c r="AD73" s="4"/>
    </row>
    <row r="74" spans="1:30" s="2" customFormat="1" ht="86.25" customHeight="1" outlineLevel="1" x14ac:dyDescent="0.2">
      <c r="A74" s="134" t="s">
        <v>746</v>
      </c>
      <c r="B74" s="307" t="s">
        <v>832</v>
      </c>
      <c r="C74" s="136">
        <v>0</v>
      </c>
      <c r="D74" s="104">
        <f t="shared" si="51"/>
        <v>12465</v>
      </c>
      <c r="E74" s="122">
        <v>0</v>
      </c>
      <c r="F74" s="95">
        <f>I74</f>
        <v>0</v>
      </c>
      <c r="G74" s="95">
        <v>0</v>
      </c>
      <c r="H74" s="95">
        <v>0</v>
      </c>
      <c r="I74" s="95">
        <v>0</v>
      </c>
      <c r="J74" s="136">
        <v>0</v>
      </c>
      <c r="K74" s="104">
        <f t="shared" ref="K74:K82" si="55">L74+M74+N74</f>
        <v>0</v>
      </c>
      <c r="L74" s="104">
        <v>0</v>
      </c>
      <c r="M74" s="137">
        <v>0</v>
      </c>
      <c r="N74" s="104">
        <v>0</v>
      </c>
      <c r="O74" s="136">
        <v>0</v>
      </c>
      <c r="P74" s="104">
        <f>S74</f>
        <v>0</v>
      </c>
      <c r="Q74" s="104">
        <v>0</v>
      </c>
      <c r="R74" s="137">
        <v>0</v>
      </c>
      <c r="S74" s="104">
        <v>0</v>
      </c>
      <c r="T74" s="138">
        <v>0</v>
      </c>
      <c r="U74" s="137">
        <v>0</v>
      </c>
      <c r="V74" s="137">
        <v>0</v>
      </c>
      <c r="W74" s="137">
        <v>0</v>
      </c>
      <c r="X74" s="137">
        <v>0</v>
      </c>
      <c r="Y74" s="138">
        <v>0</v>
      </c>
      <c r="Z74" s="137">
        <f>AA74+AB74+AC74</f>
        <v>12465</v>
      </c>
      <c r="AA74" s="137">
        <v>0</v>
      </c>
      <c r="AB74" s="137">
        <v>0</v>
      </c>
      <c r="AC74" s="137">
        <v>12465</v>
      </c>
      <c r="AD74" s="4"/>
    </row>
    <row r="75" spans="1:30" s="2" customFormat="1" ht="93" customHeight="1" outlineLevel="1" x14ac:dyDescent="0.2">
      <c r="A75" s="134" t="s">
        <v>750</v>
      </c>
      <c r="B75" s="307" t="s">
        <v>833</v>
      </c>
      <c r="C75" s="136">
        <v>0</v>
      </c>
      <c r="D75" s="104">
        <f t="shared" si="51"/>
        <v>51172</v>
      </c>
      <c r="E75" s="122">
        <v>0</v>
      </c>
      <c r="F75" s="95">
        <v>0</v>
      </c>
      <c r="G75" s="95">
        <v>0</v>
      </c>
      <c r="H75" s="95">
        <v>0</v>
      </c>
      <c r="I75" s="95">
        <v>0</v>
      </c>
      <c r="J75" s="136">
        <v>0</v>
      </c>
      <c r="K75" s="104">
        <f t="shared" si="55"/>
        <v>0</v>
      </c>
      <c r="L75" s="104">
        <v>0</v>
      </c>
      <c r="M75" s="137">
        <v>0</v>
      </c>
      <c r="N75" s="104">
        <v>0</v>
      </c>
      <c r="O75" s="136">
        <v>0</v>
      </c>
      <c r="P75" s="104">
        <f>S75</f>
        <v>0</v>
      </c>
      <c r="Q75" s="104">
        <v>0</v>
      </c>
      <c r="R75" s="137">
        <v>0</v>
      </c>
      <c r="S75" s="104">
        <v>0</v>
      </c>
      <c r="T75" s="138">
        <v>0</v>
      </c>
      <c r="U75" s="137">
        <f>X75</f>
        <v>0</v>
      </c>
      <c r="V75" s="137">
        <v>0</v>
      </c>
      <c r="W75" s="137">
        <v>0</v>
      </c>
      <c r="X75" s="137">
        <v>0</v>
      </c>
      <c r="Y75" s="138">
        <v>0</v>
      </c>
      <c r="Z75" s="137">
        <f t="shared" ref="Z75:Z80" si="56">AA75+AB75+AC75</f>
        <v>51172</v>
      </c>
      <c r="AA75" s="137">
        <v>0</v>
      </c>
      <c r="AB75" s="137">
        <v>0</v>
      </c>
      <c r="AC75" s="137">
        <f>18214+32958</f>
        <v>51172</v>
      </c>
      <c r="AD75" s="4"/>
    </row>
    <row r="76" spans="1:30" s="2" customFormat="1" ht="102.75" customHeight="1" outlineLevel="1" x14ac:dyDescent="0.2">
      <c r="A76" s="134" t="s">
        <v>954</v>
      </c>
      <c r="B76" s="307" t="s">
        <v>105</v>
      </c>
      <c r="C76" s="136">
        <v>0</v>
      </c>
      <c r="D76" s="104">
        <f t="shared" si="51"/>
        <v>16750</v>
      </c>
      <c r="E76" s="122">
        <v>0</v>
      </c>
      <c r="F76" s="95">
        <f t="shared" ref="F76:F80" si="57">G76+H76+I76</f>
        <v>0</v>
      </c>
      <c r="G76" s="95">
        <v>0</v>
      </c>
      <c r="H76" s="95">
        <v>0</v>
      </c>
      <c r="I76" s="95">
        <v>0</v>
      </c>
      <c r="J76" s="136">
        <v>0</v>
      </c>
      <c r="K76" s="104">
        <f t="shared" si="55"/>
        <v>0</v>
      </c>
      <c r="L76" s="104">
        <v>0</v>
      </c>
      <c r="M76" s="137">
        <v>0</v>
      </c>
      <c r="N76" s="104">
        <v>0</v>
      </c>
      <c r="O76" s="136">
        <v>0</v>
      </c>
      <c r="P76" s="104">
        <f t="shared" ref="P76:P80" si="58">Q76+R76+S76</f>
        <v>0</v>
      </c>
      <c r="Q76" s="104">
        <v>0</v>
      </c>
      <c r="R76" s="137">
        <v>0</v>
      </c>
      <c r="S76" s="104">
        <v>0</v>
      </c>
      <c r="T76" s="138">
        <v>0</v>
      </c>
      <c r="U76" s="137">
        <f t="shared" ref="U76:U80" si="59">V76+W76+X76</f>
        <v>0</v>
      </c>
      <c r="V76" s="137">
        <v>0</v>
      </c>
      <c r="W76" s="137">
        <v>0</v>
      </c>
      <c r="X76" s="137">
        <v>0</v>
      </c>
      <c r="Y76" s="138">
        <v>0</v>
      </c>
      <c r="Z76" s="137">
        <f t="shared" si="56"/>
        <v>16750</v>
      </c>
      <c r="AA76" s="137">
        <v>0</v>
      </c>
      <c r="AB76" s="137">
        <v>0</v>
      </c>
      <c r="AC76" s="137">
        <f>5800+10950</f>
        <v>16750</v>
      </c>
      <c r="AD76" s="4"/>
    </row>
    <row r="77" spans="1:30" s="2" customFormat="1" ht="145.5" customHeight="1" outlineLevel="1" x14ac:dyDescent="0.2">
      <c r="A77" s="134" t="s">
        <v>955</v>
      </c>
      <c r="B77" s="307" t="s">
        <v>1275</v>
      </c>
      <c r="C77" s="136">
        <v>0</v>
      </c>
      <c r="D77" s="104">
        <f t="shared" ref="D77" si="60">F77+K77+P77+U77+Z77</f>
        <v>10340</v>
      </c>
      <c r="E77" s="122">
        <v>0</v>
      </c>
      <c r="F77" s="95">
        <f t="shared" si="57"/>
        <v>6871</v>
      </c>
      <c r="G77" s="95">
        <v>0</v>
      </c>
      <c r="H77" s="95">
        <v>0</v>
      </c>
      <c r="I77" s="95">
        <v>6871</v>
      </c>
      <c r="J77" s="136">
        <v>0</v>
      </c>
      <c r="K77" s="104">
        <f>L77+M77+N77</f>
        <v>3469</v>
      </c>
      <c r="L77" s="104">
        <v>0</v>
      </c>
      <c r="M77" s="137">
        <v>0</v>
      </c>
      <c r="N77" s="104">
        <f>3361+108</f>
        <v>3469</v>
      </c>
      <c r="O77" s="136">
        <v>0</v>
      </c>
      <c r="P77" s="104">
        <f t="shared" si="58"/>
        <v>0</v>
      </c>
      <c r="Q77" s="104">
        <v>0</v>
      </c>
      <c r="R77" s="137">
        <v>0</v>
      </c>
      <c r="S77" s="104">
        <v>0</v>
      </c>
      <c r="T77" s="138">
        <v>0</v>
      </c>
      <c r="U77" s="137">
        <f t="shared" si="59"/>
        <v>0</v>
      </c>
      <c r="V77" s="137">
        <v>0</v>
      </c>
      <c r="W77" s="137">
        <v>0</v>
      </c>
      <c r="X77" s="137">
        <v>0</v>
      </c>
      <c r="Y77" s="138">
        <v>0</v>
      </c>
      <c r="Z77" s="137">
        <f t="shared" si="56"/>
        <v>0</v>
      </c>
      <c r="AA77" s="137">
        <v>0</v>
      </c>
      <c r="AB77" s="137">
        <v>0</v>
      </c>
      <c r="AC77" s="137">
        <v>0</v>
      </c>
      <c r="AD77" s="4"/>
    </row>
    <row r="78" spans="1:30" s="2" customFormat="1" ht="73.5" customHeight="1" outlineLevel="1" x14ac:dyDescent="0.2">
      <c r="A78" s="134" t="s">
        <v>958</v>
      </c>
      <c r="B78" s="307" t="s">
        <v>956</v>
      </c>
      <c r="C78" s="136">
        <v>0</v>
      </c>
      <c r="D78" s="104">
        <f t="shared" ref="D78" si="61">F78+K78+P78+U78+Z78</f>
        <v>0</v>
      </c>
      <c r="E78" s="122">
        <v>0</v>
      </c>
      <c r="F78" s="95">
        <f t="shared" si="57"/>
        <v>0</v>
      </c>
      <c r="G78" s="95">
        <v>0</v>
      </c>
      <c r="H78" s="95">
        <v>0</v>
      </c>
      <c r="I78" s="95">
        <v>0</v>
      </c>
      <c r="J78" s="136">
        <v>0</v>
      </c>
      <c r="K78" s="104">
        <f t="shared" si="55"/>
        <v>0</v>
      </c>
      <c r="L78" s="104">
        <v>0</v>
      </c>
      <c r="M78" s="137">
        <v>0</v>
      </c>
      <c r="N78" s="104">
        <v>0</v>
      </c>
      <c r="O78" s="136">
        <v>0</v>
      </c>
      <c r="P78" s="104">
        <f t="shared" si="58"/>
        <v>0</v>
      </c>
      <c r="Q78" s="104">
        <v>0</v>
      </c>
      <c r="R78" s="137">
        <v>0</v>
      </c>
      <c r="S78" s="104">
        <v>0</v>
      </c>
      <c r="T78" s="138">
        <v>0</v>
      </c>
      <c r="U78" s="137">
        <f t="shared" si="59"/>
        <v>0</v>
      </c>
      <c r="V78" s="137">
        <v>0</v>
      </c>
      <c r="W78" s="137">
        <v>0</v>
      </c>
      <c r="X78" s="137">
        <v>0</v>
      </c>
      <c r="Y78" s="138">
        <v>0</v>
      </c>
      <c r="Z78" s="137">
        <f t="shared" si="56"/>
        <v>0</v>
      </c>
      <c r="AA78" s="137">
        <v>0</v>
      </c>
      <c r="AB78" s="137">
        <v>0</v>
      </c>
      <c r="AC78" s="137">
        <v>0</v>
      </c>
      <c r="AD78" s="4"/>
    </row>
    <row r="79" spans="1:30" s="2" customFormat="1" ht="165.75" customHeight="1" outlineLevel="1" x14ac:dyDescent="0.2">
      <c r="A79" s="134" t="s">
        <v>994</v>
      </c>
      <c r="B79" s="307" t="s">
        <v>957</v>
      </c>
      <c r="C79" s="136">
        <v>0</v>
      </c>
      <c r="D79" s="104">
        <f t="shared" ref="D79" si="62">F79+K79+P79+U79+Z79</f>
        <v>3016</v>
      </c>
      <c r="E79" s="122">
        <v>0</v>
      </c>
      <c r="F79" s="95">
        <f t="shared" si="57"/>
        <v>1512</v>
      </c>
      <c r="G79" s="95">
        <v>0</v>
      </c>
      <c r="H79" s="95">
        <v>0</v>
      </c>
      <c r="I79" s="95">
        <v>1512</v>
      </c>
      <c r="J79" s="136">
        <v>0</v>
      </c>
      <c r="K79" s="104">
        <f t="shared" si="55"/>
        <v>1504</v>
      </c>
      <c r="L79" s="104">
        <v>0</v>
      </c>
      <c r="M79" s="137">
        <v>0</v>
      </c>
      <c r="N79" s="104">
        <v>1504</v>
      </c>
      <c r="O79" s="136">
        <v>0</v>
      </c>
      <c r="P79" s="104">
        <f t="shared" si="58"/>
        <v>0</v>
      </c>
      <c r="Q79" s="104">
        <v>0</v>
      </c>
      <c r="R79" s="137">
        <v>0</v>
      </c>
      <c r="S79" s="104">
        <v>0</v>
      </c>
      <c r="T79" s="138">
        <v>0</v>
      </c>
      <c r="U79" s="137">
        <f t="shared" si="59"/>
        <v>0</v>
      </c>
      <c r="V79" s="137">
        <v>0</v>
      </c>
      <c r="W79" s="137">
        <v>0</v>
      </c>
      <c r="X79" s="137">
        <v>0</v>
      </c>
      <c r="Y79" s="138">
        <v>0</v>
      </c>
      <c r="Z79" s="137">
        <f t="shared" si="56"/>
        <v>0</v>
      </c>
      <c r="AA79" s="137">
        <v>0</v>
      </c>
      <c r="AB79" s="137">
        <v>0</v>
      </c>
      <c r="AC79" s="137">
        <v>0</v>
      </c>
      <c r="AD79" s="4"/>
    </row>
    <row r="80" spans="1:30" s="2" customFormat="1" ht="75" customHeight="1" outlineLevel="1" x14ac:dyDescent="0.2">
      <c r="A80" s="134" t="s">
        <v>995</v>
      </c>
      <c r="B80" s="307" t="s">
        <v>959</v>
      </c>
      <c r="C80" s="136">
        <v>0</v>
      </c>
      <c r="D80" s="104">
        <f t="shared" ref="D80" si="63">F80+K80+P80+U80+Z80</f>
        <v>1100</v>
      </c>
      <c r="E80" s="122">
        <v>0</v>
      </c>
      <c r="F80" s="95">
        <f t="shared" si="57"/>
        <v>1100</v>
      </c>
      <c r="G80" s="95">
        <v>0</v>
      </c>
      <c r="H80" s="95">
        <v>0</v>
      </c>
      <c r="I80" s="95">
        <v>1100</v>
      </c>
      <c r="J80" s="136">
        <v>0</v>
      </c>
      <c r="K80" s="104">
        <f t="shared" si="55"/>
        <v>0</v>
      </c>
      <c r="L80" s="104">
        <v>0</v>
      </c>
      <c r="M80" s="137">
        <v>0</v>
      </c>
      <c r="N80" s="104">
        <v>0</v>
      </c>
      <c r="O80" s="136">
        <v>0</v>
      </c>
      <c r="P80" s="104">
        <f t="shared" si="58"/>
        <v>0</v>
      </c>
      <c r="Q80" s="104">
        <v>0</v>
      </c>
      <c r="R80" s="137">
        <v>0</v>
      </c>
      <c r="S80" s="104">
        <v>0</v>
      </c>
      <c r="T80" s="138">
        <v>0</v>
      </c>
      <c r="U80" s="137">
        <f t="shared" si="59"/>
        <v>0</v>
      </c>
      <c r="V80" s="137">
        <v>0</v>
      </c>
      <c r="W80" s="137">
        <v>0</v>
      </c>
      <c r="X80" s="137">
        <v>0</v>
      </c>
      <c r="Y80" s="138">
        <v>0</v>
      </c>
      <c r="Z80" s="137">
        <f t="shared" si="56"/>
        <v>0</v>
      </c>
      <c r="AA80" s="137">
        <v>0</v>
      </c>
      <c r="AB80" s="137">
        <v>0</v>
      </c>
      <c r="AC80" s="137">
        <v>0</v>
      </c>
      <c r="AD80" s="4"/>
    </row>
    <row r="81" spans="1:31" s="2" customFormat="1" ht="110.45" customHeight="1" outlineLevel="1" x14ac:dyDescent="0.2">
      <c r="A81" s="134" t="s">
        <v>1127</v>
      </c>
      <c r="B81" s="307" t="s">
        <v>996</v>
      </c>
      <c r="C81" s="136">
        <v>0</v>
      </c>
      <c r="D81" s="104">
        <f t="shared" ref="D81:D82" si="64">F81+K81+P81+U81+Z81</f>
        <v>13280</v>
      </c>
      <c r="E81" s="122">
        <v>0</v>
      </c>
      <c r="F81" s="95">
        <f t="shared" ref="F81:F82" si="65">G81+H81+I81</f>
        <v>6923</v>
      </c>
      <c r="G81" s="95">
        <v>0</v>
      </c>
      <c r="H81" s="95">
        <v>6590</v>
      </c>
      <c r="I81" s="95">
        <v>333</v>
      </c>
      <c r="J81" s="136">
        <v>0</v>
      </c>
      <c r="K81" s="104">
        <f t="shared" si="55"/>
        <v>6357</v>
      </c>
      <c r="L81" s="104">
        <v>0</v>
      </c>
      <c r="M81" s="137">
        <v>0</v>
      </c>
      <c r="N81" s="104">
        <v>6357</v>
      </c>
      <c r="O81" s="136">
        <v>0</v>
      </c>
      <c r="P81" s="104">
        <f t="shared" ref="P81:P82" si="66">Q81+R81+S81</f>
        <v>0</v>
      </c>
      <c r="Q81" s="104">
        <v>0</v>
      </c>
      <c r="R81" s="137">
        <v>0</v>
      </c>
      <c r="S81" s="104">
        <v>0</v>
      </c>
      <c r="T81" s="138">
        <v>0</v>
      </c>
      <c r="U81" s="137">
        <f t="shared" ref="U81:U82" si="67">V81+W81+X81</f>
        <v>0</v>
      </c>
      <c r="V81" s="137">
        <v>0</v>
      </c>
      <c r="W81" s="137">
        <v>0</v>
      </c>
      <c r="X81" s="137">
        <v>0</v>
      </c>
      <c r="Y81" s="138">
        <v>0</v>
      </c>
      <c r="Z81" s="137">
        <f t="shared" ref="Z81:Z82" si="68">AA81+AB81+AC81</f>
        <v>0</v>
      </c>
      <c r="AA81" s="137">
        <v>0</v>
      </c>
      <c r="AB81" s="137">
        <v>0</v>
      </c>
      <c r="AC81" s="137">
        <v>0</v>
      </c>
      <c r="AD81" s="4"/>
    </row>
    <row r="82" spans="1:31" s="2" customFormat="1" ht="236.45" customHeight="1" outlineLevel="1" x14ac:dyDescent="0.2">
      <c r="A82" s="134" t="s">
        <v>1128</v>
      </c>
      <c r="B82" s="307" t="s">
        <v>997</v>
      </c>
      <c r="C82" s="136">
        <v>0</v>
      </c>
      <c r="D82" s="104">
        <f t="shared" si="64"/>
        <v>778</v>
      </c>
      <c r="E82" s="122">
        <v>0</v>
      </c>
      <c r="F82" s="95">
        <f t="shared" si="65"/>
        <v>778</v>
      </c>
      <c r="G82" s="95">
        <v>0</v>
      </c>
      <c r="H82" s="95">
        <v>0</v>
      </c>
      <c r="I82" s="95">
        <v>778</v>
      </c>
      <c r="J82" s="136">
        <v>0</v>
      </c>
      <c r="K82" s="104">
        <f t="shared" si="55"/>
        <v>0</v>
      </c>
      <c r="L82" s="104">
        <v>0</v>
      </c>
      <c r="M82" s="137">
        <v>0</v>
      </c>
      <c r="N82" s="104">
        <v>0</v>
      </c>
      <c r="O82" s="136">
        <v>0</v>
      </c>
      <c r="P82" s="104">
        <f t="shared" si="66"/>
        <v>0</v>
      </c>
      <c r="Q82" s="104">
        <v>0</v>
      </c>
      <c r="R82" s="137">
        <v>0</v>
      </c>
      <c r="S82" s="104">
        <v>0</v>
      </c>
      <c r="T82" s="138">
        <v>0</v>
      </c>
      <c r="U82" s="137">
        <f t="shared" si="67"/>
        <v>0</v>
      </c>
      <c r="V82" s="137">
        <v>0</v>
      </c>
      <c r="W82" s="137">
        <v>0</v>
      </c>
      <c r="X82" s="137">
        <v>0</v>
      </c>
      <c r="Y82" s="138">
        <v>0</v>
      </c>
      <c r="Z82" s="137">
        <f t="shared" si="68"/>
        <v>0</v>
      </c>
      <c r="AA82" s="137">
        <v>0</v>
      </c>
      <c r="AB82" s="137">
        <v>0</v>
      </c>
      <c r="AC82" s="137">
        <v>0</v>
      </c>
      <c r="AD82" s="4"/>
    </row>
    <row r="83" spans="1:31" s="2" customFormat="1" ht="116.25" customHeight="1" outlineLevel="1" x14ac:dyDescent="0.2">
      <c r="A83" s="134" t="s">
        <v>1129</v>
      </c>
      <c r="B83" s="307" t="s">
        <v>1130</v>
      </c>
      <c r="C83" s="136">
        <v>0</v>
      </c>
      <c r="D83" s="104">
        <f t="shared" ref="D83:D87" si="69">F83+K83+P83+U83+Z83</f>
        <v>4370</v>
      </c>
      <c r="E83" s="122">
        <v>0</v>
      </c>
      <c r="F83" s="95">
        <f t="shared" ref="F83:F87" si="70">G83+H83+I83</f>
        <v>4370</v>
      </c>
      <c r="G83" s="95">
        <v>0</v>
      </c>
      <c r="H83" s="95">
        <v>4160</v>
      </c>
      <c r="I83" s="95">
        <v>210</v>
      </c>
      <c r="J83" s="136">
        <v>0</v>
      </c>
      <c r="K83" s="104">
        <f t="shared" ref="K83" si="71">L83+M83+N83</f>
        <v>0</v>
      </c>
      <c r="L83" s="104">
        <v>0</v>
      </c>
      <c r="M83" s="137">
        <v>0</v>
      </c>
      <c r="N83" s="104">
        <v>0</v>
      </c>
      <c r="O83" s="136">
        <v>0</v>
      </c>
      <c r="P83" s="104">
        <f t="shared" ref="P83:P87" si="72">Q83+R83+S83</f>
        <v>0</v>
      </c>
      <c r="Q83" s="104">
        <v>0</v>
      </c>
      <c r="R83" s="137">
        <v>0</v>
      </c>
      <c r="S83" s="104">
        <v>0</v>
      </c>
      <c r="T83" s="138">
        <v>0</v>
      </c>
      <c r="U83" s="137">
        <f t="shared" ref="U83:U87" si="73">V83+W83+X83</f>
        <v>0</v>
      </c>
      <c r="V83" s="137">
        <v>0</v>
      </c>
      <c r="W83" s="137">
        <v>0</v>
      </c>
      <c r="X83" s="137">
        <v>0</v>
      </c>
      <c r="Y83" s="138">
        <v>0</v>
      </c>
      <c r="Z83" s="137">
        <f t="shared" ref="Z83:Z87" si="74">AA83+AB83+AC83</f>
        <v>0</v>
      </c>
      <c r="AA83" s="137">
        <v>0</v>
      </c>
      <c r="AB83" s="137">
        <v>0</v>
      </c>
      <c r="AC83" s="137">
        <v>0</v>
      </c>
      <c r="AD83" s="4"/>
    </row>
    <row r="84" spans="1:31" s="2" customFormat="1" ht="109.5" customHeight="1" outlineLevel="1" x14ac:dyDescent="0.2">
      <c r="A84" s="134" t="s">
        <v>1177</v>
      </c>
      <c r="B84" s="307" t="s">
        <v>1131</v>
      </c>
      <c r="C84" s="136">
        <v>0</v>
      </c>
      <c r="D84" s="104">
        <f t="shared" si="69"/>
        <v>4797</v>
      </c>
      <c r="E84" s="122">
        <v>0</v>
      </c>
      <c r="F84" s="95">
        <f t="shared" si="70"/>
        <v>4081</v>
      </c>
      <c r="G84" s="95">
        <v>0</v>
      </c>
      <c r="H84" s="95">
        <v>3885</v>
      </c>
      <c r="I84" s="95">
        <v>196</v>
      </c>
      <c r="J84" s="136">
        <v>0</v>
      </c>
      <c r="K84" s="104">
        <f t="shared" ref="K84:K90" si="75">SUM(L84:N84)</f>
        <v>716</v>
      </c>
      <c r="L84" s="104">
        <v>0</v>
      </c>
      <c r="M84" s="137">
        <v>0</v>
      </c>
      <c r="N84" s="104">
        <v>716</v>
      </c>
      <c r="O84" s="136">
        <v>0</v>
      </c>
      <c r="P84" s="104">
        <f t="shared" si="72"/>
        <v>0</v>
      </c>
      <c r="Q84" s="104">
        <v>0</v>
      </c>
      <c r="R84" s="137">
        <v>0</v>
      </c>
      <c r="S84" s="104">
        <v>0</v>
      </c>
      <c r="T84" s="138">
        <v>0</v>
      </c>
      <c r="U84" s="137">
        <f t="shared" si="73"/>
        <v>0</v>
      </c>
      <c r="V84" s="137">
        <v>0</v>
      </c>
      <c r="W84" s="137">
        <v>0</v>
      </c>
      <c r="X84" s="137">
        <v>0</v>
      </c>
      <c r="Y84" s="138">
        <v>0</v>
      </c>
      <c r="Z84" s="137">
        <f t="shared" si="74"/>
        <v>0</v>
      </c>
      <c r="AA84" s="137">
        <v>0</v>
      </c>
      <c r="AB84" s="137">
        <v>0</v>
      </c>
      <c r="AC84" s="137">
        <v>0</v>
      </c>
      <c r="AD84" s="4"/>
    </row>
    <row r="85" spans="1:31" s="2" customFormat="1" ht="105.6" customHeight="1" outlineLevel="1" x14ac:dyDescent="0.2">
      <c r="A85" s="134" t="s">
        <v>1334</v>
      </c>
      <c r="B85" s="307" t="s">
        <v>1132</v>
      </c>
      <c r="C85" s="136">
        <v>0</v>
      </c>
      <c r="D85" s="104">
        <f t="shared" si="69"/>
        <v>1786</v>
      </c>
      <c r="E85" s="122">
        <v>0</v>
      </c>
      <c r="F85" s="95">
        <f t="shared" si="70"/>
        <v>1786</v>
      </c>
      <c r="G85" s="95">
        <v>0</v>
      </c>
      <c r="H85" s="95">
        <v>1700</v>
      </c>
      <c r="I85" s="95">
        <v>86</v>
      </c>
      <c r="J85" s="136">
        <v>0</v>
      </c>
      <c r="K85" s="104">
        <f t="shared" si="75"/>
        <v>0</v>
      </c>
      <c r="L85" s="104">
        <v>0</v>
      </c>
      <c r="M85" s="137">
        <v>0</v>
      </c>
      <c r="N85" s="104">
        <v>0</v>
      </c>
      <c r="O85" s="136">
        <v>0</v>
      </c>
      <c r="P85" s="104">
        <f t="shared" si="72"/>
        <v>0</v>
      </c>
      <c r="Q85" s="104">
        <v>0</v>
      </c>
      <c r="R85" s="137">
        <v>0</v>
      </c>
      <c r="S85" s="104">
        <v>0</v>
      </c>
      <c r="T85" s="138">
        <v>0</v>
      </c>
      <c r="U85" s="137">
        <f t="shared" si="73"/>
        <v>0</v>
      </c>
      <c r="V85" s="137">
        <v>0</v>
      </c>
      <c r="W85" s="137">
        <v>0</v>
      </c>
      <c r="X85" s="137">
        <v>0</v>
      </c>
      <c r="Y85" s="138">
        <v>0</v>
      </c>
      <c r="Z85" s="137">
        <f t="shared" si="74"/>
        <v>0</v>
      </c>
      <c r="AA85" s="137">
        <v>0</v>
      </c>
      <c r="AB85" s="137">
        <v>0</v>
      </c>
      <c r="AC85" s="137">
        <v>0</v>
      </c>
      <c r="AD85" s="4"/>
    </row>
    <row r="86" spans="1:31" s="2" customFormat="1" ht="105.6" customHeight="1" outlineLevel="1" x14ac:dyDescent="0.2">
      <c r="A86" s="134" t="s">
        <v>1335</v>
      </c>
      <c r="B86" s="307" t="s">
        <v>1332</v>
      </c>
      <c r="C86" s="136">
        <v>0</v>
      </c>
      <c r="D86" s="104">
        <f t="shared" si="69"/>
        <v>3041</v>
      </c>
      <c r="E86" s="122">
        <v>0</v>
      </c>
      <c r="F86" s="95">
        <f t="shared" si="70"/>
        <v>3041</v>
      </c>
      <c r="G86" s="95">
        <v>0</v>
      </c>
      <c r="H86" s="95">
        <v>0</v>
      </c>
      <c r="I86" s="95">
        <v>3041</v>
      </c>
      <c r="J86" s="136">
        <v>0</v>
      </c>
      <c r="K86" s="104">
        <f t="shared" si="75"/>
        <v>0</v>
      </c>
      <c r="L86" s="104">
        <v>0</v>
      </c>
      <c r="M86" s="137">
        <v>0</v>
      </c>
      <c r="N86" s="104">
        <v>0</v>
      </c>
      <c r="O86" s="136">
        <v>0</v>
      </c>
      <c r="P86" s="104">
        <f t="shared" si="72"/>
        <v>0</v>
      </c>
      <c r="Q86" s="104">
        <v>0</v>
      </c>
      <c r="R86" s="137">
        <v>0</v>
      </c>
      <c r="S86" s="104">
        <v>0</v>
      </c>
      <c r="T86" s="138">
        <v>0</v>
      </c>
      <c r="U86" s="137">
        <f t="shared" si="73"/>
        <v>0</v>
      </c>
      <c r="V86" s="137">
        <v>0</v>
      </c>
      <c r="W86" s="137">
        <v>0</v>
      </c>
      <c r="X86" s="137">
        <v>0</v>
      </c>
      <c r="Y86" s="138">
        <v>0</v>
      </c>
      <c r="Z86" s="137">
        <f t="shared" si="74"/>
        <v>0</v>
      </c>
      <c r="AA86" s="137">
        <v>0</v>
      </c>
      <c r="AB86" s="137">
        <v>0</v>
      </c>
      <c r="AC86" s="137">
        <v>0</v>
      </c>
      <c r="AD86" s="4"/>
    </row>
    <row r="87" spans="1:31" s="2" customFormat="1" ht="105.6" customHeight="1" outlineLevel="1" x14ac:dyDescent="0.2">
      <c r="A87" s="134" t="s">
        <v>1371</v>
      </c>
      <c r="B87" s="307" t="s">
        <v>1333</v>
      </c>
      <c r="C87" s="136">
        <v>0</v>
      </c>
      <c r="D87" s="104">
        <f t="shared" si="69"/>
        <v>3893</v>
      </c>
      <c r="E87" s="122">
        <v>0</v>
      </c>
      <c r="F87" s="95">
        <f t="shared" si="70"/>
        <v>3893</v>
      </c>
      <c r="G87" s="95">
        <v>0</v>
      </c>
      <c r="H87" s="95">
        <v>0</v>
      </c>
      <c r="I87" s="95">
        <f>3893</f>
        <v>3893</v>
      </c>
      <c r="J87" s="136">
        <v>0</v>
      </c>
      <c r="K87" s="104">
        <f t="shared" si="75"/>
        <v>0</v>
      </c>
      <c r="L87" s="104">
        <v>0</v>
      </c>
      <c r="M87" s="137">
        <v>0</v>
      </c>
      <c r="N87" s="104">
        <v>0</v>
      </c>
      <c r="O87" s="136">
        <v>0</v>
      </c>
      <c r="P87" s="104">
        <f t="shared" si="72"/>
        <v>0</v>
      </c>
      <c r="Q87" s="104">
        <v>0</v>
      </c>
      <c r="R87" s="137">
        <v>0</v>
      </c>
      <c r="S87" s="104">
        <v>0</v>
      </c>
      <c r="T87" s="138">
        <v>0</v>
      </c>
      <c r="U87" s="137">
        <f t="shared" si="73"/>
        <v>0</v>
      </c>
      <c r="V87" s="137">
        <v>0</v>
      </c>
      <c r="W87" s="137">
        <v>0</v>
      </c>
      <c r="X87" s="137">
        <v>0</v>
      </c>
      <c r="Y87" s="138">
        <v>0</v>
      </c>
      <c r="Z87" s="137">
        <f t="shared" si="74"/>
        <v>0</v>
      </c>
      <c r="AA87" s="137">
        <v>0</v>
      </c>
      <c r="AB87" s="137">
        <v>0</v>
      </c>
      <c r="AC87" s="137">
        <v>0</v>
      </c>
      <c r="AD87" s="4"/>
    </row>
    <row r="88" spans="1:31" s="2" customFormat="1" ht="72" customHeight="1" outlineLevel="1" x14ac:dyDescent="0.2">
      <c r="A88" s="134" t="s">
        <v>1380</v>
      </c>
      <c r="B88" s="307" t="s">
        <v>1370</v>
      </c>
      <c r="C88" s="136">
        <v>0</v>
      </c>
      <c r="D88" s="104">
        <f t="shared" ref="D88" si="76">F88+K88+P88+U88+Z88</f>
        <v>263</v>
      </c>
      <c r="E88" s="122">
        <v>0</v>
      </c>
      <c r="F88" s="95">
        <f t="shared" ref="F88" si="77">G88+H88+I88</f>
        <v>0</v>
      </c>
      <c r="G88" s="95">
        <v>0</v>
      </c>
      <c r="H88" s="95">
        <v>0</v>
      </c>
      <c r="I88" s="95">
        <v>0</v>
      </c>
      <c r="J88" s="136">
        <v>0</v>
      </c>
      <c r="K88" s="104">
        <f t="shared" si="75"/>
        <v>263</v>
      </c>
      <c r="L88" s="104">
        <v>0</v>
      </c>
      <c r="M88" s="137">
        <v>0</v>
      </c>
      <c r="N88" s="104">
        <v>263</v>
      </c>
      <c r="O88" s="136">
        <v>0</v>
      </c>
      <c r="P88" s="104">
        <f t="shared" ref="P88" si="78">Q88+R88+S88</f>
        <v>0</v>
      </c>
      <c r="Q88" s="104">
        <v>0</v>
      </c>
      <c r="R88" s="137">
        <v>0</v>
      </c>
      <c r="S88" s="104">
        <v>0</v>
      </c>
      <c r="T88" s="138">
        <v>0</v>
      </c>
      <c r="U88" s="137">
        <f t="shared" ref="U88" si="79">V88+W88+X88</f>
        <v>0</v>
      </c>
      <c r="V88" s="137">
        <v>0</v>
      </c>
      <c r="W88" s="137">
        <v>0</v>
      </c>
      <c r="X88" s="137">
        <v>0</v>
      </c>
      <c r="Y88" s="138">
        <v>0</v>
      </c>
      <c r="Z88" s="137">
        <f t="shared" ref="Z88" si="80">AA88+AB88+AC88</f>
        <v>0</v>
      </c>
      <c r="AA88" s="137">
        <v>0</v>
      </c>
      <c r="AB88" s="137">
        <v>0</v>
      </c>
      <c r="AC88" s="137">
        <v>0</v>
      </c>
      <c r="AD88" s="4"/>
    </row>
    <row r="89" spans="1:31" s="2" customFormat="1" ht="87" customHeight="1" outlineLevel="1" x14ac:dyDescent="0.2">
      <c r="A89" s="134" t="s">
        <v>1381</v>
      </c>
      <c r="B89" s="307" t="s">
        <v>1382</v>
      </c>
      <c r="C89" s="136">
        <v>0</v>
      </c>
      <c r="D89" s="104">
        <f t="shared" ref="D89:D90" si="81">F89+K89+P89+U89+Z89</f>
        <v>780</v>
      </c>
      <c r="E89" s="122">
        <v>0</v>
      </c>
      <c r="F89" s="95">
        <f t="shared" ref="F89:F90" si="82">G89+H89+I89</f>
        <v>0</v>
      </c>
      <c r="G89" s="95">
        <v>0</v>
      </c>
      <c r="H89" s="95">
        <v>0</v>
      </c>
      <c r="I89" s="95">
        <v>0</v>
      </c>
      <c r="J89" s="136">
        <v>0</v>
      </c>
      <c r="K89" s="104">
        <f t="shared" si="75"/>
        <v>780</v>
      </c>
      <c r="L89" s="104">
        <v>0</v>
      </c>
      <c r="M89" s="137">
        <v>0</v>
      </c>
      <c r="N89" s="104">
        <f>2016-1236</f>
        <v>780</v>
      </c>
      <c r="O89" s="136">
        <v>0</v>
      </c>
      <c r="P89" s="104">
        <f t="shared" ref="P89:P90" si="83">Q89+R89+S89</f>
        <v>0</v>
      </c>
      <c r="Q89" s="104">
        <v>0</v>
      </c>
      <c r="R89" s="137">
        <v>0</v>
      </c>
      <c r="S89" s="104">
        <v>0</v>
      </c>
      <c r="T89" s="138">
        <v>0</v>
      </c>
      <c r="U89" s="137">
        <f t="shared" ref="U89:U90" si="84">V89+W89+X89</f>
        <v>0</v>
      </c>
      <c r="V89" s="137">
        <v>0</v>
      </c>
      <c r="W89" s="137">
        <v>0</v>
      </c>
      <c r="X89" s="137">
        <v>0</v>
      </c>
      <c r="Y89" s="138">
        <v>0</v>
      </c>
      <c r="Z89" s="137">
        <f t="shared" ref="Z89:Z90" si="85">AA89+AB89+AC89</f>
        <v>0</v>
      </c>
      <c r="AA89" s="137">
        <v>0</v>
      </c>
      <c r="AB89" s="137">
        <v>0</v>
      </c>
      <c r="AC89" s="137">
        <v>0</v>
      </c>
      <c r="AD89" s="4"/>
    </row>
    <row r="90" spans="1:31" s="2" customFormat="1" ht="72" customHeight="1" outlineLevel="1" x14ac:dyDescent="0.2">
      <c r="A90" s="134" t="s">
        <v>1530</v>
      </c>
      <c r="B90" s="307" t="s">
        <v>1383</v>
      </c>
      <c r="C90" s="136">
        <v>0</v>
      </c>
      <c r="D90" s="104">
        <f t="shared" si="81"/>
        <v>476</v>
      </c>
      <c r="E90" s="122">
        <v>0</v>
      </c>
      <c r="F90" s="95">
        <f t="shared" si="82"/>
        <v>0</v>
      </c>
      <c r="G90" s="95">
        <v>0</v>
      </c>
      <c r="H90" s="95">
        <v>0</v>
      </c>
      <c r="I90" s="95">
        <v>0</v>
      </c>
      <c r="J90" s="136">
        <v>0</v>
      </c>
      <c r="K90" s="104">
        <f t="shared" si="75"/>
        <v>476</v>
      </c>
      <c r="L90" s="104">
        <v>0</v>
      </c>
      <c r="M90" s="137">
        <v>0</v>
      </c>
      <c r="N90" s="104">
        <v>476</v>
      </c>
      <c r="O90" s="136">
        <v>0</v>
      </c>
      <c r="P90" s="104">
        <f t="shared" si="83"/>
        <v>0</v>
      </c>
      <c r="Q90" s="104">
        <v>0</v>
      </c>
      <c r="R90" s="137">
        <v>0</v>
      </c>
      <c r="S90" s="104">
        <v>0</v>
      </c>
      <c r="T90" s="138">
        <v>0</v>
      </c>
      <c r="U90" s="137">
        <f t="shared" si="84"/>
        <v>0</v>
      </c>
      <c r="V90" s="137">
        <v>0</v>
      </c>
      <c r="W90" s="137">
        <v>0</v>
      </c>
      <c r="X90" s="137">
        <v>0</v>
      </c>
      <c r="Y90" s="138">
        <v>0</v>
      </c>
      <c r="Z90" s="137">
        <f t="shared" si="85"/>
        <v>0</v>
      </c>
      <c r="AA90" s="137">
        <v>0</v>
      </c>
      <c r="AB90" s="137">
        <v>0</v>
      </c>
      <c r="AC90" s="137">
        <v>0</v>
      </c>
      <c r="AD90" s="4"/>
    </row>
    <row r="91" spans="1:31" s="2" customFormat="1" ht="31.5" customHeight="1" outlineLevel="1" x14ac:dyDescent="0.2">
      <c r="A91" s="134" t="s">
        <v>1622</v>
      </c>
      <c r="B91" s="307" t="s">
        <v>1529</v>
      </c>
      <c r="C91" s="136">
        <v>0</v>
      </c>
      <c r="D91" s="104">
        <f t="shared" ref="D91" si="86">F91+K91+P91+U91+Z91</f>
        <v>988</v>
      </c>
      <c r="E91" s="122">
        <v>0</v>
      </c>
      <c r="F91" s="95">
        <f t="shared" ref="F91" si="87">G91+H91+I91</f>
        <v>988</v>
      </c>
      <c r="G91" s="95">
        <v>0</v>
      </c>
      <c r="H91" s="95">
        <v>0</v>
      </c>
      <c r="I91" s="95">
        <v>988</v>
      </c>
      <c r="J91" s="136">
        <v>0</v>
      </c>
      <c r="K91" s="104">
        <f t="shared" ref="K91" si="88">L91+M91+N91</f>
        <v>0</v>
      </c>
      <c r="L91" s="104">
        <v>0</v>
      </c>
      <c r="M91" s="137">
        <v>0</v>
      </c>
      <c r="N91" s="104">
        <v>0</v>
      </c>
      <c r="O91" s="136">
        <v>0</v>
      </c>
      <c r="P91" s="104">
        <f t="shared" ref="P91" si="89">Q91+R91+S91</f>
        <v>0</v>
      </c>
      <c r="Q91" s="104">
        <v>0</v>
      </c>
      <c r="R91" s="137">
        <v>0</v>
      </c>
      <c r="S91" s="104">
        <v>0</v>
      </c>
      <c r="T91" s="138">
        <v>0</v>
      </c>
      <c r="U91" s="137">
        <f t="shared" ref="U91" si="90">V91+W91+X91</f>
        <v>0</v>
      </c>
      <c r="V91" s="137">
        <v>0</v>
      </c>
      <c r="W91" s="137">
        <v>0</v>
      </c>
      <c r="X91" s="137">
        <v>0</v>
      </c>
      <c r="Y91" s="138">
        <v>0</v>
      </c>
      <c r="Z91" s="137">
        <f t="shared" ref="Z91" si="91">AA91+AB91+AC91</f>
        <v>0</v>
      </c>
      <c r="AA91" s="137">
        <v>0</v>
      </c>
      <c r="AB91" s="137">
        <v>0</v>
      </c>
      <c r="AC91" s="137">
        <v>0</v>
      </c>
      <c r="AD91" s="4"/>
    </row>
    <row r="92" spans="1:31" s="2" customFormat="1" ht="91.15" customHeight="1" x14ac:dyDescent="0.2">
      <c r="A92" s="139"/>
      <c r="B92" s="140" t="s">
        <v>102</v>
      </c>
      <c r="C92" s="141">
        <f>SUM(C68:C90)</f>
        <v>0</v>
      </c>
      <c r="D92" s="99">
        <f>SUM(D68:D90)</f>
        <v>177414</v>
      </c>
      <c r="E92" s="141">
        <f>SUM(E68:E90)</f>
        <v>0</v>
      </c>
      <c r="F92" s="99">
        <f>SUM(F68:F90)</f>
        <v>44356</v>
      </c>
      <c r="G92" s="99">
        <f t="shared" ref="G92:AC92" si="92">SUM(G68:G90)</f>
        <v>0</v>
      </c>
      <c r="H92" s="99">
        <f t="shared" si="92"/>
        <v>16335</v>
      </c>
      <c r="I92" s="99">
        <f>SUM(I68:I90)</f>
        <v>28021</v>
      </c>
      <c r="J92" s="141">
        <f t="shared" si="92"/>
        <v>0</v>
      </c>
      <c r="K92" s="99">
        <f t="shared" si="92"/>
        <v>18934</v>
      </c>
      <c r="L92" s="99">
        <f t="shared" si="92"/>
        <v>0</v>
      </c>
      <c r="M92" s="99">
        <f t="shared" si="92"/>
        <v>0</v>
      </c>
      <c r="N92" s="99">
        <f t="shared" si="92"/>
        <v>18934</v>
      </c>
      <c r="O92" s="141">
        <f t="shared" si="92"/>
        <v>0</v>
      </c>
      <c r="P92" s="99">
        <f t="shared" si="92"/>
        <v>4887</v>
      </c>
      <c r="Q92" s="99">
        <f t="shared" si="92"/>
        <v>0</v>
      </c>
      <c r="R92" s="99">
        <f t="shared" si="92"/>
        <v>0</v>
      </c>
      <c r="S92" s="99">
        <f t="shared" si="92"/>
        <v>4887</v>
      </c>
      <c r="T92" s="141">
        <f t="shared" si="92"/>
        <v>0</v>
      </c>
      <c r="U92" s="99">
        <f t="shared" si="92"/>
        <v>4887</v>
      </c>
      <c r="V92" s="99">
        <f t="shared" si="92"/>
        <v>0</v>
      </c>
      <c r="W92" s="99">
        <f t="shared" si="92"/>
        <v>0</v>
      </c>
      <c r="X92" s="99">
        <f t="shared" si="92"/>
        <v>4887</v>
      </c>
      <c r="Y92" s="141">
        <f t="shared" si="92"/>
        <v>0</v>
      </c>
      <c r="Z92" s="99">
        <f t="shared" si="92"/>
        <v>104350</v>
      </c>
      <c r="AA92" s="99">
        <f t="shared" si="92"/>
        <v>0</v>
      </c>
      <c r="AB92" s="99">
        <f t="shared" si="92"/>
        <v>0</v>
      </c>
      <c r="AC92" s="99">
        <f t="shared" si="92"/>
        <v>104350</v>
      </c>
      <c r="AD92" s="4"/>
      <c r="AE92" s="4"/>
    </row>
    <row r="93" spans="1:31" s="2" customFormat="1" ht="30" customHeight="1" x14ac:dyDescent="0.2">
      <c r="A93" s="139"/>
      <c r="B93" s="145" t="s">
        <v>1531</v>
      </c>
      <c r="C93" s="146">
        <v>0</v>
      </c>
      <c r="D93" s="100">
        <f t="shared" ref="D93" si="93">F93+K93+P93+U93+Z93</f>
        <v>988</v>
      </c>
      <c r="E93" s="146">
        <v>0</v>
      </c>
      <c r="F93" s="100">
        <f t="shared" ref="F93" si="94">G93+H93+I93</f>
        <v>988</v>
      </c>
      <c r="G93" s="100">
        <v>0</v>
      </c>
      <c r="H93" s="100">
        <v>0</v>
      </c>
      <c r="I93" s="100">
        <v>988</v>
      </c>
      <c r="J93" s="146">
        <v>0</v>
      </c>
      <c r="K93" s="100">
        <f t="shared" ref="K93" si="95">L93+M93+N93</f>
        <v>0</v>
      </c>
      <c r="L93" s="100">
        <v>0</v>
      </c>
      <c r="M93" s="100">
        <v>0</v>
      </c>
      <c r="N93" s="100">
        <v>0</v>
      </c>
      <c r="O93" s="146">
        <v>0</v>
      </c>
      <c r="P93" s="100">
        <f t="shared" ref="P93" si="96">Q93+R93+S93</f>
        <v>0</v>
      </c>
      <c r="Q93" s="100">
        <v>0</v>
      </c>
      <c r="R93" s="100">
        <v>0</v>
      </c>
      <c r="S93" s="100">
        <v>0</v>
      </c>
      <c r="T93" s="146">
        <v>0</v>
      </c>
      <c r="U93" s="100">
        <f t="shared" ref="U93" si="97">V93+W93+X93</f>
        <v>0</v>
      </c>
      <c r="V93" s="100">
        <v>0</v>
      </c>
      <c r="W93" s="100">
        <v>0</v>
      </c>
      <c r="X93" s="100">
        <v>0</v>
      </c>
      <c r="Y93" s="146">
        <v>0</v>
      </c>
      <c r="Z93" s="100">
        <f t="shared" ref="Z93" si="98">AA93+AB93+AC93</f>
        <v>0</v>
      </c>
      <c r="AA93" s="100">
        <v>0</v>
      </c>
      <c r="AB93" s="100">
        <v>0</v>
      </c>
      <c r="AC93" s="100">
        <v>0</v>
      </c>
      <c r="AD93" s="4"/>
      <c r="AE93" s="4"/>
    </row>
    <row r="94" spans="1:31" s="2" customFormat="1" ht="25.5" customHeight="1" x14ac:dyDescent="0.2">
      <c r="A94" s="398" t="s">
        <v>1277</v>
      </c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  <c r="AD94" s="4"/>
    </row>
    <row r="95" spans="1:31" s="2" customFormat="1" ht="95.25" customHeight="1" outlineLevel="1" x14ac:dyDescent="0.2">
      <c r="A95" s="120" t="s">
        <v>149</v>
      </c>
      <c r="B95" s="135" t="s">
        <v>14</v>
      </c>
      <c r="C95" s="136">
        <f>E95+J95+O95+Y95+T95</f>
        <v>0</v>
      </c>
      <c r="D95" s="95">
        <f>F95+K95+P95+Z95+U95</f>
        <v>2679</v>
      </c>
      <c r="E95" s="122">
        <v>0</v>
      </c>
      <c r="F95" s="95">
        <v>0</v>
      </c>
      <c r="G95" s="95">
        <v>0</v>
      </c>
      <c r="H95" s="95">
        <v>0</v>
      </c>
      <c r="I95" s="95">
        <v>0</v>
      </c>
      <c r="J95" s="136">
        <v>0</v>
      </c>
      <c r="K95" s="101">
        <f>SUM(L95:N95)</f>
        <v>0</v>
      </c>
      <c r="L95" s="104">
        <v>0</v>
      </c>
      <c r="M95" s="104">
        <v>0</v>
      </c>
      <c r="N95" s="104">
        <v>0</v>
      </c>
      <c r="O95" s="136">
        <v>0</v>
      </c>
      <c r="P95" s="104">
        <f>SUM(Q95:S95)</f>
        <v>0</v>
      </c>
      <c r="Q95" s="104">
        <v>0</v>
      </c>
      <c r="R95" s="104">
        <v>0</v>
      </c>
      <c r="S95" s="104">
        <v>0</v>
      </c>
      <c r="T95" s="136">
        <v>0</v>
      </c>
      <c r="U95" s="104">
        <f>SUM(V95:X95)</f>
        <v>0</v>
      </c>
      <c r="V95" s="104">
        <v>0</v>
      </c>
      <c r="W95" s="104">
        <v>0</v>
      </c>
      <c r="X95" s="104">
        <v>0</v>
      </c>
      <c r="Y95" s="138">
        <v>0</v>
      </c>
      <c r="Z95" s="137">
        <f>AA95+AB95+AC95</f>
        <v>2679</v>
      </c>
      <c r="AA95" s="137">
        <v>0</v>
      </c>
      <c r="AB95" s="137">
        <v>0</v>
      </c>
      <c r="AC95" s="137">
        <v>2679</v>
      </c>
    </row>
    <row r="96" spans="1:31" s="2" customFormat="1" ht="65.45" customHeight="1" outlineLevel="1" x14ac:dyDescent="0.2">
      <c r="A96" s="120" t="s">
        <v>4</v>
      </c>
      <c r="B96" s="135" t="s">
        <v>156</v>
      </c>
      <c r="C96" s="136">
        <f t="shared" ref="C96:C97" si="99">E96+J96+O96+Y96+T96</f>
        <v>35.46</v>
      </c>
      <c r="D96" s="95">
        <f t="shared" ref="D96:D105" si="100">F96+K96+P96+Z96+U96</f>
        <v>131202</v>
      </c>
      <c r="E96" s="122">
        <v>0</v>
      </c>
      <c r="F96" s="95">
        <v>0</v>
      </c>
      <c r="G96" s="95">
        <v>0</v>
      </c>
      <c r="H96" s="95">
        <v>0</v>
      </c>
      <c r="I96" s="95">
        <v>0</v>
      </c>
      <c r="J96" s="136">
        <v>0</v>
      </c>
      <c r="K96" s="101">
        <f t="shared" ref="K96:K101" si="101">SUM(L96:N96)</f>
        <v>0</v>
      </c>
      <c r="L96" s="104">
        <v>0</v>
      </c>
      <c r="M96" s="104">
        <v>0</v>
      </c>
      <c r="N96" s="104">
        <v>0</v>
      </c>
      <c r="O96" s="136">
        <v>0</v>
      </c>
      <c r="P96" s="104">
        <v>0</v>
      </c>
      <c r="Q96" s="104">
        <v>0</v>
      </c>
      <c r="R96" s="104">
        <v>0</v>
      </c>
      <c r="S96" s="104">
        <v>0</v>
      </c>
      <c r="T96" s="136">
        <v>0</v>
      </c>
      <c r="U96" s="104">
        <f t="shared" ref="U96:U107" si="102">SUM(V96:X96)</f>
        <v>0</v>
      </c>
      <c r="V96" s="104">
        <v>0</v>
      </c>
      <c r="W96" s="104">
        <v>0</v>
      </c>
      <c r="X96" s="104">
        <v>0</v>
      </c>
      <c r="Y96" s="138">
        <v>35.46</v>
      </c>
      <c r="Z96" s="137">
        <f>AA96+AB96+AC96</f>
        <v>131202</v>
      </c>
      <c r="AA96" s="137">
        <v>0</v>
      </c>
      <c r="AB96" s="137">
        <v>125823</v>
      </c>
      <c r="AC96" s="137">
        <v>5379</v>
      </c>
    </row>
    <row r="97" spans="1:29" s="2" customFormat="1" ht="90.6" customHeight="1" outlineLevel="1" x14ac:dyDescent="0.2">
      <c r="A97" s="120" t="s">
        <v>150</v>
      </c>
      <c r="B97" s="135" t="s">
        <v>157</v>
      </c>
      <c r="C97" s="136">
        <f t="shared" si="99"/>
        <v>0</v>
      </c>
      <c r="D97" s="95">
        <f t="shared" si="100"/>
        <v>10138</v>
      </c>
      <c r="E97" s="122">
        <v>0</v>
      </c>
      <c r="F97" s="95">
        <v>0</v>
      </c>
      <c r="G97" s="95">
        <v>0</v>
      </c>
      <c r="H97" s="95">
        <v>0</v>
      </c>
      <c r="I97" s="95">
        <v>0</v>
      </c>
      <c r="J97" s="136">
        <v>0</v>
      </c>
      <c r="K97" s="101">
        <v>0</v>
      </c>
      <c r="L97" s="104">
        <v>0</v>
      </c>
      <c r="M97" s="104">
        <v>0</v>
      </c>
      <c r="N97" s="104">
        <v>0</v>
      </c>
      <c r="O97" s="136">
        <v>0</v>
      </c>
      <c r="P97" s="104">
        <v>0</v>
      </c>
      <c r="Q97" s="104">
        <v>0</v>
      </c>
      <c r="R97" s="104">
        <v>0</v>
      </c>
      <c r="S97" s="104">
        <v>0</v>
      </c>
      <c r="T97" s="136">
        <v>0</v>
      </c>
      <c r="U97" s="104">
        <f t="shared" si="102"/>
        <v>0</v>
      </c>
      <c r="V97" s="104">
        <v>0</v>
      </c>
      <c r="W97" s="104">
        <v>0</v>
      </c>
      <c r="X97" s="104">
        <v>0</v>
      </c>
      <c r="Y97" s="138">
        <v>0</v>
      </c>
      <c r="Z97" s="137">
        <f>AC97</f>
        <v>10138</v>
      </c>
      <c r="AA97" s="137">
        <v>0</v>
      </c>
      <c r="AB97" s="137">
        <v>0</v>
      </c>
      <c r="AC97" s="137">
        <f>5490+4648</f>
        <v>10138</v>
      </c>
    </row>
    <row r="98" spans="1:29" s="2" customFormat="1" ht="60" customHeight="1" outlineLevel="1" x14ac:dyDescent="0.2">
      <c r="A98" s="120" t="s">
        <v>151</v>
      </c>
      <c r="B98" s="135" t="s">
        <v>834</v>
      </c>
      <c r="C98" s="136">
        <f t="shared" ref="C98:C101" si="103">E98+J98+O98+T98+Y98</f>
        <v>6.5</v>
      </c>
      <c r="D98" s="95">
        <f t="shared" si="100"/>
        <v>106786</v>
      </c>
      <c r="E98" s="122">
        <v>0</v>
      </c>
      <c r="F98" s="95">
        <v>0</v>
      </c>
      <c r="G98" s="95">
        <v>0</v>
      </c>
      <c r="H98" s="95">
        <v>0</v>
      </c>
      <c r="I98" s="95">
        <v>0</v>
      </c>
      <c r="J98" s="136">
        <v>0</v>
      </c>
      <c r="K98" s="101">
        <v>0</v>
      </c>
      <c r="L98" s="104">
        <v>0</v>
      </c>
      <c r="M98" s="104">
        <v>0</v>
      </c>
      <c r="N98" s="104">
        <v>0</v>
      </c>
      <c r="O98" s="136">
        <v>0</v>
      </c>
      <c r="P98" s="104">
        <v>0</v>
      </c>
      <c r="Q98" s="104">
        <v>0</v>
      </c>
      <c r="R98" s="104">
        <v>0</v>
      </c>
      <c r="S98" s="104">
        <v>0</v>
      </c>
      <c r="T98" s="138">
        <v>0</v>
      </c>
      <c r="U98" s="104">
        <f t="shared" si="102"/>
        <v>0</v>
      </c>
      <c r="V98" s="137">
        <v>0</v>
      </c>
      <c r="W98" s="137">
        <v>0</v>
      </c>
      <c r="X98" s="137">
        <v>0</v>
      </c>
      <c r="Y98" s="138">
        <v>6.5</v>
      </c>
      <c r="Z98" s="137">
        <v>106786</v>
      </c>
      <c r="AA98" s="137">
        <v>0</v>
      </c>
      <c r="AB98" s="104">
        <v>101660</v>
      </c>
      <c r="AC98" s="137">
        <v>5126</v>
      </c>
    </row>
    <row r="99" spans="1:29" s="2" customFormat="1" ht="98.45" customHeight="1" outlineLevel="1" x14ac:dyDescent="0.2">
      <c r="A99" s="120" t="s">
        <v>152</v>
      </c>
      <c r="B99" s="135" t="s">
        <v>835</v>
      </c>
      <c r="C99" s="136">
        <f t="shared" si="103"/>
        <v>0</v>
      </c>
      <c r="D99" s="95">
        <f t="shared" si="100"/>
        <v>3631</v>
      </c>
      <c r="E99" s="122">
        <v>0</v>
      </c>
      <c r="F99" s="95">
        <v>0</v>
      </c>
      <c r="G99" s="95">
        <v>0</v>
      </c>
      <c r="H99" s="95">
        <v>0</v>
      </c>
      <c r="I99" s="95">
        <v>0</v>
      </c>
      <c r="J99" s="136">
        <v>0</v>
      </c>
      <c r="K99" s="101">
        <f t="shared" si="101"/>
        <v>0</v>
      </c>
      <c r="L99" s="104">
        <v>0</v>
      </c>
      <c r="M99" s="104">
        <v>0</v>
      </c>
      <c r="N99" s="104">
        <v>0</v>
      </c>
      <c r="O99" s="136">
        <v>0</v>
      </c>
      <c r="P99" s="104">
        <v>0</v>
      </c>
      <c r="Q99" s="104">
        <v>0</v>
      </c>
      <c r="R99" s="104">
        <v>0</v>
      </c>
      <c r="S99" s="104">
        <v>0</v>
      </c>
      <c r="T99" s="138">
        <v>0</v>
      </c>
      <c r="U99" s="104">
        <f t="shared" si="102"/>
        <v>0</v>
      </c>
      <c r="V99" s="137">
        <v>0</v>
      </c>
      <c r="W99" s="137">
        <v>0</v>
      </c>
      <c r="X99" s="137">
        <v>0</v>
      </c>
      <c r="Y99" s="138">
        <v>0</v>
      </c>
      <c r="Z99" s="137">
        <f>AA99+AB99+AC99</f>
        <v>3631</v>
      </c>
      <c r="AA99" s="137">
        <v>0</v>
      </c>
      <c r="AB99" s="104">
        <v>0</v>
      </c>
      <c r="AC99" s="137">
        <v>3631</v>
      </c>
    </row>
    <row r="100" spans="1:29" s="2" customFormat="1" ht="60" customHeight="1" outlineLevel="1" x14ac:dyDescent="0.2">
      <c r="A100" s="120" t="s">
        <v>153</v>
      </c>
      <c r="B100" s="135" t="s">
        <v>836</v>
      </c>
      <c r="C100" s="136">
        <f t="shared" si="103"/>
        <v>12.04</v>
      </c>
      <c r="D100" s="95">
        <f t="shared" si="100"/>
        <v>203887</v>
      </c>
      <c r="E100" s="122">
        <v>0</v>
      </c>
      <c r="F100" s="95">
        <v>0</v>
      </c>
      <c r="G100" s="95">
        <v>0</v>
      </c>
      <c r="H100" s="95">
        <v>0</v>
      </c>
      <c r="I100" s="95">
        <v>0</v>
      </c>
      <c r="J100" s="136">
        <v>0</v>
      </c>
      <c r="K100" s="101">
        <f t="shared" si="101"/>
        <v>0</v>
      </c>
      <c r="L100" s="104">
        <v>0</v>
      </c>
      <c r="M100" s="104">
        <v>0</v>
      </c>
      <c r="N100" s="104">
        <v>0</v>
      </c>
      <c r="O100" s="136">
        <v>0</v>
      </c>
      <c r="P100" s="104">
        <v>0</v>
      </c>
      <c r="Q100" s="104">
        <v>0</v>
      </c>
      <c r="R100" s="104">
        <v>0</v>
      </c>
      <c r="S100" s="104">
        <v>0</v>
      </c>
      <c r="T100" s="138">
        <v>0</v>
      </c>
      <c r="U100" s="104">
        <f t="shared" si="102"/>
        <v>0</v>
      </c>
      <c r="V100" s="137">
        <v>0</v>
      </c>
      <c r="W100" s="137">
        <v>0</v>
      </c>
      <c r="X100" s="137">
        <v>0</v>
      </c>
      <c r="Y100" s="138">
        <v>12.04</v>
      </c>
      <c r="Z100" s="137">
        <v>203887</v>
      </c>
      <c r="AA100" s="137">
        <v>0</v>
      </c>
      <c r="AB100" s="104">
        <v>194100</v>
      </c>
      <c r="AC100" s="137">
        <v>9787</v>
      </c>
    </row>
    <row r="101" spans="1:29" s="2" customFormat="1" ht="82.9" customHeight="1" outlineLevel="1" x14ac:dyDescent="0.2">
      <c r="A101" s="120" t="s">
        <v>154</v>
      </c>
      <c r="B101" s="135" t="s">
        <v>745</v>
      </c>
      <c r="C101" s="136">
        <f t="shared" si="103"/>
        <v>0</v>
      </c>
      <c r="D101" s="95">
        <f t="shared" si="100"/>
        <v>0</v>
      </c>
      <c r="E101" s="122">
        <v>0</v>
      </c>
      <c r="F101" s="95">
        <v>0</v>
      </c>
      <c r="G101" s="95">
        <v>0</v>
      </c>
      <c r="H101" s="95">
        <v>0</v>
      </c>
      <c r="I101" s="95">
        <v>0</v>
      </c>
      <c r="J101" s="136">
        <v>0</v>
      </c>
      <c r="K101" s="101">
        <f t="shared" si="101"/>
        <v>0</v>
      </c>
      <c r="L101" s="104">
        <v>0</v>
      </c>
      <c r="M101" s="104">
        <v>0</v>
      </c>
      <c r="N101" s="104">
        <v>0</v>
      </c>
      <c r="O101" s="136">
        <v>0</v>
      </c>
      <c r="P101" s="104">
        <v>0</v>
      </c>
      <c r="Q101" s="104">
        <v>0</v>
      </c>
      <c r="R101" s="104">
        <v>0</v>
      </c>
      <c r="S101" s="104">
        <v>0</v>
      </c>
      <c r="T101" s="138">
        <v>0</v>
      </c>
      <c r="U101" s="104">
        <f t="shared" si="102"/>
        <v>0</v>
      </c>
      <c r="V101" s="137">
        <v>0</v>
      </c>
      <c r="W101" s="137">
        <v>0</v>
      </c>
      <c r="X101" s="137">
        <v>0</v>
      </c>
      <c r="Y101" s="138">
        <v>0</v>
      </c>
      <c r="Z101" s="137">
        <v>0</v>
      </c>
      <c r="AA101" s="137">
        <v>0</v>
      </c>
      <c r="AB101" s="104">
        <v>0</v>
      </c>
      <c r="AC101" s="137">
        <v>0</v>
      </c>
    </row>
    <row r="102" spans="1:29" s="2" customFormat="1" ht="122.25" customHeight="1" outlineLevel="1" x14ac:dyDescent="0.2">
      <c r="A102" s="120" t="s">
        <v>803</v>
      </c>
      <c r="B102" s="135" t="s">
        <v>972</v>
      </c>
      <c r="C102" s="136">
        <f>E102+J102+O102+T102+Y102</f>
        <v>5.54</v>
      </c>
      <c r="D102" s="95">
        <f t="shared" ref="D102" si="104">F102+K102+P102+Z102+U102</f>
        <v>41382</v>
      </c>
      <c r="E102" s="122">
        <v>5.54</v>
      </c>
      <c r="F102" s="95">
        <f>H102+I102</f>
        <v>41382</v>
      </c>
      <c r="G102" s="95">
        <v>0</v>
      </c>
      <c r="H102" s="95">
        <f>39396</f>
        <v>39396</v>
      </c>
      <c r="I102" s="95">
        <f>1986</f>
        <v>1986</v>
      </c>
      <c r="J102" s="136">
        <v>0</v>
      </c>
      <c r="K102" s="101">
        <f>SUM(L102:N102)</f>
        <v>0</v>
      </c>
      <c r="L102" s="104">
        <v>0</v>
      </c>
      <c r="M102" s="104">
        <v>0</v>
      </c>
      <c r="N102" s="104">
        <v>0</v>
      </c>
      <c r="O102" s="136">
        <v>0</v>
      </c>
      <c r="P102" s="104">
        <v>0</v>
      </c>
      <c r="Q102" s="104">
        <v>0</v>
      </c>
      <c r="R102" s="104">
        <v>0</v>
      </c>
      <c r="S102" s="104">
        <v>0</v>
      </c>
      <c r="T102" s="138">
        <v>0</v>
      </c>
      <c r="U102" s="104">
        <f t="shared" ref="U102" si="105">SUM(V102:X102)</f>
        <v>0</v>
      </c>
      <c r="V102" s="137">
        <v>0</v>
      </c>
      <c r="W102" s="137">
        <v>0</v>
      </c>
      <c r="X102" s="137">
        <v>0</v>
      </c>
      <c r="Y102" s="138">
        <v>0</v>
      </c>
      <c r="Z102" s="137">
        <v>0</v>
      </c>
      <c r="AA102" s="137">
        <v>0</v>
      </c>
      <c r="AB102" s="104">
        <v>0</v>
      </c>
      <c r="AC102" s="137">
        <v>0</v>
      </c>
    </row>
    <row r="103" spans="1:29" s="2" customFormat="1" ht="144.6" customHeight="1" outlineLevel="1" x14ac:dyDescent="0.2">
      <c r="A103" s="120" t="s">
        <v>155</v>
      </c>
      <c r="B103" s="135" t="s">
        <v>1195</v>
      </c>
      <c r="C103" s="136">
        <f>E103+J103+O103+T103+Y103</f>
        <v>0</v>
      </c>
      <c r="D103" s="95">
        <f t="shared" si="100"/>
        <v>90</v>
      </c>
      <c r="E103" s="122">
        <v>0</v>
      </c>
      <c r="F103" s="95">
        <f>G103+H103+I103</f>
        <v>90</v>
      </c>
      <c r="G103" s="95">
        <v>0</v>
      </c>
      <c r="H103" s="95">
        <v>0</v>
      </c>
      <c r="I103" s="95">
        <v>90</v>
      </c>
      <c r="J103" s="136">
        <v>0</v>
      </c>
      <c r="K103" s="104">
        <f t="shared" ref="K103" si="106">SUM(L103:N103)</f>
        <v>0</v>
      </c>
      <c r="L103" s="104">
        <v>0</v>
      </c>
      <c r="M103" s="104">
        <v>0</v>
      </c>
      <c r="N103" s="104">
        <v>0</v>
      </c>
      <c r="O103" s="136">
        <v>0</v>
      </c>
      <c r="P103" s="104">
        <v>0</v>
      </c>
      <c r="Q103" s="104">
        <v>0</v>
      </c>
      <c r="R103" s="104">
        <v>0</v>
      </c>
      <c r="S103" s="104">
        <v>0</v>
      </c>
      <c r="T103" s="138">
        <v>0</v>
      </c>
      <c r="U103" s="104">
        <f t="shared" si="102"/>
        <v>0</v>
      </c>
      <c r="V103" s="137">
        <v>0</v>
      </c>
      <c r="W103" s="137">
        <v>0</v>
      </c>
      <c r="X103" s="137">
        <v>0</v>
      </c>
      <c r="Y103" s="138">
        <v>0</v>
      </c>
      <c r="Z103" s="137">
        <v>0</v>
      </c>
      <c r="AA103" s="137">
        <v>0</v>
      </c>
      <c r="AB103" s="137">
        <v>0</v>
      </c>
      <c r="AC103" s="137">
        <v>0</v>
      </c>
    </row>
    <row r="104" spans="1:29" s="2" customFormat="1" ht="174.75" customHeight="1" outlineLevel="1" x14ac:dyDescent="0.2">
      <c r="A104" s="120" t="s">
        <v>739</v>
      </c>
      <c r="B104" s="135" t="s">
        <v>1289</v>
      </c>
      <c r="C104" s="136">
        <f t="shared" ref="C104" si="107">E104+J104+O104+T104+Y104</f>
        <v>0</v>
      </c>
      <c r="D104" s="95">
        <f t="shared" si="100"/>
        <v>469</v>
      </c>
      <c r="E104" s="122">
        <v>0</v>
      </c>
      <c r="F104" s="95">
        <f>G104+H104+I104</f>
        <v>426</v>
      </c>
      <c r="G104" s="95">
        <v>0</v>
      </c>
      <c r="H104" s="95">
        <v>0</v>
      </c>
      <c r="I104" s="95">
        <v>426</v>
      </c>
      <c r="J104" s="136">
        <v>0</v>
      </c>
      <c r="K104" s="104">
        <f t="shared" ref="K104" si="108">SUM(L104:N104)</f>
        <v>43</v>
      </c>
      <c r="L104" s="104">
        <v>0</v>
      </c>
      <c r="M104" s="104">
        <v>0</v>
      </c>
      <c r="N104" s="104">
        <v>43</v>
      </c>
      <c r="O104" s="136">
        <v>0</v>
      </c>
      <c r="P104" s="104">
        <v>0</v>
      </c>
      <c r="Q104" s="104">
        <v>0</v>
      </c>
      <c r="R104" s="104">
        <v>0</v>
      </c>
      <c r="S104" s="104">
        <v>0</v>
      </c>
      <c r="T104" s="138">
        <v>0</v>
      </c>
      <c r="U104" s="104">
        <f t="shared" si="102"/>
        <v>0</v>
      </c>
      <c r="V104" s="137">
        <v>0</v>
      </c>
      <c r="W104" s="137">
        <v>0</v>
      </c>
      <c r="X104" s="137">
        <v>0</v>
      </c>
      <c r="Y104" s="138">
        <v>0</v>
      </c>
      <c r="Z104" s="137">
        <v>0</v>
      </c>
      <c r="AA104" s="137">
        <v>0</v>
      </c>
      <c r="AB104" s="137">
        <v>0</v>
      </c>
      <c r="AC104" s="137">
        <v>0</v>
      </c>
    </row>
    <row r="105" spans="1:29" s="2" customFormat="1" ht="101.25" customHeight="1" outlineLevel="1" x14ac:dyDescent="0.2">
      <c r="A105" s="120" t="s">
        <v>23</v>
      </c>
      <c r="B105" s="135" t="s">
        <v>133</v>
      </c>
      <c r="C105" s="136">
        <f>E105+J105+O105+T105+Y105</f>
        <v>0</v>
      </c>
      <c r="D105" s="95">
        <f t="shared" si="100"/>
        <v>8241</v>
      </c>
      <c r="E105" s="122">
        <v>0</v>
      </c>
      <c r="F105" s="95">
        <v>0</v>
      </c>
      <c r="G105" s="95">
        <v>0</v>
      </c>
      <c r="H105" s="95">
        <v>0</v>
      </c>
      <c r="I105" s="95">
        <v>0</v>
      </c>
      <c r="J105" s="136">
        <v>0</v>
      </c>
      <c r="K105" s="101">
        <f>SUM(L105:N105)</f>
        <v>0</v>
      </c>
      <c r="L105" s="104">
        <v>0</v>
      </c>
      <c r="M105" s="104">
        <v>0</v>
      </c>
      <c r="N105" s="104">
        <v>0</v>
      </c>
      <c r="O105" s="136">
        <v>0</v>
      </c>
      <c r="P105" s="104">
        <f>SUM(Q105:S105)</f>
        <v>3000</v>
      </c>
      <c r="Q105" s="104">
        <v>0</v>
      </c>
      <c r="R105" s="104">
        <v>0</v>
      </c>
      <c r="S105" s="104">
        <v>3000</v>
      </c>
      <c r="T105" s="138">
        <v>0</v>
      </c>
      <c r="U105" s="104">
        <f t="shared" si="102"/>
        <v>0</v>
      </c>
      <c r="V105" s="137">
        <v>0</v>
      </c>
      <c r="W105" s="137">
        <v>0</v>
      </c>
      <c r="X105" s="137">
        <v>0</v>
      </c>
      <c r="Y105" s="138">
        <v>0</v>
      </c>
      <c r="Z105" s="137">
        <f>AA105+AB105+AC105</f>
        <v>5241</v>
      </c>
      <c r="AA105" s="137">
        <v>0</v>
      </c>
      <c r="AB105" s="137">
        <v>0</v>
      </c>
      <c r="AC105" s="137">
        <v>5241</v>
      </c>
    </row>
    <row r="106" spans="1:29" s="2" customFormat="1" ht="117.6" customHeight="1" outlineLevel="1" x14ac:dyDescent="0.2">
      <c r="A106" s="120" t="s">
        <v>734</v>
      </c>
      <c r="B106" s="135" t="s">
        <v>130</v>
      </c>
      <c r="C106" s="136">
        <f t="shared" ref="C106:C107" si="109">E106+J106+O106+T106+Y106</f>
        <v>0</v>
      </c>
      <c r="D106" s="95">
        <f t="shared" ref="D106" si="110">F106+K106+P106+U106+Z106</f>
        <v>813</v>
      </c>
      <c r="E106" s="122">
        <v>0</v>
      </c>
      <c r="F106" s="95">
        <f>G106+H106+I106</f>
        <v>0</v>
      </c>
      <c r="G106" s="95">
        <v>0</v>
      </c>
      <c r="H106" s="95">
        <v>0</v>
      </c>
      <c r="I106" s="95">
        <v>0</v>
      </c>
      <c r="J106" s="136">
        <v>0</v>
      </c>
      <c r="K106" s="101">
        <f>L106+M106+N106</f>
        <v>813</v>
      </c>
      <c r="L106" s="101">
        <v>0</v>
      </c>
      <c r="M106" s="101">
        <v>0</v>
      </c>
      <c r="N106" s="101">
        <f>4993-4129-51</f>
        <v>813</v>
      </c>
      <c r="O106" s="101">
        <f t="shared" ref="O106:T107" si="111">SUM(P106:R106)</f>
        <v>0</v>
      </c>
      <c r="P106" s="101">
        <f t="shared" si="111"/>
        <v>0</v>
      </c>
      <c r="Q106" s="101">
        <f t="shared" si="111"/>
        <v>0</v>
      </c>
      <c r="R106" s="101">
        <f t="shared" si="111"/>
        <v>0</v>
      </c>
      <c r="S106" s="101">
        <f t="shared" si="111"/>
        <v>0</v>
      </c>
      <c r="T106" s="101">
        <f t="shared" si="111"/>
        <v>0</v>
      </c>
      <c r="U106" s="101">
        <f t="shared" si="102"/>
        <v>0</v>
      </c>
      <c r="V106" s="101">
        <f t="shared" ref="V106:AC106" si="112">SUM(W106:Y106)</f>
        <v>0</v>
      </c>
      <c r="W106" s="101">
        <f t="shared" si="112"/>
        <v>0</v>
      </c>
      <c r="X106" s="101">
        <f t="shared" si="112"/>
        <v>0</v>
      </c>
      <c r="Y106" s="101">
        <f t="shared" si="112"/>
        <v>0</v>
      </c>
      <c r="Z106" s="101">
        <f t="shared" si="112"/>
        <v>0</v>
      </c>
      <c r="AA106" s="101">
        <f t="shared" si="112"/>
        <v>0</v>
      </c>
      <c r="AB106" s="101">
        <f t="shared" si="112"/>
        <v>0</v>
      </c>
      <c r="AC106" s="101">
        <f t="shared" si="112"/>
        <v>0</v>
      </c>
    </row>
    <row r="107" spans="1:29" s="2" customFormat="1" ht="117.6" customHeight="1" outlineLevel="1" x14ac:dyDescent="0.2">
      <c r="A107" s="120" t="s">
        <v>735</v>
      </c>
      <c r="B107" s="135" t="s">
        <v>122</v>
      </c>
      <c r="C107" s="136">
        <f t="shared" si="109"/>
        <v>0</v>
      </c>
      <c r="D107" s="95">
        <f t="shared" ref="D107" si="113">F107+Z107+P107+K107+U107</f>
        <v>3000</v>
      </c>
      <c r="E107" s="136">
        <f>G107+L107+Q107+V107+AA107</f>
        <v>0</v>
      </c>
      <c r="F107" s="95">
        <f>G107+H107+I107</f>
        <v>0</v>
      </c>
      <c r="G107" s="95">
        <v>0</v>
      </c>
      <c r="H107" s="95">
        <v>0</v>
      </c>
      <c r="I107" s="95">
        <v>0</v>
      </c>
      <c r="J107" s="136">
        <v>0</v>
      </c>
      <c r="K107" s="101">
        <f>SUM(L107:N107)</f>
        <v>0</v>
      </c>
      <c r="L107" s="104">
        <v>0</v>
      </c>
      <c r="M107" s="104">
        <v>0</v>
      </c>
      <c r="N107" s="104">
        <v>0</v>
      </c>
      <c r="O107" s="136">
        <v>0</v>
      </c>
      <c r="P107" s="101">
        <f t="shared" si="111"/>
        <v>0</v>
      </c>
      <c r="Q107" s="104">
        <v>0</v>
      </c>
      <c r="R107" s="104">
        <v>0</v>
      </c>
      <c r="S107" s="104">
        <v>0</v>
      </c>
      <c r="T107" s="138">
        <v>0</v>
      </c>
      <c r="U107" s="101">
        <f t="shared" si="102"/>
        <v>3000</v>
      </c>
      <c r="V107" s="137">
        <v>0</v>
      </c>
      <c r="W107" s="137">
        <v>0</v>
      </c>
      <c r="X107" s="137">
        <v>3000</v>
      </c>
      <c r="Y107" s="136">
        <v>0</v>
      </c>
      <c r="Z107" s="137">
        <f>AA107+AB107+AC107</f>
        <v>0</v>
      </c>
      <c r="AA107" s="137">
        <v>0</v>
      </c>
      <c r="AB107" s="104">
        <v>0</v>
      </c>
      <c r="AC107" s="142">
        <v>0</v>
      </c>
    </row>
    <row r="108" spans="1:29" s="4" customFormat="1" ht="114.75" customHeight="1" outlineLevel="1" x14ac:dyDescent="0.2">
      <c r="A108" s="134" t="s">
        <v>740</v>
      </c>
      <c r="B108" s="154" t="s">
        <v>1056</v>
      </c>
      <c r="C108" s="302">
        <f>E108+J108+O108+T108+Y108</f>
        <v>0</v>
      </c>
      <c r="D108" s="124">
        <f>F108+K108+P108+U108+Z108</f>
        <v>34322</v>
      </c>
      <c r="E108" s="122">
        <v>0</v>
      </c>
      <c r="F108" s="101">
        <f>G108+H108+I108</f>
        <v>21761</v>
      </c>
      <c r="G108" s="101">
        <v>0</v>
      </c>
      <c r="H108" s="95">
        <v>20716</v>
      </c>
      <c r="I108" s="95">
        <v>1045</v>
      </c>
      <c r="J108" s="302">
        <v>0</v>
      </c>
      <c r="K108" s="104">
        <f>L108+M108+N108</f>
        <v>12561</v>
      </c>
      <c r="L108" s="104">
        <v>0</v>
      </c>
      <c r="M108" s="104">
        <v>0</v>
      </c>
      <c r="N108" s="104">
        <v>12561</v>
      </c>
      <c r="O108" s="136">
        <v>0</v>
      </c>
      <c r="P108" s="104">
        <f>S108</f>
        <v>0</v>
      </c>
      <c r="Q108" s="104">
        <v>0</v>
      </c>
      <c r="R108" s="104">
        <v>0</v>
      </c>
      <c r="S108" s="104">
        <v>0</v>
      </c>
      <c r="T108" s="136">
        <v>0</v>
      </c>
      <c r="U108" s="104">
        <v>0</v>
      </c>
      <c r="V108" s="104">
        <v>0</v>
      </c>
      <c r="W108" s="104">
        <v>0</v>
      </c>
      <c r="X108" s="104">
        <v>0</v>
      </c>
      <c r="Y108" s="136">
        <v>0</v>
      </c>
      <c r="Z108" s="104">
        <v>0</v>
      </c>
      <c r="AA108" s="104">
        <v>0</v>
      </c>
      <c r="AB108" s="104">
        <v>0</v>
      </c>
      <c r="AC108" s="104">
        <v>0</v>
      </c>
    </row>
    <row r="109" spans="1:29" s="4" customFormat="1" ht="114.75" customHeight="1" outlineLevel="1" x14ac:dyDescent="0.2">
      <c r="A109" s="134" t="s">
        <v>804</v>
      </c>
      <c r="B109" s="154" t="s">
        <v>1285</v>
      </c>
      <c r="C109" s="302">
        <f t="shared" ref="C109" si="114">E109+J109+O109+T109+Y109</f>
        <v>0</v>
      </c>
      <c r="D109" s="124">
        <f t="shared" ref="D109" si="115">F109+K109+P109+U109+Z109</f>
        <v>932</v>
      </c>
      <c r="E109" s="122">
        <v>0</v>
      </c>
      <c r="F109" s="101">
        <f>G109+H109+I109</f>
        <v>466</v>
      </c>
      <c r="G109" s="101">
        <v>0</v>
      </c>
      <c r="H109" s="95">
        <v>0</v>
      </c>
      <c r="I109" s="95">
        <v>466</v>
      </c>
      <c r="J109" s="302">
        <v>0</v>
      </c>
      <c r="K109" s="104">
        <f>L109+M109+N109</f>
        <v>466</v>
      </c>
      <c r="L109" s="104">
        <v>0</v>
      </c>
      <c r="M109" s="104">
        <v>0</v>
      </c>
      <c r="N109" s="104">
        <v>466</v>
      </c>
      <c r="O109" s="136">
        <v>0</v>
      </c>
      <c r="P109" s="104">
        <f>S109</f>
        <v>0</v>
      </c>
      <c r="Q109" s="104">
        <v>0</v>
      </c>
      <c r="R109" s="104">
        <v>0</v>
      </c>
      <c r="S109" s="104">
        <v>0</v>
      </c>
      <c r="T109" s="136">
        <v>0</v>
      </c>
      <c r="U109" s="104">
        <v>0</v>
      </c>
      <c r="V109" s="104">
        <v>0</v>
      </c>
      <c r="W109" s="104">
        <v>0</v>
      </c>
      <c r="X109" s="104">
        <v>0</v>
      </c>
      <c r="Y109" s="136">
        <v>0</v>
      </c>
      <c r="Z109" s="104">
        <v>0</v>
      </c>
      <c r="AA109" s="104">
        <v>0</v>
      </c>
      <c r="AB109" s="104">
        <v>0</v>
      </c>
      <c r="AC109" s="104">
        <v>0</v>
      </c>
    </row>
    <row r="110" spans="1:29" s="2" customFormat="1" ht="25.15" customHeight="1" outlineLevel="1" x14ac:dyDescent="0.2">
      <c r="A110" s="120"/>
      <c r="B110" s="135" t="s">
        <v>965</v>
      </c>
      <c r="C110" s="136">
        <f>E110+J110+O110+T110+Y110</f>
        <v>0</v>
      </c>
      <c r="D110" s="95">
        <f t="shared" ref="D110" si="116">F110+K110+P110+U110+Z110</f>
        <v>0</v>
      </c>
      <c r="E110" s="122">
        <v>0</v>
      </c>
      <c r="F110" s="95">
        <v>0</v>
      </c>
      <c r="G110" s="95">
        <v>0</v>
      </c>
      <c r="H110" s="95">
        <v>0</v>
      </c>
      <c r="I110" s="95">
        <v>0</v>
      </c>
      <c r="J110" s="136">
        <v>0</v>
      </c>
      <c r="K110" s="104">
        <f t="shared" ref="K110" si="117">SUM(L110:N110)</f>
        <v>0</v>
      </c>
      <c r="L110" s="104">
        <v>0</v>
      </c>
      <c r="M110" s="104">
        <v>0</v>
      </c>
      <c r="N110" s="104">
        <v>0</v>
      </c>
      <c r="O110" s="136">
        <v>0</v>
      </c>
      <c r="P110" s="104">
        <f>Q110+R110+S110</f>
        <v>0</v>
      </c>
      <c r="Q110" s="104">
        <v>0</v>
      </c>
      <c r="R110" s="104">
        <v>0</v>
      </c>
      <c r="S110" s="104">
        <v>0</v>
      </c>
      <c r="T110" s="138">
        <v>0</v>
      </c>
      <c r="U110" s="137">
        <f>V110+W110+X110</f>
        <v>0</v>
      </c>
      <c r="V110" s="137">
        <v>0</v>
      </c>
      <c r="W110" s="137">
        <v>0</v>
      </c>
      <c r="X110" s="137">
        <v>0</v>
      </c>
      <c r="Y110" s="138">
        <v>0</v>
      </c>
      <c r="Z110" s="137">
        <v>0</v>
      </c>
      <c r="AA110" s="137">
        <v>0</v>
      </c>
      <c r="AB110" s="137">
        <v>0</v>
      </c>
      <c r="AC110" s="137">
        <v>0</v>
      </c>
    </row>
    <row r="111" spans="1:29" s="2" customFormat="1" ht="15.75" outlineLevel="1" x14ac:dyDescent="0.2">
      <c r="A111" s="398" t="s">
        <v>1362</v>
      </c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  <c r="AA111" s="398"/>
      <c r="AB111" s="398"/>
      <c r="AC111" s="398"/>
    </row>
    <row r="112" spans="1:29" s="2" customFormat="1" ht="71.45" customHeight="1" outlineLevel="1" x14ac:dyDescent="0.2">
      <c r="A112" s="120" t="s">
        <v>1166</v>
      </c>
      <c r="B112" s="135" t="s">
        <v>131</v>
      </c>
      <c r="C112" s="136">
        <f t="shared" ref="C112:D115" si="118">E112+J112+O112+T112+Y112</f>
        <v>40.97</v>
      </c>
      <c r="D112" s="95">
        <f t="shared" si="118"/>
        <v>214595</v>
      </c>
      <c r="E112" s="122">
        <v>0</v>
      </c>
      <c r="F112" s="95">
        <v>0</v>
      </c>
      <c r="G112" s="95">
        <v>0</v>
      </c>
      <c r="H112" s="95">
        <v>0</v>
      </c>
      <c r="I112" s="95">
        <v>0</v>
      </c>
      <c r="J112" s="136">
        <v>40.97</v>
      </c>
      <c r="K112" s="101">
        <f t="shared" ref="K112:K115" si="119">SUM(L112:N112)</f>
        <v>214595</v>
      </c>
      <c r="L112" s="104">
        <v>0</v>
      </c>
      <c r="M112" s="104">
        <v>202149</v>
      </c>
      <c r="N112" s="104">
        <v>12446</v>
      </c>
      <c r="O112" s="136">
        <v>0</v>
      </c>
      <c r="P112" s="104">
        <v>0</v>
      </c>
      <c r="Q112" s="104">
        <v>0</v>
      </c>
      <c r="R112" s="104">
        <v>0</v>
      </c>
      <c r="S112" s="104">
        <v>0</v>
      </c>
      <c r="T112" s="138">
        <v>0</v>
      </c>
      <c r="U112" s="137">
        <v>0</v>
      </c>
      <c r="V112" s="137">
        <v>0</v>
      </c>
      <c r="W112" s="137">
        <v>0</v>
      </c>
      <c r="X112" s="137">
        <v>0</v>
      </c>
      <c r="Y112" s="136">
        <v>0</v>
      </c>
      <c r="Z112" s="104">
        <f>AA112+AC112</f>
        <v>0</v>
      </c>
      <c r="AA112" s="104">
        <v>0</v>
      </c>
      <c r="AB112" s="104">
        <v>0</v>
      </c>
      <c r="AC112" s="104">
        <v>0</v>
      </c>
    </row>
    <row r="113" spans="1:29" s="2" customFormat="1" ht="85.9" customHeight="1" outlineLevel="1" x14ac:dyDescent="0.2">
      <c r="A113" s="120" t="s">
        <v>966</v>
      </c>
      <c r="B113" s="135" t="s">
        <v>121</v>
      </c>
      <c r="C113" s="136">
        <f>E113+T113+O113+J113+Y113</f>
        <v>12.33</v>
      </c>
      <c r="D113" s="95">
        <f>F113+Z113+P113+K113+U113</f>
        <v>187581</v>
      </c>
      <c r="E113" s="122">
        <v>0</v>
      </c>
      <c r="F113" s="95">
        <v>0</v>
      </c>
      <c r="G113" s="95">
        <v>0</v>
      </c>
      <c r="H113" s="95">
        <v>0</v>
      </c>
      <c r="I113" s="95">
        <v>0</v>
      </c>
      <c r="J113" s="143">
        <v>0</v>
      </c>
      <c r="K113" s="101">
        <f t="shared" ref="K113" si="120">SUM(L113:N113)</f>
        <v>0</v>
      </c>
      <c r="L113" s="101">
        <v>0</v>
      </c>
      <c r="M113" s="101">
        <v>0</v>
      </c>
      <c r="N113" s="101">
        <f>4021-4021</f>
        <v>0</v>
      </c>
      <c r="O113" s="136">
        <v>0</v>
      </c>
      <c r="P113" s="104">
        <f>Q113+R113+S113</f>
        <v>0</v>
      </c>
      <c r="Q113" s="104">
        <v>0</v>
      </c>
      <c r="R113" s="104">
        <v>0</v>
      </c>
      <c r="S113" s="104">
        <v>0</v>
      </c>
      <c r="T113" s="138">
        <v>0</v>
      </c>
      <c r="U113" s="137">
        <v>0</v>
      </c>
      <c r="V113" s="137">
        <v>0</v>
      </c>
      <c r="W113" s="137">
        <v>0</v>
      </c>
      <c r="X113" s="137">
        <v>0</v>
      </c>
      <c r="Y113" s="136">
        <v>12.33</v>
      </c>
      <c r="Z113" s="101">
        <f>SUM(AA113:AC113)</f>
        <v>187581</v>
      </c>
      <c r="AA113" s="104">
        <v>0</v>
      </c>
      <c r="AB113" s="104">
        <f>87382+89320</f>
        <v>176702</v>
      </c>
      <c r="AC113" s="104">
        <f>5380+5499</f>
        <v>10879</v>
      </c>
    </row>
    <row r="114" spans="1:29" s="2" customFormat="1" ht="66" customHeight="1" outlineLevel="1" x14ac:dyDescent="0.2">
      <c r="A114" s="120" t="s">
        <v>1620</v>
      </c>
      <c r="B114" s="135" t="s">
        <v>132</v>
      </c>
      <c r="C114" s="136">
        <f t="shared" si="118"/>
        <v>35.4</v>
      </c>
      <c r="D114" s="95">
        <f>F114+Z114+P114+K114+U114</f>
        <v>261899</v>
      </c>
      <c r="E114" s="122">
        <v>0</v>
      </c>
      <c r="F114" s="95">
        <v>0</v>
      </c>
      <c r="G114" s="95">
        <v>0</v>
      </c>
      <c r="H114" s="95">
        <v>0</v>
      </c>
      <c r="I114" s="95">
        <v>0</v>
      </c>
      <c r="J114" s="136">
        <v>0</v>
      </c>
      <c r="K114" s="101">
        <f t="shared" si="119"/>
        <v>0</v>
      </c>
      <c r="L114" s="104">
        <v>0</v>
      </c>
      <c r="M114" s="104">
        <v>0</v>
      </c>
      <c r="N114" s="104">
        <v>0</v>
      </c>
      <c r="O114" s="136">
        <v>0</v>
      </c>
      <c r="P114" s="104">
        <f>Q114+R114+S114</f>
        <v>0</v>
      </c>
      <c r="Q114" s="104">
        <v>0</v>
      </c>
      <c r="R114" s="104">
        <v>0</v>
      </c>
      <c r="S114" s="104">
        <v>0</v>
      </c>
      <c r="T114" s="138">
        <v>0</v>
      </c>
      <c r="U114" s="137">
        <v>0</v>
      </c>
      <c r="V114" s="137">
        <v>0</v>
      </c>
      <c r="W114" s="137">
        <v>0</v>
      </c>
      <c r="X114" s="137">
        <v>0</v>
      </c>
      <c r="Y114" s="138">
        <v>35.4</v>
      </c>
      <c r="Z114" s="137">
        <f>AA114+AB114+AC114</f>
        <v>261899</v>
      </c>
      <c r="AA114" s="137">
        <v>0</v>
      </c>
      <c r="AB114" s="137">
        <v>249328</v>
      </c>
      <c r="AC114" s="137">
        <v>12571</v>
      </c>
    </row>
    <row r="115" spans="1:29" s="2" customFormat="1" ht="63" customHeight="1" outlineLevel="1" x14ac:dyDescent="0.2">
      <c r="A115" s="120" t="s">
        <v>1621</v>
      </c>
      <c r="B115" s="135" t="s">
        <v>11</v>
      </c>
      <c r="C115" s="136">
        <f t="shared" si="118"/>
        <v>4.7699999999999996</v>
      </c>
      <c r="D115" s="95">
        <f t="shared" ref="D115" si="121">F115+Z115+P115+K115+U115</f>
        <v>77380</v>
      </c>
      <c r="E115" s="122">
        <v>0</v>
      </c>
      <c r="F115" s="95">
        <v>0</v>
      </c>
      <c r="G115" s="95">
        <v>0</v>
      </c>
      <c r="H115" s="95">
        <v>0</v>
      </c>
      <c r="I115" s="95">
        <v>0</v>
      </c>
      <c r="J115" s="136">
        <v>0</v>
      </c>
      <c r="K115" s="101">
        <f t="shared" si="119"/>
        <v>0</v>
      </c>
      <c r="L115" s="104">
        <v>0</v>
      </c>
      <c r="M115" s="104">
        <v>0</v>
      </c>
      <c r="N115" s="104">
        <v>0</v>
      </c>
      <c r="O115" s="136">
        <v>0</v>
      </c>
      <c r="P115" s="104">
        <v>0</v>
      </c>
      <c r="Q115" s="104">
        <v>0</v>
      </c>
      <c r="R115" s="104">
        <v>0</v>
      </c>
      <c r="S115" s="104">
        <v>0</v>
      </c>
      <c r="T115" s="138">
        <v>0</v>
      </c>
      <c r="U115" s="137">
        <v>0</v>
      </c>
      <c r="V115" s="137">
        <v>0</v>
      </c>
      <c r="W115" s="137">
        <v>0</v>
      </c>
      <c r="X115" s="137">
        <v>0</v>
      </c>
      <c r="Y115" s="138">
        <v>4.7699999999999996</v>
      </c>
      <c r="Z115" s="137">
        <f>AA115+AB115+AC115</f>
        <v>77380</v>
      </c>
      <c r="AA115" s="137">
        <v>0</v>
      </c>
      <c r="AB115" s="137">
        <v>74207</v>
      </c>
      <c r="AC115" s="137">
        <v>3173</v>
      </c>
    </row>
    <row r="116" spans="1:29" s="7" customFormat="1" ht="46.9" customHeight="1" x14ac:dyDescent="0.2">
      <c r="A116" s="144"/>
      <c r="B116" s="145" t="s">
        <v>17</v>
      </c>
      <c r="C116" s="146">
        <f t="shared" ref="C116:AC116" si="122">SUM(C95:C115)</f>
        <v>153.01</v>
      </c>
      <c r="D116" s="100">
        <f t="shared" si="122"/>
        <v>1289027</v>
      </c>
      <c r="E116" s="146">
        <f t="shared" si="122"/>
        <v>5.54</v>
      </c>
      <c r="F116" s="100">
        <f t="shared" si="122"/>
        <v>64125</v>
      </c>
      <c r="G116" s="100">
        <f t="shared" si="122"/>
        <v>0</v>
      </c>
      <c r="H116" s="100">
        <f t="shared" si="122"/>
        <v>60112</v>
      </c>
      <c r="I116" s="100">
        <f t="shared" si="122"/>
        <v>4013</v>
      </c>
      <c r="J116" s="146">
        <f t="shared" si="122"/>
        <v>40.97</v>
      </c>
      <c r="K116" s="100">
        <f t="shared" si="122"/>
        <v>228478</v>
      </c>
      <c r="L116" s="100">
        <f t="shared" si="122"/>
        <v>0</v>
      </c>
      <c r="M116" s="100">
        <f>SUM(M95:M115)</f>
        <v>202149</v>
      </c>
      <c r="N116" s="100">
        <f>SUM(N95:N115)</f>
        <v>26329</v>
      </c>
      <c r="O116" s="146">
        <f t="shared" si="122"/>
        <v>0</v>
      </c>
      <c r="P116" s="100">
        <f t="shared" si="122"/>
        <v>3000</v>
      </c>
      <c r="Q116" s="100">
        <f t="shared" si="122"/>
        <v>0</v>
      </c>
      <c r="R116" s="100">
        <f t="shared" si="122"/>
        <v>0</v>
      </c>
      <c r="S116" s="100">
        <f t="shared" si="122"/>
        <v>3000</v>
      </c>
      <c r="T116" s="146">
        <f t="shared" si="122"/>
        <v>0</v>
      </c>
      <c r="U116" s="100">
        <f t="shared" si="122"/>
        <v>3000</v>
      </c>
      <c r="V116" s="100">
        <f t="shared" si="122"/>
        <v>0</v>
      </c>
      <c r="W116" s="100">
        <f t="shared" si="122"/>
        <v>0</v>
      </c>
      <c r="X116" s="100">
        <f t="shared" si="122"/>
        <v>3000</v>
      </c>
      <c r="Y116" s="146">
        <f t="shared" si="122"/>
        <v>106.49999999999999</v>
      </c>
      <c r="Z116" s="100">
        <f t="shared" si="122"/>
        <v>990424</v>
      </c>
      <c r="AA116" s="100">
        <f t="shared" si="122"/>
        <v>0</v>
      </c>
      <c r="AB116" s="100">
        <f t="shared" si="122"/>
        <v>921820</v>
      </c>
      <c r="AC116" s="100">
        <f t="shared" si="122"/>
        <v>68604</v>
      </c>
    </row>
    <row r="117" spans="1:29" s="2" customFormat="1" ht="30" customHeight="1" x14ac:dyDescent="0.2">
      <c r="A117" s="398" t="s">
        <v>78</v>
      </c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8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98"/>
      <c r="AA117" s="398"/>
      <c r="AB117" s="398"/>
      <c r="AC117" s="398"/>
    </row>
    <row r="118" spans="1:29" s="2" customFormat="1" ht="41.45" customHeight="1" outlineLevel="1" x14ac:dyDescent="0.2">
      <c r="A118" s="147" t="s">
        <v>5</v>
      </c>
      <c r="B118" s="148" t="s">
        <v>123</v>
      </c>
      <c r="C118" s="302">
        <f t="shared" ref="C118:C159" si="123">E118+J118+O118+T118+Y118</f>
        <v>1.98</v>
      </c>
      <c r="D118" s="124">
        <f t="shared" ref="D118:D151" si="124">F118+K118+P118+U118+Z118</f>
        <v>0</v>
      </c>
      <c r="E118" s="149">
        <v>1.98</v>
      </c>
      <c r="F118" s="101">
        <f t="shared" ref="F118:F159" si="125">G118+H118+I118</f>
        <v>0</v>
      </c>
      <c r="G118" s="101">
        <v>0</v>
      </c>
      <c r="H118" s="95">
        <v>0</v>
      </c>
      <c r="I118" s="95">
        <v>0</v>
      </c>
      <c r="J118" s="302">
        <v>0</v>
      </c>
      <c r="K118" s="104">
        <f t="shared" ref="K118:K155" si="126">SUM(L118:N118)</f>
        <v>0</v>
      </c>
      <c r="L118" s="104">
        <v>0</v>
      </c>
      <c r="M118" s="104">
        <v>0</v>
      </c>
      <c r="N118" s="104">
        <v>0</v>
      </c>
      <c r="O118" s="136">
        <v>0</v>
      </c>
      <c r="P118" s="104">
        <f t="shared" ref="P118:P155" si="127">Q118+R118+S118</f>
        <v>0</v>
      </c>
      <c r="Q118" s="104">
        <v>0</v>
      </c>
      <c r="R118" s="104">
        <v>0</v>
      </c>
      <c r="S118" s="104">
        <v>0</v>
      </c>
      <c r="T118" s="136">
        <v>0</v>
      </c>
      <c r="U118" s="104">
        <f t="shared" ref="U118:U158" si="128">V118+W118+X118</f>
        <v>0</v>
      </c>
      <c r="V118" s="104">
        <v>0</v>
      </c>
      <c r="W118" s="104">
        <v>0</v>
      </c>
      <c r="X118" s="104">
        <v>0</v>
      </c>
      <c r="Y118" s="136">
        <v>0</v>
      </c>
      <c r="Z118" s="104">
        <f t="shared" ref="Z118:Z159" si="129">AA118+AB118+AC118</f>
        <v>0</v>
      </c>
      <c r="AA118" s="104">
        <v>0</v>
      </c>
      <c r="AB118" s="104">
        <v>0</v>
      </c>
      <c r="AC118" s="104">
        <v>0</v>
      </c>
    </row>
    <row r="119" spans="1:29" s="2" customFormat="1" ht="42.6" customHeight="1" outlineLevel="1" x14ac:dyDescent="0.2">
      <c r="A119" s="150" t="s">
        <v>6</v>
      </c>
      <c r="B119" s="148" t="s">
        <v>120</v>
      </c>
      <c r="C119" s="302">
        <f t="shared" ref="C119" si="130">E119+J119+O119+T119+Y119</f>
        <v>15.5</v>
      </c>
      <c r="D119" s="124">
        <f t="shared" si="124"/>
        <v>0</v>
      </c>
      <c r="E119" s="149">
        <v>15.5</v>
      </c>
      <c r="F119" s="101">
        <f t="shared" si="125"/>
        <v>0</v>
      </c>
      <c r="G119" s="101">
        <v>0</v>
      </c>
      <c r="H119" s="95">
        <v>0</v>
      </c>
      <c r="I119" s="95">
        <v>0</v>
      </c>
      <c r="J119" s="302">
        <v>0</v>
      </c>
      <c r="K119" s="104">
        <f t="shared" si="126"/>
        <v>0</v>
      </c>
      <c r="L119" s="104">
        <v>0</v>
      </c>
      <c r="M119" s="104">
        <v>0</v>
      </c>
      <c r="N119" s="104">
        <v>0</v>
      </c>
      <c r="O119" s="136">
        <v>0</v>
      </c>
      <c r="P119" s="104">
        <f t="shared" si="127"/>
        <v>0</v>
      </c>
      <c r="Q119" s="104">
        <v>0</v>
      </c>
      <c r="R119" s="104">
        <v>0</v>
      </c>
      <c r="S119" s="104">
        <v>0</v>
      </c>
      <c r="T119" s="136">
        <v>0</v>
      </c>
      <c r="U119" s="104">
        <f t="shared" si="128"/>
        <v>0</v>
      </c>
      <c r="V119" s="104">
        <v>0</v>
      </c>
      <c r="W119" s="104">
        <v>0</v>
      </c>
      <c r="X119" s="104">
        <v>0</v>
      </c>
      <c r="Y119" s="136">
        <v>0</v>
      </c>
      <c r="Z119" s="104">
        <f t="shared" si="129"/>
        <v>0</v>
      </c>
      <c r="AA119" s="104">
        <v>0</v>
      </c>
      <c r="AB119" s="104">
        <v>0</v>
      </c>
      <c r="AC119" s="104">
        <v>0</v>
      </c>
    </row>
    <row r="120" spans="1:29" s="2" customFormat="1" ht="39.6" customHeight="1" outlineLevel="1" x14ac:dyDescent="0.2">
      <c r="A120" s="150" t="s">
        <v>7</v>
      </c>
      <c r="B120" s="148" t="s">
        <v>125</v>
      </c>
      <c r="C120" s="302">
        <f>E120+J120+O120+Y120+T120</f>
        <v>131.96</v>
      </c>
      <c r="D120" s="124">
        <f>F120+K120+P120+Z120+U120</f>
        <v>127341</v>
      </c>
      <c r="E120" s="149">
        <v>0</v>
      </c>
      <c r="F120" s="101">
        <f t="shared" si="125"/>
        <v>0</v>
      </c>
      <c r="G120" s="101">
        <v>0</v>
      </c>
      <c r="H120" s="101">
        <v>0</v>
      </c>
      <c r="I120" s="101">
        <v>0</v>
      </c>
      <c r="J120" s="302">
        <v>0</v>
      </c>
      <c r="K120" s="104">
        <v>0</v>
      </c>
      <c r="L120" s="104">
        <v>0</v>
      </c>
      <c r="M120" s="104">
        <v>0</v>
      </c>
      <c r="N120" s="104">
        <v>0</v>
      </c>
      <c r="O120" s="136">
        <v>0</v>
      </c>
      <c r="P120" s="104">
        <f t="shared" si="127"/>
        <v>0</v>
      </c>
      <c r="Q120" s="104">
        <v>0</v>
      </c>
      <c r="R120" s="104">
        <v>0</v>
      </c>
      <c r="S120" s="104">
        <v>0</v>
      </c>
      <c r="T120" s="136">
        <v>0</v>
      </c>
      <c r="U120" s="104">
        <f t="shared" si="128"/>
        <v>0</v>
      </c>
      <c r="V120" s="104">
        <v>0</v>
      </c>
      <c r="W120" s="104">
        <v>0</v>
      </c>
      <c r="X120" s="104">
        <v>0</v>
      </c>
      <c r="Y120" s="136">
        <v>131.96</v>
      </c>
      <c r="Z120" s="104">
        <v>127341</v>
      </c>
      <c r="AA120" s="104">
        <v>0</v>
      </c>
      <c r="AB120" s="104">
        <v>121229</v>
      </c>
      <c r="AC120" s="104">
        <v>6112</v>
      </c>
    </row>
    <row r="121" spans="1:29" s="2" customFormat="1" ht="41.45" customHeight="1" outlineLevel="1" x14ac:dyDescent="0.2">
      <c r="A121" s="150" t="s">
        <v>10</v>
      </c>
      <c r="B121" s="148" t="s">
        <v>124</v>
      </c>
      <c r="C121" s="302">
        <f t="shared" ref="C121:C126" si="131">E121+J121+O121+Y121+T121</f>
        <v>13.47</v>
      </c>
      <c r="D121" s="124">
        <f t="shared" ref="D121:D125" si="132">F121+K121+P121+Z121+U121</f>
        <v>31074</v>
      </c>
      <c r="E121" s="149">
        <v>0</v>
      </c>
      <c r="F121" s="101">
        <f t="shared" si="125"/>
        <v>0</v>
      </c>
      <c r="G121" s="101">
        <v>0</v>
      </c>
      <c r="H121" s="101">
        <v>0</v>
      </c>
      <c r="I121" s="101">
        <v>0</v>
      </c>
      <c r="J121" s="302">
        <v>0</v>
      </c>
      <c r="K121" s="104">
        <v>0</v>
      </c>
      <c r="L121" s="104">
        <v>0</v>
      </c>
      <c r="M121" s="104">
        <v>0</v>
      </c>
      <c r="N121" s="104">
        <v>0</v>
      </c>
      <c r="O121" s="136">
        <v>0</v>
      </c>
      <c r="P121" s="104">
        <f t="shared" si="127"/>
        <v>0</v>
      </c>
      <c r="Q121" s="104">
        <v>0</v>
      </c>
      <c r="R121" s="104">
        <v>0</v>
      </c>
      <c r="S121" s="104">
        <v>0</v>
      </c>
      <c r="T121" s="136">
        <v>0</v>
      </c>
      <c r="U121" s="104">
        <f t="shared" si="128"/>
        <v>0</v>
      </c>
      <c r="V121" s="104">
        <v>0</v>
      </c>
      <c r="W121" s="104">
        <v>0</v>
      </c>
      <c r="X121" s="104">
        <v>0</v>
      </c>
      <c r="Y121" s="136">
        <v>13.47</v>
      </c>
      <c r="Z121" s="104">
        <v>31074</v>
      </c>
      <c r="AA121" s="104">
        <v>0</v>
      </c>
      <c r="AB121" s="104">
        <v>29582</v>
      </c>
      <c r="AC121" s="104">
        <v>1492</v>
      </c>
    </row>
    <row r="122" spans="1:29" s="2" customFormat="1" ht="40.15" customHeight="1" outlineLevel="1" x14ac:dyDescent="0.2">
      <c r="A122" s="150" t="s">
        <v>24</v>
      </c>
      <c r="B122" s="148" t="s">
        <v>126</v>
      </c>
      <c r="C122" s="302">
        <f t="shared" si="131"/>
        <v>92.14</v>
      </c>
      <c r="D122" s="124">
        <f t="shared" si="132"/>
        <v>221701</v>
      </c>
      <c r="E122" s="149">
        <v>0</v>
      </c>
      <c r="F122" s="101">
        <f t="shared" si="125"/>
        <v>0</v>
      </c>
      <c r="G122" s="101">
        <v>0</v>
      </c>
      <c r="H122" s="101">
        <v>0</v>
      </c>
      <c r="I122" s="101">
        <v>0</v>
      </c>
      <c r="J122" s="302">
        <v>0</v>
      </c>
      <c r="K122" s="104">
        <v>0</v>
      </c>
      <c r="L122" s="104">
        <v>0</v>
      </c>
      <c r="M122" s="104">
        <v>0</v>
      </c>
      <c r="N122" s="104">
        <v>0</v>
      </c>
      <c r="O122" s="136">
        <v>0</v>
      </c>
      <c r="P122" s="104">
        <f t="shared" si="127"/>
        <v>0</v>
      </c>
      <c r="Q122" s="104">
        <v>0</v>
      </c>
      <c r="R122" s="104">
        <v>0</v>
      </c>
      <c r="S122" s="104">
        <v>0</v>
      </c>
      <c r="T122" s="136">
        <v>0</v>
      </c>
      <c r="U122" s="104">
        <f t="shared" si="128"/>
        <v>0</v>
      </c>
      <c r="V122" s="104">
        <v>0</v>
      </c>
      <c r="W122" s="104">
        <v>0</v>
      </c>
      <c r="X122" s="104">
        <v>0</v>
      </c>
      <c r="Y122" s="136">
        <v>92.14</v>
      </c>
      <c r="Z122" s="104">
        <v>221701</v>
      </c>
      <c r="AA122" s="104">
        <v>0</v>
      </c>
      <c r="AB122" s="104">
        <v>211059</v>
      </c>
      <c r="AC122" s="104">
        <v>10642</v>
      </c>
    </row>
    <row r="123" spans="1:29" s="2" customFormat="1" ht="40.5" customHeight="1" outlineLevel="1" x14ac:dyDescent="0.2">
      <c r="A123" s="150" t="s">
        <v>25</v>
      </c>
      <c r="B123" s="148" t="s">
        <v>127</v>
      </c>
      <c r="C123" s="302">
        <f t="shared" si="131"/>
        <v>1.21</v>
      </c>
      <c r="D123" s="124">
        <f t="shared" si="132"/>
        <v>5866</v>
      </c>
      <c r="E123" s="149">
        <v>0</v>
      </c>
      <c r="F123" s="101">
        <f t="shared" si="125"/>
        <v>0</v>
      </c>
      <c r="G123" s="101">
        <v>0</v>
      </c>
      <c r="H123" s="101">
        <v>0</v>
      </c>
      <c r="I123" s="101">
        <v>0</v>
      </c>
      <c r="J123" s="302">
        <v>0</v>
      </c>
      <c r="K123" s="104">
        <v>0</v>
      </c>
      <c r="L123" s="104">
        <v>0</v>
      </c>
      <c r="M123" s="104">
        <v>0</v>
      </c>
      <c r="N123" s="104">
        <v>0</v>
      </c>
      <c r="O123" s="136">
        <v>0</v>
      </c>
      <c r="P123" s="104">
        <f t="shared" si="127"/>
        <v>0</v>
      </c>
      <c r="Q123" s="104">
        <v>0</v>
      </c>
      <c r="R123" s="104">
        <v>0</v>
      </c>
      <c r="S123" s="104">
        <v>0</v>
      </c>
      <c r="T123" s="136">
        <v>0</v>
      </c>
      <c r="U123" s="104">
        <f t="shared" si="128"/>
        <v>0</v>
      </c>
      <c r="V123" s="104">
        <v>0</v>
      </c>
      <c r="W123" s="104">
        <v>0</v>
      </c>
      <c r="X123" s="104">
        <v>0</v>
      </c>
      <c r="Y123" s="136">
        <v>1.21</v>
      </c>
      <c r="Z123" s="104">
        <f t="shared" si="129"/>
        <v>5866</v>
      </c>
      <c r="AA123" s="104">
        <v>0</v>
      </c>
      <c r="AB123" s="104">
        <f>2792+2792</f>
        <v>5584</v>
      </c>
      <c r="AC123" s="104">
        <f>141+141</f>
        <v>282</v>
      </c>
    </row>
    <row r="124" spans="1:29" s="2" customFormat="1" ht="52.9" customHeight="1" outlineLevel="1" x14ac:dyDescent="0.2">
      <c r="A124" s="150" t="s">
        <v>26</v>
      </c>
      <c r="B124" s="148" t="s">
        <v>128</v>
      </c>
      <c r="C124" s="302">
        <f t="shared" si="131"/>
        <v>1.2</v>
      </c>
      <c r="D124" s="124">
        <f t="shared" si="132"/>
        <v>2909</v>
      </c>
      <c r="E124" s="149">
        <v>0</v>
      </c>
      <c r="F124" s="101">
        <f t="shared" si="125"/>
        <v>0</v>
      </c>
      <c r="G124" s="101">
        <v>0</v>
      </c>
      <c r="H124" s="101">
        <v>0</v>
      </c>
      <c r="I124" s="101">
        <v>0</v>
      </c>
      <c r="J124" s="302">
        <v>0</v>
      </c>
      <c r="K124" s="104">
        <v>0</v>
      </c>
      <c r="L124" s="104">
        <v>0</v>
      </c>
      <c r="M124" s="104">
        <v>0</v>
      </c>
      <c r="N124" s="104">
        <v>0</v>
      </c>
      <c r="O124" s="136">
        <v>0</v>
      </c>
      <c r="P124" s="104">
        <f t="shared" si="127"/>
        <v>0</v>
      </c>
      <c r="Q124" s="104">
        <v>0</v>
      </c>
      <c r="R124" s="104">
        <v>0</v>
      </c>
      <c r="S124" s="104">
        <v>0</v>
      </c>
      <c r="T124" s="136">
        <v>0</v>
      </c>
      <c r="U124" s="104">
        <f t="shared" si="128"/>
        <v>0</v>
      </c>
      <c r="V124" s="104">
        <v>0</v>
      </c>
      <c r="W124" s="104">
        <v>0</v>
      </c>
      <c r="X124" s="104">
        <v>0</v>
      </c>
      <c r="Y124" s="136">
        <v>1.2</v>
      </c>
      <c r="Z124" s="104">
        <v>2909</v>
      </c>
      <c r="AA124" s="104">
        <v>0</v>
      </c>
      <c r="AB124" s="104">
        <v>2769</v>
      </c>
      <c r="AC124" s="104">
        <v>140</v>
      </c>
    </row>
    <row r="125" spans="1:29" s="2" customFormat="1" ht="52.15" customHeight="1" outlineLevel="1" x14ac:dyDescent="0.2">
      <c r="A125" s="150" t="s">
        <v>27</v>
      </c>
      <c r="B125" s="148" t="s">
        <v>129</v>
      </c>
      <c r="C125" s="302">
        <f t="shared" si="131"/>
        <v>2.8</v>
      </c>
      <c r="D125" s="124">
        <f t="shared" si="132"/>
        <v>6787</v>
      </c>
      <c r="E125" s="149">
        <v>0</v>
      </c>
      <c r="F125" s="101">
        <f t="shared" si="125"/>
        <v>0</v>
      </c>
      <c r="G125" s="101">
        <v>0</v>
      </c>
      <c r="H125" s="124">
        <v>0</v>
      </c>
      <c r="I125" s="101">
        <v>0</v>
      </c>
      <c r="J125" s="302">
        <v>0</v>
      </c>
      <c r="K125" s="104">
        <v>0</v>
      </c>
      <c r="L125" s="104">
        <v>0</v>
      </c>
      <c r="M125" s="104">
        <v>0</v>
      </c>
      <c r="N125" s="104">
        <v>0</v>
      </c>
      <c r="O125" s="136">
        <v>0</v>
      </c>
      <c r="P125" s="104">
        <v>0</v>
      </c>
      <c r="Q125" s="104">
        <v>0</v>
      </c>
      <c r="R125" s="104">
        <f>P125*0.952</f>
        <v>0</v>
      </c>
      <c r="S125" s="104">
        <f>P125*0.048</f>
        <v>0</v>
      </c>
      <c r="T125" s="136">
        <v>0</v>
      </c>
      <c r="U125" s="104">
        <f t="shared" si="128"/>
        <v>0</v>
      </c>
      <c r="V125" s="104">
        <v>0</v>
      </c>
      <c r="W125" s="104">
        <v>0</v>
      </c>
      <c r="X125" s="104">
        <v>0</v>
      </c>
      <c r="Y125" s="136">
        <v>2.8</v>
      </c>
      <c r="Z125" s="104">
        <v>6787</v>
      </c>
      <c r="AA125" s="104">
        <v>0</v>
      </c>
      <c r="AB125" s="104">
        <v>6461</v>
      </c>
      <c r="AC125" s="104">
        <v>326</v>
      </c>
    </row>
    <row r="126" spans="1:29" s="2" customFormat="1" ht="48" customHeight="1" outlineLevel="1" x14ac:dyDescent="0.2">
      <c r="A126" s="150" t="s">
        <v>28</v>
      </c>
      <c r="B126" s="148" t="s">
        <v>767</v>
      </c>
      <c r="C126" s="302">
        <f t="shared" si="131"/>
        <v>35.82</v>
      </c>
      <c r="D126" s="124">
        <f t="shared" si="124"/>
        <v>100801</v>
      </c>
      <c r="E126" s="149">
        <v>0</v>
      </c>
      <c r="F126" s="101">
        <f t="shared" si="125"/>
        <v>0</v>
      </c>
      <c r="G126" s="101">
        <v>0</v>
      </c>
      <c r="H126" s="124">
        <v>0</v>
      </c>
      <c r="I126" s="101">
        <v>0</v>
      </c>
      <c r="J126" s="302">
        <v>0</v>
      </c>
      <c r="K126" s="104">
        <f t="shared" si="126"/>
        <v>0</v>
      </c>
      <c r="L126" s="104">
        <v>0</v>
      </c>
      <c r="M126" s="104">
        <v>0</v>
      </c>
      <c r="N126" s="104">
        <v>0</v>
      </c>
      <c r="O126" s="136">
        <v>0</v>
      </c>
      <c r="P126" s="104">
        <f t="shared" si="127"/>
        <v>0</v>
      </c>
      <c r="Q126" s="104">
        <v>0</v>
      </c>
      <c r="R126" s="104">
        <v>0</v>
      </c>
      <c r="S126" s="104">
        <v>0</v>
      </c>
      <c r="T126" s="136">
        <v>0</v>
      </c>
      <c r="U126" s="104">
        <f t="shared" si="128"/>
        <v>0</v>
      </c>
      <c r="V126" s="104">
        <v>0</v>
      </c>
      <c r="W126" s="104">
        <v>0</v>
      </c>
      <c r="X126" s="104">
        <v>0</v>
      </c>
      <c r="Y126" s="136">
        <v>35.82</v>
      </c>
      <c r="Z126" s="104">
        <f t="shared" si="129"/>
        <v>100801</v>
      </c>
      <c r="AA126" s="104">
        <v>0</v>
      </c>
      <c r="AB126" s="104">
        <v>96668</v>
      </c>
      <c r="AC126" s="104">
        <v>4133</v>
      </c>
    </row>
    <row r="127" spans="1:29" s="2" customFormat="1" ht="43.9" customHeight="1" outlineLevel="1" x14ac:dyDescent="0.2">
      <c r="A127" s="150" t="s">
        <v>29</v>
      </c>
      <c r="B127" s="148" t="s">
        <v>837</v>
      </c>
      <c r="C127" s="302">
        <f t="shared" si="123"/>
        <v>6.37</v>
      </c>
      <c r="D127" s="124">
        <f t="shared" si="124"/>
        <v>17926</v>
      </c>
      <c r="E127" s="149">
        <v>0</v>
      </c>
      <c r="F127" s="101">
        <f t="shared" si="125"/>
        <v>0</v>
      </c>
      <c r="G127" s="101">
        <v>0</v>
      </c>
      <c r="H127" s="124">
        <v>0</v>
      </c>
      <c r="I127" s="101">
        <v>0</v>
      </c>
      <c r="J127" s="302">
        <v>0</v>
      </c>
      <c r="K127" s="104">
        <f t="shared" si="126"/>
        <v>0</v>
      </c>
      <c r="L127" s="104">
        <v>0</v>
      </c>
      <c r="M127" s="104">
        <v>0</v>
      </c>
      <c r="N127" s="104">
        <v>0</v>
      </c>
      <c r="O127" s="136">
        <v>0</v>
      </c>
      <c r="P127" s="104">
        <f t="shared" si="127"/>
        <v>0</v>
      </c>
      <c r="Q127" s="104">
        <v>0</v>
      </c>
      <c r="R127" s="104">
        <v>0</v>
      </c>
      <c r="S127" s="104">
        <v>0</v>
      </c>
      <c r="T127" s="136">
        <v>0</v>
      </c>
      <c r="U127" s="104">
        <f t="shared" si="128"/>
        <v>0</v>
      </c>
      <c r="V127" s="104">
        <v>0</v>
      </c>
      <c r="W127" s="104">
        <v>0</v>
      </c>
      <c r="X127" s="104">
        <v>0</v>
      </c>
      <c r="Y127" s="136">
        <v>6.37</v>
      </c>
      <c r="Z127" s="104">
        <f t="shared" si="129"/>
        <v>17926</v>
      </c>
      <c r="AA127" s="104">
        <v>0</v>
      </c>
      <c r="AB127" s="104">
        <v>17191</v>
      </c>
      <c r="AC127" s="104">
        <v>735</v>
      </c>
    </row>
    <row r="128" spans="1:29" s="2" customFormat="1" ht="50.45" customHeight="1" outlineLevel="1" x14ac:dyDescent="0.2">
      <c r="A128" s="150" t="s">
        <v>30</v>
      </c>
      <c r="B128" s="148" t="s">
        <v>134</v>
      </c>
      <c r="C128" s="302">
        <f t="shared" si="123"/>
        <v>80.625</v>
      </c>
      <c r="D128" s="124">
        <f t="shared" si="124"/>
        <v>225942</v>
      </c>
      <c r="E128" s="149">
        <v>0</v>
      </c>
      <c r="F128" s="101">
        <f t="shared" si="125"/>
        <v>0</v>
      </c>
      <c r="G128" s="101">
        <v>0</v>
      </c>
      <c r="H128" s="124">
        <v>0</v>
      </c>
      <c r="I128" s="101">
        <v>0</v>
      </c>
      <c r="J128" s="302">
        <v>0</v>
      </c>
      <c r="K128" s="104">
        <f t="shared" si="126"/>
        <v>0</v>
      </c>
      <c r="L128" s="104">
        <v>0</v>
      </c>
      <c r="M128" s="104">
        <v>0</v>
      </c>
      <c r="N128" s="104">
        <v>0</v>
      </c>
      <c r="O128" s="136">
        <v>0</v>
      </c>
      <c r="P128" s="104">
        <f t="shared" si="127"/>
        <v>0</v>
      </c>
      <c r="Q128" s="104">
        <v>0</v>
      </c>
      <c r="R128" s="104">
        <v>0</v>
      </c>
      <c r="S128" s="104">
        <v>0</v>
      </c>
      <c r="T128" s="136">
        <v>0</v>
      </c>
      <c r="U128" s="104">
        <f t="shared" si="128"/>
        <v>0</v>
      </c>
      <c r="V128" s="104">
        <v>0</v>
      </c>
      <c r="W128" s="104">
        <v>0</v>
      </c>
      <c r="X128" s="104">
        <v>0</v>
      </c>
      <c r="Y128" s="136">
        <v>80.625</v>
      </c>
      <c r="Z128" s="104">
        <f t="shared" si="129"/>
        <v>225942</v>
      </c>
      <c r="AA128" s="104">
        <v>0</v>
      </c>
      <c r="AB128" s="104">
        <v>216678</v>
      </c>
      <c r="AC128" s="104">
        <v>9264</v>
      </c>
    </row>
    <row r="129" spans="1:30" s="2" customFormat="1" ht="51.75" customHeight="1" outlineLevel="1" x14ac:dyDescent="0.2">
      <c r="A129" s="150" t="s">
        <v>31</v>
      </c>
      <c r="B129" s="148" t="s">
        <v>135</v>
      </c>
      <c r="C129" s="302">
        <f t="shared" si="123"/>
        <v>6.22</v>
      </c>
      <c r="D129" s="124">
        <f t="shared" si="124"/>
        <v>17853</v>
      </c>
      <c r="E129" s="149">
        <v>0</v>
      </c>
      <c r="F129" s="101">
        <f t="shared" si="125"/>
        <v>0</v>
      </c>
      <c r="G129" s="101">
        <v>0</v>
      </c>
      <c r="H129" s="124">
        <v>0</v>
      </c>
      <c r="I129" s="101">
        <v>0</v>
      </c>
      <c r="J129" s="302">
        <v>0</v>
      </c>
      <c r="K129" s="104">
        <f t="shared" si="126"/>
        <v>0</v>
      </c>
      <c r="L129" s="104">
        <v>0</v>
      </c>
      <c r="M129" s="104">
        <v>0</v>
      </c>
      <c r="N129" s="104">
        <v>0</v>
      </c>
      <c r="O129" s="136">
        <v>0</v>
      </c>
      <c r="P129" s="104">
        <f t="shared" si="127"/>
        <v>0</v>
      </c>
      <c r="Q129" s="104">
        <v>0</v>
      </c>
      <c r="R129" s="104">
        <v>0</v>
      </c>
      <c r="S129" s="104">
        <v>0</v>
      </c>
      <c r="T129" s="136">
        <v>0</v>
      </c>
      <c r="U129" s="104">
        <f t="shared" si="128"/>
        <v>0</v>
      </c>
      <c r="V129" s="104">
        <v>0</v>
      </c>
      <c r="W129" s="104">
        <v>0</v>
      </c>
      <c r="X129" s="104">
        <v>0</v>
      </c>
      <c r="Y129" s="136">
        <v>6.22</v>
      </c>
      <c r="Z129" s="104">
        <f t="shared" si="129"/>
        <v>17853</v>
      </c>
      <c r="AA129" s="104">
        <v>0</v>
      </c>
      <c r="AB129" s="104">
        <v>17121</v>
      </c>
      <c r="AC129" s="104">
        <v>732</v>
      </c>
    </row>
    <row r="130" spans="1:30" s="2" customFormat="1" ht="37.9" customHeight="1" outlineLevel="1" x14ac:dyDescent="0.2">
      <c r="A130" s="150" t="s">
        <v>32</v>
      </c>
      <c r="B130" s="148" t="s">
        <v>136</v>
      </c>
      <c r="C130" s="302">
        <f t="shared" si="123"/>
        <v>4.5</v>
      </c>
      <c r="D130" s="124">
        <f t="shared" si="124"/>
        <v>12663</v>
      </c>
      <c r="E130" s="149">
        <v>0</v>
      </c>
      <c r="F130" s="101">
        <f t="shared" si="125"/>
        <v>0</v>
      </c>
      <c r="G130" s="101">
        <v>0</v>
      </c>
      <c r="H130" s="124">
        <v>0</v>
      </c>
      <c r="I130" s="101">
        <v>0</v>
      </c>
      <c r="J130" s="302">
        <v>0</v>
      </c>
      <c r="K130" s="104">
        <f t="shared" si="126"/>
        <v>0</v>
      </c>
      <c r="L130" s="104">
        <v>0</v>
      </c>
      <c r="M130" s="104">
        <v>0</v>
      </c>
      <c r="N130" s="104">
        <v>0</v>
      </c>
      <c r="O130" s="136">
        <v>0</v>
      </c>
      <c r="P130" s="104">
        <f t="shared" si="127"/>
        <v>0</v>
      </c>
      <c r="Q130" s="104">
        <v>0</v>
      </c>
      <c r="R130" s="104">
        <v>0</v>
      </c>
      <c r="S130" s="104">
        <v>0</v>
      </c>
      <c r="T130" s="136">
        <v>0</v>
      </c>
      <c r="U130" s="104">
        <f t="shared" si="128"/>
        <v>0</v>
      </c>
      <c r="V130" s="104">
        <v>0</v>
      </c>
      <c r="W130" s="104">
        <v>0</v>
      </c>
      <c r="X130" s="104">
        <v>0</v>
      </c>
      <c r="Y130" s="136">
        <v>4.5</v>
      </c>
      <c r="Z130" s="104">
        <f t="shared" si="129"/>
        <v>12663</v>
      </c>
      <c r="AA130" s="104">
        <v>0</v>
      </c>
      <c r="AB130" s="104">
        <v>12144</v>
      </c>
      <c r="AC130" s="104">
        <v>519</v>
      </c>
    </row>
    <row r="131" spans="1:30" s="2" customFormat="1" ht="51.6" customHeight="1" outlineLevel="1" x14ac:dyDescent="0.2">
      <c r="A131" s="150" t="s">
        <v>33</v>
      </c>
      <c r="B131" s="148" t="s">
        <v>137</v>
      </c>
      <c r="C131" s="302">
        <f t="shared" si="123"/>
        <v>2.4</v>
      </c>
      <c r="D131" s="124">
        <f t="shared" si="124"/>
        <v>6754</v>
      </c>
      <c r="E131" s="149">
        <v>0</v>
      </c>
      <c r="F131" s="101">
        <f t="shared" si="125"/>
        <v>0</v>
      </c>
      <c r="G131" s="101">
        <v>0</v>
      </c>
      <c r="H131" s="124">
        <v>0</v>
      </c>
      <c r="I131" s="101">
        <v>0</v>
      </c>
      <c r="J131" s="302">
        <v>0</v>
      </c>
      <c r="K131" s="104">
        <f t="shared" si="126"/>
        <v>0</v>
      </c>
      <c r="L131" s="104">
        <v>0</v>
      </c>
      <c r="M131" s="104">
        <v>0</v>
      </c>
      <c r="N131" s="104">
        <v>0</v>
      </c>
      <c r="O131" s="136">
        <v>0</v>
      </c>
      <c r="P131" s="104">
        <f t="shared" si="127"/>
        <v>0</v>
      </c>
      <c r="Q131" s="104">
        <v>0</v>
      </c>
      <c r="R131" s="104">
        <v>0</v>
      </c>
      <c r="S131" s="104">
        <v>0</v>
      </c>
      <c r="T131" s="136">
        <v>0</v>
      </c>
      <c r="U131" s="104">
        <f t="shared" si="128"/>
        <v>0</v>
      </c>
      <c r="V131" s="104">
        <v>0</v>
      </c>
      <c r="W131" s="104">
        <v>0</v>
      </c>
      <c r="X131" s="104">
        <v>0</v>
      </c>
      <c r="Y131" s="136">
        <v>2.4</v>
      </c>
      <c r="Z131" s="104">
        <f t="shared" si="129"/>
        <v>6754</v>
      </c>
      <c r="AA131" s="104">
        <v>0</v>
      </c>
      <c r="AB131" s="104">
        <v>6477</v>
      </c>
      <c r="AC131" s="104">
        <v>277</v>
      </c>
    </row>
    <row r="132" spans="1:30" s="2" customFormat="1" ht="46.15" customHeight="1" outlineLevel="1" x14ac:dyDescent="0.2">
      <c r="A132" s="150" t="s">
        <v>34</v>
      </c>
      <c r="B132" s="148" t="s">
        <v>838</v>
      </c>
      <c r="C132" s="302">
        <f t="shared" si="123"/>
        <v>1.8</v>
      </c>
      <c r="D132" s="124">
        <f t="shared" si="124"/>
        <v>5066</v>
      </c>
      <c r="E132" s="149">
        <v>0</v>
      </c>
      <c r="F132" s="101">
        <f t="shared" si="125"/>
        <v>0</v>
      </c>
      <c r="G132" s="101">
        <v>0</v>
      </c>
      <c r="H132" s="124">
        <v>0</v>
      </c>
      <c r="I132" s="101">
        <v>0</v>
      </c>
      <c r="J132" s="302">
        <v>0</v>
      </c>
      <c r="K132" s="104">
        <f t="shared" si="126"/>
        <v>0</v>
      </c>
      <c r="L132" s="104">
        <v>0</v>
      </c>
      <c r="M132" s="104">
        <v>0</v>
      </c>
      <c r="N132" s="104">
        <v>0</v>
      </c>
      <c r="O132" s="136">
        <v>0</v>
      </c>
      <c r="P132" s="104">
        <f t="shared" si="127"/>
        <v>0</v>
      </c>
      <c r="Q132" s="104">
        <v>0</v>
      </c>
      <c r="R132" s="104">
        <v>0</v>
      </c>
      <c r="S132" s="104">
        <v>0</v>
      </c>
      <c r="T132" s="136">
        <v>0</v>
      </c>
      <c r="U132" s="104">
        <f t="shared" si="128"/>
        <v>0</v>
      </c>
      <c r="V132" s="104">
        <v>0</v>
      </c>
      <c r="W132" s="104">
        <v>0</v>
      </c>
      <c r="X132" s="104">
        <v>0</v>
      </c>
      <c r="Y132" s="136">
        <v>1.8</v>
      </c>
      <c r="Z132" s="104">
        <f t="shared" si="129"/>
        <v>5066</v>
      </c>
      <c r="AA132" s="104">
        <v>0</v>
      </c>
      <c r="AB132" s="104">
        <v>4858</v>
      </c>
      <c r="AC132" s="104">
        <v>208</v>
      </c>
    </row>
    <row r="133" spans="1:30" s="2" customFormat="1" ht="38.450000000000003" customHeight="1" outlineLevel="1" x14ac:dyDescent="0.2">
      <c r="A133" s="150" t="s">
        <v>39</v>
      </c>
      <c r="B133" s="148" t="s">
        <v>138</v>
      </c>
      <c r="C133" s="302">
        <f t="shared" si="123"/>
        <v>1.8</v>
      </c>
      <c r="D133" s="124">
        <f t="shared" si="124"/>
        <v>5065</v>
      </c>
      <c r="E133" s="149">
        <v>0</v>
      </c>
      <c r="F133" s="101">
        <f t="shared" si="125"/>
        <v>0</v>
      </c>
      <c r="G133" s="101">
        <v>0</v>
      </c>
      <c r="H133" s="124">
        <v>0</v>
      </c>
      <c r="I133" s="101">
        <v>0</v>
      </c>
      <c r="J133" s="302">
        <v>0</v>
      </c>
      <c r="K133" s="104">
        <f t="shared" si="126"/>
        <v>0</v>
      </c>
      <c r="L133" s="104">
        <v>0</v>
      </c>
      <c r="M133" s="104">
        <v>0</v>
      </c>
      <c r="N133" s="104">
        <v>0</v>
      </c>
      <c r="O133" s="136">
        <v>0</v>
      </c>
      <c r="P133" s="104">
        <f t="shared" si="127"/>
        <v>0</v>
      </c>
      <c r="Q133" s="104">
        <v>0</v>
      </c>
      <c r="R133" s="104">
        <v>0</v>
      </c>
      <c r="S133" s="104">
        <v>0</v>
      </c>
      <c r="T133" s="136">
        <v>0</v>
      </c>
      <c r="U133" s="104">
        <f t="shared" si="128"/>
        <v>0</v>
      </c>
      <c r="V133" s="104">
        <v>0</v>
      </c>
      <c r="W133" s="104">
        <v>0</v>
      </c>
      <c r="X133" s="104">
        <v>0</v>
      </c>
      <c r="Y133" s="136">
        <v>1.8</v>
      </c>
      <c r="Z133" s="104">
        <f t="shared" si="129"/>
        <v>5065</v>
      </c>
      <c r="AA133" s="104">
        <v>0</v>
      </c>
      <c r="AB133" s="104">
        <v>4857</v>
      </c>
      <c r="AC133" s="104">
        <v>208</v>
      </c>
    </row>
    <row r="134" spans="1:30" s="2" customFormat="1" ht="43.15" customHeight="1" outlineLevel="1" x14ac:dyDescent="0.2">
      <c r="A134" s="151" t="s">
        <v>35</v>
      </c>
      <c r="B134" s="152" t="s">
        <v>139</v>
      </c>
      <c r="C134" s="302">
        <f t="shared" si="123"/>
        <v>1</v>
      </c>
      <c r="D134" s="124">
        <f t="shared" si="124"/>
        <v>2814</v>
      </c>
      <c r="E134" s="149">
        <v>0</v>
      </c>
      <c r="F134" s="101">
        <f t="shared" si="125"/>
        <v>0</v>
      </c>
      <c r="G134" s="101">
        <v>0</v>
      </c>
      <c r="H134" s="124">
        <v>0</v>
      </c>
      <c r="I134" s="101">
        <v>0</v>
      </c>
      <c r="J134" s="302">
        <v>0</v>
      </c>
      <c r="K134" s="104">
        <f t="shared" si="126"/>
        <v>0</v>
      </c>
      <c r="L134" s="104">
        <v>0</v>
      </c>
      <c r="M134" s="104">
        <v>0</v>
      </c>
      <c r="N134" s="104">
        <v>0</v>
      </c>
      <c r="O134" s="136">
        <v>0</v>
      </c>
      <c r="P134" s="104">
        <f t="shared" si="127"/>
        <v>0</v>
      </c>
      <c r="Q134" s="104">
        <v>0</v>
      </c>
      <c r="R134" s="104">
        <v>0</v>
      </c>
      <c r="S134" s="104">
        <v>0</v>
      </c>
      <c r="T134" s="136">
        <v>0</v>
      </c>
      <c r="U134" s="104">
        <f t="shared" si="128"/>
        <v>0</v>
      </c>
      <c r="V134" s="104">
        <v>0</v>
      </c>
      <c r="W134" s="104">
        <v>0</v>
      </c>
      <c r="X134" s="104">
        <v>0</v>
      </c>
      <c r="Y134" s="136">
        <v>1</v>
      </c>
      <c r="Z134" s="104">
        <f t="shared" si="129"/>
        <v>2814</v>
      </c>
      <c r="AA134" s="104">
        <v>0</v>
      </c>
      <c r="AB134" s="104">
        <v>2699</v>
      </c>
      <c r="AC134" s="104">
        <v>115</v>
      </c>
    </row>
    <row r="135" spans="1:30" s="2" customFormat="1" ht="41.45" customHeight="1" outlineLevel="1" x14ac:dyDescent="0.2">
      <c r="A135" s="150" t="s">
        <v>36</v>
      </c>
      <c r="B135" s="148" t="s">
        <v>839</v>
      </c>
      <c r="C135" s="302">
        <f t="shared" si="123"/>
        <v>1.2</v>
      </c>
      <c r="D135" s="124">
        <f t="shared" si="124"/>
        <v>3376</v>
      </c>
      <c r="E135" s="149">
        <v>0</v>
      </c>
      <c r="F135" s="101">
        <f t="shared" si="125"/>
        <v>0</v>
      </c>
      <c r="G135" s="101">
        <v>0</v>
      </c>
      <c r="H135" s="124">
        <v>0</v>
      </c>
      <c r="I135" s="101">
        <v>0</v>
      </c>
      <c r="J135" s="302">
        <v>0</v>
      </c>
      <c r="K135" s="104">
        <f t="shared" si="126"/>
        <v>0</v>
      </c>
      <c r="L135" s="104">
        <v>0</v>
      </c>
      <c r="M135" s="104">
        <v>0</v>
      </c>
      <c r="N135" s="104">
        <v>0</v>
      </c>
      <c r="O135" s="136">
        <v>0</v>
      </c>
      <c r="P135" s="104">
        <f t="shared" si="127"/>
        <v>0</v>
      </c>
      <c r="Q135" s="104">
        <v>0</v>
      </c>
      <c r="R135" s="104">
        <v>0</v>
      </c>
      <c r="S135" s="104">
        <v>0</v>
      </c>
      <c r="T135" s="136">
        <v>0</v>
      </c>
      <c r="U135" s="104">
        <f t="shared" si="128"/>
        <v>0</v>
      </c>
      <c r="V135" s="104">
        <v>0</v>
      </c>
      <c r="W135" s="104">
        <v>0</v>
      </c>
      <c r="X135" s="104">
        <v>0</v>
      </c>
      <c r="Y135" s="136">
        <v>1.2</v>
      </c>
      <c r="Z135" s="104">
        <f t="shared" si="129"/>
        <v>3376</v>
      </c>
      <c r="AA135" s="104">
        <v>0</v>
      </c>
      <c r="AB135" s="104">
        <v>3238</v>
      </c>
      <c r="AC135" s="104">
        <v>138</v>
      </c>
    </row>
    <row r="136" spans="1:30" s="2" customFormat="1" ht="40.15" customHeight="1" outlineLevel="1" x14ac:dyDescent="0.2">
      <c r="A136" s="150" t="s">
        <v>37</v>
      </c>
      <c r="B136" s="148" t="s">
        <v>140</v>
      </c>
      <c r="C136" s="302">
        <f t="shared" si="123"/>
        <v>24.79</v>
      </c>
      <c r="D136" s="124">
        <f t="shared" si="124"/>
        <v>69767</v>
      </c>
      <c r="E136" s="149">
        <v>0</v>
      </c>
      <c r="F136" s="101">
        <f t="shared" si="125"/>
        <v>0</v>
      </c>
      <c r="G136" s="101">
        <v>0</v>
      </c>
      <c r="H136" s="124">
        <v>0</v>
      </c>
      <c r="I136" s="101">
        <v>0</v>
      </c>
      <c r="J136" s="302">
        <v>0</v>
      </c>
      <c r="K136" s="104">
        <f t="shared" si="126"/>
        <v>0</v>
      </c>
      <c r="L136" s="104">
        <v>0</v>
      </c>
      <c r="M136" s="104">
        <v>0</v>
      </c>
      <c r="N136" s="104">
        <v>0</v>
      </c>
      <c r="O136" s="136">
        <v>0</v>
      </c>
      <c r="P136" s="104">
        <f t="shared" si="127"/>
        <v>0</v>
      </c>
      <c r="Q136" s="104">
        <v>0</v>
      </c>
      <c r="R136" s="104">
        <v>0</v>
      </c>
      <c r="S136" s="104">
        <v>0</v>
      </c>
      <c r="T136" s="136">
        <v>0</v>
      </c>
      <c r="U136" s="104">
        <f t="shared" si="128"/>
        <v>0</v>
      </c>
      <c r="V136" s="104">
        <v>0</v>
      </c>
      <c r="W136" s="104">
        <v>0</v>
      </c>
      <c r="X136" s="104">
        <v>0</v>
      </c>
      <c r="Y136" s="136">
        <v>24.79</v>
      </c>
      <c r="Z136" s="104">
        <f t="shared" si="129"/>
        <v>69767</v>
      </c>
      <c r="AA136" s="104">
        <v>0</v>
      </c>
      <c r="AB136" s="104">
        <v>66907</v>
      </c>
      <c r="AC136" s="104">
        <v>2860</v>
      </c>
    </row>
    <row r="137" spans="1:30" s="2" customFormat="1" ht="39" customHeight="1" outlineLevel="1" x14ac:dyDescent="0.2">
      <c r="A137" s="150" t="s">
        <v>38</v>
      </c>
      <c r="B137" s="148" t="s">
        <v>141</v>
      </c>
      <c r="C137" s="302">
        <f>E137+J137+O137+Y137+T137</f>
        <v>87.6</v>
      </c>
      <c r="D137" s="124">
        <f>F137+K137+P137+Z137+U137</f>
        <v>378119</v>
      </c>
      <c r="E137" s="149">
        <v>0</v>
      </c>
      <c r="F137" s="101">
        <f t="shared" si="125"/>
        <v>0</v>
      </c>
      <c r="G137" s="101">
        <v>0</v>
      </c>
      <c r="H137" s="124">
        <v>0</v>
      </c>
      <c r="I137" s="101">
        <v>0</v>
      </c>
      <c r="J137" s="302">
        <v>0</v>
      </c>
      <c r="K137" s="104">
        <f t="shared" si="126"/>
        <v>0</v>
      </c>
      <c r="L137" s="104">
        <v>0</v>
      </c>
      <c r="M137" s="104">
        <v>0</v>
      </c>
      <c r="N137" s="104">
        <v>0</v>
      </c>
      <c r="O137" s="136">
        <v>0</v>
      </c>
      <c r="P137" s="104">
        <f t="shared" si="127"/>
        <v>0</v>
      </c>
      <c r="Q137" s="104">
        <v>0</v>
      </c>
      <c r="R137" s="104">
        <v>0</v>
      </c>
      <c r="S137" s="104">
        <v>0</v>
      </c>
      <c r="T137" s="136">
        <v>0</v>
      </c>
      <c r="U137" s="104">
        <f t="shared" si="128"/>
        <v>0</v>
      </c>
      <c r="V137" s="104">
        <v>0</v>
      </c>
      <c r="W137" s="104">
        <v>0</v>
      </c>
      <c r="X137" s="104">
        <v>0</v>
      </c>
      <c r="Y137" s="136">
        <v>87.6</v>
      </c>
      <c r="Z137" s="104">
        <f t="shared" ref="Z137:Z143" si="133">AA137+AB137+AC137</f>
        <v>378119</v>
      </c>
      <c r="AA137" s="104">
        <v>0</v>
      </c>
      <c r="AB137" s="104">
        <v>362616</v>
      </c>
      <c r="AC137" s="104">
        <v>15503</v>
      </c>
    </row>
    <row r="138" spans="1:30" s="2" customFormat="1" ht="33" customHeight="1" outlineLevel="1" x14ac:dyDescent="0.2">
      <c r="A138" s="153" t="s">
        <v>40</v>
      </c>
      <c r="B138" s="148" t="s">
        <v>142</v>
      </c>
      <c r="C138" s="302">
        <f t="shared" ref="C138:C143" si="134">E138+J138+O138+Y138+T138</f>
        <v>0.93</v>
      </c>
      <c r="D138" s="124">
        <f t="shared" ref="D138:D144" si="135">F138+K138+P138+Z138+U138</f>
        <v>4036</v>
      </c>
      <c r="E138" s="149">
        <v>0</v>
      </c>
      <c r="F138" s="101">
        <f t="shared" si="125"/>
        <v>0</v>
      </c>
      <c r="G138" s="101">
        <v>0</v>
      </c>
      <c r="H138" s="124">
        <v>0</v>
      </c>
      <c r="I138" s="101">
        <v>0</v>
      </c>
      <c r="J138" s="302">
        <v>0</v>
      </c>
      <c r="K138" s="104">
        <f t="shared" si="126"/>
        <v>0</v>
      </c>
      <c r="L138" s="104">
        <v>0</v>
      </c>
      <c r="M138" s="104">
        <v>0</v>
      </c>
      <c r="N138" s="104">
        <v>0</v>
      </c>
      <c r="O138" s="136">
        <v>0</v>
      </c>
      <c r="P138" s="104">
        <f t="shared" si="127"/>
        <v>0</v>
      </c>
      <c r="Q138" s="104">
        <v>0</v>
      </c>
      <c r="R138" s="104">
        <v>0</v>
      </c>
      <c r="S138" s="104">
        <v>0</v>
      </c>
      <c r="T138" s="136">
        <v>0</v>
      </c>
      <c r="U138" s="104">
        <f t="shared" si="128"/>
        <v>0</v>
      </c>
      <c r="V138" s="104">
        <v>0</v>
      </c>
      <c r="W138" s="104">
        <v>0</v>
      </c>
      <c r="X138" s="104">
        <v>0</v>
      </c>
      <c r="Y138" s="136">
        <v>0.93</v>
      </c>
      <c r="Z138" s="104">
        <f t="shared" si="133"/>
        <v>4036</v>
      </c>
      <c r="AA138" s="104">
        <v>0</v>
      </c>
      <c r="AB138" s="104">
        <v>3870</v>
      </c>
      <c r="AC138" s="104">
        <v>166</v>
      </c>
    </row>
    <row r="139" spans="1:30" s="2" customFormat="1" ht="47.45" customHeight="1" outlineLevel="1" x14ac:dyDescent="0.2">
      <c r="A139" s="153" t="s">
        <v>41</v>
      </c>
      <c r="B139" s="148" t="s">
        <v>143</v>
      </c>
      <c r="C139" s="302">
        <f t="shared" si="134"/>
        <v>0.75</v>
      </c>
      <c r="D139" s="124">
        <f t="shared" si="135"/>
        <v>3254</v>
      </c>
      <c r="E139" s="149">
        <v>0</v>
      </c>
      <c r="F139" s="101">
        <f t="shared" si="125"/>
        <v>0</v>
      </c>
      <c r="G139" s="101">
        <v>0</v>
      </c>
      <c r="H139" s="124">
        <v>0</v>
      </c>
      <c r="I139" s="101">
        <v>0</v>
      </c>
      <c r="J139" s="302">
        <v>0</v>
      </c>
      <c r="K139" s="104">
        <f t="shared" si="126"/>
        <v>0</v>
      </c>
      <c r="L139" s="104">
        <v>0</v>
      </c>
      <c r="M139" s="104">
        <v>0</v>
      </c>
      <c r="N139" s="104">
        <v>0</v>
      </c>
      <c r="O139" s="136">
        <v>0</v>
      </c>
      <c r="P139" s="104">
        <f t="shared" si="127"/>
        <v>0</v>
      </c>
      <c r="Q139" s="104">
        <v>0</v>
      </c>
      <c r="R139" s="104">
        <v>0</v>
      </c>
      <c r="S139" s="104">
        <v>0</v>
      </c>
      <c r="T139" s="136">
        <v>0</v>
      </c>
      <c r="U139" s="104">
        <f t="shared" si="128"/>
        <v>0</v>
      </c>
      <c r="V139" s="104">
        <v>0</v>
      </c>
      <c r="W139" s="104">
        <v>0</v>
      </c>
      <c r="X139" s="104">
        <v>0</v>
      </c>
      <c r="Y139" s="136">
        <v>0.75</v>
      </c>
      <c r="Z139" s="104">
        <f t="shared" si="133"/>
        <v>3254</v>
      </c>
      <c r="AA139" s="104">
        <v>0</v>
      </c>
      <c r="AB139" s="104">
        <v>3121</v>
      </c>
      <c r="AC139" s="104">
        <v>133</v>
      </c>
    </row>
    <row r="140" spans="1:30" s="2" customFormat="1" ht="32.450000000000003" customHeight="1" outlineLevel="1" x14ac:dyDescent="0.2">
      <c r="A140" s="153" t="s">
        <v>42</v>
      </c>
      <c r="B140" s="148" t="s">
        <v>144</v>
      </c>
      <c r="C140" s="302">
        <f t="shared" si="134"/>
        <v>3.04</v>
      </c>
      <c r="D140" s="124">
        <f t="shared" si="135"/>
        <v>13192</v>
      </c>
      <c r="E140" s="149">
        <v>0</v>
      </c>
      <c r="F140" s="101">
        <f t="shared" si="125"/>
        <v>0</v>
      </c>
      <c r="G140" s="101">
        <v>0</v>
      </c>
      <c r="H140" s="124">
        <v>0</v>
      </c>
      <c r="I140" s="101">
        <v>0</v>
      </c>
      <c r="J140" s="302">
        <v>0</v>
      </c>
      <c r="K140" s="104">
        <f t="shared" si="126"/>
        <v>0</v>
      </c>
      <c r="L140" s="104">
        <v>0</v>
      </c>
      <c r="M140" s="104">
        <v>0</v>
      </c>
      <c r="N140" s="104">
        <v>0</v>
      </c>
      <c r="O140" s="136">
        <v>0</v>
      </c>
      <c r="P140" s="104">
        <f t="shared" si="127"/>
        <v>0</v>
      </c>
      <c r="Q140" s="104">
        <v>0</v>
      </c>
      <c r="R140" s="104">
        <v>0</v>
      </c>
      <c r="S140" s="104">
        <v>0</v>
      </c>
      <c r="T140" s="136">
        <v>0</v>
      </c>
      <c r="U140" s="104">
        <f t="shared" si="128"/>
        <v>0</v>
      </c>
      <c r="V140" s="104">
        <v>0</v>
      </c>
      <c r="W140" s="104">
        <v>0</v>
      </c>
      <c r="X140" s="104">
        <v>0</v>
      </c>
      <c r="Y140" s="136">
        <v>3.04</v>
      </c>
      <c r="Z140" s="104">
        <f t="shared" si="133"/>
        <v>13192</v>
      </c>
      <c r="AA140" s="104">
        <v>0</v>
      </c>
      <c r="AB140" s="104">
        <v>12651</v>
      </c>
      <c r="AC140" s="104">
        <v>541</v>
      </c>
      <c r="AD140" s="4"/>
    </row>
    <row r="141" spans="1:30" s="2" customFormat="1" ht="27" customHeight="1" outlineLevel="1" x14ac:dyDescent="0.2">
      <c r="A141" s="153" t="s">
        <v>43</v>
      </c>
      <c r="B141" s="148" t="s">
        <v>145</v>
      </c>
      <c r="C141" s="302">
        <f t="shared" si="134"/>
        <v>11</v>
      </c>
      <c r="D141" s="124">
        <f t="shared" si="135"/>
        <v>48092</v>
      </c>
      <c r="E141" s="149">
        <v>0</v>
      </c>
      <c r="F141" s="101">
        <f t="shared" si="125"/>
        <v>0</v>
      </c>
      <c r="G141" s="101">
        <v>0</v>
      </c>
      <c r="H141" s="124">
        <v>0</v>
      </c>
      <c r="I141" s="101">
        <v>0</v>
      </c>
      <c r="J141" s="302">
        <v>0</v>
      </c>
      <c r="K141" s="104">
        <f t="shared" si="126"/>
        <v>0</v>
      </c>
      <c r="L141" s="104">
        <v>0</v>
      </c>
      <c r="M141" s="104">
        <v>0</v>
      </c>
      <c r="N141" s="104">
        <v>0</v>
      </c>
      <c r="O141" s="136">
        <v>0</v>
      </c>
      <c r="P141" s="104">
        <f t="shared" si="127"/>
        <v>0</v>
      </c>
      <c r="Q141" s="104">
        <v>0</v>
      </c>
      <c r="R141" s="104">
        <v>0</v>
      </c>
      <c r="S141" s="104">
        <v>0</v>
      </c>
      <c r="T141" s="136">
        <v>0</v>
      </c>
      <c r="U141" s="104">
        <f t="shared" si="128"/>
        <v>0</v>
      </c>
      <c r="V141" s="104">
        <v>0</v>
      </c>
      <c r="W141" s="104">
        <v>0</v>
      </c>
      <c r="X141" s="104">
        <v>0</v>
      </c>
      <c r="Y141" s="136">
        <v>11</v>
      </c>
      <c r="Z141" s="104">
        <f t="shared" si="133"/>
        <v>48092</v>
      </c>
      <c r="AA141" s="104">
        <v>0</v>
      </c>
      <c r="AB141" s="104">
        <v>46120</v>
      </c>
      <c r="AC141" s="104">
        <v>1972</v>
      </c>
      <c r="AD141" s="4"/>
    </row>
    <row r="142" spans="1:30" s="4" customFormat="1" ht="34.15" customHeight="1" outlineLevel="1" x14ac:dyDescent="0.2">
      <c r="A142" s="153" t="s">
        <v>44</v>
      </c>
      <c r="B142" s="148" t="s">
        <v>146</v>
      </c>
      <c r="C142" s="302">
        <f t="shared" si="134"/>
        <v>2.75</v>
      </c>
      <c r="D142" s="124">
        <f t="shared" si="135"/>
        <v>11933</v>
      </c>
      <c r="E142" s="149">
        <v>0</v>
      </c>
      <c r="F142" s="101">
        <f t="shared" si="125"/>
        <v>0</v>
      </c>
      <c r="G142" s="101">
        <v>0</v>
      </c>
      <c r="H142" s="124">
        <v>0</v>
      </c>
      <c r="I142" s="101">
        <v>0</v>
      </c>
      <c r="J142" s="302">
        <v>0</v>
      </c>
      <c r="K142" s="104">
        <f t="shared" si="126"/>
        <v>0</v>
      </c>
      <c r="L142" s="104">
        <v>0</v>
      </c>
      <c r="M142" s="104">
        <v>0</v>
      </c>
      <c r="N142" s="104">
        <v>0</v>
      </c>
      <c r="O142" s="136">
        <v>0</v>
      </c>
      <c r="P142" s="104">
        <f t="shared" si="127"/>
        <v>0</v>
      </c>
      <c r="Q142" s="104">
        <v>0</v>
      </c>
      <c r="R142" s="104">
        <v>0</v>
      </c>
      <c r="S142" s="104">
        <v>0</v>
      </c>
      <c r="T142" s="136">
        <v>0</v>
      </c>
      <c r="U142" s="104">
        <f t="shared" si="128"/>
        <v>0</v>
      </c>
      <c r="V142" s="104">
        <v>0</v>
      </c>
      <c r="W142" s="104">
        <v>0</v>
      </c>
      <c r="X142" s="104">
        <v>0</v>
      </c>
      <c r="Y142" s="138">
        <v>2.75</v>
      </c>
      <c r="Z142" s="104">
        <f t="shared" si="133"/>
        <v>11933</v>
      </c>
      <c r="AA142" s="137">
        <v>0</v>
      </c>
      <c r="AB142" s="104">
        <v>11444</v>
      </c>
      <c r="AC142" s="104">
        <v>489</v>
      </c>
    </row>
    <row r="143" spans="1:30" s="4" customFormat="1" ht="30.6" customHeight="1" outlineLevel="1" x14ac:dyDescent="0.2">
      <c r="A143" s="134" t="s">
        <v>45</v>
      </c>
      <c r="B143" s="148" t="s">
        <v>147</v>
      </c>
      <c r="C143" s="302">
        <f t="shared" si="134"/>
        <v>3.26</v>
      </c>
      <c r="D143" s="124">
        <f t="shared" si="135"/>
        <v>14147</v>
      </c>
      <c r="E143" s="149">
        <v>0</v>
      </c>
      <c r="F143" s="101">
        <f t="shared" si="125"/>
        <v>0</v>
      </c>
      <c r="G143" s="101">
        <v>0</v>
      </c>
      <c r="H143" s="124">
        <v>0</v>
      </c>
      <c r="I143" s="101">
        <v>0</v>
      </c>
      <c r="J143" s="302">
        <v>0</v>
      </c>
      <c r="K143" s="104">
        <f t="shared" si="126"/>
        <v>0</v>
      </c>
      <c r="L143" s="104">
        <v>0</v>
      </c>
      <c r="M143" s="104">
        <v>0</v>
      </c>
      <c r="N143" s="104">
        <v>0</v>
      </c>
      <c r="O143" s="136">
        <v>0</v>
      </c>
      <c r="P143" s="104">
        <f t="shared" si="127"/>
        <v>0</v>
      </c>
      <c r="Q143" s="104">
        <v>0</v>
      </c>
      <c r="R143" s="104">
        <v>0</v>
      </c>
      <c r="S143" s="104">
        <v>0</v>
      </c>
      <c r="T143" s="136">
        <v>0</v>
      </c>
      <c r="U143" s="104">
        <f t="shared" si="128"/>
        <v>0</v>
      </c>
      <c r="V143" s="104">
        <v>0</v>
      </c>
      <c r="W143" s="104">
        <v>0</v>
      </c>
      <c r="X143" s="104">
        <v>0</v>
      </c>
      <c r="Y143" s="138">
        <v>3.26</v>
      </c>
      <c r="Z143" s="104">
        <f t="shared" si="133"/>
        <v>14147</v>
      </c>
      <c r="AA143" s="137">
        <v>0</v>
      </c>
      <c r="AB143" s="104">
        <v>13567</v>
      </c>
      <c r="AC143" s="104">
        <v>580</v>
      </c>
    </row>
    <row r="144" spans="1:30" s="74" customFormat="1" ht="30" customHeight="1" outlineLevel="1" x14ac:dyDescent="0.2">
      <c r="A144" s="134" t="s">
        <v>46</v>
      </c>
      <c r="B144" s="154" t="s">
        <v>70</v>
      </c>
      <c r="C144" s="302">
        <f t="shared" si="123"/>
        <v>46.18</v>
      </c>
      <c r="D144" s="124">
        <f t="shared" si="135"/>
        <v>74802</v>
      </c>
      <c r="E144" s="122">
        <v>0</v>
      </c>
      <c r="F144" s="101">
        <f t="shared" si="125"/>
        <v>0</v>
      </c>
      <c r="G144" s="101">
        <v>0</v>
      </c>
      <c r="H144" s="95">
        <v>0</v>
      </c>
      <c r="I144" s="101">
        <v>0</v>
      </c>
      <c r="J144" s="302">
        <v>0</v>
      </c>
      <c r="K144" s="104">
        <f t="shared" si="126"/>
        <v>0</v>
      </c>
      <c r="L144" s="104">
        <v>0</v>
      </c>
      <c r="M144" s="104">
        <v>0</v>
      </c>
      <c r="N144" s="104">
        <v>0</v>
      </c>
      <c r="O144" s="136">
        <v>0</v>
      </c>
      <c r="P144" s="104">
        <f t="shared" si="127"/>
        <v>0</v>
      </c>
      <c r="Q144" s="104">
        <v>0</v>
      </c>
      <c r="R144" s="104">
        <v>0</v>
      </c>
      <c r="S144" s="104">
        <v>0</v>
      </c>
      <c r="T144" s="136">
        <v>0</v>
      </c>
      <c r="U144" s="104">
        <f t="shared" si="128"/>
        <v>0</v>
      </c>
      <c r="V144" s="104">
        <v>0</v>
      </c>
      <c r="W144" s="104">
        <v>0</v>
      </c>
      <c r="X144" s="104">
        <v>0</v>
      </c>
      <c r="Y144" s="136">
        <v>46.18</v>
      </c>
      <c r="Z144" s="104">
        <f t="shared" si="129"/>
        <v>74802</v>
      </c>
      <c r="AA144" s="104">
        <v>0</v>
      </c>
      <c r="AB144" s="104">
        <v>71735</v>
      </c>
      <c r="AC144" s="104">
        <v>3067</v>
      </c>
    </row>
    <row r="145" spans="1:29" s="4" customFormat="1" ht="30.6" customHeight="1" outlineLevel="1" x14ac:dyDescent="0.2">
      <c r="A145" s="134" t="s">
        <v>47</v>
      </c>
      <c r="B145" s="154" t="s">
        <v>71</v>
      </c>
      <c r="C145" s="302">
        <f t="shared" si="123"/>
        <v>58.08</v>
      </c>
      <c r="D145" s="124">
        <f t="shared" si="124"/>
        <v>96300</v>
      </c>
      <c r="E145" s="122">
        <v>0</v>
      </c>
      <c r="F145" s="101">
        <f t="shared" si="125"/>
        <v>0</v>
      </c>
      <c r="G145" s="101">
        <v>0</v>
      </c>
      <c r="H145" s="95">
        <v>0</v>
      </c>
      <c r="I145" s="101">
        <v>0</v>
      </c>
      <c r="J145" s="302">
        <v>0</v>
      </c>
      <c r="K145" s="104">
        <f t="shared" si="126"/>
        <v>0</v>
      </c>
      <c r="L145" s="104">
        <v>0</v>
      </c>
      <c r="M145" s="104">
        <v>0</v>
      </c>
      <c r="N145" s="104">
        <v>0</v>
      </c>
      <c r="O145" s="136">
        <v>0</v>
      </c>
      <c r="P145" s="104">
        <f t="shared" si="127"/>
        <v>0</v>
      </c>
      <c r="Q145" s="104">
        <v>0</v>
      </c>
      <c r="R145" s="104">
        <v>0</v>
      </c>
      <c r="S145" s="104">
        <v>0</v>
      </c>
      <c r="T145" s="136">
        <v>0</v>
      </c>
      <c r="U145" s="104">
        <f t="shared" si="128"/>
        <v>0</v>
      </c>
      <c r="V145" s="104">
        <v>0</v>
      </c>
      <c r="W145" s="104">
        <v>0</v>
      </c>
      <c r="X145" s="104">
        <v>0</v>
      </c>
      <c r="Y145" s="136">
        <v>58.08</v>
      </c>
      <c r="Z145" s="104">
        <f t="shared" si="129"/>
        <v>96300</v>
      </c>
      <c r="AA145" s="104">
        <v>0</v>
      </c>
      <c r="AB145" s="104">
        <v>92352</v>
      </c>
      <c r="AC145" s="104">
        <v>3948</v>
      </c>
    </row>
    <row r="146" spans="1:29" s="4" customFormat="1" ht="43.15" customHeight="1" outlineLevel="1" x14ac:dyDescent="0.2">
      <c r="A146" s="134" t="s">
        <v>48</v>
      </c>
      <c r="B146" s="154" t="s">
        <v>840</v>
      </c>
      <c r="C146" s="302">
        <f t="shared" si="123"/>
        <v>66.3</v>
      </c>
      <c r="D146" s="124">
        <f t="shared" si="124"/>
        <v>135316</v>
      </c>
      <c r="E146" s="122">
        <v>0</v>
      </c>
      <c r="F146" s="101">
        <f t="shared" si="125"/>
        <v>0</v>
      </c>
      <c r="G146" s="101">
        <v>0</v>
      </c>
      <c r="H146" s="95">
        <v>0</v>
      </c>
      <c r="I146" s="101">
        <v>0</v>
      </c>
      <c r="J146" s="302">
        <v>0</v>
      </c>
      <c r="K146" s="104">
        <f t="shared" si="126"/>
        <v>0</v>
      </c>
      <c r="L146" s="104">
        <v>0</v>
      </c>
      <c r="M146" s="104">
        <v>0</v>
      </c>
      <c r="N146" s="104">
        <v>0</v>
      </c>
      <c r="O146" s="136">
        <v>0</v>
      </c>
      <c r="P146" s="104">
        <f t="shared" si="127"/>
        <v>0</v>
      </c>
      <c r="Q146" s="104">
        <v>0</v>
      </c>
      <c r="R146" s="104">
        <v>0</v>
      </c>
      <c r="S146" s="104">
        <v>0</v>
      </c>
      <c r="T146" s="136">
        <v>0</v>
      </c>
      <c r="U146" s="104">
        <f t="shared" si="128"/>
        <v>0</v>
      </c>
      <c r="V146" s="104">
        <v>0</v>
      </c>
      <c r="W146" s="104">
        <v>0</v>
      </c>
      <c r="X146" s="104">
        <v>0</v>
      </c>
      <c r="Y146" s="136">
        <v>66.3</v>
      </c>
      <c r="Z146" s="104">
        <f t="shared" si="129"/>
        <v>135316</v>
      </c>
      <c r="AA146" s="104">
        <v>0</v>
      </c>
      <c r="AB146" s="104">
        <v>129768</v>
      </c>
      <c r="AC146" s="104">
        <v>5548</v>
      </c>
    </row>
    <row r="147" spans="1:29" s="4" customFormat="1" ht="72.599999999999994" customHeight="1" outlineLevel="1" x14ac:dyDescent="0.2">
      <c r="A147" s="134" t="s">
        <v>49</v>
      </c>
      <c r="B147" s="154" t="s">
        <v>72</v>
      </c>
      <c r="C147" s="302">
        <f t="shared" si="123"/>
        <v>57.76</v>
      </c>
      <c r="D147" s="124">
        <f t="shared" si="124"/>
        <v>113175</v>
      </c>
      <c r="E147" s="122">
        <v>0</v>
      </c>
      <c r="F147" s="101">
        <f t="shared" si="125"/>
        <v>0</v>
      </c>
      <c r="G147" s="101">
        <v>0</v>
      </c>
      <c r="H147" s="95">
        <v>0</v>
      </c>
      <c r="I147" s="101">
        <v>0</v>
      </c>
      <c r="J147" s="302">
        <v>0</v>
      </c>
      <c r="K147" s="104">
        <f t="shared" si="126"/>
        <v>0</v>
      </c>
      <c r="L147" s="104">
        <v>0</v>
      </c>
      <c r="M147" s="104">
        <v>0</v>
      </c>
      <c r="N147" s="104">
        <v>0</v>
      </c>
      <c r="O147" s="136">
        <v>0</v>
      </c>
      <c r="P147" s="104">
        <f t="shared" si="127"/>
        <v>0</v>
      </c>
      <c r="Q147" s="104">
        <v>0</v>
      </c>
      <c r="R147" s="104">
        <v>0</v>
      </c>
      <c r="S147" s="104">
        <v>0</v>
      </c>
      <c r="T147" s="136">
        <v>0</v>
      </c>
      <c r="U147" s="104">
        <f t="shared" si="128"/>
        <v>0</v>
      </c>
      <c r="V147" s="104">
        <v>0</v>
      </c>
      <c r="W147" s="104">
        <v>0</v>
      </c>
      <c r="X147" s="104">
        <v>0</v>
      </c>
      <c r="Y147" s="136">
        <v>57.76</v>
      </c>
      <c r="Z147" s="104">
        <f t="shared" si="129"/>
        <v>113175</v>
      </c>
      <c r="AA147" s="104">
        <v>0</v>
      </c>
      <c r="AB147" s="104">
        <v>108535</v>
      </c>
      <c r="AC147" s="104">
        <v>4640</v>
      </c>
    </row>
    <row r="148" spans="1:29" s="4" customFormat="1" ht="30.6" customHeight="1" outlineLevel="1" x14ac:dyDescent="0.2">
      <c r="A148" s="134" t="s">
        <v>50</v>
      </c>
      <c r="B148" s="154" t="s">
        <v>73</v>
      </c>
      <c r="C148" s="302">
        <f t="shared" si="123"/>
        <v>31.08</v>
      </c>
      <c r="D148" s="124">
        <f t="shared" si="124"/>
        <v>64515</v>
      </c>
      <c r="E148" s="122">
        <v>0</v>
      </c>
      <c r="F148" s="101">
        <f t="shared" si="125"/>
        <v>0</v>
      </c>
      <c r="G148" s="101">
        <v>0</v>
      </c>
      <c r="H148" s="95">
        <v>0</v>
      </c>
      <c r="I148" s="101">
        <v>0</v>
      </c>
      <c r="J148" s="302">
        <v>0</v>
      </c>
      <c r="K148" s="104">
        <f t="shared" si="126"/>
        <v>0</v>
      </c>
      <c r="L148" s="104">
        <v>0</v>
      </c>
      <c r="M148" s="104">
        <v>0</v>
      </c>
      <c r="N148" s="104">
        <v>0</v>
      </c>
      <c r="O148" s="136">
        <v>0</v>
      </c>
      <c r="P148" s="104">
        <f t="shared" si="127"/>
        <v>0</v>
      </c>
      <c r="Q148" s="104">
        <v>0</v>
      </c>
      <c r="R148" s="104">
        <v>0</v>
      </c>
      <c r="S148" s="104">
        <v>0</v>
      </c>
      <c r="T148" s="136">
        <v>0</v>
      </c>
      <c r="U148" s="104">
        <f t="shared" si="128"/>
        <v>0</v>
      </c>
      <c r="V148" s="104">
        <v>0</v>
      </c>
      <c r="W148" s="104">
        <v>0</v>
      </c>
      <c r="X148" s="104">
        <v>0</v>
      </c>
      <c r="Y148" s="136">
        <v>31.08</v>
      </c>
      <c r="Z148" s="104">
        <f t="shared" si="129"/>
        <v>64515</v>
      </c>
      <c r="AA148" s="104">
        <v>0</v>
      </c>
      <c r="AB148" s="104">
        <v>61870</v>
      </c>
      <c r="AC148" s="104">
        <v>2645</v>
      </c>
    </row>
    <row r="149" spans="1:29" s="4" customFormat="1" ht="42" customHeight="1" outlineLevel="1" x14ac:dyDescent="0.2">
      <c r="A149" s="134" t="s">
        <v>103</v>
      </c>
      <c r="B149" s="154" t="s">
        <v>74</v>
      </c>
      <c r="C149" s="302">
        <f t="shared" si="123"/>
        <v>52.71</v>
      </c>
      <c r="D149" s="124">
        <f t="shared" si="124"/>
        <v>121435</v>
      </c>
      <c r="E149" s="122">
        <v>0</v>
      </c>
      <c r="F149" s="101">
        <f t="shared" si="125"/>
        <v>0</v>
      </c>
      <c r="G149" s="101">
        <v>0</v>
      </c>
      <c r="H149" s="95">
        <v>0</v>
      </c>
      <c r="I149" s="101">
        <v>0</v>
      </c>
      <c r="J149" s="302">
        <v>0</v>
      </c>
      <c r="K149" s="104">
        <f t="shared" si="126"/>
        <v>0</v>
      </c>
      <c r="L149" s="104">
        <v>0</v>
      </c>
      <c r="M149" s="104">
        <v>0</v>
      </c>
      <c r="N149" s="104">
        <v>0</v>
      </c>
      <c r="O149" s="136">
        <v>0</v>
      </c>
      <c r="P149" s="104">
        <f t="shared" si="127"/>
        <v>0</v>
      </c>
      <c r="Q149" s="104">
        <v>0</v>
      </c>
      <c r="R149" s="104">
        <v>0</v>
      </c>
      <c r="S149" s="104">
        <v>0</v>
      </c>
      <c r="T149" s="136">
        <v>0</v>
      </c>
      <c r="U149" s="104">
        <f t="shared" si="128"/>
        <v>0</v>
      </c>
      <c r="V149" s="104">
        <v>0</v>
      </c>
      <c r="W149" s="104">
        <v>0</v>
      </c>
      <c r="X149" s="104">
        <v>0</v>
      </c>
      <c r="Y149" s="136">
        <v>52.71</v>
      </c>
      <c r="Z149" s="104">
        <f t="shared" si="129"/>
        <v>121435</v>
      </c>
      <c r="AA149" s="104">
        <v>0</v>
      </c>
      <c r="AB149" s="104">
        <v>116456</v>
      </c>
      <c r="AC149" s="104">
        <v>4979</v>
      </c>
    </row>
    <row r="150" spans="1:29" s="4" customFormat="1" ht="43.15" customHeight="1" outlineLevel="1" x14ac:dyDescent="0.2">
      <c r="A150" s="134" t="s">
        <v>51</v>
      </c>
      <c r="B150" s="154" t="s">
        <v>75</v>
      </c>
      <c r="C150" s="302">
        <f t="shared" si="123"/>
        <v>19.04</v>
      </c>
      <c r="D150" s="124">
        <f t="shared" si="124"/>
        <v>31839</v>
      </c>
      <c r="E150" s="122">
        <v>0</v>
      </c>
      <c r="F150" s="101">
        <f t="shared" si="125"/>
        <v>0</v>
      </c>
      <c r="G150" s="101">
        <v>0</v>
      </c>
      <c r="H150" s="95">
        <v>0</v>
      </c>
      <c r="I150" s="101">
        <v>0</v>
      </c>
      <c r="J150" s="302">
        <v>0</v>
      </c>
      <c r="K150" s="104">
        <f t="shared" si="126"/>
        <v>0</v>
      </c>
      <c r="L150" s="104">
        <v>0</v>
      </c>
      <c r="M150" s="104">
        <v>0</v>
      </c>
      <c r="N150" s="104">
        <v>0</v>
      </c>
      <c r="O150" s="136">
        <v>0</v>
      </c>
      <c r="P150" s="104">
        <f t="shared" si="127"/>
        <v>0</v>
      </c>
      <c r="Q150" s="104">
        <v>0</v>
      </c>
      <c r="R150" s="104">
        <v>0</v>
      </c>
      <c r="S150" s="104">
        <v>0</v>
      </c>
      <c r="T150" s="136">
        <v>0</v>
      </c>
      <c r="U150" s="104">
        <f t="shared" si="128"/>
        <v>0</v>
      </c>
      <c r="V150" s="104">
        <v>0</v>
      </c>
      <c r="W150" s="104">
        <v>0</v>
      </c>
      <c r="X150" s="104">
        <v>0</v>
      </c>
      <c r="Y150" s="136">
        <v>19.04</v>
      </c>
      <c r="Z150" s="104">
        <f t="shared" si="129"/>
        <v>31839</v>
      </c>
      <c r="AA150" s="104">
        <v>0</v>
      </c>
      <c r="AB150" s="104">
        <v>30534</v>
      </c>
      <c r="AC150" s="104">
        <v>1305</v>
      </c>
    </row>
    <row r="151" spans="1:29" s="4" customFormat="1" ht="30.6" customHeight="1" outlineLevel="1" x14ac:dyDescent="0.2">
      <c r="A151" s="134" t="s">
        <v>52</v>
      </c>
      <c r="B151" s="154" t="s">
        <v>76</v>
      </c>
      <c r="C151" s="302">
        <f t="shared" si="123"/>
        <v>17.489999999999998</v>
      </c>
      <c r="D151" s="124">
        <f t="shared" si="124"/>
        <v>29944</v>
      </c>
      <c r="E151" s="122">
        <v>0</v>
      </c>
      <c r="F151" s="101">
        <f t="shared" si="125"/>
        <v>0</v>
      </c>
      <c r="G151" s="101">
        <v>0</v>
      </c>
      <c r="H151" s="95">
        <v>0</v>
      </c>
      <c r="I151" s="101">
        <v>0</v>
      </c>
      <c r="J151" s="302">
        <v>0</v>
      </c>
      <c r="K151" s="104">
        <f t="shared" si="126"/>
        <v>0</v>
      </c>
      <c r="L151" s="104">
        <v>0</v>
      </c>
      <c r="M151" s="104">
        <v>0</v>
      </c>
      <c r="N151" s="104">
        <v>0</v>
      </c>
      <c r="O151" s="136">
        <v>0</v>
      </c>
      <c r="P151" s="104">
        <f t="shared" si="127"/>
        <v>0</v>
      </c>
      <c r="Q151" s="104">
        <v>0</v>
      </c>
      <c r="R151" s="104">
        <v>0</v>
      </c>
      <c r="S151" s="104">
        <v>0</v>
      </c>
      <c r="T151" s="136">
        <v>0</v>
      </c>
      <c r="U151" s="104">
        <f t="shared" si="128"/>
        <v>0</v>
      </c>
      <c r="V151" s="104">
        <v>0</v>
      </c>
      <c r="W151" s="104">
        <v>0</v>
      </c>
      <c r="X151" s="104">
        <v>0</v>
      </c>
      <c r="Y151" s="136">
        <v>17.489999999999998</v>
      </c>
      <c r="Z151" s="104">
        <f t="shared" si="129"/>
        <v>29944</v>
      </c>
      <c r="AA151" s="104">
        <v>0</v>
      </c>
      <c r="AB151" s="104">
        <v>28716</v>
      </c>
      <c r="AC151" s="104">
        <v>1228</v>
      </c>
    </row>
    <row r="152" spans="1:29" s="4" customFormat="1" ht="30" customHeight="1" outlineLevel="1" x14ac:dyDescent="0.2">
      <c r="A152" s="134" t="s">
        <v>53</v>
      </c>
      <c r="B152" s="154" t="s">
        <v>80</v>
      </c>
      <c r="C152" s="302">
        <f>E152+J152+O152+Y152+T152</f>
        <v>7.45</v>
      </c>
      <c r="D152" s="124">
        <f>F152+K152+P152+Z152+U152</f>
        <v>9303</v>
      </c>
      <c r="E152" s="122">
        <v>0</v>
      </c>
      <c r="F152" s="101">
        <f t="shared" si="125"/>
        <v>0</v>
      </c>
      <c r="G152" s="101">
        <v>0</v>
      </c>
      <c r="H152" s="95">
        <v>0</v>
      </c>
      <c r="I152" s="101">
        <v>0</v>
      </c>
      <c r="J152" s="302">
        <v>0</v>
      </c>
      <c r="K152" s="104">
        <f t="shared" si="126"/>
        <v>0</v>
      </c>
      <c r="L152" s="104">
        <v>0</v>
      </c>
      <c r="M152" s="104">
        <v>0</v>
      </c>
      <c r="N152" s="104">
        <v>0</v>
      </c>
      <c r="O152" s="136">
        <v>0</v>
      </c>
      <c r="P152" s="104">
        <f t="shared" si="127"/>
        <v>0</v>
      </c>
      <c r="Q152" s="104">
        <v>0</v>
      </c>
      <c r="R152" s="104">
        <v>0</v>
      </c>
      <c r="S152" s="104">
        <v>0</v>
      </c>
      <c r="T152" s="136">
        <v>0</v>
      </c>
      <c r="U152" s="104">
        <f t="shared" si="128"/>
        <v>0</v>
      </c>
      <c r="V152" s="104">
        <v>0</v>
      </c>
      <c r="W152" s="104">
        <v>0</v>
      </c>
      <c r="X152" s="104">
        <v>0</v>
      </c>
      <c r="Y152" s="136">
        <v>7.45</v>
      </c>
      <c r="Z152" s="104">
        <f>AA152+AB152+AC152</f>
        <v>9303</v>
      </c>
      <c r="AA152" s="101">
        <v>0</v>
      </c>
      <c r="AB152" s="104">
        <v>8652</v>
      </c>
      <c r="AC152" s="104">
        <v>651</v>
      </c>
    </row>
    <row r="153" spans="1:29" s="4" customFormat="1" ht="22.15" customHeight="1" outlineLevel="1" x14ac:dyDescent="0.2">
      <c r="A153" s="134" t="s">
        <v>54</v>
      </c>
      <c r="B153" s="154" t="s">
        <v>81</v>
      </c>
      <c r="C153" s="302">
        <f t="shared" ref="C153:C155" si="136">E153+J153+O153+Y153+T153</f>
        <v>45.43</v>
      </c>
      <c r="D153" s="124">
        <f t="shared" ref="D153:D155" si="137">F153+K153+P153+Z153+U153</f>
        <v>46857</v>
      </c>
      <c r="E153" s="122">
        <v>0</v>
      </c>
      <c r="F153" s="101">
        <f t="shared" si="125"/>
        <v>0</v>
      </c>
      <c r="G153" s="101">
        <v>0</v>
      </c>
      <c r="H153" s="95">
        <v>0</v>
      </c>
      <c r="I153" s="101">
        <v>0</v>
      </c>
      <c r="J153" s="302">
        <v>0</v>
      </c>
      <c r="K153" s="104">
        <f t="shared" si="126"/>
        <v>0</v>
      </c>
      <c r="L153" s="104">
        <v>0</v>
      </c>
      <c r="M153" s="104">
        <v>0</v>
      </c>
      <c r="N153" s="104">
        <v>0</v>
      </c>
      <c r="O153" s="136">
        <v>0</v>
      </c>
      <c r="P153" s="104">
        <f t="shared" si="127"/>
        <v>0</v>
      </c>
      <c r="Q153" s="104">
        <v>0</v>
      </c>
      <c r="R153" s="104">
        <v>0</v>
      </c>
      <c r="S153" s="104">
        <v>0</v>
      </c>
      <c r="T153" s="136">
        <v>0</v>
      </c>
      <c r="U153" s="104">
        <f t="shared" si="128"/>
        <v>0</v>
      </c>
      <c r="V153" s="104">
        <v>0</v>
      </c>
      <c r="W153" s="104">
        <v>0</v>
      </c>
      <c r="X153" s="104">
        <v>0</v>
      </c>
      <c r="Y153" s="136">
        <v>45.43</v>
      </c>
      <c r="Z153" s="104">
        <f>AA153+AB153+AC153</f>
        <v>46857</v>
      </c>
      <c r="AA153" s="104">
        <v>0</v>
      </c>
      <c r="AB153" s="104">
        <v>43577</v>
      </c>
      <c r="AC153" s="104">
        <v>3280</v>
      </c>
    </row>
    <row r="154" spans="1:29" s="4" customFormat="1" ht="25.15" customHeight="1" outlineLevel="1" x14ac:dyDescent="0.2">
      <c r="A154" s="134" t="s">
        <v>55</v>
      </c>
      <c r="B154" s="154" t="s">
        <v>841</v>
      </c>
      <c r="C154" s="302">
        <f t="shared" si="136"/>
        <v>16.760000000000002</v>
      </c>
      <c r="D154" s="124">
        <f t="shared" si="137"/>
        <v>21682</v>
      </c>
      <c r="E154" s="122">
        <v>0</v>
      </c>
      <c r="F154" s="101">
        <f t="shared" si="125"/>
        <v>0</v>
      </c>
      <c r="G154" s="101">
        <v>0</v>
      </c>
      <c r="H154" s="95">
        <v>0</v>
      </c>
      <c r="I154" s="101">
        <v>0</v>
      </c>
      <c r="J154" s="302">
        <v>0</v>
      </c>
      <c r="K154" s="104">
        <f t="shared" si="126"/>
        <v>0</v>
      </c>
      <c r="L154" s="104">
        <v>0</v>
      </c>
      <c r="M154" s="104">
        <v>0</v>
      </c>
      <c r="N154" s="104">
        <v>0</v>
      </c>
      <c r="O154" s="136">
        <v>0</v>
      </c>
      <c r="P154" s="104">
        <f t="shared" si="127"/>
        <v>0</v>
      </c>
      <c r="Q154" s="104">
        <v>0</v>
      </c>
      <c r="R154" s="104">
        <v>0</v>
      </c>
      <c r="S154" s="104">
        <v>0</v>
      </c>
      <c r="T154" s="136">
        <v>0</v>
      </c>
      <c r="U154" s="104">
        <f t="shared" si="128"/>
        <v>0</v>
      </c>
      <c r="V154" s="104">
        <v>0</v>
      </c>
      <c r="W154" s="104">
        <v>0</v>
      </c>
      <c r="X154" s="104">
        <v>0</v>
      </c>
      <c r="Y154" s="136">
        <v>16.760000000000002</v>
      </c>
      <c r="Z154" s="104">
        <f>AA154+AB154+AC154</f>
        <v>21682</v>
      </c>
      <c r="AA154" s="104">
        <v>0</v>
      </c>
      <c r="AB154" s="104">
        <v>20164</v>
      </c>
      <c r="AC154" s="104">
        <v>1518</v>
      </c>
    </row>
    <row r="155" spans="1:29" s="4" customFormat="1" ht="30" customHeight="1" outlineLevel="1" x14ac:dyDescent="0.2">
      <c r="A155" s="134" t="s">
        <v>56</v>
      </c>
      <c r="B155" s="154" t="s">
        <v>82</v>
      </c>
      <c r="C155" s="302">
        <f t="shared" si="136"/>
        <v>126.12</v>
      </c>
      <c r="D155" s="124">
        <f t="shared" si="137"/>
        <v>137899</v>
      </c>
      <c r="E155" s="122">
        <v>0</v>
      </c>
      <c r="F155" s="101">
        <f t="shared" si="125"/>
        <v>0</v>
      </c>
      <c r="G155" s="101">
        <v>0</v>
      </c>
      <c r="H155" s="95">
        <v>0</v>
      </c>
      <c r="I155" s="101">
        <v>0</v>
      </c>
      <c r="J155" s="302">
        <v>0</v>
      </c>
      <c r="K155" s="104">
        <f t="shared" si="126"/>
        <v>0</v>
      </c>
      <c r="L155" s="104">
        <v>0</v>
      </c>
      <c r="M155" s="104">
        <v>0</v>
      </c>
      <c r="N155" s="104">
        <v>0</v>
      </c>
      <c r="O155" s="136">
        <v>0</v>
      </c>
      <c r="P155" s="104">
        <f t="shared" si="127"/>
        <v>0</v>
      </c>
      <c r="Q155" s="104">
        <v>0</v>
      </c>
      <c r="R155" s="104">
        <v>0</v>
      </c>
      <c r="S155" s="104">
        <v>0</v>
      </c>
      <c r="T155" s="136">
        <v>0</v>
      </c>
      <c r="U155" s="104">
        <f t="shared" si="128"/>
        <v>0</v>
      </c>
      <c r="V155" s="104">
        <v>0</v>
      </c>
      <c r="W155" s="104">
        <v>0</v>
      </c>
      <c r="X155" s="104">
        <v>0</v>
      </c>
      <c r="Y155" s="136">
        <v>126.12</v>
      </c>
      <c r="Z155" s="104">
        <f>AA155+AB155+AC155</f>
        <v>137899</v>
      </c>
      <c r="AA155" s="104">
        <v>0</v>
      </c>
      <c r="AB155" s="104">
        <v>128246</v>
      </c>
      <c r="AC155" s="104">
        <v>9653</v>
      </c>
    </row>
    <row r="156" spans="1:29" s="4" customFormat="1" ht="48" outlineLevel="1" x14ac:dyDescent="0.2">
      <c r="A156" s="134" t="s">
        <v>57</v>
      </c>
      <c r="B156" s="154" t="s">
        <v>1330</v>
      </c>
      <c r="C156" s="302">
        <f t="shared" ref="C156:C157" si="138">E156+J156+O156+T156+Y156</f>
        <v>1.2</v>
      </c>
      <c r="D156" s="124">
        <f t="shared" ref="D156:D157" si="139">F156+K156+P156+U156+Z156</f>
        <v>8874</v>
      </c>
      <c r="E156" s="122">
        <v>1.2</v>
      </c>
      <c r="F156" s="101">
        <f t="shared" ref="F156:F157" si="140">G156+H156+I156</f>
        <v>8874</v>
      </c>
      <c r="G156" s="101">
        <v>0</v>
      </c>
      <c r="H156" s="95">
        <v>8448</v>
      </c>
      <c r="I156" s="101">
        <v>426</v>
      </c>
      <c r="J156" s="302">
        <v>0</v>
      </c>
      <c r="K156" s="104">
        <f t="shared" ref="K156:K159" si="141">SUM(L156:N156)</f>
        <v>0</v>
      </c>
      <c r="L156" s="104">
        <v>0</v>
      </c>
      <c r="M156" s="104">
        <v>0</v>
      </c>
      <c r="N156" s="104">
        <v>0</v>
      </c>
      <c r="O156" s="136">
        <v>0</v>
      </c>
      <c r="P156" s="104">
        <f t="shared" ref="P156:P159" si="142">Q156+R156+S156</f>
        <v>0</v>
      </c>
      <c r="Q156" s="104">
        <v>0</v>
      </c>
      <c r="R156" s="104">
        <v>0</v>
      </c>
      <c r="S156" s="104">
        <v>0</v>
      </c>
      <c r="T156" s="136">
        <v>0</v>
      </c>
      <c r="U156" s="104">
        <f t="shared" si="128"/>
        <v>0</v>
      </c>
      <c r="V156" s="104">
        <v>0</v>
      </c>
      <c r="W156" s="104">
        <v>0</v>
      </c>
      <c r="X156" s="104">
        <v>0</v>
      </c>
      <c r="Y156" s="136">
        <v>0</v>
      </c>
      <c r="Z156" s="104">
        <f t="shared" ref="Z156:Z157" si="143">AA156+AB156+AC156</f>
        <v>0</v>
      </c>
      <c r="AA156" s="104">
        <v>0</v>
      </c>
      <c r="AB156" s="104">
        <v>0</v>
      </c>
      <c r="AC156" s="104">
        <v>0</v>
      </c>
    </row>
    <row r="157" spans="1:29" s="4" customFormat="1" ht="46.5" customHeight="1" outlineLevel="1" x14ac:dyDescent="0.2">
      <c r="A157" s="134" t="s">
        <v>58</v>
      </c>
      <c r="B157" s="154" t="s">
        <v>1331</v>
      </c>
      <c r="C157" s="302">
        <f t="shared" si="138"/>
        <v>0.85</v>
      </c>
      <c r="D157" s="124">
        <f t="shared" si="139"/>
        <v>18436</v>
      </c>
      <c r="E157" s="122">
        <v>0.85</v>
      </c>
      <c r="F157" s="101">
        <f t="shared" si="140"/>
        <v>18436</v>
      </c>
      <c r="G157" s="101">
        <v>0</v>
      </c>
      <c r="H157" s="95">
        <v>17551</v>
      </c>
      <c r="I157" s="101">
        <v>885</v>
      </c>
      <c r="J157" s="302">
        <v>0</v>
      </c>
      <c r="K157" s="104">
        <f t="shared" si="141"/>
        <v>0</v>
      </c>
      <c r="L157" s="104">
        <v>0</v>
      </c>
      <c r="M157" s="104">
        <v>0</v>
      </c>
      <c r="N157" s="104">
        <v>0</v>
      </c>
      <c r="O157" s="136">
        <v>0</v>
      </c>
      <c r="P157" s="104">
        <f t="shared" si="142"/>
        <v>0</v>
      </c>
      <c r="Q157" s="104">
        <v>0</v>
      </c>
      <c r="R157" s="104">
        <v>0</v>
      </c>
      <c r="S157" s="104">
        <v>0</v>
      </c>
      <c r="T157" s="136">
        <v>0</v>
      </c>
      <c r="U157" s="104">
        <f t="shared" si="128"/>
        <v>0</v>
      </c>
      <c r="V157" s="104">
        <v>0</v>
      </c>
      <c r="W157" s="104">
        <v>0</v>
      </c>
      <c r="X157" s="104">
        <v>0</v>
      </c>
      <c r="Y157" s="136">
        <v>0</v>
      </c>
      <c r="Z157" s="104">
        <f t="shared" si="143"/>
        <v>0</v>
      </c>
      <c r="AA157" s="104">
        <v>0</v>
      </c>
      <c r="AB157" s="104">
        <v>0</v>
      </c>
      <c r="AC157" s="104">
        <v>0</v>
      </c>
    </row>
    <row r="158" spans="1:29" s="4" customFormat="1" ht="46.5" customHeight="1" outlineLevel="1" x14ac:dyDescent="0.2">
      <c r="A158" s="134" t="s">
        <v>59</v>
      </c>
      <c r="B158" s="154" t="s">
        <v>1372</v>
      </c>
      <c r="C158" s="302">
        <f t="shared" ref="C158" si="144">E158+J158+O158+T158+Y158</f>
        <v>4.71</v>
      </c>
      <c r="D158" s="124">
        <f t="shared" ref="D158" si="145">F158+K158+P158+U158+Z158</f>
        <v>323</v>
      </c>
      <c r="E158" s="122">
        <v>0</v>
      </c>
      <c r="F158" s="101">
        <f t="shared" ref="F158" si="146">G158+H158+I158</f>
        <v>0</v>
      </c>
      <c r="G158" s="101">
        <v>0</v>
      </c>
      <c r="H158" s="95">
        <v>0</v>
      </c>
      <c r="I158" s="101">
        <v>0</v>
      </c>
      <c r="J158" s="302">
        <v>4.71</v>
      </c>
      <c r="K158" s="104">
        <f t="shared" ref="K158" si="147">SUM(L158:N158)</f>
        <v>323</v>
      </c>
      <c r="L158" s="104">
        <v>0</v>
      </c>
      <c r="M158" s="104">
        <v>0</v>
      </c>
      <c r="N158" s="104">
        <v>323</v>
      </c>
      <c r="O158" s="136">
        <v>0</v>
      </c>
      <c r="P158" s="104">
        <f t="shared" ref="P158" si="148">Q158+R158+S158</f>
        <v>0</v>
      </c>
      <c r="Q158" s="104">
        <v>0</v>
      </c>
      <c r="R158" s="104">
        <v>0</v>
      </c>
      <c r="S158" s="104">
        <v>0</v>
      </c>
      <c r="T158" s="136">
        <v>0</v>
      </c>
      <c r="U158" s="104">
        <f t="shared" si="128"/>
        <v>0</v>
      </c>
      <c r="V158" s="104">
        <v>0</v>
      </c>
      <c r="W158" s="104">
        <v>0</v>
      </c>
      <c r="X158" s="104">
        <v>0</v>
      </c>
      <c r="Y158" s="136">
        <v>0</v>
      </c>
      <c r="Z158" s="104">
        <f t="shared" ref="Z158" si="149">AA158+AB158+AC158</f>
        <v>0</v>
      </c>
      <c r="AA158" s="104">
        <v>0</v>
      </c>
      <c r="AB158" s="104">
        <v>0</v>
      </c>
      <c r="AC158" s="104">
        <v>0</v>
      </c>
    </row>
    <row r="159" spans="1:29" s="4" customFormat="1" ht="119.25" customHeight="1" outlineLevel="1" x14ac:dyDescent="0.2">
      <c r="A159" s="134" t="s">
        <v>60</v>
      </c>
      <c r="B159" s="154" t="s">
        <v>1623</v>
      </c>
      <c r="C159" s="302">
        <f t="shared" si="123"/>
        <v>0</v>
      </c>
      <c r="D159" s="124">
        <f>F159+K159+P159+U159+Z159</f>
        <v>14562</v>
      </c>
      <c r="E159" s="122">
        <v>0</v>
      </c>
      <c r="F159" s="101">
        <f t="shared" si="125"/>
        <v>595</v>
      </c>
      <c r="G159" s="101">
        <v>0</v>
      </c>
      <c r="H159" s="95">
        <v>0</v>
      </c>
      <c r="I159" s="95">
        <v>595</v>
      </c>
      <c r="J159" s="302">
        <v>0</v>
      </c>
      <c r="K159" s="324">
        <f t="shared" si="141"/>
        <v>3071</v>
      </c>
      <c r="L159" s="324">
        <v>0</v>
      </c>
      <c r="M159" s="324">
        <v>0</v>
      </c>
      <c r="N159" s="324">
        <f>2100+51+920</f>
        <v>3071</v>
      </c>
      <c r="O159" s="136">
        <v>0</v>
      </c>
      <c r="P159" s="104">
        <f t="shared" si="142"/>
        <v>3000</v>
      </c>
      <c r="Q159" s="104">
        <v>0</v>
      </c>
      <c r="R159" s="104">
        <v>0</v>
      </c>
      <c r="S159" s="104">
        <v>3000</v>
      </c>
      <c r="T159" s="136">
        <v>0</v>
      </c>
      <c r="U159" s="104">
        <f t="shared" ref="U159" si="150">V159+W159+X159</f>
        <v>3000</v>
      </c>
      <c r="V159" s="104">
        <v>0</v>
      </c>
      <c r="W159" s="104">
        <v>0</v>
      </c>
      <c r="X159" s="104">
        <v>3000</v>
      </c>
      <c r="Y159" s="136">
        <v>0</v>
      </c>
      <c r="Z159" s="104">
        <f t="shared" si="129"/>
        <v>4896</v>
      </c>
      <c r="AA159" s="104">
        <v>0</v>
      </c>
      <c r="AB159" s="104">
        <v>0</v>
      </c>
      <c r="AC159" s="104">
        <v>4896</v>
      </c>
    </row>
    <row r="160" spans="1:29" s="4" customFormat="1" ht="37.5" customHeight="1" outlineLevel="1" x14ac:dyDescent="0.2">
      <c r="A160" s="134" t="s">
        <v>61</v>
      </c>
      <c r="B160" s="154" t="s">
        <v>961</v>
      </c>
      <c r="C160" s="302">
        <f t="shared" ref="C160" si="151">E160+J160+O160+T160+Y160</f>
        <v>0</v>
      </c>
      <c r="D160" s="124">
        <f>F160+K160+P160+U160+Z160</f>
        <v>2748</v>
      </c>
      <c r="E160" s="122">
        <v>0</v>
      </c>
      <c r="F160" s="101">
        <f t="shared" ref="F160" si="152">G160+H160+I160</f>
        <v>2748</v>
      </c>
      <c r="G160" s="101">
        <v>0</v>
      </c>
      <c r="H160" s="95">
        <v>0</v>
      </c>
      <c r="I160" s="95">
        <v>2748</v>
      </c>
      <c r="J160" s="302">
        <v>0</v>
      </c>
      <c r="K160" s="104">
        <f t="shared" ref="K160:K161" si="153">SUM(L160:N160)</f>
        <v>0</v>
      </c>
      <c r="L160" s="104">
        <v>0</v>
      </c>
      <c r="M160" s="104">
        <v>0</v>
      </c>
      <c r="N160" s="104">
        <v>0</v>
      </c>
      <c r="O160" s="136">
        <v>0</v>
      </c>
      <c r="P160" s="104">
        <f t="shared" ref="P160:P161" si="154">Q160+R160+S160</f>
        <v>0</v>
      </c>
      <c r="Q160" s="104">
        <v>0</v>
      </c>
      <c r="R160" s="104">
        <v>0</v>
      </c>
      <c r="S160" s="104">
        <v>0</v>
      </c>
      <c r="T160" s="136">
        <v>0</v>
      </c>
      <c r="U160" s="104">
        <f t="shared" ref="U160:U161" si="155">V160+W160+X160</f>
        <v>0</v>
      </c>
      <c r="V160" s="104">
        <v>0</v>
      </c>
      <c r="W160" s="104">
        <v>0</v>
      </c>
      <c r="X160" s="104">
        <v>0</v>
      </c>
      <c r="Y160" s="136">
        <v>0</v>
      </c>
      <c r="Z160" s="104">
        <f t="shared" ref="Z160" si="156">AA160+AB160+AC160</f>
        <v>0</v>
      </c>
      <c r="AA160" s="104">
        <v>0</v>
      </c>
      <c r="AB160" s="104">
        <v>0</v>
      </c>
      <c r="AC160" s="104">
        <v>0</v>
      </c>
    </row>
    <row r="161" spans="1:29" s="4" customFormat="1" ht="70.900000000000006" customHeight="1" outlineLevel="1" x14ac:dyDescent="0.2">
      <c r="A161" s="134" t="s">
        <v>66</v>
      </c>
      <c r="B161" s="154" t="s">
        <v>963</v>
      </c>
      <c r="C161" s="302">
        <f t="shared" ref="C161:C221" si="157">E161+J161+O161+T161+Y161</f>
        <v>0</v>
      </c>
      <c r="D161" s="124">
        <f>F161+K161+P161+U161+Z161</f>
        <v>3220</v>
      </c>
      <c r="E161" s="122">
        <v>0</v>
      </c>
      <c r="F161" s="101">
        <f t="shared" ref="F161:F220" si="158">G161+H161+I161</f>
        <v>709</v>
      </c>
      <c r="G161" s="101">
        <v>0</v>
      </c>
      <c r="H161" s="95">
        <v>0</v>
      </c>
      <c r="I161" s="95">
        <v>709</v>
      </c>
      <c r="J161" s="302">
        <v>0</v>
      </c>
      <c r="K161" s="104">
        <f t="shared" si="153"/>
        <v>837</v>
      </c>
      <c r="L161" s="104">
        <v>0</v>
      </c>
      <c r="M161" s="104">
        <v>0</v>
      </c>
      <c r="N161" s="104">
        <v>837</v>
      </c>
      <c r="O161" s="136">
        <v>0</v>
      </c>
      <c r="P161" s="104">
        <f t="shared" si="154"/>
        <v>837</v>
      </c>
      <c r="Q161" s="104">
        <v>0</v>
      </c>
      <c r="R161" s="104">
        <v>0</v>
      </c>
      <c r="S161" s="104">
        <v>837</v>
      </c>
      <c r="T161" s="136">
        <v>0</v>
      </c>
      <c r="U161" s="104">
        <f t="shared" si="155"/>
        <v>837</v>
      </c>
      <c r="V161" s="104">
        <v>0</v>
      </c>
      <c r="W161" s="104">
        <v>0</v>
      </c>
      <c r="X161" s="104">
        <v>837</v>
      </c>
      <c r="Y161" s="136">
        <v>0</v>
      </c>
      <c r="Z161" s="104">
        <f t="shared" ref="Z161" si="159">AA161+AB161+AC161</f>
        <v>0</v>
      </c>
      <c r="AA161" s="104">
        <v>0</v>
      </c>
      <c r="AB161" s="104">
        <v>0</v>
      </c>
      <c r="AC161" s="104">
        <v>0</v>
      </c>
    </row>
    <row r="162" spans="1:29" s="4" customFormat="1" ht="46.9" customHeight="1" outlineLevel="1" x14ac:dyDescent="0.2">
      <c r="A162" s="134" t="s">
        <v>67</v>
      </c>
      <c r="B162" s="154" t="s">
        <v>998</v>
      </c>
      <c r="C162" s="302">
        <f t="shared" si="157"/>
        <v>0</v>
      </c>
      <c r="D162" s="124">
        <f t="shared" ref="D162:D224" si="160">F162+K162+P162+U162+Z162</f>
        <v>202</v>
      </c>
      <c r="E162" s="122">
        <v>0</v>
      </c>
      <c r="F162" s="101">
        <f t="shared" si="158"/>
        <v>202</v>
      </c>
      <c r="G162" s="101">
        <v>0</v>
      </c>
      <c r="H162" s="95">
        <v>192</v>
      </c>
      <c r="I162" s="95">
        <v>10</v>
      </c>
      <c r="J162" s="302">
        <v>0</v>
      </c>
      <c r="K162" s="104">
        <v>0</v>
      </c>
      <c r="L162" s="104">
        <v>0</v>
      </c>
      <c r="M162" s="104">
        <v>0</v>
      </c>
      <c r="N162" s="104">
        <v>0</v>
      </c>
      <c r="O162" s="136">
        <v>0</v>
      </c>
      <c r="P162" s="104">
        <f>S162</f>
        <v>0</v>
      </c>
      <c r="Q162" s="104">
        <v>0</v>
      </c>
      <c r="R162" s="104">
        <v>0</v>
      </c>
      <c r="S162" s="104">
        <v>0</v>
      </c>
      <c r="T162" s="136">
        <v>0</v>
      </c>
      <c r="U162" s="104">
        <v>0</v>
      </c>
      <c r="V162" s="104">
        <v>0</v>
      </c>
      <c r="W162" s="104">
        <v>0</v>
      </c>
      <c r="X162" s="104">
        <v>0</v>
      </c>
      <c r="Y162" s="136">
        <v>0</v>
      </c>
      <c r="Z162" s="104">
        <v>0</v>
      </c>
      <c r="AA162" s="104">
        <v>0</v>
      </c>
      <c r="AB162" s="104">
        <v>0</v>
      </c>
      <c r="AC162" s="104">
        <v>0</v>
      </c>
    </row>
    <row r="163" spans="1:29" s="4" customFormat="1" ht="66.599999999999994" customHeight="1" outlineLevel="1" x14ac:dyDescent="0.2">
      <c r="A163" s="134" t="s">
        <v>68</v>
      </c>
      <c r="B163" s="154" t="s">
        <v>999</v>
      </c>
      <c r="C163" s="302">
        <f t="shared" si="157"/>
        <v>0</v>
      </c>
      <c r="D163" s="124">
        <f t="shared" si="160"/>
        <v>106</v>
      </c>
      <c r="E163" s="122">
        <v>0</v>
      </c>
      <c r="F163" s="101">
        <f t="shared" si="158"/>
        <v>106</v>
      </c>
      <c r="G163" s="101">
        <v>0</v>
      </c>
      <c r="H163" s="95">
        <v>101</v>
      </c>
      <c r="I163" s="95">
        <v>5</v>
      </c>
      <c r="J163" s="302">
        <v>0</v>
      </c>
      <c r="K163" s="104">
        <v>0</v>
      </c>
      <c r="L163" s="104">
        <v>0</v>
      </c>
      <c r="M163" s="104">
        <v>0</v>
      </c>
      <c r="N163" s="104">
        <v>0</v>
      </c>
      <c r="O163" s="136">
        <v>0</v>
      </c>
      <c r="P163" s="104">
        <f t="shared" ref="P163:P224" si="161">S163</f>
        <v>0</v>
      </c>
      <c r="Q163" s="104">
        <v>0</v>
      </c>
      <c r="R163" s="104">
        <v>0</v>
      </c>
      <c r="S163" s="104">
        <v>0</v>
      </c>
      <c r="T163" s="136">
        <v>0</v>
      </c>
      <c r="U163" s="104">
        <v>0</v>
      </c>
      <c r="V163" s="104">
        <v>0</v>
      </c>
      <c r="W163" s="104">
        <v>0</v>
      </c>
      <c r="X163" s="104">
        <v>0</v>
      </c>
      <c r="Y163" s="136">
        <v>0</v>
      </c>
      <c r="Z163" s="104">
        <v>0</v>
      </c>
      <c r="AA163" s="104">
        <v>0</v>
      </c>
      <c r="AB163" s="104">
        <v>0</v>
      </c>
      <c r="AC163" s="104">
        <v>0</v>
      </c>
    </row>
    <row r="164" spans="1:29" s="4" customFormat="1" ht="73.900000000000006" customHeight="1" outlineLevel="1" x14ac:dyDescent="0.2">
      <c r="A164" s="134" t="s">
        <v>69</v>
      </c>
      <c r="B164" s="154" t="s">
        <v>1000</v>
      </c>
      <c r="C164" s="302">
        <f t="shared" si="157"/>
        <v>0</v>
      </c>
      <c r="D164" s="124">
        <f t="shared" si="160"/>
        <v>1288</v>
      </c>
      <c r="E164" s="122">
        <v>0</v>
      </c>
      <c r="F164" s="101">
        <f t="shared" si="158"/>
        <v>1288</v>
      </c>
      <c r="G164" s="101">
        <v>0</v>
      </c>
      <c r="H164" s="95">
        <v>1226</v>
      </c>
      <c r="I164" s="95">
        <v>62</v>
      </c>
      <c r="J164" s="302">
        <v>0</v>
      </c>
      <c r="K164" s="104">
        <v>0</v>
      </c>
      <c r="L164" s="104">
        <v>0</v>
      </c>
      <c r="M164" s="104">
        <v>0</v>
      </c>
      <c r="N164" s="104">
        <v>0</v>
      </c>
      <c r="O164" s="136">
        <v>0</v>
      </c>
      <c r="P164" s="104">
        <f t="shared" si="161"/>
        <v>0</v>
      </c>
      <c r="Q164" s="104">
        <v>0</v>
      </c>
      <c r="R164" s="104">
        <v>0</v>
      </c>
      <c r="S164" s="104">
        <v>0</v>
      </c>
      <c r="T164" s="136">
        <v>0</v>
      </c>
      <c r="U164" s="104">
        <v>0</v>
      </c>
      <c r="V164" s="104">
        <v>0</v>
      </c>
      <c r="W164" s="104">
        <v>0</v>
      </c>
      <c r="X164" s="104">
        <v>0</v>
      </c>
      <c r="Y164" s="136">
        <v>0</v>
      </c>
      <c r="Z164" s="104">
        <v>0</v>
      </c>
      <c r="AA164" s="104">
        <v>0</v>
      </c>
      <c r="AB164" s="104">
        <v>0</v>
      </c>
      <c r="AC164" s="104">
        <v>0</v>
      </c>
    </row>
    <row r="165" spans="1:29" s="4" customFormat="1" ht="123" customHeight="1" outlineLevel="1" x14ac:dyDescent="0.2">
      <c r="A165" s="134" t="s">
        <v>738</v>
      </c>
      <c r="B165" s="154" t="s">
        <v>1001</v>
      </c>
      <c r="C165" s="302">
        <f t="shared" si="157"/>
        <v>0</v>
      </c>
      <c r="D165" s="124">
        <f t="shared" si="160"/>
        <v>628</v>
      </c>
      <c r="E165" s="122">
        <v>0</v>
      </c>
      <c r="F165" s="101">
        <f t="shared" si="158"/>
        <v>628</v>
      </c>
      <c r="G165" s="101">
        <v>0</v>
      </c>
      <c r="H165" s="95">
        <v>598</v>
      </c>
      <c r="I165" s="95">
        <v>30</v>
      </c>
      <c r="J165" s="302">
        <v>0</v>
      </c>
      <c r="K165" s="104">
        <v>0</v>
      </c>
      <c r="L165" s="104">
        <v>0</v>
      </c>
      <c r="M165" s="104">
        <v>0</v>
      </c>
      <c r="N165" s="104">
        <v>0</v>
      </c>
      <c r="O165" s="136">
        <v>0</v>
      </c>
      <c r="P165" s="104">
        <f t="shared" si="161"/>
        <v>0</v>
      </c>
      <c r="Q165" s="104">
        <v>0</v>
      </c>
      <c r="R165" s="104">
        <v>0</v>
      </c>
      <c r="S165" s="104">
        <v>0</v>
      </c>
      <c r="T165" s="136">
        <v>0</v>
      </c>
      <c r="U165" s="104">
        <v>0</v>
      </c>
      <c r="V165" s="104">
        <v>0</v>
      </c>
      <c r="W165" s="104">
        <v>0</v>
      </c>
      <c r="X165" s="104">
        <v>0</v>
      </c>
      <c r="Y165" s="136">
        <v>0</v>
      </c>
      <c r="Z165" s="104">
        <v>0</v>
      </c>
      <c r="AA165" s="104">
        <v>0</v>
      </c>
      <c r="AB165" s="104">
        <v>0</v>
      </c>
      <c r="AC165" s="104">
        <v>0</v>
      </c>
    </row>
    <row r="166" spans="1:29" s="4" customFormat="1" ht="75" customHeight="1" outlineLevel="1" x14ac:dyDescent="0.2">
      <c r="A166" s="134" t="s">
        <v>928</v>
      </c>
      <c r="B166" s="154" t="s">
        <v>1002</v>
      </c>
      <c r="C166" s="302">
        <f t="shared" si="157"/>
        <v>0</v>
      </c>
      <c r="D166" s="124">
        <f t="shared" si="160"/>
        <v>243</v>
      </c>
      <c r="E166" s="122">
        <v>0</v>
      </c>
      <c r="F166" s="101">
        <f t="shared" si="158"/>
        <v>243</v>
      </c>
      <c r="G166" s="101">
        <v>0</v>
      </c>
      <c r="H166" s="95">
        <v>231</v>
      </c>
      <c r="I166" s="95">
        <v>12</v>
      </c>
      <c r="J166" s="302">
        <v>0</v>
      </c>
      <c r="K166" s="104">
        <v>0</v>
      </c>
      <c r="L166" s="104">
        <v>0</v>
      </c>
      <c r="M166" s="104">
        <v>0</v>
      </c>
      <c r="N166" s="104">
        <v>0</v>
      </c>
      <c r="O166" s="136">
        <v>0</v>
      </c>
      <c r="P166" s="104">
        <f t="shared" si="161"/>
        <v>0</v>
      </c>
      <c r="Q166" s="104">
        <v>0</v>
      </c>
      <c r="R166" s="104">
        <v>0</v>
      </c>
      <c r="S166" s="104">
        <v>0</v>
      </c>
      <c r="T166" s="136">
        <v>0</v>
      </c>
      <c r="U166" s="104">
        <v>0</v>
      </c>
      <c r="V166" s="104">
        <v>0</v>
      </c>
      <c r="W166" s="104">
        <v>0</v>
      </c>
      <c r="X166" s="104">
        <v>0</v>
      </c>
      <c r="Y166" s="136">
        <v>0</v>
      </c>
      <c r="Z166" s="104">
        <v>0</v>
      </c>
      <c r="AA166" s="104">
        <v>0</v>
      </c>
      <c r="AB166" s="104">
        <v>0</v>
      </c>
      <c r="AC166" s="104">
        <v>0</v>
      </c>
    </row>
    <row r="167" spans="1:29" s="4" customFormat="1" ht="70.900000000000006" customHeight="1" outlineLevel="1" x14ac:dyDescent="0.2">
      <c r="A167" s="134" t="s">
        <v>929</v>
      </c>
      <c r="B167" s="154" t="s">
        <v>1003</v>
      </c>
      <c r="C167" s="302">
        <f t="shared" si="157"/>
        <v>0</v>
      </c>
      <c r="D167" s="124">
        <f t="shared" si="160"/>
        <v>428</v>
      </c>
      <c r="E167" s="122">
        <v>0</v>
      </c>
      <c r="F167" s="101">
        <f t="shared" si="158"/>
        <v>428</v>
      </c>
      <c r="G167" s="101">
        <v>0</v>
      </c>
      <c r="H167" s="95">
        <v>407</v>
      </c>
      <c r="I167" s="95">
        <v>21</v>
      </c>
      <c r="J167" s="302">
        <v>0</v>
      </c>
      <c r="K167" s="104">
        <v>0</v>
      </c>
      <c r="L167" s="104">
        <v>0</v>
      </c>
      <c r="M167" s="104">
        <v>0</v>
      </c>
      <c r="N167" s="104">
        <v>0</v>
      </c>
      <c r="O167" s="136">
        <v>0</v>
      </c>
      <c r="P167" s="104">
        <f t="shared" si="161"/>
        <v>0</v>
      </c>
      <c r="Q167" s="104">
        <v>0</v>
      </c>
      <c r="R167" s="104">
        <v>0</v>
      </c>
      <c r="S167" s="104">
        <v>0</v>
      </c>
      <c r="T167" s="136">
        <v>0</v>
      </c>
      <c r="U167" s="104">
        <v>0</v>
      </c>
      <c r="V167" s="104">
        <v>0</v>
      </c>
      <c r="W167" s="104">
        <v>0</v>
      </c>
      <c r="X167" s="104">
        <v>0</v>
      </c>
      <c r="Y167" s="136">
        <v>0</v>
      </c>
      <c r="Z167" s="104">
        <v>0</v>
      </c>
      <c r="AA167" s="104">
        <v>0</v>
      </c>
      <c r="AB167" s="104">
        <v>0</v>
      </c>
      <c r="AC167" s="104">
        <v>0</v>
      </c>
    </row>
    <row r="168" spans="1:29" s="4" customFormat="1" ht="59.45" customHeight="1" outlineLevel="1" x14ac:dyDescent="0.2">
      <c r="A168" s="134" t="s">
        <v>931</v>
      </c>
      <c r="B168" s="154" t="s">
        <v>1004</v>
      </c>
      <c r="C168" s="302">
        <f t="shared" si="157"/>
        <v>0</v>
      </c>
      <c r="D168" s="124">
        <f t="shared" si="160"/>
        <v>20</v>
      </c>
      <c r="E168" s="122">
        <v>0</v>
      </c>
      <c r="F168" s="101">
        <f t="shared" si="158"/>
        <v>20</v>
      </c>
      <c r="G168" s="101">
        <v>0</v>
      </c>
      <c r="H168" s="95">
        <v>19</v>
      </c>
      <c r="I168" s="95">
        <v>1</v>
      </c>
      <c r="J168" s="302">
        <v>0</v>
      </c>
      <c r="K168" s="104">
        <v>0</v>
      </c>
      <c r="L168" s="104">
        <v>0</v>
      </c>
      <c r="M168" s="104">
        <v>0</v>
      </c>
      <c r="N168" s="104">
        <v>0</v>
      </c>
      <c r="O168" s="136">
        <v>0</v>
      </c>
      <c r="P168" s="104">
        <f t="shared" si="161"/>
        <v>0</v>
      </c>
      <c r="Q168" s="104">
        <v>0</v>
      </c>
      <c r="R168" s="104">
        <v>0</v>
      </c>
      <c r="S168" s="104">
        <v>0</v>
      </c>
      <c r="T168" s="136">
        <v>0</v>
      </c>
      <c r="U168" s="104">
        <v>0</v>
      </c>
      <c r="V168" s="104">
        <v>0</v>
      </c>
      <c r="W168" s="104">
        <v>0</v>
      </c>
      <c r="X168" s="104">
        <v>0</v>
      </c>
      <c r="Y168" s="136">
        <v>0</v>
      </c>
      <c r="Z168" s="104">
        <v>0</v>
      </c>
      <c r="AA168" s="104">
        <v>0</v>
      </c>
      <c r="AB168" s="104">
        <v>0</v>
      </c>
      <c r="AC168" s="104">
        <v>0</v>
      </c>
    </row>
    <row r="169" spans="1:29" s="4" customFormat="1" ht="100.9" customHeight="1" outlineLevel="1" x14ac:dyDescent="0.2">
      <c r="A169" s="134" t="s">
        <v>932</v>
      </c>
      <c r="B169" s="154" t="s">
        <v>1005</v>
      </c>
      <c r="C169" s="302">
        <f t="shared" si="157"/>
        <v>0</v>
      </c>
      <c r="D169" s="124">
        <f t="shared" si="160"/>
        <v>57</v>
      </c>
      <c r="E169" s="122">
        <v>0</v>
      </c>
      <c r="F169" s="101">
        <f t="shared" si="158"/>
        <v>57</v>
      </c>
      <c r="G169" s="101">
        <v>0</v>
      </c>
      <c r="H169" s="95">
        <v>54</v>
      </c>
      <c r="I169" s="95">
        <v>3</v>
      </c>
      <c r="J169" s="302">
        <v>0</v>
      </c>
      <c r="K169" s="104">
        <v>0</v>
      </c>
      <c r="L169" s="104">
        <v>0</v>
      </c>
      <c r="M169" s="104">
        <v>0</v>
      </c>
      <c r="N169" s="104">
        <v>0</v>
      </c>
      <c r="O169" s="136">
        <v>0</v>
      </c>
      <c r="P169" s="104">
        <f t="shared" si="161"/>
        <v>0</v>
      </c>
      <c r="Q169" s="104">
        <v>0</v>
      </c>
      <c r="R169" s="104">
        <v>0</v>
      </c>
      <c r="S169" s="104">
        <v>0</v>
      </c>
      <c r="T169" s="136">
        <v>0</v>
      </c>
      <c r="U169" s="104">
        <v>0</v>
      </c>
      <c r="V169" s="104">
        <v>0</v>
      </c>
      <c r="W169" s="104">
        <v>0</v>
      </c>
      <c r="X169" s="104">
        <v>0</v>
      </c>
      <c r="Y169" s="136">
        <v>0</v>
      </c>
      <c r="Z169" s="104">
        <v>0</v>
      </c>
      <c r="AA169" s="104">
        <v>0</v>
      </c>
      <c r="AB169" s="104">
        <v>0</v>
      </c>
      <c r="AC169" s="104">
        <v>0</v>
      </c>
    </row>
    <row r="170" spans="1:29" s="4" customFormat="1" ht="51" customHeight="1" outlineLevel="1" x14ac:dyDescent="0.2">
      <c r="A170" s="134" t="s">
        <v>960</v>
      </c>
      <c r="B170" s="154" t="s">
        <v>1006</v>
      </c>
      <c r="C170" s="302">
        <f t="shared" si="157"/>
        <v>0</v>
      </c>
      <c r="D170" s="124">
        <f t="shared" si="160"/>
        <v>33</v>
      </c>
      <c r="E170" s="122">
        <v>0</v>
      </c>
      <c r="F170" s="101">
        <f t="shared" si="158"/>
        <v>33</v>
      </c>
      <c r="G170" s="101">
        <v>0</v>
      </c>
      <c r="H170" s="95">
        <v>31</v>
      </c>
      <c r="I170" s="95">
        <v>2</v>
      </c>
      <c r="J170" s="302">
        <v>0</v>
      </c>
      <c r="K170" s="104">
        <v>0</v>
      </c>
      <c r="L170" s="104">
        <v>0</v>
      </c>
      <c r="M170" s="104">
        <v>0</v>
      </c>
      <c r="N170" s="104">
        <v>0</v>
      </c>
      <c r="O170" s="136">
        <v>0</v>
      </c>
      <c r="P170" s="104">
        <f t="shared" si="161"/>
        <v>0</v>
      </c>
      <c r="Q170" s="104">
        <v>0</v>
      </c>
      <c r="R170" s="104">
        <v>0</v>
      </c>
      <c r="S170" s="104">
        <v>0</v>
      </c>
      <c r="T170" s="136">
        <v>0</v>
      </c>
      <c r="U170" s="104">
        <v>0</v>
      </c>
      <c r="V170" s="104">
        <v>0</v>
      </c>
      <c r="W170" s="104">
        <v>0</v>
      </c>
      <c r="X170" s="104">
        <v>0</v>
      </c>
      <c r="Y170" s="136">
        <v>0</v>
      </c>
      <c r="Z170" s="104">
        <v>0</v>
      </c>
      <c r="AA170" s="104">
        <v>0</v>
      </c>
      <c r="AB170" s="104">
        <v>0</v>
      </c>
      <c r="AC170" s="104">
        <v>0</v>
      </c>
    </row>
    <row r="171" spans="1:29" s="4" customFormat="1" ht="78" customHeight="1" outlineLevel="1" x14ac:dyDescent="0.2">
      <c r="A171" s="134" t="s">
        <v>962</v>
      </c>
      <c r="B171" s="154" t="s">
        <v>1007</v>
      </c>
      <c r="C171" s="302">
        <f t="shared" si="157"/>
        <v>0</v>
      </c>
      <c r="D171" s="124">
        <f t="shared" si="160"/>
        <v>630</v>
      </c>
      <c r="E171" s="122">
        <v>0</v>
      </c>
      <c r="F171" s="101">
        <f t="shared" si="158"/>
        <v>630</v>
      </c>
      <c r="G171" s="101">
        <v>0</v>
      </c>
      <c r="H171" s="95">
        <v>600</v>
      </c>
      <c r="I171" s="95">
        <v>30</v>
      </c>
      <c r="J171" s="302">
        <v>0</v>
      </c>
      <c r="K171" s="104">
        <v>0</v>
      </c>
      <c r="L171" s="104">
        <v>0</v>
      </c>
      <c r="M171" s="104">
        <v>0</v>
      </c>
      <c r="N171" s="104">
        <v>0</v>
      </c>
      <c r="O171" s="136">
        <v>0</v>
      </c>
      <c r="P171" s="104">
        <f t="shared" si="161"/>
        <v>0</v>
      </c>
      <c r="Q171" s="104">
        <v>0</v>
      </c>
      <c r="R171" s="104">
        <v>0</v>
      </c>
      <c r="S171" s="104">
        <v>0</v>
      </c>
      <c r="T171" s="136">
        <v>0</v>
      </c>
      <c r="U171" s="104">
        <v>0</v>
      </c>
      <c r="V171" s="104">
        <v>0</v>
      </c>
      <c r="W171" s="104">
        <v>0</v>
      </c>
      <c r="X171" s="104">
        <v>0</v>
      </c>
      <c r="Y171" s="136">
        <v>0</v>
      </c>
      <c r="Z171" s="104">
        <v>0</v>
      </c>
      <c r="AA171" s="104">
        <v>0</v>
      </c>
      <c r="AB171" s="104">
        <v>0</v>
      </c>
      <c r="AC171" s="104">
        <v>0</v>
      </c>
    </row>
    <row r="172" spans="1:29" s="4" customFormat="1" ht="46.9" customHeight="1" outlineLevel="1" x14ac:dyDescent="0.2">
      <c r="A172" s="134" t="s">
        <v>964</v>
      </c>
      <c r="B172" s="154" t="s">
        <v>1008</v>
      </c>
      <c r="C172" s="302">
        <f t="shared" si="157"/>
        <v>0</v>
      </c>
      <c r="D172" s="124">
        <f t="shared" si="160"/>
        <v>139</v>
      </c>
      <c r="E172" s="122">
        <v>0</v>
      </c>
      <c r="F172" s="101">
        <f t="shared" si="158"/>
        <v>139</v>
      </c>
      <c r="G172" s="101">
        <v>0</v>
      </c>
      <c r="H172" s="95">
        <v>132</v>
      </c>
      <c r="I172" s="95">
        <v>7</v>
      </c>
      <c r="J172" s="302">
        <v>0</v>
      </c>
      <c r="K172" s="104">
        <v>0</v>
      </c>
      <c r="L172" s="104">
        <v>0</v>
      </c>
      <c r="M172" s="104">
        <v>0</v>
      </c>
      <c r="N172" s="104">
        <v>0</v>
      </c>
      <c r="O172" s="136">
        <v>0</v>
      </c>
      <c r="P172" s="104">
        <f t="shared" si="161"/>
        <v>0</v>
      </c>
      <c r="Q172" s="104">
        <v>0</v>
      </c>
      <c r="R172" s="104">
        <v>0</v>
      </c>
      <c r="S172" s="104">
        <v>0</v>
      </c>
      <c r="T172" s="136">
        <v>0</v>
      </c>
      <c r="U172" s="104">
        <v>0</v>
      </c>
      <c r="V172" s="104">
        <v>0</v>
      </c>
      <c r="W172" s="104">
        <v>0</v>
      </c>
      <c r="X172" s="104">
        <v>0</v>
      </c>
      <c r="Y172" s="136">
        <v>0</v>
      </c>
      <c r="Z172" s="104">
        <v>0</v>
      </c>
      <c r="AA172" s="104">
        <v>0</v>
      </c>
      <c r="AB172" s="104">
        <v>0</v>
      </c>
      <c r="AC172" s="104">
        <v>0</v>
      </c>
    </row>
    <row r="173" spans="1:29" s="4" customFormat="1" ht="58.9" customHeight="1" outlineLevel="1" x14ac:dyDescent="0.2">
      <c r="A173" s="134" t="s">
        <v>1057</v>
      </c>
      <c r="B173" s="154" t="s">
        <v>1009</v>
      </c>
      <c r="C173" s="302">
        <f t="shared" si="157"/>
        <v>0</v>
      </c>
      <c r="D173" s="124">
        <f t="shared" si="160"/>
        <v>188</v>
      </c>
      <c r="E173" s="122">
        <v>0</v>
      </c>
      <c r="F173" s="101">
        <f t="shared" si="158"/>
        <v>188</v>
      </c>
      <c r="G173" s="101">
        <v>0</v>
      </c>
      <c r="H173" s="95">
        <v>179</v>
      </c>
      <c r="I173" s="95">
        <v>9</v>
      </c>
      <c r="J173" s="302">
        <v>0</v>
      </c>
      <c r="K173" s="104">
        <v>0</v>
      </c>
      <c r="L173" s="104">
        <v>0</v>
      </c>
      <c r="M173" s="104">
        <v>0</v>
      </c>
      <c r="N173" s="104">
        <v>0</v>
      </c>
      <c r="O173" s="136">
        <v>0</v>
      </c>
      <c r="P173" s="104">
        <f t="shared" si="161"/>
        <v>0</v>
      </c>
      <c r="Q173" s="104">
        <v>0</v>
      </c>
      <c r="R173" s="104">
        <v>0</v>
      </c>
      <c r="S173" s="104">
        <v>0</v>
      </c>
      <c r="T173" s="136">
        <v>0</v>
      </c>
      <c r="U173" s="104">
        <v>0</v>
      </c>
      <c r="V173" s="104">
        <v>0</v>
      </c>
      <c r="W173" s="104">
        <v>0</v>
      </c>
      <c r="X173" s="104">
        <v>0</v>
      </c>
      <c r="Y173" s="136">
        <v>0</v>
      </c>
      <c r="Z173" s="104">
        <v>0</v>
      </c>
      <c r="AA173" s="104">
        <v>0</v>
      </c>
      <c r="AB173" s="104">
        <v>0</v>
      </c>
      <c r="AC173" s="104">
        <v>0</v>
      </c>
    </row>
    <row r="174" spans="1:29" s="4" customFormat="1" ht="63.6" customHeight="1" outlineLevel="1" x14ac:dyDescent="0.2">
      <c r="A174" s="134" t="s">
        <v>1058</v>
      </c>
      <c r="B174" s="154" t="s">
        <v>1010</v>
      </c>
      <c r="C174" s="302">
        <f t="shared" si="157"/>
        <v>0</v>
      </c>
      <c r="D174" s="124">
        <f t="shared" si="160"/>
        <v>415</v>
      </c>
      <c r="E174" s="122">
        <v>0</v>
      </c>
      <c r="F174" s="101">
        <f t="shared" si="158"/>
        <v>415</v>
      </c>
      <c r="G174" s="101">
        <v>0</v>
      </c>
      <c r="H174" s="95">
        <v>395</v>
      </c>
      <c r="I174" s="95">
        <v>20</v>
      </c>
      <c r="J174" s="302">
        <v>0</v>
      </c>
      <c r="K174" s="104">
        <v>0</v>
      </c>
      <c r="L174" s="104">
        <v>0</v>
      </c>
      <c r="M174" s="104">
        <v>0</v>
      </c>
      <c r="N174" s="104">
        <v>0</v>
      </c>
      <c r="O174" s="136">
        <v>0</v>
      </c>
      <c r="P174" s="104">
        <f t="shared" si="161"/>
        <v>0</v>
      </c>
      <c r="Q174" s="104">
        <v>0</v>
      </c>
      <c r="R174" s="104">
        <v>0</v>
      </c>
      <c r="S174" s="104">
        <v>0</v>
      </c>
      <c r="T174" s="136">
        <v>0</v>
      </c>
      <c r="U174" s="104">
        <v>0</v>
      </c>
      <c r="V174" s="104">
        <v>0</v>
      </c>
      <c r="W174" s="104">
        <v>0</v>
      </c>
      <c r="X174" s="104">
        <v>0</v>
      </c>
      <c r="Y174" s="136">
        <v>0</v>
      </c>
      <c r="Z174" s="104">
        <v>0</v>
      </c>
      <c r="AA174" s="104">
        <v>0</v>
      </c>
      <c r="AB174" s="104">
        <v>0</v>
      </c>
      <c r="AC174" s="104">
        <v>0</v>
      </c>
    </row>
    <row r="175" spans="1:29" s="4" customFormat="1" ht="75" customHeight="1" outlineLevel="1" x14ac:dyDescent="0.2">
      <c r="A175" s="134" t="s">
        <v>1059</v>
      </c>
      <c r="B175" s="154" t="s">
        <v>1011</v>
      </c>
      <c r="C175" s="302">
        <f t="shared" si="157"/>
        <v>0</v>
      </c>
      <c r="D175" s="124">
        <f t="shared" si="160"/>
        <v>125</v>
      </c>
      <c r="E175" s="122">
        <v>0</v>
      </c>
      <c r="F175" s="101">
        <f t="shared" si="158"/>
        <v>125</v>
      </c>
      <c r="G175" s="101">
        <v>0</v>
      </c>
      <c r="H175" s="95">
        <v>119</v>
      </c>
      <c r="I175" s="95">
        <v>6</v>
      </c>
      <c r="J175" s="302">
        <v>0</v>
      </c>
      <c r="K175" s="104">
        <v>0</v>
      </c>
      <c r="L175" s="104">
        <v>0</v>
      </c>
      <c r="M175" s="104">
        <v>0</v>
      </c>
      <c r="N175" s="104">
        <v>0</v>
      </c>
      <c r="O175" s="136">
        <v>0</v>
      </c>
      <c r="P175" s="104">
        <f t="shared" si="161"/>
        <v>0</v>
      </c>
      <c r="Q175" s="104">
        <v>0</v>
      </c>
      <c r="R175" s="104">
        <v>0</v>
      </c>
      <c r="S175" s="104">
        <v>0</v>
      </c>
      <c r="T175" s="136">
        <v>0</v>
      </c>
      <c r="U175" s="104">
        <v>0</v>
      </c>
      <c r="V175" s="104">
        <v>0</v>
      </c>
      <c r="W175" s="104">
        <v>0</v>
      </c>
      <c r="X175" s="104">
        <v>0</v>
      </c>
      <c r="Y175" s="136">
        <v>0</v>
      </c>
      <c r="Z175" s="104">
        <v>0</v>
      </c>
      <c r="AA175" s="104">
        <v>0</v>
      </c>
      <c r="AB175" s="104">
        <v>0</v>
      </c>
      <c r="AC175" s="104">
        <v>0</v>
      </c>
    </row>
    <row r="176" spans="1:29" s="4" customFormat="1" ht="78.75" customHeight="1" outlineLevel="1" x14ac:dyDescent="0.2">
      <c r="A176" s="134" t="s">
        <v>1060</v>
      </c>
      <c r="B176" s="154" t="s">
        <v>1012</v>
      </c>
      <c r="C176" s="302">
        <f t="shared" si="157"/>
        <v>0</v>
      </c>
      <c r="D176" s="124">
        <f t="shared" si="160"/>
        <v>230</v>
      </c>
      <c r="E176" s="122">
        <v>0</v>
      </c>
      <c r="F176" s="101">
        <f t="shared" si="158"/>
        <v>230</v>
      </c>
      <c r="G176" s="101">
        <v>0</v>
      </c>
      <c r="H176" s="95">
        <v>219</v>
      </c>
      <c r="I176" s="95">
        <v>11</v>
      </c>
      <c r="J176" s="302">
        <v>0</v>
      </c>
      <c r="K176" s="104">
        <v>0</v>
      </c>
      <c r="L176" s="104">
        <v>0</v>
      </c>
      <c r="M176" s="104">
        <v>0</v>
      </c>
      <c r="N176" s="104">
        <v>0</v>
      </c>
      <c r="O176" s="136">
        <v>0</v>
      </c>
      <c r="P176" s="104">
        <f t="shared" si="161"/>
        <v>0</v>
      </c>
      <c r="Q176" s="104">
        <v>0</v>
      </c>
      <c r="R176" s="104">
        <v>0</v>
      </c>
      <c r="S176" s="104">
        <v>0</v>
      </c>
      <c r="T176" s="136">
        <v>0</v>
      </c>
      <c r="U176" s="104">
        <v>0</v>
      </c>
      <c r="V176" s="104">
        <v>0</v>
      </c>
      <c r="W176" s="104">
        <v>0</v>
      </c>
      <c r="X176" s="104">
        <v>0</v>
      </c>
      <c r="Y176" s="136">
        <v>0</v>
      </c>
      <c r="Z176" s="104">
        <v>0</v>
      </c>
      <c r="AA176" s="104">
        <v>0</v>
      </c>
      <c r="AB176" s="104">
        <v>0</v>
      </c>
      <c r="AC176" s="104">
        <v>0</v>
      </c>
    </row>
    <row r="177" spans="1:29" s="4" customFormat="1" ht="73.900000000000006" customHeight="1" outlineLevel="1" x14ac:dyDescent="0.2">
      <c r="A177" s="134" t="s">
        <v>1061</v>
      </c>
      <c r="B177" s="154" t="s">
        <v>1013</v>
      </c>
      <c r="C177" s="302">
        <f t="shared" si="157"/>
        <v>0</v>
      </c>
      <c r="D177" s="124">
        <f t="shared" si="160"/>
        <v>532</v>
      </c>
      <c r="E177" s="122">
        <v>0</v>
      </c>
      <c r="F177" s="101">
        <f t="shared" si="158"/>
        <v>532</v>
      </c>
      <c r="G177" s="101">
        <v>0</v>
      </c>
      <c r="H177" s="95">
        <v>507</v>
      </c>
      <c r="I177" s="95">
        <v>25</v>
      </c>
      <c r="J177" s="302">
        <v>0</v>
      </c>
      <c r="K177" s="104">
        <v>0</v>
      </c>
      <c r="L177" s="104">
        <v>0</v>
      </c>
      <c r="M177" s="104">
        <v>0</v>
      </c>
      <c r="N177" s="104">
        <v>0</v>
      </c>
      <c r="O177" s="136">
        <v>0</v>
      </c>
      <c r="P177" s="104">
        <f t="shared" si="161"/>
        <v>0</v>
      </c>
      <c r="Q177" s="104">
        <v>0</v>
      </c>
      <c r="R177" s="104">
        <v>0</v>
      </c>
      <c r="S177" s="104">
        <v>0</v>
      </c>
      <c r="T177" s="136">
        <v>0</v>
      </c>
      <c r="U177" s="104">
        <v>0</v>
      </c>
      <c r="V177" s="104">
        <v>0</v>
      </c>
      <c r="W177" s="104">
        <v>0</v>
      </c>
      <c r="X177" s="104">
        <v>0</v>
      </c>
      <c r="Y177" s="136">
        <v>0</v>
      </c>
      <c r="Z177" s="104">
        <v>0</v>
      </c>
      <c r="AA177" s="104">
        <v>0</v>
      </c>
      <c r="AB177" s="104">
        <v>0</v>
      </c>
      <c r="AC177" s="104">
        <v>0</v>
      </c>
    </row>
    <row r="178" spans="1:29" s="4" customFormat="1" ht="75" customHeight="1" outlineLevel="1" x14ac:dyDescent="0.2">
      <c r="A178" s="134" t="s">
        <v>1062</v>
      </c>
      <c r="B178" s="154" t="s">
        <v>1014</v>
      </c>
      <c r="C178" s="302">
        <f t="shared" si="157"/>
        <v>0</v>
      </c>
      <c r="D178" s="124">
        <f t="shared" si="160"/>
        <v>1055</v>
      </c>
      <c r="E178" s="122">
        <v>0</v>
      </c>
      <c r="F178" s="101">
        <f t="shared" si="158"/>
        <v>1055</v>
      </c>
      <c r="G178" s="101">
        <v>0</v>
      </c>
      <c r="H178" s="95">
        <v>1005</v>
      </c>
      <c r="I178" s="95">
        <v>50</v>
      </c>
      <c r="J178" s="302">
        <v>0</v>
      </c>
      <c r="K178" s="104">
        <v>0</v>
      </c>
      <c r="L178" s="104">
        <v>0</v>
      </c>
      <c r="M178" s="104">
        <v>0</v>
      </c>
      <c r="N178" s="104">
        <v>0</v>
      </c>
      <c r="O178" s="136">
        <v>0</v>
      </c>
      <c r="P178" s="104">
        <f t="shared" si="161"/>
        <v>0</v>
      </c>
      <c r="Q178" s="104">
        <v>0</v>
      </c>
      <c r="R178" s="104">
        <v>0</v>
      </c>
      <c r="S178" s="104">
        <v>0</v>
      </c>
      <c r="T178" s="136">
        <v>0</v>
      </c>
      <c r="U178" s="104">
        <v>0</v>
      </c>
      <c r="V178" s="104">
        <v>0</v>
      </c>
      <c r="W178" s="104">
        <v>0</v>
      </c>
      <c r="X178" s="104">
        <v>0</v>
      </c>
      <c r="Y178" s="136">
        <v>0</v>
      </c>
      <c r="Z178" s="104">
        <v>0</v>
      </c>
      <c r="AA178" s="104">
        <v>0</v>
      </c>
      <c r="AB178" s="104">
        <v>0</v>
      </c>
      <c r="AC178" s="104">
        <v>0</v>
      </c>
    </row>
    <row r="179" spans="1:29" s="4" customFormat="1" ht="75" customHeight="1" outlineLevel="1" x14ac:dyDescent="0.2">
      <c r="A179" s="134" t="s">
        <v>1063</v>
      </c>
      <c r="B179" s="154" t="s">
        <v>1015</v>
      </c>
      <c r="C179" s="302">
        <f t="shared" si="157"/>
        <v>0</v>
      </c>
      <c r="D179" s="124">
        <f t="shared" si="160"/>
        <v>386</v>
      </c>
      <c r="E179" s="122">
        <v>0</v>
      </c>
      <c r="F179" s="101">
        <f t="shared" si="158"/>
        <v>386</v>
      </c>
      <c r="G179" s="101">
        <v>0</v>
      </c>
      <c r="H179" s="95">
        <v>367</v>
      </c>
      <c r="I179" s="95">
        <v>19</v>
      </c>
      <c r="J179" s="302">
        <v>0</v>
      </c>
      <c r="K179" s="104">
        <v>0</v>
      </c>
      <c r="L179" s="104">
        <v>0</v>
      </c>
      <c r="M179" s="104">
        <v>0</v>
      </c>
      <c r="N179" s="104">
        <v>0</v>
      </c>
      <c r="O179" s="136">
        <v>0</v>
      </c>
      <c r="P179" s="104">
        <f t="shared" si="161"/>
        <v>0</v>
      </c>
      <c r="Q179" s="104">
        <v>0</v>
      </c>
      <c r="R179" s="104">
        <v>0</v>
      </c>
      <c r="S179" s="104">
        <v>0</v>
      </c>
      <c r="T179" s="136">
        <v>0</v>
      </c>
      <c r="U179" s="104">
        <v>0</v>
      </c>
      <c r="V179" s="104">
        <v>0</v>
      </c>
      <c r="W179" s="104">
        <v>0</v>
      </c>
      <c r="X179" s="104">
        <v>0</v>
      </c>
      <c r="Y179" s="136">
        <v>0</v>
      </c>
      <c r="Z179" s="104">
        <v>0</v>
      </c>
      <c r="AA179" s="104">
        <v>0</v>
      </c>
      <c r="AB179" s="104">
        <v>0</v>
      </c>
      <c r="AC179" s="104">
        <v>0</v>
      </c>
    </row>
    <row r="180" spans="1:29" s="4" customFormat="1" ht="73.900000000000006" customHeight="1" outlineLevel="1" x14ac:dyDescent="0.2">
      <c r="A180" s="134" t="s">
        <v>1064</v>
      </c>
      <c r="B180" s="154" t="s">
        <v>1016</v>
      </c>
      <c r="C180" s="302">
        <f t="shared" si="157"/>
        <v>0</v>
      </c>
      <c r="D180" s="124">
        <f t="shared" si="160"/>
        <v>94</v>
      </c>
      <c r="E180" s="122">
        <v>0</v>
      </c>
      <c r="F180" s="101">
        <f t="shared" si="158"/>
        <v>94</v>
      </c>
      <c r="G180" s="101">
        <v>0</v>
      </c>
      <c r="H180" s="95">
        <v>90</v>
      </c>
      <c r="I180" s="95">
        <v>4</v>
      </c>
      <c r="J180" s="302">
        <v>0</v>
      </c>
      <c r="K180" s="104">
        <v>0</v>
      </c>
      <c r="L180" s="104">
        <v>0</v>
      </c>
      <c r="M180" s="104">
        <v>0</v>
      </c>
      <c r="N180" s="104">
        <v>0</v>
      </c>
      <c r="O180" s="136">
        <v>0</v>
      </c>
      <c r="P180" s="104">
        <f t="shared" si="161"/>
        <v>0</v>
      </c>
      <c r="Q180" s="104">
        <v>0</v>
      </c>
      <c r="R180" s="104">
        <v>0</v>
      </c>
      <c r="S180" s="104">
        <v>0</v>
      </c>
      <c r="T180" s="136">
        <v>0</v>
      </c>
      <c r="U180" s="104">
        <v>0</v>
      </c>
      <c r="V180" s="104">
        <v>0</v>
      </c>
      <c r="W180" s="104">
        <v>0</v>
      </c>
      <c r="X180" s="104">
        <v>0</v>
      </c>
      <c r="Y180" s="136">
        <v>0</v>
      </c>
      <c r="Z180" s="104">
        <v>0</v>
      </c>
      <c r="AA180" s="104">
        <v>0</v>
      </c>
      <c r="AB180" s="104">
        <v>0</v>
      </c>
      <c r="AC180" s="104">
        <v>0</v>
      </c>
    </row>
    <row r="181" spans="1:29" s="4" customFormat="1" ht="68.45" customHeight="1" outlineLevel="1" x14ac:dyDescent="0.2">
      <c r="A181" s="134" t="s">
        <v>1065</v>
      </c>
      <c r="B181" s="154" t="s">
        <v>1017</v>
      </c>
      <c r="C181" s="302">
        <f t="shared" si="157"/>
        <v>0</v>
      </c>
      <c r="D181" s="124">
        <f t="shared" si="160"/>
        <v>41</v>
      </c>
      <c r="E181" s="122">
        <v>0</v>
      </c>
      <c r="F181" s="101">
        <f t="shared" si="158"/>
        <v>41</v>
      </c>
      <c r="G181" s="101">
        <v>0</v>
      </c>
      <c r="H181" s="95">
        <v>39</v>
      </c>
      <c r="I181" s="95">
        <v>2</v>
      </c>
      <c r="J181" s="302">
        <v>0</v>
      </c>
      <c r="K181" s="104">
        <v>0</v>
      </c>
      <c r="L181" s="104">
        <v>0</v>
      </c>
      <c r="M181" s="104">
        <v>0</v>
      </c>
      <c r="N181" s="104">
        <v>0</v>
      </c>
      <c r="O181" s="136">
        <v>0</v>
      </c>
      <c r="P181" s="104">
        <f t="shared" si="161"/>
        <v>0</v>
      </c>
      <c r="Q181" s="104">
        <v>0</v>
      </c>
      <c r="R181" s="104">
        <v>0</v>
      </c>
      <c r="S181" s="104">
        <v>0</v>
      </c>
      <c r="T181" s="136">
        <v>0</v>
      </c>
      <c r="U181" s="104">
        <v>0</v>
      </c>
      <c r="V181" s="104">
        <v>0</v>
      </c>
      <c r="W181" s="104">
        <v>0</v>
      </c>
      <c r="X181" s="104">
        <v>0</v>
      </c>
      <c r="Y181" s="136">
        <v>0</v>
      </c>
      <c r="Z181" s="104">
        <v>0</v>
      </c>
      <c r="AA181" s="104">
        <v>0</v>
      </c>
      <c r="AB181" s="104">
        <v>0</v>
      </c>
      <c r="AC181" s="104">
        <v>0</v>
      </c>
    </row>
    <row r="182" spans="1:29" s="4" customFormat="1" ht="66" customHeight="1" outlineLevel="1" x14ac:dyDescent="0.2">
      <c r="A182" s="134" t="s">
        <v>1066</v>
      </c>
      <c r="B182" s="154" t="s">
        <v>1018</v>
      </c>
      <c r="C182" s="302">
        <f t="shared" si="157"/>
        <v>0</v>
      </c>
      <c r="D182" s="124">
        <f t="shared" si="160"/>
        <v>95</v>
      </c>
      <c r="E182" s="122">
        <v>0</v>
      </c>
      <c r="F182" s="101">
        <f t="shared" si="158"/>
        <v>95</v>
      </c>
      <c r="G182" s="101">
        <v>0</v>
      </c>
      <c r="H182" s="95">
        <v>90</v>
      </c>
      <c r="I182" s="95">
        <v>5</v>
      </c>
      <c r="J182" s="302">
        <v>0</v>
      </c>
      <c r="K182" s="104">
        <v>0</v>
      </c>
      <c r="L182" s="104">
        <v>0</v>
      </c>
      <c r="M182" s="104">
        <v>0</v>
      </c>
      <c r="N182" s="104">
        <v>0</v>
      </c>
      <c r="O182" s="136">
        <v>0</v>
      </c>
      <c r="P182" s="104">
        <f t="shared" si="161"/>
        <v>0</v>
      </c>
      <c r="Q182" s="104">
        <v>0</v>
      </c>
      <c r="R182" s="104">
        <v>0</v>
      </c>
      <c r="S182" s="104">
        <v>0</v>
      </c>
      <c r="T182" s="136">
        <v>0</v>
      </c>
      <c r="U182" s="104">
        <v>0</v>
      </c>
      <c r="V182" s="104">
        <v>0</v>
      </c>
      <c r="W182" s="104">
        <v>0</v>
      </c>
      <c r="X182" s="104">
        <v>0</v>
      </c>
      <c r="Y182" s="136">
        <v>0</v>
      </c>
      <c r="Z182" s="104">
        <v>0</v>
      </c>
      <c r="AA182" s="104">
        <v>0</v>
      </c>
      <c r="AB182" s="104">
        <v>0</v>
      </c>
      <c r="AC182" s="104">
        <v>0</v>
      </c>
    </row>
    <row r="183" spans="1:29" s="4" customFormat="1" ht="75" customHeight="1" outlineLevel="1" x14ac:dyDescent="0.2">
      <c r="A183" s="134" t="s">
        <v>1067</v>
      </c>
      <c r="B183" s="154" t="s">
        <v>1019</v>
      </c>
      <c r="C183" s="302">
        <f t="shared" si="157"/>
        <v>0</v>
      </c>
      <c r="D183" s="124">
        <f t="shared" si="160"/>
        <v>1766</v>
      </c>
      <c r="E183" s="122">
        <v>0</v>
      </c>
      <c r="F183" s="101">
        <f t="shared" si="158"/>
        <v>1766</v>
      </c>
      <c r="G183" s="101">
        <v>0</v>
      </c>
      <c r="H183" s="95">
        <v>1681</v>
      </c>
      <c r="I183" s="95">
        <v>85</v>
      </c>
      <c r="J183" s="302">
        <v>0</v>
      </c>
      <c r="K183" s="104">
        <v>0</v>
      </c>
      <c r="L183" s="104">
        <v>0</v>
      </c>
      <c r="M183" s="104">
        <v>0</v>
      </c>
      <c r="N183" s="104">
        <v>0</v>
      </c>
      <c r="O183" s="136">
        <v>0</v>
      </c>
      <c r="P183" s="104">
        <f t="shared" si="161"/>
        <v>0</v>
      </c>
      <c r="Q183" s="104">
        <v>0</v>
      </c>
      <c r="R183" s="104">
        <v>0</v>
      </c>
      <c r="S183" s="104">
        <v>0</v>
      </c>
      <c r="T183" s="136">
        <v>0</v>
      </c>
      <c r="U183" s="104">
        <v>0</v>
      </c>
      <c r="V183" s="104">
        <v>0</v>
      </c>
      <c r="W183" s="104">
        <v>0</v>
      </c>
      <c r="X183" s="104">
        <v>0</v>
      </c>
      <c r="Y183" s="136">
        <v>0</v>
      </c>
      <c r="Z183" s="104">
        <v>0</v>
      </c>
      <c r="AA183" s="104">
        <v>0</v>
      </c>
      <c r="AB183" s="104">
        <v>0</v>
      </c>
      <c r="AC183" s="104">
        <v>0</v>
      </c>
    </row>
    <row r="184" spans="1:29" s="4" customFormat="1" ht="70.900000000000006" customHeight="1" outlineLevel="1" x14ac:dyDescent="0.2">
      <c r="A184" s="134" t="s">
        <v>1068</v>
      </c>
      <c r="B184" s="154" t="s">
        <v>1020</v>
      </c>
      <c r="C184" s="302">
        <f t="shared" si="157"/>
        <v>0</v>
      </c>
      <c r="D184" s="124">
        <f t="shared" si="160"/>
        <v>342</v>
      </c>
      <c r="E184" s="122">
        <v>0</v>
      </c>
      <c r="F184" s="101">
        <f t="shared" si="158"/>
        <v>342</v>
      </c>
      <c r="G184" s="101">
        <v>0</v>
      </c>
      <c r="H184" s="95">
        <v>326</v>
      </c>
      <c r="I184" s="95">
        <v>16</v>
      </c>
      <c r="J184" s="302">
        <v>0</v>
      </c>
      <c r="K184" s="104">
        <v>0</v>
      </c>
      <c r="L184" s="104">
        <v>0</v>
      </c>
      <c r="M184" s="104">
        <v>0</v>
      </c>
      <c r="N184" s="104">
        <v>0</v>
      </c>
      <c r="O184" s="136">
        <v>0</v>
      </c>
      <c r="P184" s="104">
        <f t="shared" si="161"/>
        <v>0</v>
      </c>
      <c r="Q184" s="104">
        <v>0</v>
      </c>
      <c r="R184" s="104">
        <v>0</v>
      </c>
      <c r="S184" s="104">
        <v>0</v>
      </c>
      <c r="T184" s="136">
        <v>0</v>
      </c>
      <c r="U184" s="104">
        <v>0</v>
      </c>
      <c r="V184" s="104">
        <v>0</v>
      </c>
      <c r="W184" s="104">
        <v>0</v>
      </c>
      <c r="X184" s="104">
        <v>0</v>
      </c>
      <c r="Y184" s="136">
        <v>0</v>
      </c>
      <c r="Z184" s="104">
        <v>0</v>
      </c>
      <c r="AA184" s="104">
        <v>0</v>
      </c>
      <c r="AB184" s="104">
        <v>0</v>
      </c>
      <c r="AC184" s="104">
        <v>0</v>
      </c>
    </row>
    <row r="185" spans="1:29" s="4" customFormat="1" ht="51" customHeight="1" outlineLevel="1" x14ac:dyDescent="0.2">
      <c r="A185" s="134" t="s">
        <v>1069</v>
      </c>
      <c r="B185" s="154" t="s">
        <v>1021</v>
      </c>
      <c r="C185" s="302">
        <f t="shared" si="157"/>
        <v>0</v>
      </c>
      <c r="D185" s="124">
        <f t="shared" si="160"/>
        <v>289</v>
      </c>
      <c r="E185" s="122">
        <v>0</v>
      </c>
      <c r="F185" s="101">
        <f t="shared" si="158"/>
        <v>289</v>
      </c>
      <c r="G185" s="101">
        <v>0</v>
      </c>
      <c r="H185" s="95">
        <v>276</v>
      </c>
      <c r="I185" s="95">
        <v>13</v>
      </c>
      <c r="J185" s="302">
        <v>0</v>
      </c>
      <c r="K185" s="104">
        <v>0</v>
      </c>
      <c r="L185" s="104">
        <v>0</v>
      </c>
      <c r="M185" s="104">
        <v>0</v>
      </c>
      <c r="N185" s="104">
        <v>0</v>
      </c>
      <c r="O185" s="136">
        <v>0</v>
      </c>
      <c r="P185" s="104">
        <f t="shared" si="161"/>
        <v>0</v>
      </c>
      <c r="Q185" s="104">
        <v>0</v>
      </c>
      <c r="R185" s="104">
        <v>0</v>
      </c>
      <c r="S185" s="104">
        <v>0</v>
      </c>
      <c r="T185" s="136">
        <v>0</v>
      </c>
      <c r="U185" s="104">
        <v>0</v>
      </c>
      <c r="V185" s="104">
        <v>0</v>
      </c>
      <c r="W185" s="104">
        <v>0</v>
      </c>
      <c r="X185" s="104">
        <v>0</v>
      </c>
      <c r="Y185" s="136">
        <v>0</v>
      </c>
      <c r="Z185" s="104">
        <v>0</v>
      </c>
      <c r="AA185" s="104">
        <v>0</v>
      </c>
      <c r="AB185" s="104">
        <v>0</v>
      </c>
      <c r="AC185" s="104">
        <v>0</v>
      </c>
    </row>
    <row r="186" spans="1:29" s="4" customFormat="1" ht="51" customHeight="1" outlineLevel="1" x14ac:dyDescent="0.2">
      <c r="A186" s="134" t="s">
        <v>1070</v>
      </c>
      <c r="B186" s="154" t="s">
        <v>1022</v>
      </c>
      <c r="C186" s="302">
        <f t="shared" si="157"/>
        <v>0</v>
      </c>
      <c r="D186" s="124">
        <f t="shared" si="160"/>
        <v>1150</v>
      </c>
      <c r="E186" s="122">
        <v>0</v>
      </c>
      <c r="F186" s="101">
        <f t="shared" si="158"/>
        <v>1150</v>
      </c>
      <c r="G186" s="101">
        <v>0</v>
      </c>
      <c r="H186" s="95">
        <v>1095</v>
      </c>
      <c r="I186" s="95">
        <v>55</v>
      </c>
      <c r="J186" s="302">
        <v>0</v>
      </c>
      <c r="K186" s="104">
        <v>0</v>
      </c>
      <c r="L186" s="104">
        <v>0</v>
      </c>
      <c r="M186" s="104">
        <v>0</v>
      </c>
      <c r="N186" s="104">
        <v>0</v>
      </c>
      <c r="O186" s="136">
        <v>0</v>
      </c>
      <c r="P186" s="104">
        <f t="shared" si="161"/>
        <v>0</v>
      </c>
      <c r="Q186" s="104">
        <v>0</v>
      </c>
      <c r="R186" s="104">
        <v>0</v>
      </c>
      <c r="S186" s="104">
        <v>0</v>
      </c>
      <c r="T186" s="136">
        <v>0</v>
      </c>
      <c r="U186" s="104">
        <v>0</v>
      </c>
      <c r="V186" s="104">
        <v>0</v>
      </c>
      <c r="W186" s="104">
        <v>0</v>
      </c>
      <c r="X186" s="104">
        <v>0</v>
      </c>
      <c r="Y186" s="136">
        <v>0</v>
      </c>
      <c r="Z186" s="104">
        <v>0</v>
      </c>
      <c r="AA186" s="104">
        <v>0</v>
      </c>
      <c r="AB186" s="104">
        <v>0</v>
      </c>
      <c r="AC186" s="104">
        <v>0</v>
      </c>
    </row>
    <row r="187" spans="1:29" s="4" customFormat="1" ht="51" customHeight="1" outlineLevel="1" x14ac:dyDescent="0.2">
      <c r="A187" s="134" t="s">
        <v>1071</v>
      </c>
      <c r="B187" s="154" t="s">
        <v>1023</v>
      </c>
      <c r="C187" s="302">
        <f t="shared" si="157"/>
        <v>0</v>
      </c>
      <c r="D187" s="124">
        <f t="shared" si="160"/>
        <v>286</v>
      </c>
      <c r="E187" s="122">
        <v>0</v>
      </c>
      <c r="F187" s="101">
        <f t="shared" si="158"/>
        <v>286</v>
      </c>
      <c r="G187" s="101">
        <v>0</v>
      </c>
      <c r="H187" s="95">
        <v>272</v>
      </c>
      <c r="I187" s="95">
        <v>14</v>
      </c>
      <c r="J187" s="302">
        <v>0</v>
      </c>
      <c r="K187" s="104">
        <v>0</v>
      </c>
      <c r="L187" s="104">
        <v>0</v>
      </c>
      <c r="M187" s="104">
        <v>0</v>
      </c>
      <c r="N187" s="104">
        <v>0</v>
      </c>
      <c r="O187" s="136">
        <v>0</v>
      </c>
      <c r="P187" s="104">
        <f t="shared" si="161"/>
        <v>0</v>
      </c>
      <c r="Q187" s="104">
        <v>0</v>
      </c>
      <c r="R187" s="104">
        <v>0</v>
      </c>
      <c r="S187" s="104">
        <v>0</v>
      </c>
      <c r="T187" s="136">
        <v>0</v>
      </c>
      <c r="U187" s="104">
        <v>0</v>
      </c>
      <c r="V187" s="104">
        <v>0</v>
      </c>
      <c r="W187" s="104">
        <v>0</v>
      </c>
      <c r="X187" s="104">
        <v>0</v>
      </c>
      <c r="Y187" s="136">
        <v>0</v>
      </c>
      <c r="Z187" s="104">
        <v>0</v>
      </c>
      <c r="AA187" s="104">
        <v>0</v>
      </c>
      <c r="AB187" s="104">
        <v>0</v>
      </c>
      <c r="AC187" s="104">
        <v>0</v>
      </c>
    </row>
    <row r="188" spans="1:29" s="4" customFormat="1" ht="64.900000000000006" customHeight="1" outlineLevel="1" x14ac:dyDescent="0.2">
      <c r="A188" s="134" t="s">
        <v>1072</v>
      </c>
      <c r="B188" s="154" t="s">
        <v>1024</v>
      </c>
      <c r="C188" s="302">
        <f t="shared" si="157"/>
        <v>0</v>
      </c>
      <c r="D188" s="124">
        <f t="shared" si="160"/>
        <v>238</v>
      </c>
      <c r="E188" s="122">
        <v>0</v>
      </c>
      <c r="F188" s="101">
        <f t="shared" si="158"/>
        <v>238</v>
      </c>
      <c r="G188" s="101">
        <v>0</v>
      </c>
      <c r="H188" s="95">
        <v>227</v>
      </c>
      <c r="I188" s="95">
        <v>11</v>
      </c>
      <c r="J188" s="302">
        <v>0</v>
      </c>
      <c r="K188" s="104">
        <v>0</v>
      </c>
      <c r="L188" s="104">
        <v>0</v>
      </c>
      <c r="M188" s="104">
        <v>0</v>
      </c>
      <c r="N188" s="104">
        <v>0</v>
      </c>
      <c r="O188" s="136">
        <v>0</v>
      </c>
      <c r="P188" s="104">
        <f t="shared" si="161"/>
        <v>0</v>
      </c>
      <c r="Q188" s="104">
        <v>0</v>
      </c>
      <c r="R188" s="104">
        <v>0</v>
      </c>
      <c r="S188" s="104">
        <v>0</v>
      </c>
      <c r="T188" s="136">
        <v>0</v>
      </c>
      <c r="U188" s="104">
        <v>0</v>
      </c>
      <c r="V188" s="104">
        <v>0</v>
      </c>
      <c r="W188" s="104">
        <v>0</v>
      </c>
      <c r="X188" s="104">
        <v>0</v>
      </c>
      <c r="Y188" s="136">
        <v>0</v>
      </c>
      <c r="Z188" s="104">
        <v>0</v>
      </c>
      <c r="AA188" s="104">
        <v>0</v>
      </c>
      <c r="AB188" s="104">
        <v>0</v>
      </c>
      <c r="AC188" s="104">
        <v>0</v>
      </c>
    </row>
    <row r="189" spans="1:29" s="4" customFormat="1" ht="75" customHeight="1" outlineLevel="1" x14ac:dyDescent="0.2">
      <c r="A189" s="134" t="s">
        <v>1073</v>
      </c>
      <c r="B189" s="154" t="s">
        <v>1025</v>
      </c>
      <c r="C189" s="302">
        <f t="shared" si="157"/>
        <v>0</v>
      </c>
      <c r="D189" s="124">
        <f t="shared" si="160"/>
        <v>1846</v>
      </c>
      <c r="E189" s="122">
        <v>0</v>
      </c>
      <c r="F189" s="101">
        <f>G189+H189+I189</f>
        <v>1846</v>
      </c>
      <c r="G189" s="101">
        <v>0</v>
      </c>
      <c r="H189" s="95">
        <v>1757</v>
      </c>
      <c r="I189" s="95">
        <v>89</v>
      </c>
      <c r="J189" s="302">
        <v>0</v>
      </c>
      <c r="K189" s="104">
        <v>0</v>
      </c>
      <c r="L189" s="104">
        <v>0</v>
      </c>
      <c r="M189" s="104">
        <v>0</v>
      </c>
      <c r="N189" s="104">
        <v>0</v>
      </c>
      <c r="O189" s="136">
        <v>0</v>
      </c>
      <c r="P189" s="104">
        <f t="shared" si="161"/>
        <v>0</v>
      </c>
      <c r="Q189" s="104">
        <v>0</v>
      </c>
      <c r="R189" s="104">
        <v>0</v>
      </c>
      <c r="S189" s="104">
        <v>0</v>
      </c>
      <c r="T189" s="136">
        <v>0</v>
      </c>
      <c r="U189" s="104">
        <v>0</v>
      </c>
      <c r="V189" s="104">
        <v>0</v>
      </c>
      <c r="W189" s="104">
        <v>0</v>
      </c>
      <c r="X189" s="104">
        <v>0</v>
      </c>
      <c r="Y189" s="136">
        <v>0</v>
      </c>
      <c r="Z189" s="104">
        <v>0</v>
      </c>
      <c r="AA189" s="104">
        <v>0</v>
      </c>
      <c r="AB189" s="104">
        <v>0</v>
      </c>
      <c r="AC189" s="104">
        <v>0</v>
      </c>
    </row>
    <row r="190" spans="1:29" s="4" customFormat="1" ht="57" customHeight="1" outlineLevel="1" x14ac:dyDescent="0.2">
      <c r="A190" s="134" t="s">
        <v>1074</v>
      </c>
      <c r="B190" s="154" t="s">
        <v>1026</v>
      </c>
      <c r="C190" s="302">
        <f t="shared" si="157"/>
        <v>0</v>
      </c>
      <c r="D190" s="124">
        <f t="shared" si="160"/>
        <v>1668</v>
      </c>
      <c r="E190" s="122">
        <v>0</v>
      </c>
      <c r="F190" s="101">
        <f t="shared" si="158"/>
        <v>1668</v>
      </c>
      <c r="G190" s="101">
        <v>0</v>
      </c>
      <c r="H190" s="95">
        <v>1588</v>
      </c>
      <c r="I190" s="95">
        <v>80</v>
      </c>
      <c r="J190" s="302">
        <v>0</v>
      </c>
      <c r="K190" s="104">
        <v>0</v>
      </c>
      <c r="L190" s="104">
        <v>0</v>
      </c>
      <c r="M190" s="104">
        <v>0</v>
      </c>
      <c r="N190" s="104">
        <v>0</v>
      </c>
      <c r="O190" s="136">
        <v>0</v>
      </c>
      <c r="P190" s="104">
        <f t="shared" si="161"/>
        <v>0</v>
      </c>
      <c r="Q190" s="104">
        <v>0</v>
      </c>
      <c r="R190" s="104">
        <v>0</v>
      </c>
      <c r="S190" s="104">
        <v>0</v>
      </c>
      <c r="T190" s="136">
        <v>0</v>
      </c>
      <c r="U190" s="104">
        <v>0</v>
      </c>
      <c r="V190" s="104">
        <v>0</v>
      </c>
      <c r="W190" s="104">
        <v>0</v>
      </c>
      <c r="X190" s="104">
        <v>0</v>
      </c>
      <c r="Y190" s="136">
        <v>0</v>
      </c>
      <c r="Z190" s="104">
        <v>0</v>
      </c>
      <c r="AA190" s="104">
        <v>0</v>
      </c>
      <c r="AB190" s="104">
        <v>0</v>
      </c>
      <c r="AC190" s="104">
        <v>0</v>
      </c>
    </row>
    <row r="191" spans="1:29" s="4" customFormat="1" ht="64.900000000000006" customHeight="1" outlineLevel="1" x14ac:dyDescent="0.2">
      <c r="A191" s="134" t="s">
        <v>1075</v>
      </c>
      <c r="B191" s="154" t="s">
        <v>1027</v>
      </c>
      <c r="C191" s="302">
        <f t="shared" si="157"/>
        <v>0</v>
      </c>
      <c r="D191" s="124">
        <f t="shared" si="160"/>
        <v>3481</v>
      </c>
      <c r="E191" s="122">
        <v>0</v>
      </c>
      <c r="F191" s="101">
        <f t="shared" si="158"/>
        <v>3481</v>
      </c>
      <c r="G191" s="101">
        <v>0</v>
      </c>
      <c r="H191" s="95">
        <v>3314</v>
      </c>
      <c r="I191" s="95">
        <v>167</v>
      </c>
      <c r="J191" s="302">
        <v>0</v>
      </c>
      <c r="K191" s="104">
        <v>0</v>
      </c>
      <c r="L191" s="104">
        <v>0</v>
      </c>
      <c r="M191" s="104">
        <v>0</v>
      </c>
      <c r="N191" s="104">
        <v>0</v>
      </c>
      <c r="O191" s="136">
        <v>0</v>
      </c>
      <c r="P191" s="104">
        <f t="shared" si="161"/>
        <v>0</v>
      </c>
      <c r="Q191" s="104">
        <v>0</v>
      </c>
      <c r="R191" s="104">
        <v>0</v>
      </c>
      <c r="S191" s="104">
        <v>0</v>
      </c>
      <c r="T191" s="136">
        <v>0</v>
      </c>
      <c r="U191" s="104">
        <v>0</v>
      </c>
      <c r="V191" s="104">
        <v>0</v>
      </c>
      <c r="W191" s="104">
        <v>0</v>
      </c>
      <c r="X191" s="104">
        <v>0</v>
      </c>
      <c r="Y191" s="136">
        <v>0</v>
      </c>
      <c r="Z191" s="104">
        <v>0</v>
      </c>
      <c r="AA191" s="104">
        <v>0</v>
      </c>
      <c r="AB191" s="104">
        <v>0</v>
      </c>
      <c r="AC191" s="104">
        <v>0</v>
      </c>
    </row>
    <row r="192" spans="1:29" s="4" customFormat="1" ht="37.9" customHeight="1" outlineLevel="1" x14ac:dyDescent="0.2">
      <c r="A192" s="134" t="s">
        <v>1076</v>
      </c>
      <c r="B192" s="154" t="s">
        <v>1126</v>
      </c>
      <c r="C192" s="302">
        <f t="shared" si="157"/>
        <v>0</v>
      </c>
      <c r="D192" s="124">
        <f t="shared" si="160"/>
        <v>136</v>
      </c>
      <c r="E192" s="122">
        <v>0</v>
      </c>
      <c r="F192" s="101">
        <f t="shared" si="158"/>
        <v>136</v>
      </c>
      <c r="G192" s="101">
        <v>0</v>
      </c>
      <c r="H192" s="95">
        <v>130</v>
      </c>
      <c r="I192" s="95">
        <v>6</v>
      </c>
      <c r="J192" s="302">
        <v>0</v>
      </c>
      <c r="K192" s="104">
        <v>0</v>
      </c>
      <c r="L192" s="104">
        <v>0</v>
      </c>
      <c r="M192" s="104">
        <v>0</v>
      </c>
      <c r="N192" s="104">
        <v>0</v>
      </c>
      <c r="O192" s="136">
        <v>0</v>
      </c>
      <c r="P192" s="104">
        <f t="shared" si="161"/>
        <v>0</v>
      </c>
      <c r="Q192" s="104">
        <v>0</v>
      </c>
      <c r="R192" s="104">
        <v>0</v>
      </c>
      <c r="S192" s="104">
        <v>0</v>
      </c>
      <c r="T192" s="136">
        <v>0</v>
      </c>
      <c r="U192" s="104">
        <v>0</v>
      </c>
      <c r="V192" s="104">
        <v>0</v>
      </c>
      <c r="W192" s="104">
        <v>0</v>
      </c>
      <c r="X192" s="104">
        <v>0</v>
      </c>
      <c r="Y192" s="136">
        <v>0</v>
      </c>
      <c r="Z192" s="104">
        <v>0</v>
      </c>
      <c r="AA192" s="104">
        <v>0</v>
      </c>
      <c r="AB192" s="104">
        <v>0</v>
      </c>
      <c r="AC192" s="104">
        <v>0</v>
      </c>
    </row>
    <row r="193" spans="1:29" s="4" customFormat="1" ht="85.9" customHeight="1" outlineLevel="1" x14ac:dyDescent="0.2">
      <c r="A193" s="134" t="s">
        <v>1077</v>
      </c>
      <c r="B193" s="154" t="s">
        <v>1028</v>
      </c>
      <c r="C193" s="302">
        <f t="shared" si="157"/>
        <v>0</v>
      </c>
      <c r="D193" s="124">
        <f t="shared" si="160"/>
        <v>310</v>
      </c>
      <c r="E193" s="122">
        <v>0</v>
      </c>
      <c r="F193" s="101">
        <f t="shared" si="158"/>
        <v>310</v>
      </c>
      <c r="G193" s="101">
        <v>0</v>
      </c>
      <c r="H193" s="95">
        <v>295</v>
      </c>
      <c r="I193" s="95">
        <v>15</v>
      </c>
      <c r="J193" s="302">
        <v>0</v>
      </c>
      <c r="K193" s="104">
        <v>0</v>
      </c>
      <c r="L193" s="104">
        <v>0</v>
      </c>
      <c r="M193" s="104">
        <v>0</v>
      </c>
      <c r="N193" s="104">
        <v>0</v>
      </c>
      <c r="O193" s="136">
        <v>0</v>
      </c>
      <c r="P193" s="104">
        <f t="shared" si="161"/>
        <v>0</v>
      </c>
      <c r="Q193" s="104">
        <v>0</v>
      </c>
      <c r="R193" s="104">
        <v>0</v>
      </c>
      <c r="S193" s="104">
        <v>0</v>
      </c>
      <c r="T193" s="136">
        <v>0</v>
      </c>
      <c r="U193" s="104">
        <v>0</v>
      </c>
      <c r="V193" s="104">
        <v>0</v>
      </c>
      <c r="W193" s="104">
        <v>0</v>
      </c>
      <c r="X193" s="104">
        <v>0</v>
      </c>
      <c r="Y193" s="136">
        <v>0</v>
      </c>
      <c r="Z193" s="104">
        <v>0</v>
      </c>
      <c r="AA193" s="104">
        <v>0</v>
      </c>
      <c r="AB193" s="104">
        <v>0</v>
      </c>
      <c r="AC193" s="104">
        <v>0</v>
      </c>
    </row>
    <row r="194" spans="1:29" s="4" customFormat="1" ht="87" customHeight="1" outlineLevel="1" x14ac:dyDescent="0.2">
      <c r="A194" s="134" t="s">
        <v>1078</v>
      </c>
      <c r="B194" s="154" t="s">
        <v>1029</v>
      </c>
      <c r="C194" s="302">
        <f t="shared" si="157"/>
        <v>0</v>
      </c>
      <c r="D194" s="124">
        <f t="shared" si="160"/>
        <v>1492</v>
      </c>
      <c r="E194" s="122">
        <v>0</v>
      </c>
      <c r="F194" s="101">
        <f t="shared" si="158"/>
        <v>1492</v>
      </c>
      <c r="G194" s="101">
        <v>0</v>
      </c>
      <c r="H194" s="95">
        <v>1420</v>
      </c>
      <c r="I194" s="95">
        <v>72</v>
      </c>
      <c r="J194" s="302">
        <v>0</v>
      </c>
      <c r="K194" s="104">
        <v>0</v>
      </c>
      <c r="L194" s="104">
        <v>0</v>
      </c>
      <c r="M194" s="104">
        <v>0</v>
      </c>
      <c r="N194" s="104">
        <v>0</v>
      </c>
      <c r="O194" s="136">
        <v>0</v>
      </c>
      <c r="P194" s="104">
        <f t="shared" si="161"/>
        <v>0</v>
      </c>
      <c r="Q194" s="104">
        <v>0</v>
      </c>
      <c r="R194" s="104">
        <v>0</v>
      </c>
      <c r="S194" s="104">
        <v>0</v>
      </c>
      <c r="T194" s="136">
        <v>0</v>
      </c>
      <c r="U194" s="104">
        <v>0</v>
      </c>
      <c r="V194" s="104">
        <v>0</v>
      </c>
      <c r="W194" s="104">
        <v>0</v>
      </c>
      <c r="X194" s="104">
        <v>0</v>
      </c>
      <c r="Y194" s="136">
        <v>0</v>
      </c>
      <c r="Z194" s="104">
        <v>0</v>
      </c>
      <c r="AA194" s="104">
        <v>0</v>
      </c>
      <c r="AB194" s="104">
        <v>0</v>
      </c>
      <c r="AC194" s="104">
        <v>0</v>
      </c>
    </row>
    <row r="195" spans="1:29" s="4" customFormat="1" ht="67.900000000000006" customHeight="1" outlineLevel="1" x14ac:dyDescent="0.2">
      <c r="A195" s="134" t="s">
        <v>1079</v>
      </c>
      <c r="B195" s="154" t="s">
        <v>1030</v>
      </c>
      <c r="C195" s="302">
        <f t="shared" si="157"/>
        <v>0</v>
      </c>
      <c r="D195" s="124">
        <f t="shared" si="160"/>
        <v>143</v>
      </c>
      <c r="E195" s="122">
        <v>0</v>
      </c>
      <c r="F195" s="101">
        <f t="shared" si="158"/>
        <v>143</v>
      </c>
      <c r="G195" s="101">
        <v>0</v>
      </c>
      <c r="H195" s="95">
        <v>136</v>
      </c>
      <c r="I195" s="95">
        <v>7</v>
      </c>
      <c r="J195" s="302">
        <v>0</v>
      </c>
      <c r="K195" s="104">
        <v>0</v>
      </c>
      <c r="L195" s="104">
        <v>0</v>
      </c>
      <c r="M195" s="104">
        <v>0</v>
      </c>
      <c r="N195" s="104">
        <v>0</v>
      </c>
      <c r="O195" s="136">
        <v>0</v>
      </c>
      <c r="P195" s="104">
        <f t="shared" si="161"/>
        <v>0</v>
      </c>
      <c r="Q195" s="104">
        <v>0</v>
      </c>
      <c r="R195" s="104">
        <v>0</v>
      </c>
      <c r="S195" s="104">
        <v>0</v>
      </c>
      <c r="T195" s="136">
        <v>0</v>
      </c>
      <c r="U195" s="104">
        <v>0</v>
      </c>
      <c r="V195" s="104">
        <v>0</v>
      </c>
      <c r="W195" s="104">
        <v>0</v>
      </c>
      <c r="X195" s="104">
        <v>0</v>
      </c>
      <c r="Y195" s="136">
        <v>0</v>
      </c>
      <c r="Z195" s="104">
        <v>0</v>
      </c>
      <c r="AA195" s="104">
        <v>0</v>
      </c>
      <c r="AB195" s="104">
        <v>0</v>
      </c>
      <c r="AC195" s="104">
        <v>0</v>
      </c>
    </row>
    <row r="196" spans="1:29" s="4" customFormat="1" ht="69" customHeight="1" outlineLevel="1" x14ac:dyDescent="0.2">
      <c r="A196" s="134" t="s">
        <v>1080</v>
      </c>
      <c r="B196" s="154" t="s">
        <v>1031</v>
      </c>
      <c r="C196" s="302">
        <f t="shared" si="157"/>
        <v>0</v>
      </c>
      <c r="D196" s="124">
        <f t="shared" si="160"/>
        <v>442</v>
      </c>
      <c r="E196" s="122">
        <v>0</v>
      </c>
      <c r="F196" s="101">
        <f t="shared" si="158"/>
        <v>442</v>
      </c>
      <c r="G196" s="101">
        <v>0</v>
      </c>
      <c r="H196" s="95">
        <v>421</v>
      </c>
      <c r="I196" s="95">
        <v>21</v>
      </c>
      <c r="J196" s="302">
        <v>0</v>
      </c>
      <c r="K196" s="104">
        <v>0</v>
      </c>
      <c r="L196" s="104">
        <v>0</v>
      </c>
      <c r="M196" s="104">
        <v>0</v>
      </c>
      <c r="N196" s="104">
        <v>0</v>
      </c>
      <c r="O196" s="136">
        <v>0</v>
      </c>
      <c r="P196" s="104">
        <f t="shared" si="161"/>
        <v>0</v>
      </c>
      <c r="Q196" s="104">
        <v>0</v>
      </c>
      <c r="R196" s="104">
        <v>0</v>
      </c>
      <c r="S196" s="104">
        <v>0</v>
      </c>
      <c r="T196" s="136">
        <v>0</v>
      </c>
      <c r="U196" s="104">
        <v>0</v>
      </c>
      <c r="V196" s="104">
        <v>0</v>
      </c>
      <c r="W196" s="104">
        <v>0</v>
      </c>
      <c r="X196" s="104">
        <v>0</v>
      </c>
      <c r="Y196" s="136">
        <v>0</v>
      </c>
      <c r="Z196" s="104">
        <v>0</v>
      </c>
      <c r="AA196" s="104">
        <v>0</v>
      </c>
      <c r="AB196" s="104">
        <v>0</v>
      </c>
      <c r="AC196" s="104">
        <v>0</v>
      </c>
    </row>
    <row r="197" spans="1:29" s="4" customFormat="1" ht="88.15" customHeight="1" outlineLevel="1" x14ac:dyDescent="0.2">
      <c r="A197" s="134" t="s">
        <v>1081</v>
      </c>
      <c r="B197" s="154" t="s">
        <v>1032</v>
      </c>
      <c r="C197" s="302">
        <f t="shared" si="157"/>
        <v>0</v>
      </c>
      <c r="D197" s="124">
        <f t="shared" si="160"/>
        <v>435</v>
      </c>
      <c r="E197" s="122">
        <v>0</v>
      </c>
      <c r="F197" s="101">
        <f t="shared" si="158"/>
        <v>435</v>
      </c>
      <c r="G197" s="101">
        <v>0</v>
      </c>
      <c r="H197" s="95">
        <v>414</v>
      </c>
      <c r="I197" s="95">
        <v>21</v>
      </c>
      <c r="J197" s="302">
        <v>0</v>
      </c>
      <c r="K197" s="104">
        <v>0</v>
      </c>
      <c r="L197" s="104">
        <v>0</v>
      </c>
      <c r="M197" s="104">
        <v>0</v>
      </c>
      <c r="N197" s="104">
        <v>0</v>
      </c>
      <c r="O197" s="136">
        <v>0</v>
      </c>
      <c r="P197" s="104">
        <f t="shared" si="161"/>
        <v>0</v>
      </c>
      <c r="Q197" s="104">
        <v>0</v>
      </c>
      <c r="R197" s="104">
        <v>0</v>
      </c>
      <c r="S197" s="104">
        <v>0</v>
      </c>
      <c r="T197" s="136">
        <v>0</v>
      </c>
      <c r="U197" s="104">
        <v>0</v>
      </c>
      <c r="V197" s="104">
        <v>0</v>
      </c>
      <c r="W197" s="104">
        <v>0</v>
      </c>
      <c r="X197" s="104">
        <v>0</v>
      </c>
      <c r="Y197" s="136">
        <v>0</v>
      </c>
      <c r="Z197" s="104">
        <v>0</v>
      </c>
      <c r="AA197" s="104">
        <v>0</v>
      </c>
      <c r="AB197" s="104">
        <v>0</v>
      </c>
      <c r="AC197" s="104">
        <v>0</v>
      </c>
    </row>
    <row r="198" spans="1:29" s="4" customFormat="1" ht="90" customHeight="1" outlineLevel="1" x14ac:dyDescent="0.2">
      <c r="A198" s="134" t="s">
        <v>1082</v>
      </c>
      <c r="B198" s="154" t="s">
        <v>1033</v>
      </c>
      <c r="C198" s="302">
        <f t="shared" si="157"/>
        <v>0</v>
      </c>
      <c r="D198" s="124">
        <f t="shared" si="160"/>
        <v>269</v>
      </c>
      <c r="E198" s="122">
        <v>0</v>
      </c>
      <c r="F198" s="101">
        <f t="shared" si="158"/>
        <v>269</v>
      </c>
      <c r="G198" s="101">
        <v>0</v>
      </c>
      <c r="H198" s="95">
        <v>256</v>
      </c>
      <c r="I198" s="95">
        <v>13</v>
      </c>
      <c r="J198" s="302">
        <v>0</v>
      </c>
      <c r="K198" s="104">
        <v>0</v>
      </c>
      <c r="L198" s="104">
        <v>0</v>
      </c>
      <c r="M198" s="104">
        <v>0</v>
      </c>
      <c r="N198" s="104">
        <v>0</v>
      </c>
      <c r="O198" s="136">
        <v>0</v>
      </c>
      <c r="P198" s="104">
        <f t="shared" si="161"/>
        <v>0</v>
      </c>
      <c r="Q198" s="104">
        <v>0</v>
      </c>
      <c r="R198" s="104">
        <v>0</v>
      </c>
      <c r="S198" s="104">
        <v>0</v>
      </c>
      <c r="T198" s="136">
        <v>0</v>
      </c>
      <c r="U198" s="104">
        <v>0</v>
      </c>
      <c r="V198" s="104">
        <v>0</v>
      </c>
      <c r="W198" s="104">
        <v>0</v>
      </c>
      <c r="X198" s="104">
        <v>0</v>
      </c>
      <c r="Y198" s="136">
        <v>0</v>
      </c>
      <c r="Z198" s="104">
        <v>0</v>
      </c>
      <c r="AA198" s="104">
        <v>0</v>
      </c>
      <c r="AB198" s="104">
        <v>0</v>
      </c>
      <c r="AC198" s="104">
        <v>0</v>
      </c>
    </row>
    <row r="199" spans="1:29" s="4" customFormat="1" ht="49.9" customHeight="1" outlineLevel="1" x14ac:dyDescent="0.2">
      <c r="A199" s="134" t="s">
        <v>1083</v>
      </c>
      <c r="B199" s="154" t="s">
        <v>1034</v>
      </c>
      <c r="C199" s="302">
        <f t="shared" si="157"/>
        <v>0</v>
      </c>
      <c r="D199" s="124">
        <f t="shared" si="160"/>
        <v>207</v>
      </c>
      <c r="E199" s="122">
        <v>0</v>
      </c>
      <c r="F199" s="101">
        <f t="shared" si="158"/>
        <v>207</v>
      </c>
      <c r="G199" s="101">
        <v>0</v>
      </c>
      <c r="H199" s="95">
        <v>197</v>
      </c>
      <c r="I199" s="95">
        <v>10</v>
      </c>
      <c r="J199" s="302">
        <v>0</v>
      </c>
      <c r="K199" s="104">
        <v>0</v>
      </c>
      <c r="L199" s="104">
        <v>0</v>
      </c>
      <c r="M199" s="104">
        <v>0</v>
      </c>
      <c r="N199" s="104">
        <v>0</v>
      </c>
      <c r="O199" s="136">
        <v>0</v>
      </c>
      <c r="P199" s="104">
        <f t="shared" si="161"/>
        <v>0</v>
      </c>
      <c r="Q199" s="104">
        <v>0</v>
      </c>
      <c r="R199" s="104">
        <v>0</v>
      </c>
      <c r="S199" s="104">
        <v>0</v>
      </c>
      <c r="T199" s="136">
        <v>0</v>
      </c>
      <c r="U199" s="104">
        <v>0</v>
      </c>
      <c r="V199" s="104">
        <v>0</v>
      </c>
      <c r="W199" s="104">
        <v>0</v>
      </c>
      <c r="X199" s="104">
        <v>0</v>
      </c>
      <c r="Y199" s="136">
        <v>0</v>
      </c>
      <c r="Z199" s="104">
        <v>0</v>
      </c>
      <c r="AA199" s="104">
        <v>0</v>
      </c>
      <c r="AB199" s="104">
        <v>0</v>
      </c>
      <c r="AC199" s="104">
        <v>0</v>
      </c>
    </row>
    <row r="200" spans="1:29" s="4" customFormat="1" ht="69" customHeight="1" outlineLevel="1" x14ac:dyDescent="0.2">
      <c r="A200" s="134" t="s">
        <v>1084</v>
      </c>
      <c r="B200" s="154" t="s">
        <v>1035</v>
      </c>
      <c r="C200" s="302">
        <f t="shared" si="157"/>
        <v>0</v>
      </c>
      <c r="D200" s="124">
        <f t="shared" si="160"/>
        <v>276</v>
      </c>
      <c r="E200" s="122">
        <v>0</v>
      </c>
      <c r="F200" s="101">
        <f t="shared" si="158"/>
        <v>276</v>
      </c>
      <c r="G200" s="101">
        <v>0</v>
      </c>
      <c r="H200" s="95">
        <v>263</v>
      </c>
      <c r="I200" s="95">
        <v>13</v>
      </c>
      <c r="J200" s="302">
        <v>0</v>
      </c>
      <c r="K200" s="104">
        <v>0</v>
      </c>
      <c r="L200" s="104">
        <v>0</v>
      </c>
      <c r="M200" s="104">
        <v>0</v>
      </c>
      <c r="N200" s="104">
        <v>0</v>
      </c>
      <c r="O200" s="136">
        <v>0</v>
      </c>
      <c r="P200" s="104">
        <f t="shared" si="161"/>
        <v>0</v>
      </c>
      <c r="Q200" s="104">
        <v>0</v>
      </c>
      <c r="R200" s="104">
        <v>0</v>
      </c>
      <c r="S200" s="104">
        <v>0</v>
      </c>
      <c r="T200" s="136">
        <v>0</v>
      </c>
      <c r="U200" s="104">
        <v>0</v>
      </c>
      <c r="V200" s="104">
        <v>0</v>
      </c>
      <c r="W200" s="104">
        <v>0</v>
      </c>
      <c r="X200" s="104">
        <v>0</v>
      </c>
      <c r="Y200" s="136">
        <v>0</v>
      </c>
      <c r="Z200" s="104">
        <v>0</v>
      </c>
      <c r="AA200" s="104">
        <v>0</v>
      </c>
      <c r="AB200" s="104">
        <v>0</v>
      </c>
      <c r="AC200" s="104">
        <v>0</v>
      </c>
    </row>
    <row r="201" spans="1:29" s="4" customFormat="1" ht="55.9" customHeight="1" outlineLevel="1" x14ac:dyDescent="0.2">
      <c r="A201" s="134" t="s">
        <v>1085</v>
      </c>
      <c r="B201" s="154" t="s">
        <v>1036</v>
      </c>
      <c r="C201" s="302">
        <f t="shared" si="157"/>
        <v>0</v>
      </c>
      <c r="D201" s="124">
        <f t="shared" si="160"/>
        <v>1603</v>
      </c>
      <c r="E201" s="122">
        <v>0</v>
      </c>
      <c r="F201" s="101">
        <f t="shared" si="158"/>
        <v>1603</v>
      </c>
      <c r="G201" s="101">
        <v>0</v>
      </c>
      <c r="H201" s="95">
        <v>1526</v>
      </c>
      <c r="I201" s="95">
        <v>77</v>
      </c>
      <c r="J201" s="302">
        <v>0</v>
      </c>
      <c r="K201" s="104">
        <v>0</v>
      </c>
      <c r="L201" s="104">
        <v>0</v>
      </c>
      <c r="M201" s="104">
        <v>0</v>
      </c>
      <c r="N201" s="104">
        <v>0</v>
      </c>
      <c r="O201" s="136">
        <v>0</v>
      </c>
      <c r="P201" s="104">
        <f t="shared" si="161"/>
        <v>0</v>
      </c>
      <c r="Q201" s="104">
        <v>0</v>
      </c>
      <c r="R201" s="104">
        <v>0</v>
      </c>
      <c r="S201" s="104">
        <v>0</v>
      </c>
      <c r="T201" s="136">
        <v>0</v>
      </c>
      <c r="U201" s="104">
        <v>0</v>
      </c>
      <c r="V201" s="104">
        <v>0</v>
      </c>
      <c r="W201" s="104">
        <v>0</v>
      </c>
      <c r="X201" s="104">
        <v>0</v>
      </c>
      <c r="Y201" s="136">
        <v>0</v>
      </c>
      <c r="Z201" s="104">
        <v>0</v>
      </c>
      <c r="AA201" s="104">
        <v>0</v>
      </c>
      <c r="AB201" s="104">
        <v>0</v>
      </c>
      <c r="AC201" s="104">
        <v>0</v>
      </c>
    </row>
    <row r="202" spans="1:29" s="4" customFormat="1" ht="42" customHeight="1" outlineLevel="1" x14ac:dyDescent="0.2">
      <c r="A202" s="134" t="s">
        <v>1086</v>
      </c>
      <c r="B202" s="154" t="s">
        <v>1037</v>
      </c>
      <c r="C202" s="302">
        <f t="shared" si="157"/>
        <v>0</v>
      </c>
      <c r="D202" s="124">
        <f t="shared" si="160"/>
        <v>3493</v>
      </c>
      <c r="E202" s="122">
        <v>0</v>
      </c>
      <c r="F202" s="101">
        <f t="shared" si="158"/>
        <v>3493</v>
      </c>
      <c r="G202" s="101">
        <v>0</v>
      </c>
      <c r="H202" s="95">
        <v>3325</v>
      </c>
      <c r="I202" s="95">
        <v>168</v>
      </c>
      <c r="J202" s="302">
        <v>0</v>
      </c>
      <c r="K202" s="104">
        <v>0</v>
      </c>
      <c r="L202" s="104">
        <v>0</v>
      </c>
      <c r="M202" s="104">
        <v>0</v>
      </c>
      <c r="N202" s="104">
        <v>0</v>
      </c>
      <c r="O202" s="136">
        <v>0</v>
      </c>
      <c r="P202" s="104">
        <f t="shared" si="161"/>
        <v>0</v>
      </c>
      <c r="Q202" s="104">
        <v>0</v>
      </c>
      <c r="R202" s="104">
        <v>0</v>
      </c>
      <c r="S202" s="104">
        <v>0</v>
      </c>
      <c r="T202" s="136">
        <v>0</v>
      </c>
      <c r="U202" s="104">
        <v>0</v>
      </c>
      <c r="V202" s="104">
        <v>0</v>
      </c>
      <c r="W202" s="104">
        <v>0</v>
      </c>
      <c r="X202" s="104">
        <v>0</v>
      </c>
      <c r="Y202" s="136">
        <v>0</v>
      </c>
      <c r="Z202" s="104">
        <v>0</v>
      </c>
      <c r="AA202" s="104">
        <v>0</v>
      </c>
      <c r="AB202" s="104">
        <v>0</v>
      </c>
      <c r="AC202" s="104">
        <v>0</v>
      </c>
    </row>
    <row r="203" spans="1:29" s="4" customFormat="1" ht="82.9" customHeight="1" outlineLevel="1" x14ac:dyDescent="0.2">
      <c r="A203" s="134" t="s">
        <v>1087</v>
      </c>
      <c r="B203" s="154" t="s">
        <v>1348</v>
      </c>
      <c r="C203" s="302">
        <f t="shared" si="157"/>
        <v>0</v>
      </c>
      <c r="D203" s="124">
        <f t="shared" si="160"/>
        <v>413</v>
      </c>
      <c r="E203" s="122">
        <v>0</v>
      </c>
      <c r="F203" s="101">
        <f t="shared" si="158"/>
        <v>413</v>
      </c>
      <c r="G203" s="101">
        <v>0</v>
      </c>
      <c r="H203" s="95">
        <v>393</v>
      </c>
      <c r="I203" s="95">
        <v>20</v>
      </c>
      <c r="J203" s="302">
        <v>0</v>
      </c>
      <c r="K203" s="104">
        <v>0</v>
      </c>
      <c r="L203" s="104">
        <v>0</v>
      </c>
      <c r="M203" s="104">
        <v>0</v>
      </c>
      <c r="N203" s="104">
        <v>0</v>
      </c>
      <c r="O203" s="136">
        <v>0</v>
      </c>
      <c r="P203" s="104">
        <f t="shared" si="161"/>
        <v>0</v>
      </c>
      <c r="Q203" s="104">
        <v>0</v>
      </c>
      <c r="R203" s="104">
        <v>0</v>
      </c>
      <c r="S203" s="104">
        <v>0</v>
      </c>
      <c r="T203" s="136">
        <v>0</v>
      </c>
      <c r="U203" s="104">
        <v>0</v>
      </c>
      <c r="V203" s="104">
        <v>0</v>
      </c>
      <c r="W203" s="104">
        <v>0</v>
      </c>
      <c r="X203" s="104">
        <v>0</v>
      </c>
      <c r="Y203" s="136">
        <v>0</v>
      </c>
      <c r="Z203" s="104">
        <v>0</v>
      </c>
      <c r="AA203" s="104">
        <v>0</v>
      </c>
      <c r="AB203" s="104">
        <v>0</v>
      </c>
      <c r="AC203" s="104">
        <v>0</v>
      </c>
    </row>
    <row r="204" spans="1:29" s="4" customFormat="1" ht="84" customHeight="1" outlineLevel="1" x14ac:dyDescent="0.2">
      <c r="A204" s="134" t="s">
        <v>1088</v>
      </c>
      <c r="B204" s="154" t="s">
        <v>1038</v>
      </c>
      <c r="C204" s="302">
        <f t="shared" si="157"/>
        <v>0</v>
      </c>
      <c r="D204" s="124">
        <f t="shared" si="160"/>
        <v>1112</v>
      </c>
      <c r="E204" s="122">
        <v>0</v>
      </c>
      <c r="F204" s="101">
        <f t="shared" si="158"/>
        <v>1112</v>
      </c>
      <c r="G204" s="101">
        <v>0</v>
      </c>
      <c r="H204" s="95">
        <v>1059</v>
      </c>
      <c r="I204" s="95">
        <v>53</v>
      </c>
      <c r="J204" s="302">
        <v>0</v>
      </c>
      <c r="K204" s="104">
        <v>0</v>
      </c>
      <c r="L204" s="104">
        <v>0</v>
      </c>
      <c r="M204" s="104">
        <v>0</v>
      </c>
      <c r="N204" s="104">
        <v>0</v>
      </c>
      <c r="O204" s="136">
        <v>0</v>
      </c>
      <c r="P204" s="104">
        <f t="shared" si="161"/>
        <v>0</v>
      </c>
      <c r="Q204" s="104">
        <v>0</v>
      </c>
      <c r="R204" s="104">
        <v>0</v>
      </c>
      <c r="S204" s="104">
        <v>0</v>
      </c>
      <c r="T204" s="136">
        <v>0</v>
      </c>
      <c r="U204" s="104">
        <v>0</v>
      </c>
      <c r="V204" s="104">
        <v>0</v>
      </c>
      <c r="W204" s="104">
        <v>0</v>
      </c>
      <c r="X204" s="104">
        <v>0</v>
      </c>
      <c r="Y204" s="136">
        <v>0</v>
      </c>
      <c r="Z204" s="104">
        <v>0</v>
      </c>
      <c r="AA204" s="104">
        <v>0</v>
      </c>
      <c r="AB204" s="104">
        <v>0</v>
      </c>
      <c r="AC204" s="104">
        <v>0</v>
      </c>
    </row>
    <row r="205" spans="1:29" s="4" customFormat="1" ht="67.900000000000006" customHeight="1" outlineLevel="1" x14ac:dyDescent="0.2">
      <c r="A205" s="134" t="s">
        <v>1089</v>
      </c>
      <c r="B205" s="154" t="s">
        <v>1039</v>
      </c>
      <c r="C205" s="302">
        <f t="shared" si="157"/>
        <v>0</v>
      </c>
      <c r="D205" s="124">
        <f t="shared" si="160"/>
        <v>340</v>
      </c>
      <c r="E205" s="122">
        <v>0</v>
      </c>
      <c r="F205" s="101">
        <f t="shared" si="158"/>
        <v>340</v>
      </c>
      <c r="G205" s="101">
        <v>0</v>
      </c>
      <c r="H205" s="95">
        <v>324</v>
      </c>
      <c r="I205" s="95">
        <v>16</v>
      </c>
      <c r="J205" s="302">
        <v>0</v>
      </c>
      <c r="K205" s="104">
        <v>0</v>
      </c>
      <c r="L205" s="104">
        <v>0</v>
      </c>
      <c r="M205" s="104">
        <v>0</v>
      </c>
      <c r="N205" s="104">
        <v>0</v>
      </c>
      <c r="O205" s="136">
        <v>0</v>
      </c>
      <c r="P205" s="104">
        <f t="shared" si="161"/>
        <v>0</v>
      </c>
      <c r="Q205" s="104">
        <v>0</v>
      </c>
      <c r="R205" s="104">
        <v>0</v>
      </c>
      <c r="S205" s="104">
        <v>0</v>
      </c>
      <c r="T205" s="136">
        <v>0</v>
      </c>
      <c r="U205" s="104">
        <v>0</v>
      </c>
      <c r="V205" s="104">
        <v>0</v>
      </c>
      <c r="W205" s="104">
        <v>0</v>
      </c>
      <c r="X205" s="104">
        <v>0</v>
      </c>
      <c r="Y205" s="136">
        <v>0</v>
      </c>
      <c r="Z205" s="104">
        <v>0</v>
      </c>
      <c r="AA205" s="104">
        <v>0</v>
      </c>
      <c r="AB205" s="104">
        <v>0</v>
      </c>
      <c r="AC205" s="104">
        <v>0</v>
      </c>
    </row>
    <row r="206" spans="1:29" s="4" customFormat="1" ht="76.900000000000006" customHeight="1" outlineLevel="1" x14ac:dyDescent="0.2">
      <c r="A206" s="134" t="s">
        <v>1090</v>
      </c>
      <c r="B206" s="154" t="s">
        <v>1040</v>
      </c>
      <c r="C206" s="302">
        <f t="shared" si="157"/>
        <v>0</v>
      </c>
      <c r="D206" s="124">
        <f t="shared" si="160"/>
        <v>1050</v>
      </c>
      <c r="E206" s="122">
        <v>0</v>
      </c>
      <c r="F206" s="101">
        <f t="shared" si="158"/>
        <v>1050</v>
      </c>
      <c r="G206" s="101">
        <v>0</v>
      </c>
      <c r="H206" s="95">
        <v>1000</v>
      </c>
      <c r="I206" s="95">
        <v>50</v>
      </c>
      <c r="J206" s="302">
        <v>0</v>
      </c>
      <c r="K206" s="104">
        <v>0</v>
      </c>
      <c r="L206" s="104">
        <v>0</v>
      </c>
      <c r="M206" s="104">
        <v>0</v>
      </c>
      <c r="N206" s="104">
        <v>0</v>
      </c>
      <c r="O206" s="136">
        <v>0</v>
      </c>
      <c r="P206" s="104">
        <f t="shared" si="161"/>
        <v>0</v>
      </c>
      <c r="Q206" s="104">
        <v>0</v>
      </c>
      <c r="R206" s="104">
        <v>0</v>
      </c>
      <c r="S206" s="104">
        <v>0</v>
      </c>
      <c r="T206" s="136">
        <v>0</v>
      </c>
      <c r="U206" s="104">
        <v>0</v>
      </c>
      <c r="V206" s="104">
        <v>0</v>
      </c>
      <c r="W206" s="104">
        <v>0</v>
      </c>
      <c r="X206" s="104">
        <v>0</v>
      </c>
      <c r="Y206" s="136">
        <v>0</v>
      </c>
      <c r="Z206" s="104">
        <v>0</v>
      </c>
      <c r="AA206" s="104">
        <v>0</v>
      </c>
      <c r="AB206" s="104">
        <v>0</v>
      </c>
      <c r="AC206" s="104">
        <v>0</v>
      </c>
    </row>
    <row r="207" spans="1:29" s="4" customFormat="1" ht="60" customHeight="1" outlineLevel="1" x14ac:dyDescent="0.2">
      <c r="A207" s="134" t="s">
        <v>1091</v>
      </c>
      <c r="B207" s="154" t="s">
        <v>1041</v>
      </c>
      <c r="C207" s="302">
        <f t="shared" si="157"/>
        <v>0</v>
      </c>
      <c r="D207" s="124">
        <f t="shared" si="160"/>
        <v>452</v>
      </c>
      <c r="E207" s="122">
        <v>0</v>
      </c>
      <c r="F207" s="101">
        <f t="shared" si="158"/>
        <v>452</v>
      </c>
      <c r="G207" s="101">
        <v>0</v>
      </c>
      <c r="H207" s="95">
        <v>430</v>
      </c>
      <c r="I207" s="95">
        <v>22</v>
      </c>
      <c r="J207" s="302">
        <v>0</v>
      </c>
      <c r="K207" s="104">
        <v>0</v>
      </c>
      <c r="L207" s="104">
        <v>0</v>
      </c>
      <c r="M207" s="104">
        <v>0</v>
      </c>
      <c r="N207" s="104">
        <v>0</v>
      </c>
      <c r="O207" s="136">
        <v>0</v>
      </c>
      <c r="P207" s="104">
        <f t="shared" si="161"/>
        <v>0</v>
      </c>
      <c r="Q207" s="104">
        <v>0</v>
      </c>
      <c r="R207" s="104">
        <v>0</v>
      </c>
      <c r="S207" s="104">
        <v>0</v>
      </c>
      <c r="T207" s="136">
        <v>0</v>
      </c>
      <c r="U207" s="104">
        <v>0</v>
      </c>
      <c r="V207" s="104">
        <v>0</v>
      </c>
      <c r="W207" s="104">
        <v>0</v>
      </c>
      <c r="X207" s="104">
        <v>0</v>
      </c>
      <c r="Y207" s="136">
        <v>0</v>
      </c>
      <c r="Z207" s="104">
        <v>0</v>
      </c>
      <c r="AA207" s="104">
        <v>0</v>
      </c>
      <c r="AB207" s="104">
        <v>0</v>
      </c>
      <c r="AC207" s="104">
        <v>0</v>
      </c>
    </row>
    <row r="208" spans="1:29" s="4" customFormat="1" ht="63" customHeight="1" outlineLevel="1" x14ac:dyDescent="0.2">
      <c r="A208" s="134" t="s">
        <v>1092</v>
      </c>
      <c r="B208" s="154" t="s">
        <v>1042</v>
      </c>
      <c r="C208" s="302">
        <f t="shared" si="157"/>
        <v>0</v>
      </c>
      <c r="D208" s="124">
        <f t="shared" si="160"/>
        <v>697</v>
      </c>
      <c r="E208" s="122">
        <v>0</v>
      </c>
      <c r="F208" s="101">
        <f t="shared" si="158"/>
        <v>697</v>
      </c>
      <c r="G208" s="101">
        <v>0</v>
      </c>
      <c r="H208" s="95">
        <v>664</v>
      </c>
      <c r="I208" s="95">
        <v>33</v>
      </c>
      <c r="J208" s="302">
        <v>0</v>
      </c>
      <c r="K208" s="104">
        <v>0</v>
      </c>
      <c r="L208" s="104">
        <v>0</v>
      </c>
      <c r="M208" s="104">
        <v>0</v>
      </c>
      <c r="N208" s="104">
        <v>0</v>
      </c>
      <c r="O208" s="136">
        <v>0</v>
      </c>
      <c r="P208" s="104">
        <f t="shared" si="161"/>
        <v>0</v>
      </c>
      <c r="Q208" s="104">
        <v>0</v>
      </c>
      <c r="R208" s="104">
        <v>0</v>
      </c>
      <c r="S208" s="104">
        <v>0</v>
      </c>
      <c r="T208" s="136">
        <v>0</v>
      </c>
      <c r="U208" s="104">
        <v>0</v>
      </c>
      <c r="V208" s="104">
        <v>0</v>
      </c>
      <c r="W208" s="104">
        <v>0</v>
      </c>
      <c r="X208" s="104">
        <v>0</v>
      </c>
      <c r="Y208" s="136">
        <v>0</v>
      </c>
      <c r="Z208" s="104">
        <v>0</v>
      </c>
      <c r="AA208" s="104">
        <v>0</v>
      </c>
      <c r="AB208" s="104">
        <v>0</v>
      </c>
      <c r="AC208" s="104">
        <v>0</v>
      </c>
    </row>
    <row r="209" spans="1:29" s="4" customFormat="1" ht="91.9" customHeight="1" outlineLevel="1" x14ac:dyDescent="0.2">
      <c r="A209" s="134" t="s">
        <v>1093</v>
      </c>
      <c r="B209" s="154" t="s">
        <v>1339</v>
      </c>
      <c r="C209" s="302">
        <f t="shared" si="157"/>
        <v>0</v>
      </c>
      <c r="D209" s="124">
        <f t="shared" si="160"/>
        <v>461</v>
      </c>
      <c r="E209" s="122">
        <v>0</v>
      </c>
      <c r="F209" s="101">
        <f t="shared" si="158"/>
        <v>461</v>
      </c>
      <c r="G209" s="101">
        <v>0</v>
      </c>
      <c r="H209" s="95">
        <v>439</v>
      </c>
      <c r="I209" s="95">
        <v>22</v>
      </c>
      <c r="J209" s="302">
        <v>0</v>
      </c>
      <c r="K209" s="104">
        <v>0</v>
      </c>
      <c r="L209" s="104">
        <v>0</v>
      </c>
      <c r="M209" s="104">
        <v>0</v>
      </c>
      <c r="N209" s="104">
        <v>0</v>
      </c>
      <c r="O209" s="136">
        <v>0</v>
      </c>
      <c r="P209" s="104">
        <f t="shared" si="161"/>
        <v>0</v>
      </c>
      <c r="Q209" s="104">
        <v>0</v>
      </c>
      <c r="R209" s="104">
        <v>0</v>
      </c>
      <c r="S209" s="104">
        <v>0</v>
      </c>
      <c r="T209" s="136">
        <v>0</v>
      </c>
      <c r="U209" s="104">
        <v>0</v>
      </c>
      <c r="V209" s="104">
        <v>0</v>
      </c>
      <c r="W209" s="104">
        <v>0</v>
      </c>
      <c r="X209" s="104">
        <v>0</v>
      </c>
      <c r="Y209" s="136">
        <v>0</v>
      </c>
      <c r="Z209" s="104">
        <v>0</v>
      </c>
      <c r="AA209" s="104">
        <v>0</v>
      </c>
      <c r="AB209" s="104">
        <v>0</v>
      </c>
      <c r="AC209" s="104">
        <v>0</v>
      </c>
    </row>
    <row r="210" spans="1:29" s="4" customFormat="1" ht="54.75" customHeight="1" outlineLevel="1" x14ac:dyDescent="0.2">
      <c r="A210" s="134" t="s">
        <v>1094</v>
      </c>
      <c r="B210" s="154" t="s">
        <v>1340</v>
      </c>
      <c r="C210" s="302">
        <f t="shared" si="157"/>
        <v>0</v>
      </c>
      <c r="D210" s="124">
        <f t="shared" si="160"/>
        <v>286</v>
      </c>
      <c r="E210" s="122">
        <v>0</v>
      </c>
      <c r="F210" s="101">
        <f t="shared" si="158"/>
        <v>286</v>
      </c>
      <c r="G210" s="101">
        <v>0</v>
      </c>
      <c r="H210" s="95">
        <v>272</v>
      </c>
      <c r="I210" s="95">
        <v>14</v>
      </c>
      <c r="J210" s="302">
        <v>0</v>
      </c>
      <c r="K210" s="104">
        <v>0</v>
      </c>
      <c r="L210" s="104">
        <v>0</v>
      </c>
      <c r="M210" s="104">
        <v>0</v>
      </c>
      <c r="N210" s="104">
        <v>0</v>
      </c>
      <c r="O210" s="136">
        <v>0</v>
      </c>
      <c r="P210" s="104">
        <f t="shared" si="161"/>
        <v>0</v>
      </c>
      <c r="Q210" s="104">
        <v>0</v>
      </c>
      <c r="R210" s="104">
        <v>0</v>
      </c>
      <c r="S210" s="104">
        <v>0</v>
      </c>
      <c r="T210" s="136">
        <v>0</v>
      </c>
      <c r="U210" s="104">
        <v>0</v>
      </c>
      <c r="V210" s="104">
        <v>0</v>
      </c>
      <c r="W210" s="104">
        <v>0</v>
      </c>
      <c r="X210" s="104">
        <v>0</v>
      </c>
      <c r="Y210" s="136">
        <v>0</v>
      </c>
      <c r="Z210" s="104">
        <v>0</v>
      </c>
      <c r="AA210" s="104">
        <v>0</v>
      </c>
      <c r="AB210" s="104">
        <v>0</v>
      </c>
      <c r="AC210" s="104">
        <v>0</v>
      </c>
    </row>
    <row r="211" spans="1:29" s="4" customFormat="1" ht="99" customHeight="1" outlineLevel="1" x14ac:dyDescent="0.2">
      <c r="A211" s="134" t="s">
        <v>1095</v>
      </c>
      <c r="B211" s="154" t="s">
        <v>1341</v>
      </c>
      <c r="C211" s="302">
        <f t="shared" si="157"/>
        <v>0</v>
      </c>
      <c r="D211" s="124">
        <f t="shared" si="160"/>
        <v>1349</v>
      </c>
      <c r="E211" s="122">
        <v>0</v>
      </c>
      <c r="F211" s="101">
        <f t="shared" si="158"/>
        <v>1349</v>
      </c>
      <c r="G211" s="101">
        <v>0</v>
      </c>
      <c r="H211" s="95">
        <v>1284</v>
      </c>
      <c r="I211" s="95">
        <v>65</v>
      </c>
      <c r="J211" s="302">
        <v>0</v>
      </c>
      <c r="K211" s="104">
        <v>0</v>
      </c>
      <c r="L211" s="104">
        <v>0</v>
      </c>
      <c r="M211" s="104">
        <v>0</v>
      </c>
      <c r="N211" s="104">
        <v>0</v>
      </c>
      <c r="O211" s="136">
        <v>0</v>
      </c>
      <c r="P211" s="104">
        <f t="shared" si="161"/>
        <v>0</v>
      </c>
      <c r="Q211" s="104">
        <v>0</v>
      </c>
      <c r="R211" s="104">
        <v>0</v>
      </c>
      <c r="S211" s="104">
        <v>0</v>
      </c>
      <c r="T211" s="136">
        <v>0</v>
      </c>
      <c r="U211" s="104">
        <v>0</v>
      </c>
      <c r="V211" s="104">
        <v>0</v>
      </c>
      <c r="W211" s="104">
        <v>0</v>
      </c>
      <c r="X211" s="104">
        <v>0</v>
      </c>
      <c r="Y211" s="136">
        <v>0</v>
      </c>
      <c r="Z211" s="104">
        <v>0</v>
      </c>
      <c r="AA211" s="104">
        <v>0</v>
      </c>
      <c r="AB211" s="104">
        <v>0</v>
      </c>
      <c r="AC211" s="104">
        <v>0</v>
      </c>
    </row>
    <row r="212" spans="1:29" s="4" customFormat="1" ht="69" customHeight="1" outlineLevel="1" x14ac:dyDescent="0.2">
      <c r="A212" s="134" t="s">
        <v>1096</v>
      </c>
      <c r="B212" s="154" t="s">
        <v>1043</v>
      </c>
      <c r="C212" s="302">
        <f t="shared" si="157"/>
        <v>0</v>
      </c>
      <c r="D212" s="124">
        <f t="shared" si="160"/>
        <v>142</v>
      </c>
      <c r="E212" s="122">
        <v>0</v>
      </c>
      <c r="F212" s="101">
        <f t="shared" si="158"/>
        <v>142</v>
      </c>
      <c r="G212" s="101">
        <v>0</v>
      </c>
      <c r="H212" s="95">
        <v>135</v>
      </c>
      <c r="I212" s="95">
        <v>7</v>
      </c>
      <c r="J212" s="302">
        <v>0</v>
      </c>
      <c r="K212" s="104">
        <v>0</v>
      </c>
      <c r="L212" s="104">
        <v>0</v>
      </c>
      <c r="M212" s="104">
        <v>0</v>
      </c>
      <c r="N212" s="104">
        <v>0</v>
      </c>
      <c r="O212" s="136">
        <v>0</v>
      </c>
      <c r="P212" s="104">
        <f t="shared" si="161"/>
        <v>0</v>
      </c>
      <c r="Q212" s="104">
        <v>0</v>
      </c>
      <c r="R212" s="104">
        <v>0</v>
      </c>
      <c r="S212" s="104">
        <v>0</v>
      </c>
      <c r="T212" s="136">
        <v>0</v>
      </c>
      <c r="U212" s="104">
        <v>0</v>
      </c>
      <c r="V212" s="104">
        <v>0</v>
      </c>
      <c r="W212" s="104">
        <v>0</v>
      </c>
      <c r="X212" s="104">
        <v>0</v>
      </c>
      <c r="Y212" s="136">
        <v>0</v>
      </c>
      <c r="Z212" s="104">
        <v>0</v>
      </c>
      <c r="AA212" s="104">
        <v>0</v>
      </c>
      <c r="AB212" s="104">
        <v>0</v>
      </c>
      <c r="AC212" s="104">
        <v>0</v>
      </c>
    </row>
    <row r="213" spans="1:29" s="4" customFormat="1" ht="76.900000000000006" customHeight="1" outlineLevel="1" x14ac:dyDescent="0.2">
      <c r="A213" s="134" t="s">
        <v>1097</v>
      </c>
      <c r="B213" s="154" t="s">
        <v>1342</v>
      </c>
      <c r="C213" s="302">
        <f t="shared" si="157"/>
        <v>0</v>
      </c>
      <c r="D213" s="124">
        <f t="shared" si="160"/>
        <v>3782</v>
      </c>
      <c r="E213" s="122">
        <v>0</v>
      </c>
      <c r="F213" s="101">
        <f>G213+H213+I213</f>
        <v>3782</v>
      </c>
      <c r="G213" s="101">
        <v>0</v>
      </c>
      <c r="H213" s="95">
        <v>3601</v>
      </c>
      <c r="I213" s="95">
        <v>181</v>
      </c>
      <c r="J213" s="302">
        <v>0</v>
      </c>
      <c r="K213" s="104">
        <v>0</v>
      </c>
      <c r="L213" s="104">
        <v>0</v>
      </c>
      <c r="M213" s="104">
        <v>0</v>
      </c>
      <c r="N213" s="104">
        <v>0</v>
      </c>
      <c r="O213" s="136">
        <v>0</v>
      </c>
      <c r="P213" s="104">
        <f t="shared" si="161"/>
        <v>0</v>
      </c>
      <c r="Q213" s="104">
        <v>0</v>
      </c>
      <c r="R213" s="104">
        <v>0</v>
      </c>
      <c r="S213" s="104">
        <v>0</v>
      </c>
      <c r="T213" s="136">
        <v>0</v>
      </c>
      <c r="U213" s="104">
        <v>0</v>
      </c>
      <c r="V213" s="104">
        <v>0</v>
      </c>
      <c r="W213" s="104">
        <v>0</v>
      </c>
      <c r="X213" s="104">
        <v>0</v>
      </c>
      <c r="Y213" s="136">
        <v>0</v>
      </c>
      <c r="Z213" s="104">
        <v>0</v>
      </c>
      <c r="AA213" s="104">
        <v>0</v>
      </c>
      <c r="AB213" s="104">
        <v>0</v>
      </c>
      <c r="AC213" s="104">
        <v>0</v>
      </c>
    </row>
    <row r="214" spans="1:29" s="4" customFormat="1" ht="75" customHeight="1" outlineLevel="1" x14ac:dyDescent="0.2">
      <c r="A214" s="134" t="s">
        <v>1098</v>
      </c>
      <c r="B214" s="154" t="s">
        <v>1044</v>
      </c>
      <c r="C214" s="302">
        <f t="shared" si="157"/>
        <v>0</v>
      </c>
      <c r="D214" s="124">
        <f t="shared" si="160"/>
        <v>3661</v>
      </c>
      <c r="E214" s="122">
        <v>0</v>
      </c>
      <c r="F214" s="101">
        <f t="shared" si="158"/>
        <v>3661</v>
      </c>
      <c r="G214" s="101">
        <v>0</v>
      </c>
      <c r="H214" s="95">
        <v>3485</v>
      </c>
      <c r="I214" s="95">
        <v>176</v>
      </c>
      <c r="J214" s="302">
        <v>0</v>
      </c>
      <c r="K214" s="104">
        <v>0</v>
      </c>
      <c r="L214" s="104">
        <v>0</v>
      </c>
      <c r="M214" s="104">
        <v>0</v>
      </c>
      <c r="N214" s="104">
        <v>0</v>
      </c>
      <c r="O214" s="136">
        <v>0</v>
      </c>
      <c r="P214" s="104">
        <f t="shared" si="161"/>
        <v>0</v>
      </c>
      <c r="Q214" s="104">
        <v>0</v>
      </c>
      <c r="R214" s="104">
        <v>0</v>
      </c>
      <c r="S214" s="104">
        <v>0</v>
      </c>
      <c r="T214" s="136">
        <v>0</v>
      </c>
      <c r="U214" s="104">
        <v>0</v>
      </c>
      <c r="V214" s="104">
        <v>0</v>
      </c>
      <c r="W214" s="104">
        <v>0</v>
      </c>
      <c r="X214" s="104">
        <v>0</v>
      </c>
      <c r="Y214" s="136">
        <v>0</v>
      </c>
      <c r="Z214" s="104">
        <v>0</v>
      </c>
      <c r="AA214" s="104">
        <v>0</v>
      </c>
      <c r="AB214" s="104">
        <v>0</v>
      </c>
      <c r="AC214" s="104">
        <v>0</v>
      </c>
    </row>
    <row r="215" spans="1:29" s="4" customFormat="1" ht="81" customHeight="1" outlineLevel="1" x14ac:dyDescent="0.2">
      <c r="A215" s="134" t="s">
        <v>1099</v>
      </c>
      <c r="B215" s="154" t="s">
        <v>1343</v>
      </c>
      <c r="C215" s="302">
        <f t="shared" si="157"/>
        <v>0</v>
      </c>
      <c r="D215" s="124">
        <f t="shared" si="160"/>
        <v>1132</v>
      </c>
      <c r="E215" s="122">
        <v>0</v>
      </c>
      <c r="F215" s="101">
        <f t="shared" si="158"/>
        <v>1132</v>
      </c>
      <c r="G215" s="101">
        <v>0</v>
      </c>
      <c r="H215" s="95">
        <v>1078</v>
      </c>
      <c r="I215" s="95">
        <v>54</v>
      </c>
      <c r="J215" s="302">
        <v>0</v>
      </c>
      <c r="K215" s="104">
        <v>0</v>
      </c>
      <c r="L215" s="104">
        <v>0</v>
      </c>
      <c r="M215" s="104">
        <v>0</v>
      </c>
      <c r="N215" s="104">
        <v>0</v>
      </c>
      <c r="O215" s="136">
        <v>0</v>
      </c>
      <c r="P215" s="104">
        <f t="shared" si="161"/>
        <v>0</v>
      </c>
      <c r="Q215" s="104">
        <v>0</v>
      </c>
      <c r="R215" s="104">
        <v>0</v>
      </c>
      <c r="S215" s="104">
        <v>0</v>
      </c>
      <c r="T215" s="136">
        <v>0</v>
      </c>
      <c r="U215" s="104">
        <v>0</v>
      </c>
      <c r="V215" s="104">
        <v>0</v>
      </c>
      <c r="W215" s="104">
        <v>0</v>
      </c>
      <c r="X215" s="104">
        <v>0</v>
      </c>
      <c r="Y215" s="136">
        <v>0</v>
      </c>
      <c r="Z215" s="104">
        <v>0</v>
      </c>
      <c r="AA215" s="104">
        <v>0</v>
      </c>
      <c r="AB215" s="104">
        <v>0</v>
      </c>
      <c r="AC215" s="104">
        <v>0</v>
      </c>
    </row>
    <row r="216" spans="1:29" s="4" customFormat="1" ht="69.599999999999994" customHeight="1" outlineLevel="1" x14ac:dyDescent="0.2">
      <c r="A216" s="134" t="s">
        <v>1100</v>
      </c>
      <c r="B216" s="154" t="s">
        <v>1045</v>
      </c>
      <c r="C216" s="302">
        <f t="shared" si="157"/>
        <v>0</v>
      </c>
      <c r="D216" s="124">
        <f t="shared" si="160"/>
        <v>1475</v>
      </c>
      <c r="E216" s="122">
        <v>0</v>
      </c>
      <c r="F216" s="101">
        <f>G216+H216+I216</f>
        <v>1475</v>
      </c>
      <c r="G216" s="101">
        <v>0</v>
      </c>
      <c r="H216" s="95">
        <v>1404</v>
      </c>
      <c r="I216" s="95">
        <v>71</v>
      </c>
      <c r="J216" s="302">
        <v>0</v>
      </c>
      <c r="K216" s="104">
        <v>0</v>
      </c>
      <c r="L216" s="104">
        <v>0</v>
      </c>
      <c r="M216" s="104">
        <v>0</v>
      </c>
      <c r="N216" s="104">
        <v>0</v>
      </c>
      <c r="O216" s="136">
        <v>0</v>
      </c>
      <c r="P216" s="104">
        <f t="shared" si="161"/>
        <v>0</v>
      </c>
      <c r="Q216" s="104">
        <v>0</v>
      </c>
      <c r="R216" s="104">
        <v>0</v>
      </c>
      <c r="S216" s="104">
        <v>0</v>
      </c>
      <c r="T216" s="136">
        <v>0</v>
      </c>
      <c r="U216" s="104">
        <v>0</v>
      </c>
      <c r="V216" s="104">
        <v>0</v>
      </c>
      <c r="W216" s="104">
        <v>0</v>
      </c>
      <c r="X216" s="104">
        <v>0</v>
      </c>
      <c r="Y216" s="136">
        <v>0</v>
      </c>
      <c r="Z216" s="104">
        <v>0</v>
      </c>
      <c r="AA216" s="104">
        <v>0</v>
      </c>
      <c r="AB216" s="104">
        <v>0</v>
      </c>
      <c r="AC216" s="104">
        <v>0</v>
      </c>
    </row>
    <row r="217" spans="1:29" s="4" customFormat="1" ht="57" customHeight="1" outlineLevel="1" x14ac:dyDescent="0.2">
      <c r="A217" s="134" t="s">
        <v>1101</v>
      </c>
      <c r="B217" s="154" t="s">
        <v>1046</v>
      </c>
      <c r="C217" s="302">
        <f t="shared" si="157"/>
        <v>0</v>
      </c>
      <c r="D217" s="124">
        <f t="shared" si="160"/>
        <v>1148</v>
      </c>
      <c r="E217" s="122">
        <v>0</v>
      </c>
      <c r="F217" s="101">
        <f>G217+H217+I217</f>
        <v>1148</v>
      </c>
      <c r="G217" s="101">
        <v>0</v>
      </c>
      <c r="H217" s="95">
        <v>1093</v>
      </c>
      <c r="I217" s="95">
        <v>55</v>
      </c>
      <c r="J217" s="302">
        <v>0</v>
      </c>
      <c r="K217" s="104">
        <v>0</v>
      </c>
      <c r="L217" s="104">
        <v>0</v>
      </c>
      <c r="M217" s="104">
        <v>0</v>
      </c>
      <c r="N217" s="104">
        <v>0</v>
      </c>
      <c r="O217" s="136">
        <v>0</v>
      </c>
      <c r="P217" s="104">
        <f t="shared" si="161"/>
        <v>0</v>
      </c>
      <c r="Q217" s="104">
        <v>0</v>
      </c>
      <c r="R217" s="104">
        <v>0</v>
      </c>
      <c r="S217" s="104">
        <v>0</v>
      </c>
      <c r="T217" s="136">
        <v>0</v>
      </c>
      <c r="U217" s="104">
        <v>0</v>
      </c>
      <c r="V217" s="104">
        <v>0</v>
      </c>
      <c r="W217" s="104">
        <v>0</v>
      </c>
      <c r="X217" s="104">
        <v>0</v>
      </c>
      <c r="Y217" s="136">
        <v>0</v>
      </c>
      <c r="Z217" s="104">
        <v>0</v>
      </c>
      <c r="AA217" s="104">
        <v>0</v>
      </c>
      <c r="AB217" s="104">
        <v>0</v>
      </c>
      <c r="AC217" s="104">
        <v>0</v>
      </c>
    </row>
    <row r="218" spans="1:29" s="4" customFormat="1" ht="63" customHeight="1" outlineLevel="1" x14ac:dyDescent="0.2">
      <c r="A218" s="134" t="s">
        <v>1102</v>
      </c>
      <c r="B218" s="154" t="s">
        <v>1344</v>
      </c>
      <c r="C218" s="302">
        <f t="shared" si="157"/>
        <v>0</v>
      </c>
      <c r="D218" s="124">
        <f t="shared" si="160"/>
        <v>828</v>
      </c>
      <c r="E218" s="122">
        <v>0</v>
      </c>
      <c r="F218" s="101">
        <f t="shared" si="158"/>
        <v>828</v>
      </c>
      <c r="G218" s="101">
        <v>0</v>
      </c>
      <c r="H218" s="95">
        <v>788</v>
      </c>
      <c r="I218" s="95">
        <v>40</v>
      </c>
      <c r="J218" s="302">
        <v>0</v>
      </c>
      <c r="K218" s="104">
        <v>0</v>
      </c>
      <c r="L218" s="104">
        <v>0</v>
      </c>
      <c r="M218" s="104">
        <v>0</v>
      </c>
      <c r="N218" s="104">
        <v>0</v>
      </c>
      <c r="O218" s="136">
        <v>0</v>
      </c>
      <c r="P218" s="104">
        <f t="shared" si="161"/>
        <v>0</v>
      </c>
      <c r="Q218" s="104">
        <v>0</v>
      </c>
      <c r="R218" s="104">
        <v>0</v>
      </c>
      <c r="S218" s="104">
        <v>0</v>
      </c>
      <c r="T218" s="136">
        <v>0</v>
      </c>
      <c r="U218" s="104">
        <v>0</v>
      </c>
      <c r="V218" s="104">
        <v>0</v>
      </c>
      <c r="W218" s="104">
        <v>0</v>
      </c>
      <c r="X218" s="104">
        <v>0</v>
      </c>
      <c r="Y218" s="136">
        <v>0</v>
      </c>
      <c r="Z218" s="104">
        <v>0</v>
      </c>
      <c r="AA218" s="104">
        <v>0</v>
      </c>
      <c r="AB218" s="104">
        <v>0</v>
      </c>
      <c r="AC218" s="104">
        <v>0</v>
      </c>
    </row>
    <row r="219" spans="1:29" s="4" customFormat="1" ht="115.9" customHeight="1" outlineLevel="1" x14ac:dyDescent="0.2">
      <c r="A219" s="134" t="s">
        <v>1346</v>
      </c>
      <c r="B219" s="154" t="s">
        <v>1047</v>
      </c>
      <c r="C219" s="302">
        <f t="shared" si="157"/>
        <v>0</v>
      </c>
      <c r="D219" s="124">
        <f t="shared" si="160"/>
        <v>5055</v>
      </c>
      <c r="E219" s="122">
        <v>0</v>
      </c>
      <c r="F219" s="101">
        <f t="shared" si="158"/>
        <v>5055</v>
      </c>
      <c r="G219" s="101">
        <v>0</v>
      </c>
      <c r="H219" s="95">
        <v>4812</v>
      </c>
      <c r="I219" s="95">
        <v>243</v>
      </c>
      <c r="J219" s="302">
        <v>0</v>
      </c>
      <c r="K219" s="104">
        <v>0</v>
      </c>
      <c r="L219" s="104">
        <v>0</v>
      </c>
      <c r="M219" s="104">
        <v>0</v>
      </c>
      <c r="N219" s="104">
        <v>0</v>
      </c>
      <c r="O219" s="136">
        <v>0</v>
      </c>
      <c r="P219" s="104">
        <f t="shared" si="161"/>
        <v>0</v>
      </c>
      <c r="Q219" s="104">
        <v>0</v>
      </c>
      <c r="R219" s="104">
        <v>0</v>
      </c>
      <c r="S219" s="104">
        <v>0</v>
      </c>
      <c r="T219" s="136">
        <v>0</v>
      </c>
      <c r="U219" s="104">
        <v>0</v>
      </c>
      <c r="V219" s="104">
        <v>0</v>
      </c>
      <c r="W219" s="104">
        <v>0</v>
      </c>
      <c r="X219" s="104">
        <v>0</v>
      </c>
      <c r="Y219" s="136">
        <v>0</v>
      </c>
      <c r="Z219" s="104">
        <v>0</v>
      </c>
      <c r="AA219" s="104">
        <v>0</v>
      </c>
      <c r="AB219" s="104">
        <v>0</v>
      </c>
      <c r="AC219" s="104">
        <v>0</v>
      </c>
    </row>
    <row r="220" spans="1:29" s="4" customFormat="1" ht="99.75" customHeight="1" outlineLevel="1" x14ac:dyDescent="0.2">
      <c r="A220" s="134" t="s">
        <v>1347</v>
      </c>
      <c r="B220" s="154" t="s">
        <v>1345</v>
      </c>
      <c r="C220" s="302">
        <f t="shared" si="157"/>
        <v>0</v>
      </c>
      <c r="D220" s="124">
        <f t="shared" si="160"/>
        <v>897</v>
      </c>
      <c r="E220" s="122">
        <v>0</v>
      </c>
      <c r="F220" s="101">
        <f t="shared" si="158"/>
        <v>897</v>
      </c>
      <c r="G220" s="101">
        <v>0</v>
      </c>
      <c r="H220" s="95">
        <v>854</v>
      </c>
      <c r="I220" s="95">
        <v>43</v>
      </c>
      <c r="J220" s="302">
        <v>0</v>
      </c>
      <c r="K220" s="104">
        <v>0</v>
      </c>
      <c r="L220" s="104">
        <v>0</v>
      </c>
      <c r="M220" s="104">
        <v>0</v>
      </c>
      <c r="N220" s="104">
        <v>0</v>
      </c>
      <c r="O220" s="136">
        <v>0</v>
      </c>
      <c r="P220" s="104">
        <f t="shared" si="161"/>
        <v>0</v>
      </c>
      <c r="Q220" s="104">
        <v>0</v>
      </c>
      <c r="R220" s="104">
        <v>0</v>
      </c>
      <c r="S220" s="104">
        <v>0</v>
      </c>
      <c r="T220" s="136">
        <v>0</v>
      </c>
      <c r="U220" s="104">
        <v>0</v>
      </c>
      <c r="V220" s="104">
        <v>0</v>
      </c>
      <c r="W220" s="104">
        <v>0</v>
      </c>
      <c r="X220" s="104">
        <v>0</v>
      </c>
      <c r="Y220" s="136">
        <v>0</v>
      </c>
      <c r="Z220" s="104">
        <v>0</v>
      </c>
      <c r="AA220" s="104">
        <v>0</v>
      </c>
      <c r="AB220" s="104">
        <v>0</v>
      </c>
      <c r="AC220" s="104">
        <v>0</v>
      </c>
    </row>
    <row r="221" spans="1:29" s="4" customFormat="1" ht="106.9" customHeight="1" outlineLevel="1" x14ac:dyDescent="0.2">
      <c r="A221" s="134" t="s">
        <v>1103</v>
      </c>
      <c r="B221" s="154" t="s">
        <v>1048</v>
      </c>
      <c r="C221" s="302">
        <f t="shared" si="157"/>
        <v>0</v>
      </c>
      <c r="D221" s="124">
        <f t="shared" si="160"/>
        <v>551</v>
      </c>
      <c r="E221" s="122">
        <v>0</v>
      </c>
      <c r="F221" s="101">
        <f>G221+H221+I221</f>
        <v>551</v>
      </c>
      <c r="G221" s="101">
        <v>0</v>
      </c>
      <c r="H221" s="95">
        <v>525</v>
      </c>
      <c r="I221" s="95">
        <v>26</v>
      </c>
      <c r="J221" s="302">
        <v>0</v>
      </c>
      <c r="K221" s="104">
        <v>0</v>
      </c>
      <c r="L221" s="104">
        <v>0</v>
      </c>
      <c r="M221" s="104">
        <v>0</v>
      </c>
      <c r="N221" s="104">
        <v>0</v>
      </c>
      <c r="O221" s="136">
        <v>0</v>
      </c>
      <c r="P221" s="104">
        <f t="shared" si="161"/>
        <v>0</v>
      </c>
      <c r="Q221" s="104">
        <v>0</v>
      </c>
      <c r="R221" s="104">
        <v>0</v>
      </c>
      <c r="S221" s="104">
        <v>0</v>
      </c>
      <c r="T221" s="136">
        <v>0</v>
      </c>
      <c r="U221" s="104">
        <v>0</v>
      </c>
      <c r="V221" s="104">
        <v>0</v>
      </c>
      <c r="W221" s="104">
        <v>0</v>
      </c>
      <c r="X221" s="104">
        <v>0</v>
      </c>
      <c r="Y221" s="136">
        <v>0</v>
      </c>
      <c r="Z221" s="104">
        <v>0</v>
      </c>
      <c r="AA221" s="104">
        <v>0</v>
      </c>
      <c r="AB221" s="104">
        <v>0</v>
      </c>
      <c r="AC221" s="104">
        <v>0</v>
      </c>
    </row>
    <row r="222" spans="1:29" s="4" customFormat="1" ht="39" customHeight="1" outlineLevel="1" x14ac:dyDescent="0.2">
      <c r="A222" s="134" t="s">
        <v>1104</v>
      </c>
      <c r="B222" s="154" t="s">
        <v>1050</v>
      </c>
      <c r="C222" s="302">
        <f>E222+J222+O222+T222+Y222</f>
        <v>0</v>
      </c>
      <c r="D222" s="124">
        <f>F222+K222+P222+U222+Z222</f>
        <v>221</v>
      </c>
      <c r="E222" s="122">
        <v>0</v>
      </c>
      <c r="F222" s="101">
        <f>G222+H222+I222</f>
        <v>221</v>
      </c>
      <c r="G222" s="101">
        <v>0</v>
      </c>
      <c r="H222" s="95">
        <v>210</v>
      </c>
      <c r="I222" s="95">
        <v>11</v>
      </c>
      <c r="J222" s="302">
        <v>0</v>
      </c>
      <c r="K222" s="104">
        <v>0</v>
      </c>
      <c r="L222" s="104">
        <v>0</v>
      </c>
      <c r="M222" s="104">
        <v>0</v>
      </c>
      <c r="N222" s="104">
        <v>0</v>
      </c>
      <c r="O222" s="136">
        <v>0</v>
      </c>
      <c r="P222" s="104">
        <f>S222</f>
        <v>0</v>
      </c>
      <c r="Q222" s="104">
        <v>0</v>
      </c>
      <c r="R222" s="104">
        <v>0</v>
      </c>
      <c r="S222" s="104">
        <v>0</v>
      </c>
      <c r="T222" s="136">
        <v>0</v>
      </c>
      <c r="U222" s="104">
        <v>0</v>
      </c>
      <c r="V222" s="104">
        <v>0</v>
      </c>
      <c r="W222" s="104">
        <v>0</v>
      </c>
      <c r="X222" s="104">
        <v>0</v>
      </c>
      <c r="Y222" s="136">
        <v>0</v>
      </c>
      <c r="Z222" s="104">
        <v>0</v>
      </c>
      <c r="AA222" s="104">
        <v>0</v>
      </c>
      <c r="AB222" s="104">
        <v>0</v>
      </c>
      <c r="AC222" s="104">
        <v>0</v>
      </c>
    </row>
    <row r="223" spans="1:29" s="4" customFormat="1" ht="105" customHeight="1" outlineLevel="1" x14ac:dyDescent="0.2">
      <c r="A223" s="134" t="s">
        <v>1105</v>
      </c>
      <c r="B223" s="154" t="s">
        <v>1054</v>
      </c>
      <c r="C223" s="302">
        <f>E223+J223+O223+T223+Y223</f>
        <v>0</v>
      </c>
      <c r="D223" s="124">
        <f>F223+K223+P223+U223+Z223</f>
        <v>1624</v>
      </c>
      <c r="E223" s="122">
        <v>0</v>
      </c>
      <c r="F223" s="101">
        <f>G223+H223+I223</f>
        <v>1624</v>
      </c>
      <c r="G223" s="101">
        <v>0</v>
      </c>
      <c r="H223" s="95">
        <v>1546</v>
      </c>
      <c r="I223" s="95">
        <v>78</v>
      </c>
      <c r="J223" s="302">
        <v>0</v>
      </c>
      <c r="K223" s="104">
        <v>0</v>
      </c>
      <c r="L223" s="104">
        <v>0</v>
      </c>
      <c r="M223" s="104">
        <v>0</v>
      </c>
      <c r="N223" s="104">
        <v>0</v>
      </c>
      <c r="O223" s="136">
        <v>0</v>
      </c>
      <c r="P223" s="104">
        <f>S223</f>
        <v>0</v>
      </c>
      <c r="Q223" s="104">
        <v>0</v>
      </c>
      <c r="R223" s="104">
        <v>0</v>
      </c>
      <c r="S223" s="104">
        <v>0</v>
      </c>
      <c r="T223" s="136">
        <v>0</v>
      </c>
      <c r="U223" s="104">
        <v>0</v>
      </c>
      <c r="V223" s="104">
        <v>0</v>
      </c>
      <c r="W223" s="104">
        <v>0</v>
      </c>
      <c r="X223" s="104">
        <v>0</v>
      </c>
      <c r="Y223" s="136">
        <v>0</v>
      </c>
      <c r="Z223" s="104">
        <v>0</v>
      </c>
      <c r="AA223" s="104">
        <v>0</v>
      </c>
      <c r="AB223" s="104">
        <v>0</v>
      </c>
      <c r="AC223" s="104">
        <v>0</v>
      </c>
    </row>
    <row r="224" spans="1:29" s="4" customFormat="1" ht="57" customHeight="1" outlineLevel="1" x14ac:dyDescent="0.2">
      <c r="A224" s="134" t="s">
        <v>1106</v>
      </c>
      <c r="B224" s="154" t="s">
        <v>1049</v>
      </c>
      <c r="C224" s="302">
        <f t="shared" ref="C224:C228" si="162">E224+J224+O224+T224+Y224</f>
        <v>0</v>
      </c>
      <c r="D224" s="124">
        <f t="shared" si="160"/>
        <v>164</v>
      </c>
      <c r="E224" s="122">
        <v>0</v>
      </c>
      <c r="F224" s="101">
        <f t="shared" ref="F224:F228" si="163">G224+H224+I224</f>
        <v>164</v>
      </c>
      <c r="G224" s="101">
        <v>0</v>
      </c>
      <c r="H224" s="95">
        <v>156</v>
      </c>
      <c r="I224" s="95">
        <v>8</v>
      </c>
      <c r="J224" s="302">
        <v>0</v>
      </c>
      <c r="K224" s="104">
        <v>0</v>
      </c>
      <c r="L224" s="104">
        <v>0</v>
      </c>
      <c r="M224" s="104">
        <v>0</v>
      </c>
      <c r="N224" s="104">
        <v>0</v>
      </c>
      <c r="O224" s="136">
        <v>0</v>
      </c>
      <c r="P224" s="104">
        <f t="shared" si="161"/>
        <v>0</v>
      </c>
      <c r="Q224" s="104">
        <v>0</v>
      </c>
      <c r="R224" s="104">
        <v>0</v>
      </c>
      <c r="S224" s="104">
        <v>0</v>
      </c>
      <c r="T224" s="136">
        <v>0</v>
      </c>
      <c r="U224" s="104">
        <v>0</v>
      </c>
      <c r="V224" s="104">
        <v>0</v>
      </c>
      <c r="W224" s="104">
        <v>0</v>
      </c>
      <c r="X224" s="104">
        <v>0</v>
      </c>
      <c r="Y224" s="136">
        <v>0</v>
      </c>
      <c r="Z224" s="104">
        <v>0</v>
      </c>
      <c r="AA224" s="104">
        <v>0</v>
      </c>
      <c r="AB224" s="104">
        <v>0</v>
      </c>
      <c r="AC224" s="104">
        <v>0</v>
      </c>
    </row>
    <row r="225" spans="1:29" s="4" customFormat="1" ht="49.9" customHeight="1" outlineLevel="1" x14ac:dyDescent="0.2">
      <c r="A225" s="134" t="s">
        <v>1107</v>
      </c>
      <c r="B225" s="154" t="s">
        <v>1051</v>
      </c>
      <c r="C225" s="302">
        <f t="shared" si="162"/>
        <v>0</v>
      </c>
      <c r="D225" s="124">
        <f t="shared" ref="D225:D228" si="164">F225+K225+P225+U225+Z225</f>
        <v>108</v>
      </c>
      <c r="E225" s="122">
        <v>0</v>
      </c>
      <c r="F225" s="101">
        <f t="shared" si="163"/>
        <v>108</v>
      </c>
      <c r="G225" s="101">
        <v>0</v>
      </c>
      <c r="H225" s="95">
        <v>102</v>
      </c>
      <c r="I225" s="95">
        <v>6</v>
      </c>
      <c r="J225" s="302">
        <v>0</v>
      </c>
      <c r="K225" s="104">
        <v>0</v>
      </c>
      <c r="L225" s="104">
        <v>0</v>
      </c>
      <c r="M225" s="104">
        <v>0</v>
      </c>
      <c r="N225" s="104">
        <v>0</v>
      </c>
      <c r="O225" s="136">
        <v>0</v>
      </c>
      <c r="P225" s="104">
        <f t="shared" ref="P225:P228" si="165">S225</f>
        <v>0</v>
      </c>
      <c r="Q225" s="104">
        <v>0</v>
      </c>
      <c r="R225" s="104">
        <v>0</v>
      </c>
      <c r="S225" s="104">
        <v>0</v>
      </c>
      <c r="T225" s="136">
        <v>0</v>
      </c>
      <c r="U225" s="104">
        <v>0</v>
      </c>
      <c r="V225" s="104">
        <v>0</v>
      </c>
      <c r="W225" s="104">
        <v>0</v>
      </c>
      <c r="X225" s="104">
        <v>0</v>
      </c>
      <c r="Y225" s="136">
        <v>0</v>
      </c>
      <c r="Z225" s="104">
        <v>0</v>
      </c>
      <c r="AA225" s="104">
        <v>0</v>
      </c>
      <c r="AB225" s="104">
        <v>0</v>
      </c>
      <c r="AC225" s="104">
        <v>0</v>
      </c>
    </row>
    <row r="226" spans="1:29" s="4" customFormat="1" ht="52.9" customHeight="1" outlineLevel="1" x14ac:dyDescent="0.2">
      <c r="A226" s="134" t="s">
        <v>1108</v>
      </c>
      <c r="B226" s="154" t="s">
        <v>1052</v>
      </c>
      <c r="C226" s="302">
        <f t="shared" si="162"/>
        <v>0</v>
      </c>
      <c r="D226" s="124">
        <f t="shared" si="164"/>
        <v>398</v>
      </c>
      <c r="E226" s="122">
        <v>0</v>
      </c>
      <c r="F226" s="101">
        <f t="shared" si="163"/>
        <v>398</v>
      </c>
      <c r="G226" s="101">
        <v>0</v>
      </c>
      <c r="H226" s="95">
        <v>379</v>
      </c>
      <c r="I226" s="95">
        <v>19</v>
      </c>
      <c r="J226" s="302">
        <v>0</v>
      </c>
      <c r="K226" s="104">
        <v>0</v>
      </c>
      <c r="L226" s="104">
        <v>0</v>
      </c>
      <c r="M226" s="104">
        <v>0</v>
      </c>
      <c r="N226" s="104">
        <v>0</v>
      </c>
      <c r="O226" s="136">
        <v>0</v>
      </c>
      <c r="P226" s="104">
        <f t="shared" si="165"/>
        <v>0</v>
      </c>
      <c r="Q226" s="104">
        <v>0</v>
      </c>
      <c r="R226" s="104">
        <v>0</v>
      </c>
      <c r="S226" s="104">
        <v>0</v>
      </c>
      <c r="T226" s="136">
        <v>0</v>
      </c>
      <c r="U226" s="104">
        <v>0</v>
      </c>
      <c r="V226" s="104">
        <v>0</v>
      </c>
      <c r="W226" s="104">
        <v>0</v>
      </c>
      <c r="X226" s="104">
        <v>0</v>
      </c>
      <c r="Y226" s="136">
        <v>0</v>
      </c>
      <c r="Z226" s="104">
        <v>0</v>
      </c>
      <c r="AA226" s="104">
        <v>0</v>
      </c>
      <c r="AB226" s="104">
        <v>0</v>
      </c>
      <c r="AC226" s="104">
        <v>0</v>
      </c>
    </row>
    <row r="227" spans="1:29" s="4" customFormat="1" ht="49.9" customHeight="1" outlineLevel="1" x14ac:dyDescent="0.2">
      <c r="A227" s="134" t="s">
        <v>1109</v>
      </c>
      <c r="B227" s="154" t="s">
        <v>1053</v>
      </c>
      <c r="C227" s="302">
        <f t="shared" si="162"/>
        <v>0</v>
      </c>
      <c r="D227" s="124">
        <f t="shared" si="164"/>
        <v>173</v>
      </c>
      <c r="E227" s="122">
        <v>0</v>
      </c>
      <c r="F227" s="101">
        <f t="shared" si="163"/>
        <v>173</v>
      </c>
      <c r="G227" s="101">
        <v>0</v>
      </c>
      <c r="H227" s="95">
        <v>165</v>
      </c>
      <c r="I227" s="95">
        <v>8</v>
      </c>
      <c r="J227" s="302">
        <v>0</v>
      </c>
      <c r="K227" s="104">
        <v>0</v>
      </c>
      <c r="L227" s="104">
        <v>0</v>
      </c>
      <c r="M227" s="104">
        <v>0</v>
      </c>
      <c r="N227" s="104">
        <v>0</v>
      </c>
      <c r="O227" s="136">
        <v>0</v>
      </c>
      <c r="P227" s="104">
        <f t="shared" si="165"/>
        <v>0</v>
      </c>
      <c r="Q227" s="104">
        <v>0</v>
      </c>
      <c r="R227" s="104">
        <v>0</v>
      </c>
      <c r="S227" s="104">
        <v>0</v>
      </c>
      <c r="T227" s="136">
        <v>0</v>
      </c>
      <c r="U227" s="104">
        <v>0</v>
      </c>
      <c r="V227" s="104">
        <v>0</v>
      </c>
      <c r="W227" s="104">
        <v>0</v>
      </c>
      <c r="X227" s="104">
        <v>0</v>
      </c>
      <c r="Y227" s="136">
        <v>0</v>
      </c>
      <c r="Z227" s="104">
        <v>0</v>
      </c>
      <c r="AA227" s="104">
        <v>0</v>
      </c>
      <c r="AB227" s="104">
        <v>0</v>
      </c>
      <c r="AC227" s="104">
        <v>0</v>
      </c>
    </row>
    <row r="228" spans="1:29" s="4" customFormat="1" ht="67.900000000000006" customHeight="1" outlineLevel="1" x14ac:dyDescent="0.2">
      <c r="A228" s="134" t="s">
        <v>1110</v>
      </c>
      <c r="B228" s="154" t="s">
        <v>1055</v>
      </c>
      <c r="C228" s="302">
        <f t="shared" si="162"/>
        <v>0</v>
      </c>
      <c r="D228" s="124">
        <f t="shared" si="164"/>
        <v>6317</v>
      </c>
      <c r="E228" s="122">
        <v>0</v>
      </c>
      <c r="F228" s="101">
        <f t="shared" si="163"/>
        <v>6317</v>
      </c>
      <c r="G228" s="101">
        <v>0</v>
      </c>
      <c r="H228" s="95">
        <v>6014</v>
      </c>
      <c r="I228" s="95">
        <v>303</v>
      </c>
      <c r="J228" s="302">
        <v>0</v>
      </c>
      <c r="K228" s="104">
        <v>0</v>
      </c>
      <c r="L228" s="104">
        <v>0</v>
      </c>
      <c r="M228" s="104">
        <v>0</v>
      </c>
      <c r="N228" s="104">
        <v>0</v>
      </c>
      <c r="O228" s="136">
        <v>0</v>
      </c>
      <c r="P228" s="104">
        <f t="shared" si="165"/>
        <v>0</v>
      </c>
      <c r="Q228" s="104">
        <v>0</v>
      </c>
      <c r="R228" s="104">
        <v>0</v>
      </c>
      <c r="S228" s="104">
        <v>0</v>
      </c>
      <c r="T228" s="136">
        <v>0</v>
      </c>
      <c r="U228" s="104">
        <v>0</v>
      </c>
      <c r="V228" s="104">
        <v>0</v>
      </c>
      <c r="W228" s="104">
        <v>0</v>
      </c>
      <c r="X228" s="104">
        <v>0</v>
      </c>
      <c r="Y228" s="136">
        <v>0</v>
      </c>
      <c r="Z228" s="104">
        <v>0</v>
      </c>
      <c r="AA228" s="104">
        <v>0</v>
      </c>
      <c r="AB228" s="104">
        <v>0</v>
      </c>
      <c r="AC228" s="104">
        <v>0</v>
      </c>
    </row>
    <row r="229" spans="1:29" s="4" customFormat="1" ht="31.5" customHeight="1" outlineLevel="1" x14ac:dyDescent="0.2">
      <c r="A229" s="134" t="s">
        <v>1111</v>
      </c>
      <c r="B229" s="154" t="s">
        <v>1182</v>
      </c>
      <c r="C229" s="302">
        <f t="shared" ref="C229" si="166">E229+J229+O229+T229+Y229</f>
        <v>0</v>
      </c>
      <c r="D229" s="124">
        <f t="shared" ref="D229" si="167">F229+K229+P229+U229+Z229</f>
        <v>1430</v>
      </c>
      <c r="E229" s="122">
        <v>0</v>
      </c>
      <c r="F229" s="101">
        <f t="shared" ref="F229" si="168">G229+H229+I229</f>
        <v>330</v>
      </c>
      <c r="G229" s="101">
        <v>0</v>
      </c>
      <c r="H229" s="95">
        <v>0</v>
      </c>
      <c r="I229" s="95">
        <v>330</v>
      </c>
      <c r="J229" s="302">
        <v>0</v>
      </c>
      <c r="K229" s="104">
        <f>L229+M229+N229</f>
        <v>300</v>
      </c>
      <c r="L229" s="104">
        <v>0</v>
      </c>
      <c r="M229" s="104">
        <v>0</v>
      </c>
      <c r="N229" s="104">
        <v>300</v>
      </c>
      <c r="O229" s="136">
        <v>0</v>
      </c>
      <c r="P229" s="104">
        <f t="shared" ref="P229:P230" si="169">S229</f>
        <v>400</v>
      </c>
      <c r="Q229" s="104">
        <v>0</v>
      </c>
      <c r="R229" s="104">
        <v>0</v>
      </c>
      <c r="S229" s="104">
        <v>400</v>
      </c>
      <c r="T229" s="136">
        <v>0</v>
      </c>
      <c r="U229" s="104">
        <f>X229+W229+V229</f>
        <v>400</v>
      </c>
      <c r="V229" s="104">
        <v>0</v>
      </c>
      <c r="W229" s="104">
        <v>0</v>
      </c>
      <c r="X229" s="104">
        <v>400</v>
      </c>
      <c r="Y229" s="136">
        <v>0</v>
      </c>
      <c r="Z229" s="104">
        <v>0</v>
      </c>
      <c r="AA229" s="104">
        <v>0</v>
      </c>
      <c r="AB229" s="104">
        <v>0</v>
      </c>
      <c r="AC229" s="104">
        <v>0</v>
      </c>
    </row>
    <row r="230" spans="1:29" s="4" customFormat="1" ht="32.25" customHeight="1" outlineLevel="1" x14ac:dyDescent="0.2">
      <c r="A230" s="134" t="s">
        <v>1112</v>
      </c>
      <c r="B230" s="154" t="s">
        <v>1281</v>
      </c>
      <c r="C230" s="302">
        <f t="shared" ref="C230:C231" si="170">E230+J230+O230+T230+Y230</f>
        <v>0</v>
      </c>
      <c r="D230" s="124">
        <f t="shared" ref="D230:D231" si="171">F230+K230+P230+U230+Z230</f>
        <v>125850</v>
      </c>
      <c r="E230" s="122">
        <v>0</v>
      </c>
      <c r="F230" s="101">
        <f t="shared" ref="F230:F231" si="172">G230+H230+I230</f>
        <v>0</v>
      </c>
      <c r="G230" s="101">
        <v>0</v>
      </c>
      <c r="H230" s="95">
        <v>0</v>
      </c>
      <c r="I230" s="95">
        <v>0</v>
      </c>
      <c r="J230" s="302">
        <v>0</v>
      </c>
      <c r="K230" s="104">
        <f>L230+M230+N230</f>
        <v>0</v>
      </c>
      <c r="L230" s="104">
        <v>0</v>
      </c>
      <c r="M230" s="104">
        <v>0</v>
      </c>
      <c r="N230" s="104">
        <v>0</v>
      </c>
      <c r="O230" s="136">
        <v>0</v>
      </c>
      <c r="P230" s="104">
        <f t="shared" si="169"/>
        <v>62925</v>
      </c>
      <c r="Q230" s="104">
        <v>0</v>
      </c>
      <c r="R230" s="104">
        <v>0</v>
      </c>
      <c r="S230" s="104">
        <v>62925</v>
      </c>
      <c r="T230" s="136">
        <v>0</v>
      </c>
      <c r="U230" s="104">
        <f>X230+W230+V230</f>
        <v>62925</v>
      </c>
      <c r="V230" s="104">
        <v>0</v>
      </c>
      <c r="W230" s="104">
        <v>0</v>
      </c>
      <c r="X230" s="104">
        <v>62925</v>
      </c>
      <c r="Y230" s="136">
        <v>0</v>
      </c>
      <c r="Z230" s="104">
        <v>0</v>
      </c>
      <c r="AA230" s="104">
        <v>0</v>
      </c>
      <c r="AB230" s="104">
        <v>0</v>
      </c>
      <c r="AC230" s="104">
        <v>0</v>
      </c>
    </row>
    <row r="231" spans="1:29" s="4" customFormat="1" ht="30" customHeight="1" outlineLevel="1" x14ac:dyDescent="0.2">
      <c r="A231" s="134" t="s">
        <v>1113</v>
      </c>
      <c r="B231" s="154" t="s">
        <v>1313</v>
      </c>
      <c r="C231" s="302">
        <f t="shared" si="170"/>
        <v>0</v>
      </c>
      <c r="D231" s="124">
        <f t="shared" si="171"/>
        <v>300</v>
      </c>
      <c r="E231" s="122">
        <v>0</v>
      </c>
      <c r="F231" s="101">
        <f t="shared" si="172"/>
        <v>97</v>
      </c>
      <c r="G231" s="101">
        <v>0</v>
      </c>
      <c r="H231" s="95">
        <v>0</v>
      </c>
      <c r="I231" s="95">
        <v>97</v>
      </c>
      <c r="J231" s="302">
        <v>0</v>
      </c>
      <c r="K231" s="104">
        <v>203</v>
      </c>
      <c r="L231" s="104">
        <v>0</v>
      </c>
      <c r="M231" s="104">
        <v>0</v>
      </c>
      <c r="N231" s="104">
        <v>203</v>
      </c>
      <c r="O231" s="136">
        <v>0</v>
      </c>
      <c r="P231" s="104">
        <f t="shared" ref="P231" si="173">S231</f>
        <v>0</v>
      </c>
      <c r="Q231" s="104">
        <v>0</v>
      </c>
      <c r="R231" s="104">
        <v>0</v>
      </c>
      <c r="S231" s="104">
        <v>0</v>
      </c>
      <c r="T231" s="136">
        <v>0</v>
      </c>
      <c r="U231" s="104">
        <v>0</v>
      </c>
      <c r="V231" s="104">
        <v>0</v>
      </c>
      <c r="W231" s="104">
        <v>0</v>
      </c>
      <c r="X231" s="104">
        <v>0</v>
      </c>
      <c r="Y231" s="136">
        <v>0</v>
      </c>
      <c r="Z231" s="104">
        <v>0</v>
      </c>
      <c r="AA231" s="104">
        <v>0</v>
      </c>
      <c r="AB231" s="104">
        <v>0</v>
      </c>
      <c r="AC231" s="104">
        <v>0</v>
      </c>
    </row>
    <row r="232" spans="1:29" s="4" customFormat="1" ht="114" customHeight="1" outlineLevel="1" x14ac:dyDescent="0.2">
      <c r="A232" s="134" t="s">
        <v>1114</v>
      </c>
      <c r="B232" s="154" t="s">
        <v>1318</v>
      </c>
      <c r="C232" s="302">
        <f t="shared" ref="C232" si="174">E232+J232+O232+T232+Y232</f>
        <v>0</v>
      </c>
      <c r="D232" s="124">
        <f t="shared" ref="D232" si="175">F232+K232+P232+U232+Z232</f>
        <v>30</v>
      </c>
      <c r="E232" s="122">
        <v>0</v>
      </c>
      <c r="F232" s="101">
        <f t="shared" ref="F232" si="176">G232+H232+I232</f>
        <v>30</v>
      </c>
      <c r="G232" s="101">
        <v>0</v>
      </c>
      <c r="H232" s="95">
        <v>0</v>
      </c>
      <c r="I232" s="95">
        <v>30</v>
      </c>
      <c r="J232" s="302">
        <v>0</v>
      </c>
      <c r="K232" s="104">
        <v>0</v>
      </c>
      <c r="L232" s="104">
        <v>0</v>
      </c>
      <c r="M232" s="104">
        <v>0</v>
      </c>
      <c r="N232" s="104">
        <v>0</v>
      </c>
      <c r="O232" s="136">
        <v>0</v>
      </c>
      <c r="P232" s="104">
        <f t="shared" ref="P232" si="177">S232</f>
        <v>0</v>
      </c>
      <c r="Q232" s="104">
        <v>0</v>
      </c>
      <c r="R232" s="104">
        <v>0</v>
      </c>
      <c r="S232" s="104">
        <v>0</v>
      </c>
      <c r="T232" s="136">
        <v>0</v>
      </c>
      <c r="U232" s="104">
        <v>0</v>
      </c>
      <c r="V232" s="104">
        <v>0</v>
      </c>
      <c r="W232" s="104">
        <v>0</v>
      </c>
      <c r="X232" s="104">
        <v>0</v>
      </c>
      <c r="Y232" s="136">
        <v>0</v>
      </c>
      <c r="Z232" s="104">
        <v>0</v>
      </c>
      <c r="AA232" s="104">
        <v>0</v>
      </c>
      <c r="AB232" s="104">
        <v>0</v>
      </c>
      <c r="AC232" s="104">
        <v>0</v>
      </c>
    </row>
    <row r="233" spans="1:29" s="4" customFormat="1" ht="60" outlineLevel="1" x14ac:dyDescent="0.2">
      <c r="A233" s="134" t="s">
        <v>1115</v>
      </c>
      <c r="B233" s="154" t="s">
        <v>1375</v>
      </c>
      <c r="C233" s="302">
        <f t="shared" ref="C233" si="178">E233+J233+O233+T233+Y233</f>
        <v>0</v>
      </c>
      <c r="D233" s="124">
        <f t="shared" ref="D233" si="179">F233+K233+P233+U233+Z233</f>
        <v>6277</v>
      </c>
      <c r="E233" s="122">
        <v>0</v>
      </c>
      <c r="F233" s="101">
        <f t="shared" ref="F233" si="180">G233+H233+I233</f>
        <v>0</v>
      </c>
      <c r="G233" s="101">
        <v>0</v>
      </c>
      <c r="H233" s="95">
        <v>0</v>
      </c>
      <c r="I233" s="95">
        <v>0</v>
      </c>
      <c r="J233" s="302">
        <v>0</v>
      </c>
      <c r="K233" s="104">
        <v>0</v>
      </c>
      <c r="L233" s="104">
        <v>0</v>
      </c>
      <c r="M233" s="104">
        <v>0</v>
      </c>
      <c r="N233" s="104">
        <v>0</v>
      </c>
      <c r="O233" s="136">
        <v>0</v>
      </c>
      <c r="P233" s="104">
        <f t="shared" ref="P233" si="181">S233</f>
        <v>6277</v>
      </c>
      <c r="Q233" s="104">
        <v>0</v>
      </c>
      <c r="R233" s="104">
        <v>0</v>
      </c>
      <c r="S233" s="104">
        <v>6277</v>
      </c>
      <c r="T233" s="136">
        <v>0</v>
      </c>
      <c r="U233" s="104">
        <v>0</v>
      </c>
      <c r="V233" s="104">
        <v>0</v>
      </c>
      <c r="W233" s="104">
        <v>0</v>
      </c>
      <c r="X233" s="104">
        <v>0</v>
      </c>
      <c r="Y233" s="136">
        <v>0</v>
      </c>
      <c r="Z233" s="104">
        <v>0</v>
      </c>
      <c r="AA233" s="104">
        <v>0</v>
      </c>
      <c r="AB233" s="104">
        <v>0</v>
      </c>
      <c r="AC233" s="104">
        <v>0</v>
      </c>
    </row>
    <row r="234" spans="1:29" s="4" customFormat="1" ht="73.5" customHeight="1" outlineLevel="1" x14ac:dyDescent="0.2">
      <c r="A234" s="134" t="s">
        <v>1116</v>
      </c>
      <c r="B234" s="154" t="s">
        <v>105</v>
      </c>
      <c r="C234" s="302">
        <f t="shared" ref="C234" si="182">E234+J234+O234+T234+Y234</f>
        <v>0</v>
      </c>
      <c r="D234" s="124">
        <f t="shared" ref="D234" si="183">F234+K234+P234+U234+Z234</f>
        <v>505</v>
      </c>
      <c r="E234" s="122">
        <v>0</v>
      </c>
      <c r="F234" s="101">
        <f t="shared" ref="F234" si="184">G234+H234+I234</f>
        <v>0</v>
      </c>
      <c r="G234" s="101">
        <v>0</v>
      </c>
      <c r="H234" s="95">
        <v>0</v>
      </c>
      <c r="I234" s="95">
        <v>0</v>
      </c>
      <c r="J234" s="302">
        <v>0</v>
      </c>
      <c r="K234" s="104">
        <v>505</v>
      </c>
      <c r="L234" s="104">
        <v>0</v>
      </c>
      <c r="M234" s="104">
        <v>0</v>
      </c>
      <c r="N234" s="104">
        <v>505</v>
      </c>
      <c r="O234" s="136">
        <v>0</v>
      </c>
      <c r="P234" s="104">
        <f t="shared" ref="P234" si="185">S234</f>
        <v>0</v>
      </c>
      <c r="Q234" s="104">
        <v>0</v>
      </c>
      <c r="R234" s="104">
        <v>0</v>
      </c>
      <c r="S234" s="104">
        <v>0</v>
      </c>
      <c r="T234" s="136">
        <v>0</v>
      </c>
      <c r="U234" s="104">
        <v>0</v>
      </c>
      <c r="V234" s="104">
        <v>0</v>
      </c>
      <c r="W234" s="104">
        <v>0</v>
      </c>
      <c r="X234" s="104">
        <v>0</v>
      </c>
      <c r="Y234" s="136">
        <v>0</v>
      </c>
      <c r="Z234" s="104">
        <v>0</v>
      </c>
      <c r="AA234" s="104">
        <v>0</v>
      </c>
      <c r="AB234" s="104">
        <v>0</v>
      </c>
      <c r="AC234" s="104">
        <v>0</v>
      </c>
    </row>
    <row r="235" spans="1:29" s="4" customFormat="1" ht="48" outlineLevel="1" x14ac:dyDescent="0.2">
      <c r="A235" s="134" t="s">
        <v>1117</v>
      </c>
      <c r="B235" s="154" t="s">
        <v>1376</v>
      </c>
      <c r="C235" s="302">
        <f t="shared" ref="C235:C236" si="186">E235+J235+O235+T235+Y235</f>
        <v>0</v>
      </c>
      <c r="D235" s="124">
        <f t="shared" ref="D235:D236" si="187">F235+K235+P235+U235+Z235</f>
        <v>15080</v>
      </c>
      <c r="E235" s="122">
        <v>0</v>
      </c>
      <c r="F235" s="101">
        <f t="shared" ref="F235:F236" si="188">G235+H235+I235</f>
        <v>0</v>
      </c>
      <c r="G235" s="101">
        <v>0</v>
      </c>
      <c r="H235" s="95">
        <v>0</v>
      </c>
      <c r="I235" s="95">
        <v>0</v>
      </c>
      <c r="J235" s="302">
        <v>0</v>
      </c>
      <c r="K235" s="321">
        <f>L235+M235+N235</f>
        <v>0</v>
      </c>
      <c r="L235" s="321">
        <v>0</v>
      </c>
      <c r="M235" s="321">
        <v>0</v>
      </c>
      <c r="N235" s="321">
        <f>7540-7540</f>
        <v>0</v>
      </c>
      <c r="O235" s="136">
        <v>0</v>
      </c>
      <c r="P235" s="104">
        <f t="shared" ref="P235" si="189">S235</f>
        <v>7540</v>
      </c>
      <c r="Q235" s="104">
        <v>0</v>
      </c>
      <c r="R235" s="104">
        <v>0</v>
      </c>
      <c r="S235" s="104">
        <v>7540</v>
      </c>
      <c r="T235" s="136">
        <v>0</v>
      </c>
      <c r="U235" s="104">
        <f>V235+W235+X235</f>
        <v>7540</v>
      </c>
      <c r="V235" s="104">
        <v>0</v>
      </c>
      <c r="W235" s="104">
        <v>0</v>
      </c>
      <c r="X235" s="104">
        <v>7540</v>
      </c>
      <c r="Y235" s="136">
        <v>0</v>
      </c>
      <c r="Z235" s="104">
        <v>0</v>
      </c>
      <c r="AA235" s="104">
        <v>0</v>
      </c>
      <c r="AB235" s="104">
        <v>0</v>
      </c>
      <c r="AC235" s="104">
        <v>0</v>
      </c>
    </row>
    <row r="236" spans="1:29" s="4" customFormat="1" ht="61.5" customHeight="1" outlineLevel="1" x14ac:dyDescent="0.2">
      <c r="A236" s="134" t="s">
        <v>1118</v>
      </c>
      <c r="B236" s="154" t="s">
        <v>1357</v>
      </c>
      <c r="C236" s="302">
        <f t="shared" si="186"/>
        <v>0</v>
      </c>
      <c r="D236" s="124">
        <f t="shared" si="187"/>
        <v>872</v>
      </c>
      <c r="E236" s="122">
        <v>0</v>
      </c>
      <c r="F236" s="101">
        <f t="shared" si="188"/>
        <v>0</v>
      </c>
      <c r="G236" s="101">
        <v>0</v>
      </c>
      <c r="H236" s="95">
        <v>0</v>
      </c>
      <c r="I236" s="101">
        <v>0</v>
      </c>
      <c r="J236" s="302">
        <v>0</v>
      </c>
      <c r="K236" s="104">
        <f t="shared" ref="K236" si="190">L236+M236+N236</f>
        <v>872</v>
      </c>
      <c r="L236" s="104">
        <v>0</v>
      </c>
      <c r="M236" s="104">
        <v>0</v>
      </c>
      <c r="N236" s="104">
        <v>872</v>
      </c>
      <c r="O236" s="136">
        <v>0</v>
      </c>
      <c r="P236" s="104">
        <f t="shared" ref="P236" si="191">Q236+R236+S236</f>
        <v>0</v>
      </c>
      <c r="Q236" s="104">
        <v>0</v>
      </c>
      <c r="R236" s="104">
        <v>0</v>
      </c>
      <c r="S236" s="104">
        <v>0</v>
      </c>
      <c r="T236" s="136">
        <v>0</v>
      </c>
      <c r="U236" s="104">
        <f t="shared" ref="U236" si="192">V236+W236+X236</f>
        <v>0</v>
      </c>
      <c r="V236" s="104">
        <v>0</v>
      </c>
      <c r="W236" s="104">
        <v>0</v>
      </c>
      <c r="X236" s="104">
        <v>0</v>
      </c>
      <c r="Y236" s="136">
        <v>0</v>
      </c>
      <c r="Z236" s="104">
        <f t="shared" ref="Z236" si="193">AA236+AB236+AC236</f>
        <v>0</v>
      </c>
      <c r="AA236" s="104">
        <v>0</v>
      </c>
      <c r="AB236" s="104">
        <v>0</v>
      </c>
      <c r="AC236" s="104">
        <v>0</v>
      </c>
    </row>
    <row r="237" spans="1:29" s="4" customFormat="1" ht="36" outlineLevel="1" x14ac:dyDescent="0.2">
      <c r="A237" s="134" t="s">
        <v>1119</v>
      </c>
      <c r="B237" s="154" t="s">
        <v>1569</v>
      </c>
      <c r="C237" s="302">
        <f t="shared" ref="C237" si="194">E237+J237+O237+T237+Y237</f>
        <v>21.39</v>
      </c>
      <c r="D237" s="124">
        <f t="shared" ref="D237" si="195">F237+K237+P237+U237+Z237</f>
        <v>48832</v>
      </c>
      <c r="E237" s="122">
        <v>0</v>
      </c>
      <c r="F237" s="101">
        <f t="shared" ref="F237" si="196">G237+H237+I237</f>
        <v>0</v>
      </c>
      <c r="G237" s="101">
        <v>0</v>
      </c>
      <c r="H237" s="95">
        <v>0</v>
      </c>
      <c r="I237" s="101">
        <v>0</v>
      </c>
      <c r="J237" s="302">
        <v>21.39</v>
      </c>
      <c r="K237" s="104">
        <f t="shared" ref="K237" si="197">L237+M237+N237</f>
        <v>48832</v>
      </c>
      <c r="L237" s="104">
        <v>0</v>
      </c>
      <c r="M237" s="104">
        <v>46000</v>
      </c>
      <c r="N237" s="104">
        <v>2832</v>
      </c>
      <c r="O237" s="136">
        <v>0</v>
      </c>
      <c r="P237" s="104">
        <f t="shared" ref="P237" si="198">Q237+R237+S237</f>
        <v>0</v>
      </c>
      <c r="Q237" s="104">
        <v>0</v>
      </c>
      <c r="R237" s="104">
        <v>0</v>
      </c>
      <c r="S237" s="104">
        <v>0</v>
      </c>
      <c r="T237" s="136">
        <v>0</v>
      </c>
      <c r="U237" s="104">
        <f t="shared" ref="U237" si="199">V237+W237+X237</f>
        <v>0</v>
      </c>
      <c r="V237" s="104">
        <v>0</v>
      </c>
      <c r="W237" s="104">
        <v>0</v>
      </c>
      <c r="X237" s="104">
        <v>0</v>
      </c>
      <c r="Y237" s="136">
        <v>0</v>
      </c>
      <c r="Z237" s="104">
        <f t="shared" ref="Z237" si="200">AA237+AB237+AC237</f>
        <v>0</v>
      </c>
      <c r="AA237" s="104">
        <v>0</v>
      </c>
      <c r="AB237" s="104">
        <v>0</v>
      </c>
      <c r="AC237" s="104">
        <v>0</v>
      </c>
    </row>
    <row r="238" spans="1:29" s="4" customFormat="1" ht="38.25" customHeight="1" outlineLevel="1" x14ac:dyDescent="0.2">
      <c r="A238" s="134" t="s">
        <v>1120</v>
      </c>
      <c r="B238" s="154" t="s">
        <v>1632</v>
      </c>
      <c r="C238" s="313">
        <f t="shared" ref="C238" si="201">E238+J238+O238+T238+Y238</f>
        <v>7.4</v>
      </c>
      <c r="D238" s="124">
        <f t="shared" ref="D238" si="202">F238+K238+P238+U238+Z238</f>
        <v>31199</v>
      </c>
      <c r="E238" s="122">
        <v>0</v>
      </c>
      <c r="F238" s="101">
        <f t="shared" ref="F238" si="203">G238+H238+I238</f>
        <v>0</v>
      </c>
      <c r="G238" s="101">
        <v>0</v>
      </c>
      <c r="H238" s="95">
        <v>0</v>
      </c>
      <c r="I238" s="101">
        <v>0</v>
      </c>
      <c r="J238" s="322">
        <v>7.4</v>
      </c>
      <c r="K238" s="321">
        <f t="shared" ref="K238" si="204">L238+M238+N238</f>
        <v>31199</v>
      </c>
      <c r="L238" s="321">
        <v>0</v>
      </c>
      <c r="M238" s="321">
        <v>29389</v>
      </c>
      <c r="N238" s="321">
        <v>1810</v>
      </c>
      <c r="O238" s="323">
        <v>0</v>
      </c>
      <c r="P238" s="104">
        <f t="shared" ref="P238" si="205">Q238+R238+S238</f>
        <v>0</v>
      </c>
      <c r="Q238" s="104">
        <v>0</v>
      </c>
      <c r="R238" s="104">
        <v>0</v>
      </c>
      <c r="S238" s="104">
        <v>0</v>
      </c>
      <c r="T238" s="136">
        <v>0</v>
      </c>
      <c r="U238" s="104">
        <f t="shared" ref="U238" si="206">V238+W238+X238</f>
        <v>0</v>
      </c>
      <c r="V238" s="104">
        <v>0</v>
      </c>
      <c r="W238" s="104">
        <v>0</v>
      </c>
      <c r="X238" s="104">
        <v>0</v>
      </c>
      <c r="Y238" s="136">
        <v>0</v>
      </c>
      <c r="Z238" s="104">
        <f t="shared" ref="Z238" si="207">AA238+AB238+AC238</f>
        <v>0</v>
      </c>
      <c r="AA238" s="104">
        <v>0</v>
      </c>
      <c r="AB238" s="104">
        <v>0</v>
      </c>
      <c r="AC238" s="104">
        <v>0</v>
      </c>
    </row>
    <row r="239" spans="1:29" s="4" customFormat="1" ht="18.75" customHeight="1" outlineLevel="1" x14ac:dyDescent="0.2">
      <c r="A239" s="134"/>
      <c r="B239" s="154" t="s">
        <v>965</v>
      </c>
      <c r="C239" s="302">
        <f t="shared" ref="C239" si="208">E239+J239+O239+T239+Y239</f>
        <v>0</v>
      </c>
      <c r="D239" s="124">
        <f>F239+K239+P239+U239+Z239+0.4</f>
        <v>12277.4</v>
      </c>
      <c r="E239" s="122">
        <v>0</v>
      </c>
      <c r="F239" s="101">
        <f t="shared" ref="F239" si="209">G239+H239+I239</f>
        <v>12277</v>
      </c>
      <c r="G239" s="101">
        <v>0</v>
      </c>
      <c r="H239" s="95">
        <f>11554+132+2+1</f>
        <v>11689</v>
      </c>
      <c r="I239" s="95">
        <f>583+7-3+1</f>
        <v>588</v>
      </c>
      <c r="J239" s="302">
        <v>0</v>
      </c>
      <c r="K239" s="104">
        <f>L239+M239+N239</f>
        <v>0</v>
      </c>
      <c r="L239" s="104">
        <v>0</v>
      </c>
      <c r="M239" s="104">
        <v>0</v>
      </c>
      <c r="N239" s="104">
        <v>0</v>
      </c>
      <c r="O239" s="136">
        <v>0</v>
      </c>
      <c r="P239" s="104">
        <f t="shared" ref="P239" si="210">S239</f>
        <v>0</v>
      </c>
      <c r="Q239" s="104">
        <v>0</v>
      </c>
      <c r="R239" s="104">
        <v>0</v>
      </c>
      <c r="S239" s="104">
        <v>0</v>
      </c>
      <c r="T239" s="136">
        <v>0</v>
      </c>
      <c r="U239" s="104">
        <v>0</v>
      </c>
      <c r="V239" s="104">
        <v>0</v>
      </c>
      <c r="W239" s="104">
        <v>0</v>
      </c>
      <c r="X239" s="104">
        <v>0</v>
      </c>
      <c r="Y239" s="136">
        <v>0</v>
      </c>
      <c r="Z239" s="104">
        <v>0</v>
      </c>
      <c r="AA239" s="104">
        <v>0</v>
      </c>
      <c r="AB239" s="104">
        <v>0</v>
      </c>
      <c r="AC239" s="104">
        <v>0</v>
      </c>
    </row>
    <row r="240" spans="1:29" s="4" customFormat="1" ht="30" customHeight="1" outlineLevel="1" x14ac:dyDescent="0.2">
      <c r="A240" s="397" t="s">
        <v>1362</v>
      </c>
      <c r="B240" s="397"/>
      <c r="C240" s="397"/>
      <c r="D240" s="397"/>
      <c r="E240" s="397"/>
      <c r="F240" s="397"/>
      <c r="G240" s="397"/>
      <c r="H240" s="397"/>
      <c r="I240" s="397"/>
      <c r="J240" s="397"/>
      <c r="K240" s="397"/>
      <c r="L240" s="397"/>
      <c r="M240" s="397"/>
      <c r="N240" s="397"/>
      <c r="O240" s="397"/>
      <c r="P240" s="397"/>
      <c r="Q240" s="397"/>
      <c r="R240" s="397"/>
      <c r="S240" s="397"/>
      <c r="T240" s="397"/>
      <c r="U240" s="397"/>
      <c r="V240" s="397"/>
      <c r="W240" s="397"/>
      <c r="X240" s="397"/>
      <c r="Y240" s="397"/>
      <c r="Z240" s="397"/>
      <c r="AA240" s="397"/>
      <c r="AB240" s="397"/>
      <c r="AC240" s="397"/>
    </row>
    <row r="241" spans="1:30" s="2" customFormat="1" ht="39" customHeight="1" outlineLevel="1" x14ac:dyDescent="0.2">
      <c r="A241" s="134" t="s">
        <v>1121</v>
      </c>
      <c r="B241" s="148" t="s">
        <v>982</v>
      </c>
      <c r="C241" s="302">
        <f t="shared" ref="C241:C251" si="211">E241+J241+O241+T241+Y241</f>
        <v>33.700000000000003</v>
      </c>
      <c r="D241" s="124">
        <f t="shared" ref="D241:D251" si="212">F241+K241+P241+U241+Z241</f>
        <v>80424</v>
      </c>
      <c r="E241" s="302">
        <v>33.700000000000003</v>
      </c>
      <c r="F241" s="101">
        <f t="shared" ref="F241:F252" si="213">G241+H241+I241</f>
        <v>80424</v>
      </c>
      <c r="G241" s="101">
        <v>0</v>
      </c>
      <c r="H241" s="95">
        <v>76564</v>
      </c>
      <c r="I241" s="95">
        <v>3860</v>
      </c>
      <c r="J241" s="302">
        <v>0</v>
      </c>
      <c r="K241" s="104">
        <f>L241+M241+N241</f>
        <v>0</v>
      </c>
      <c r="L241" s="104">
        <v>0</v>
      </c>
      <c r="M241" s="104">
        <v>0</v>
      </c>
      <c r="N241" s="104">
        <v>0</v>
      </c>
      <c r="O241" s="136">
        <v>0</v>
      </c>
      <c r="P241" s="104">
        <f t="shared" ref="P241:P252" si="214">Q241+R241+S241</f>
        <v>0</v>
      </c>
      <c r="Q241" s="104">
        <v>0</v>
      </c>
      <c r="R241" s="104">
        <v>0</v>
      </c>
      <c r="S241" s="104">
        <v>0</v>
      </c>
      <c r="T241" s="136">
        <v>0</v>
      </c>
      <c r="U241" s="104">
        <f t="shared" ref="U241:U252" si="215">V241+W241+X241</f>
        <v>0</v>
      </c>
      <c r="V241" s="104">
        <v>0</v>
      </c>
      <c r="W241" s="104">
        <v>0</v>
      </c>
      <c r="X241" s="104">
        <v>0</v>
      </c>
      <c r="Y241" s="136">
        <v>0</v>
      </c>
      <c r="Z241" s="104">
        <f t="shared" ref="Z241:Z252" si="216">AA241+AB241+AC241</f>
        <v>0</v>
      </c>
      <c r="AA241" s="104">
        <v>0</v>
      </c>
      <c r="AB241" s="104">
        <v>0</v>
      </c>
      <c r="AC241" s="104">
        <v>0</v>
      </c>
      <c r="AD241" s="2" t="s">
        <v>1183</v>
      </c>
    </row>
    <row r="242" spans="1:30" s="4" customFormat="1" ht="51" customHeight="1" outlineLevel="1" x14ac:dyDescent="0.2">
      <c r="A242" s="134" t="s">
        <v>1122</v>
      </c>
      <c r="B242" s="154" t="s">
        <v>925</v>
      </c>
      <c r="C242" s="302">
        <f t="shared" si="211"/>
        <v>14.33</v>
      </c>
      <c r="D242" s="124">
        <f t="shared" si="212"/>
        <v>31759</v>
      </c>
      <c r="E242" s="122">
        <v>14.33</v>
      </c>
      <c r="F242" s="101">
        <f t="shared" si="213"/>
        <v>31759</v>
      </c>
      <c r="G242" s="101">
        <v>0</v>
      </c>
      <c r="H242" s="95">
        <v>30235</v>
      </c>
      <c r="I242" s="101">
        <v>1524</v>
      </c>
      <c r="J242" s="302">
        <v>0</v>
      </c>
      <c r="K242" s="104">
        <f t="shared" ref="K242:K278" si="217">L242+M242+N242</f>
        <v>0</v>
      </c>
      <c r="L242" s="104">
        <v>0</v>
      </c>
      <c r="M242" s="104">
        <v>0</v>
      </c>
      <c r="N242" s="104">
        <v>0</v>
      </c>
      <c r="O242" s="136">
        <v>0</v>
      </c>
      <c r="P242" s="104">
        <f t="shared" si="214"/>
        <v>0</v>
      </c>
      <c r="Q242" s="104">
        <v>0</v>
      </c>
      <c r="R242" s="104">
        <v>0</v>
      </c>
      <c r="S242" s="104">
        <v>0</v>
      </c>
      <c r="T242" s="136">
        <v>0</v>
      </c>
      <c r="U242" s="104">
        <f t="shared" si="215"/>
        <v>0</v>
      </c>
      <c r="V242" s="104">
        <v>0</v>
      </c>
      <c r="W242" s="104">
        <v>0</v>
      </c>
      <c r="X242" s="104">
        <v>0</v>
      </c>
      <c r="Y242" s="136">
        <v>0</v>
      </c>
      <c r="Z242" s="104">
        <f t="shared" si="216"/>
        <v>0</v>
      </c>
      <c r="AA242" s="104">
        <v>0</v>
      </c>
      <c r="AB242" s="104">
        <v>0</v>
      </c>
      <c r="AC242" s="104">
        <v>0</v>
      </c>
    </row>
    <row r="243" spans="1:30" s="2" customFormat="1" ht="63.6" customHeight="1" outlineLevel="1" x14ac:dyDescent="0.2">
      <c r="A243" s="134" t="s">
        <v>1123</v>
      </c>
      <c r="B243" s="148" t="s">
        <v>983</v>
      </c>
      <c r="C243" s="302">
        <f t="shared" si="211"/>
        <v>12.3</v>
      </c>
      <c r="D243" s="124">
        <f t="shared" si="212"/>
        <v>24595</v>
      </c>
      <c r="E243" s="149">
        <v>12.3</v>
      </c>
      <c r="F243" s="101">
        <f t="shared" si="213"/>
        <v>24595</v>
      </c>
      <c r="G243" s="101">
        <v>0</v>
      </c>
      <c r="H243" s="95">
        <v>23414</v>
      </c>
      <c r="I243" s="95">
        <v>1181</v>
      </c>
      <c r="J243" s="302">
        <v>0</v>
      </c>
      <c r="K243" s="104">
        <f t="shared" si="217"/>
        <v>0</v>
      </c>
      <c r="L243" s="104">
        <v>0</v>
      </c>
      <c r="M243" s="104">
        <v>0</v>
      </c>
      <c r="N243" s="104">
        <v>0</v>
      </c>
      <c r="O243" s="136">
        <v>0</v>
      </c>
      <c r="P243" s="104">
        <f t="shared" si="214"/>
        <v>0</v>
      </c>
      <c r="Q243" s="104">
        <v>0</v>
      </c>
      <c r="R243" s="104">
        <v>0</v>
      </c>
      <c r="S243" s="104">
        <v>0</v>
      </c>
      <c r="T243" s="136">
        <v>0</v>
      </c>
      <c r="U243" s="104">
        <f t="shared" si="215"/>
        <v>0</v>
      </c>
      <c r="V243" s="104">
        <v>0</v>
      </c>
      <c r="W243" s="104">
        <v>0</v>
      </c>
      <c r="X243" s="104">
        <v>0</v>
      </c>
      <c r="Y243" s="136">
        <v>0</v>
      </c>
      <c r="Z243" s="104">
        <f t="shared" si="216"/>
        <v>0</v>
      </c>
      <c r="AA243" s="104">
        <v>0</v>
      </c>
      <c r="AB243" s="104">
        <v>0</v>
      </c>
      <c r="AC243" s="104">
        <v>0</v>
      </c>
    </row>
    <row r="244" spans="1:30" s="2" customFormat="1" ht="84" customHeight="1" outlineLevel="1" x14ac:dyDescent="0.2">
      <c r="A244" s="134" t="s">
        <v>1124</v>
      </c>
      <c r="B244" s="148" t="s">
        <v>984</v>
      </c>
      <c r="C244" s="302">
        <f t="shared" si="211"/>
        <v>39.11</v>
      </c>
      <c r="D244" s="124">
        <f t="shared" si="212"/>
        <v>90005</v>
      </c>
      <c r="E244" s="149">
        <v>39.11</v>
      </c>
      <c r="F244" s="101">
        <f t="shared" si="213"/>
        <v>90005</v>
      </c>
      <c r="G244" s="101">
        <v>0</v>
      </c>
      <c r="H244" s="95">
        <v>85685</v>
      </c>
      <c r="I244" s="95">
        <v>4320</v>
      </c>
      <c r="J244" s="302">
        <v>0</v>
      </c>
      <c r="K244" s="104">
        <f t="shared" si="217"/>
        <v>0</v>
      </c>
      <c r="L244" s="104">
        <v>0</v>
      </c>
      <c r="M244" s="104">
        <v>0</v>
      </c>
      <c r="N244" s="104">
        <v>0</v>
      </c>
      <c r="O244" s="136">
        <v>0</v>
      </c>
      <c r="P244" s="104">
        <f t="shared" si="214"/>
        <v>0</v>
      </c>
      <c r="Q244" s="104">
        <v>0</v>
      </c>
      <c r="R244" s="104">
        <v>0</v>
      </c>
      <c r="S244" s="104">
        <v>0</v>
      </c>
      <c r="T244" s="136">
        <v>0</v>
      </c>
      <c r="U244" s="104">
        <f t="shared" si="215"/>
        <v>0</v>
      </c>
      <c r="V244" s="104">
        <v>0</v>
      </c>
      <c r="W244" s="104">
        <v>0</v>
      </c>
      <c r="X244" s="104">
        <v>0</v>
      </c>
      <c r="Y244" s="136">
        <v>0</v>
      </c>
      <c r="Z244" s="104">
        <f t="shared" si="216"/>
        <v>0</v>
      </c>
      <c r="AA244" s="104">
        <v>0</v>
      </c>
      <c r="AB244" s="104">
        <v>0</v>
      </c>
      <c r="AC244" s="104">
        <v>0</v>
      </c>
    </row>
    <row r="245" spans="1:30" s="4" customFormat="1" ht="36" customHeight="1" outlineLevel="1" x14ac:dyDescent="0.2">
      <c r="A245" s="134" t="s">
        <v>1125</v>
      </c>
      <c r="B245" s="154" t="s">
        <v>930</v>
      </c>
      <c r="C245" s="302">
        <f t="shared" si="211"/>
        <v>6.66</v>
      </c>
      <c r="D245" s="124">
        <f t="shared" si="212"/>
        <v>14226</v>
      </c>
      <c r="E245" s="122">
        <v>6.66</v>
      </c>
      <c r="F245" s="101">
        <f t="shared" si="213"/>
        <v>14226</v>
      </c>
      <c r="G245" s="101">
        <v>0</v>
      </c>
      <c r="H245" s="95">
        <v>13543</v>
      </c>
      <c r="I245" s="101">
        <v>683</v>
      </c>
      <c r="J245" s="302">
        <v>0</v>
      </c>
      <c r="K245" s="104">
        <f t="shared" si="217"/>
        <v>0</v>
      </c>
      <c r="L245" s="104">
        <v>0</v>
      </c>
      <c r="M245" s="104">
        <v>0</v>
      </c>
      <c r="N245" s="104">
        <v>0</v>
      </c>
      <c r="O245" s="136">
        <v>0</v>
      </c>
      <c r="P245" s="104">
        <f t="shared" si="214"/>
        <v>0</v>
      </c>
      <c r="Q245" s="104">
        <v>0</v>
      </c>
      <c r="R245" s="104">
        <v>0</v>
      </c>
      <c r="S245" s="104">
        <v>0</v>
      </c>
      <c r="T245" s="136">
        <v>0</v>
      </c>
      <c r="U245" s="104">
        <f t="shared" si="215"/>
        <v>0</v>
      </c>
      <c r="V245" s="104">
        <v>0</v>
      </c>
      <c r="W245" s="104">
        <v>0</v>
      </c>
      <c r="X245" s="104">
        <v>0</v>
      </c>
      <c r="Y245" s="136">
        <v>0</v>
      </c>
      <c r="Z245" s="104">
        <f t="shared" si="216"/>
        <v>0</v>
      </c>
      <c r="AA245" s="104">
        <v>0</v>
      </c>
      <c r="AB245" s="104">
        <v>0</v>
      </c>
      <c r="AC245" s="104">
        <v>0</v>
      </c>
    </row>
    <row r="246" spans="1:30" s="2" customFormat="1" ht="49.15" customHeight="1" outlineLevel="1" x14ac:dyDescent="0.2">
      <c r="A246" s="134" t="s">
        <v>1163</v>
      </c>
      <c r="B246" s="148" t="s">
        <v>985</v>
      </c>
      <c r="C246" s="302">
        <f t="shared" si="211"/>
        <v>26.66</v>
      </c>
      <c r="D246" s="124">
        <f t="shared" si="212"/>
        <v>67036</v>
      </c>
      <c r="E246" s="149">
        <v>26.66</v>
      </c>
      <c r="F246" s="101">
        <f t="shared" si="213"/>
        <v>67036</v>
      </c>
      <c r="G246" s="101">
        <v>0</v>
      </c>
      <c r="H246" s="95">
        <v>63818</v>
      </c>
      <c r="I246" s="95">
        <v>3218</v>
      </c>
      <c r="J246" s="302">
        <v>0</v>
      </c>
      <c r="K246" s="104">
        <f t="shared" si="217"/>
        <v>0</v>
      </c>
      <c r="L246" s="104">
        <v>0</v>
      </c>
      <c r="M246" s="104">
        <v>0</v>
      </c>
      <c r="N246" s="104">
        <v>0</v>
      </c>
      <c r="O246" s="136">
        <v>0</v>
      </c>
      <c r="P246" s="104">
        <f t="shared" si="214"/>
        <v>0</v>
      </c>
      <c r="Q246" s="104">
        <v>0</v>
      </c>
      <c r="R246" s="104">
        <v>0</v>
      </c>
      <c r="S246" s="104">
        <v>0</v>
      </c>
      <c r="T246" s="136">
        <v>0</v>
      </c>
      <c r="U246" s="104">
        <f t="shared" si="215"/>
        <v>0</v>
      </c>
      <c r="V246" s="104">
        <v>0</v>
      </c>
      <c r="W246" s="104">
        <v>0</v>
      </c>
      <c r="X246" s="104">
        <v>0</v>
      </c>
      <c r="Y246" s="136">
        <v>0</v>
      </c>
      <c r="Z246" s="104">
        <f t="shared" si="216"/>
        <v>0</v>
      </c>
      <c r="AA246" s="104">
        <v>0</v>
      </c>
      <c r="AB246" s="104">
        <v>0</v>
      </c>
      <c r="AC246" s="104">
        <v>0</v>
      </c>
    </row>
    <row r="247" spans="1:30" s="2" customFormat="1" ht="53.45" customHeight="1" outlineLevel="1" x14ac:dyDescent="0.2">
      <c r="A247" s="134" t="s">
        <v>1164</v>
      </c>
      <c r="B247" s="148" t="s">
        <v>927</v>
      </c>
      <c r="C247" s="302">
        <f t="shared" si="211"/>
        <v>51.6</v>
      </c>
      <c r="D247" s="124">
        <f t="shared" si="212"/>
        <v>106911</v>
      </c>
      <c r="E247" s="149">
        <v>51.6</v>
      </c>
      <c r="F247" s="101">
        <f t="shared" si="213"/>
        <v>106911</v>
      </c>
      <c r="G247" s="101">
        <v>0</v>
      </c>
      <c r="H247" s="95">
        <v>101779</v>
      </c>
      <c r="I247" s="95">
        <v>5132</v>
      </c>
      <c r="J247" s="302">
        <v>0</v>
      </c>
      <c r="K247" s="104">
        <f t="shared" si="217"/>
        <v>0</v>
      </c>
      <c r="L247" s="104">
        <v>0</v>
      </c>
      <c r="M247" s="104">
        <v>0</v>
      </c>
      <c r="N247" s="104">
        <v>0</v>
      </c>
      <c r="O247" s="136">
        <v>0</v>
      </c>
      <c r="P247" s="104">
        <f t="shared" si="214"/>
        <v>0</v>
      </c>
      <c r="Q247" s="104">
        <v>0</v>
      </c>
      <c r="R247" s="104">
        <v>0</v>
      </c>
      <c r="S247" s="104">
        <v>0</v>
      </c>
      <c r="T247" s="136">
        <v>0</v>
      </c>
      <c r="U247" s="104">
        <f t="shared" si="215"/>
        <v>0</v>
      </c>
      <c r="V247" s="104">
        <v>0</v>
      </c>
      <c r="W247" s="104">
        <v>0</v>
      </c>
      <c r="X247" s="104">
        <v>0</v>
      </c>
      <c r="Y247" s="136">
        <v>0</v>
      </c>
      <c r="Z247" s="104">
        <f t="shared" si="216"/>
        <v>0</v>
      </c>
      <c r="AA247" s="104">
        <v>0</v>
      </c>
      <c r="AB247" s="104">
        <v>0</v>
      </c>
      <c r="AC247" s="104">
        <v>0</v>
      </c>
    </row>
    <row r="248" spans="1:30" s="2" customFormat="1" ht="47.45" customHeight="1" outlineLevel="1" x14ac:dyDescent="0.2">
      <c r="A248" s="134" t="s">
        <v>1165</v>
      </c>
      <c r="B248" s="148" t="s">
        <v>986</v>
      </c>
      <c r="C248" s="302">
        <f t="shared" si="211"/>
        <v>29.7</v>
      </c>
      <c r="D248" s="124">
        <f t="shared" si="212"/>
        <v>76629</v>
      </c>
      <c r="E248" s="302">
        <v>29.7</v>
      </c>
      <c r="F248" s="101">
        <f t="shared" si="213"/>
        <v>76629</v>
      </c>
      <c r="G248" s="101">
        <v>0</v>
      </c>
      <c r="H248" s="95">
        <v>72951</v>
      </c>
      <c r="I248" s="95">
        <v>3678</v>
      </c>
      <c r="J248" s="302">
        <v>0</v>
      </c>
      <c r="K248" s="104">
        <f t="shared" si="217"/>
        <v>0</v>
      </c>
      <c r="L248" s="104">
        <v>0</v>
      </c>
      <c r="M248" s="104">
        <v>0</v>
      </c>
      <c r="N248" s="104">
        <v>0</v>
      </c>
      <c r="O248" s="136">
        <v>0</v>
      </c>
      <c r="P248" s="104">
        <f t="shared" si="214"/>
        <v>0</v>
      </c>
      <c r="Q248" s="104">
        <v>0</v>
      </c>
      <c r="R248" s="104">
        <v>0</v>
      </c>
      <c r="S248" s="104">
        <v>0</v>
      </c>
      <c r="T248" s="136">
        <v>0</v>
      </c>
      <c r="U248" s="104">
        <f t="shared" si="215"/>
        <v>0</v>
      </c>
      <c r="V248" s="104">
        <v>0</v>
      </c>
      <c r="W248" s="104">
        <v>0</v>
      </c>
      <c r="X248" s="104">
        <v>0</v>
      </c>
      <c r="Y248" s="136">
        <v>0</v>
      </c>
      <c r="Z248" s="104">
        <f t="shared" si="216"/>
        <v>0</v>
      </c>
      <c r="AA248" s="104">
        <v>0</v>
      </c>
      <c r="AB248" s="104">
        <v>0</v>
      </c>
      <c r="AC248" s="104">
        <v>0</v>
      </c>
    </row>
    <row r="249" spans="1:30" s="2" customFormat="1" ht="28.5" customHeight="1" outlineLevel="1" x14ac:dyDescent="0.2">
      <c r="A249" s="134" t="s">
        <v>1167</v>
      </c>
      <c r="B249" s="148" t="s">
        <v>987</v>
      </c>
      <c r="C249" s="302">
        <f t="shared" si="211"/>
        <v>32.51</v>
      </c>
      <c r="D249" s="124">
        <f t="shared" si="212"/>
        <v>109670</v>
      </c>
      <c r="E249" s="149">
        <v>32.51</v>
      </c>
      <c r="F249" s="101">
        <f t="shared" si="213"/>
        <v>109670</v>
      </c>
      <c r="G249" s="101">
        <v>0</v>
      </c>
      <c r="H249" s="95">
        <v>104406</v>
      </c>
      <c r="I249" s="95">
        <v>5264</v>
      </c>
      <c r="J249" s="302">
        <v>0</v>
      </c>
      <c r="K249" s="104">
        <f t="shared" si="217"/>
        <v>0</v>
      </c>
      <c r="L249" s="104">
        <v>0</v>
      </c>
      <c r="M249" s="104">
        <v>0</v>
      </c>
      <c r="N249" s="104">
        <v>0</v>
      </c>
      <c r="O249" s="136">
        <v>0</v>
      </c>
      <c r="P249" s="104">
        <f t="shared" si="214"/>
        <v>0</v>
      </c>
      <c r="Q249" s="104">
        <v>0</v>
      </c>
      <c r="R249" s="104">
        <v>0</v>
      </c>
      <c r="S249" s="104">
        <v>0</v>
      </c>
      <c r="T249" s="136">
        <v>0</v>
      </c>
      <c r="U249" s="104">
        <f t="shared" si="215"/>
        <v>0</v>
      </c>
      <c r="V249" s="104">
        <v>0</v>
      </c>
      <c r="W249" s="104">
        <v>0</v>
      </c>
      <c r="X249" s="104">
        <v>0</v>
      </c>
      <c r="Y249" s="136">
        <v>0</v>
      </c>
      <c r="Z249" s="104">
        <f t="shared" si="216"/>
        <v>0</v>
      </c>
      <c r="AA249" s="104">
        <v>0</v>
      </c>
      <c r="AB249" s="104">
        <v>0</v>
      </c>
      <c r="AC249" s="104">
        <v>0</v>
      </c>
    </row>
    <row r="250" spans="1:30" s="4" customFormat="1" ht="30" customHeight="1" outlineLevel="1" x14ac:dyDescent="0.2">
      <c r="A250" s="134" t="s">
        <v>1168</v>
      </c>
      <c r="B250" s="154" t="s">
        <v>988</v>
      </c>
      <c r="C250" s="302">
        <f t="shared" si="211"/>
        <v>2.0699999999999998</v>
      </c>
      <c r="D250" s="124">
        <f t="shared" si="212"/>
        <v>3457</v>
      </c>
      <c r="E250" s="122">
        <v>2.0699999999999998</v>
      </c>
      <c r="F250" s="101">
        <f t="shared" si="213"/>
        <v>3457</v>
      </c>
      <c r="G250" s="101">
        <v>0</v>
      </c>
      <c r="H250" s="95">
        <v>3291</v>
      </c>
      <c r="I250" s="101">
        <v>166</v>
      </c>
      <c r="J250" s="302">
        <v>0</v>
      </c>
      <c r="K250" s="104">
        <f t="shared" si="217"/>
        <v>0</v>
      </c>
      <c r="L250" s="104">
        <v>0</v>
      </c>
      <c r="M250" s="104">
        <v>0</v>
      </c>
      <c r="N250" s="104">
        <v>0</v>
      </c>
      <c r="O250" s="136">
        <v>0</v>
      </c>
      <c r="P250" s="104">
        <f t="shared" si="214"/>
        <v>0</v>
      </c>
      <c r="Q250" s="104">
        <v>0</v>
      </c>
      <c r="R250" s="104">
        <v>0</v>
      </c>
      <c r="S250" s="104">
        <v>0</v>
      </c>
      <c r="T250" s="136">
        <v>0</v>
      </c>
      <c r="U250" s="104">
        <f t="shared" si="215"/>
        <v>0</v>
      </c>
      <c r="V250" s="104">
        <v>0</v>
      </c>
      <c r="W250" s="104">
        <v>0</v>
      </c>
      <c r="X250" s="104">
        <v>0</v>
      </c>
      <c r="Y250" s="136">
        <v>0</v>
      </c>
      <c r="Z250" s="104">
        <f t="shared" si="216"/>
        <v>0</v>
      </c>
      <c r="AA250" s="104">
        <v>0</v>
      </c>
      <c r="AB250" s="104">
        <v>0</v>
      </c>
      <c r="AC250" s="104">
        <v>0</v>
      </c>
    </row>
    <row r="251" spans="1:30" s="4" customFormat="1" ht="61.5" customHeight="1" outlineLevel="1" x14ac:dyDescent="0.2">
      <c r="A251" s="134" t="s">
        <v>1169</v>
      </c>
      <c r="B251" s="154" t="s">
        <v>1357</v>
      </c>
      <c r="C251" s="302">
        <f t="shared" si="211"/>
        <v>95.759999999999991</v>
      </c>
      <c r="D251" s="124">
        <f t="shared" si="212"/>
        <v>153397</v>
      </c>
      <c r="E251" s="122">
        <v>45.6</v>
      </c>
      <c r="F251" s="101">
        <f t="shared" si="213"/>
        <v>74058</v>
      </c>
      <c r="G251" s="101">
        <v>0</v>
      </c>
      <c r="H251" s="95">
        <v>70503</v>
      </c>
      <c r="I251" s="101">
        <v>3555</v>
      </c>
      <c r="J251" s="302">
        <v>50.16</v>
      </c>
      <c r="K251" s="324">
        <f t="shared" si="217"/>
        <v>79339</v>
      </c>
      <c r="L251" s="324">
        <v>0</v>
      </c>
      <c r="M251" s="324">
        <v>74737</v>
      </c>
      <c r="N251" s="324">
        <v>4602</v>
      </c>
      <c r="O251" s="136">
        <v>0</v>
      </c>
      <c r="P251" s="104">
        <f t="shared" si="214"/>
        <v>0</v>
      </c>
      <c r="Q251" s="104">
        <v>0</v>
      </c>
      <c r="R251" s="104">
        <v>0</v>
      </c>
      <c r="S251" s="104">
        <v>0</v>
      </c>
      <c r="T251" s="136">
        <v>0</v>
      </c>
      <c r="U251" s="104">
        <f t="shared" si="215"/>
        <v>0</v>
      </c>
      <c r="V251" s="104">
        <v>0</v>
      </c>
      <c r="W251" s="104">
        <v>0</v>
      </c>
      <c r="X251" s="104">
        <v>0</v>
      </c>
      <c r="Y251" s="136">
        <v>0</v>
      </c>
      <c r="Z251" s="104">
        <f t="shared" si="216"/>
        <v>0</v>
      </c>
      <c r="AA251" s="104">
        <v>0</v>
      </c>
      <c r="AB251" s="104">
        <v>0</v>
      </c>
      <c r="AC251" s="104">
        <v>0</v>
      </c>
    </row>
    <row r="252" spans="1:30" s="4" customFormat="1" ht="36.75" customHeight="1" outlineLevel="1" x14ac:dyDescent="0.2">
      <c r="A252" s="134" t="s">
        <v>1170</v>
      </c>
      <c r="B252" s="154" t="s">
        <v>926</v>
      </c>
      <c r="C252" s="302">
        <f t="shared" ref="C252" si="218">E252+J252+O252+T252+Y252</f>
        <v>1.59</v>
      </c>
      <c r="D252" s="124">
        <f>F252+K252+P252+U252+Z252</f>
        <v>3910</v>
      </c>
      <c r="E252" s="122">
        <v>1.59</v>
      </c>
      <c r="F252" s="101">
        <f t="shared" si="213"/>
        <v>3910</v>
      </c>
      <c r="G252" s="101">
        <v>0</v>
      </c>
      <c r="H252" s="95">
        <v>3722</v>
      </c>
      <c r="I252" s="101">
        <v>188</v>
      </c>
      <c r="J252" s="302">
        <v>0</v>
      </c>
      <c r="K252" s="324">
        <f t="shared" si="217"/>
        <v>0</v>
      </c>
      <c r="L252" s="324">
        <v>0</v>
      </c>
      <c r="M252" s="324">
        <v>0</v>
      </c>
      <c r="N252" s="324">
        <v>0</v>
      </c>
      <c r="O252" s="136">
        <v>0</v>
      </c>
      <c r="P252" s="104">
        <f t="shared" si="214"/>
        <v>0</v>
      </c>
      <c r="Q252" s="104">
        <v>0</v>
      </c>
      <c r="R252" s="104">
        <v>0</v>
      </c>
      <c r="S252" s="104">
        <v>0</v>
      </c>
      <c r="T252" s="136">
        <v>0</v>
      </c>
      <c r="U252" s="104">
        <f t="shared" si="215"/>
        <v>0</v>
      </c>
      <c r="V252" s="104">
        <v>0</v>
      </c>
      <c r="W252" s="104">
        <v>0</v>
      </c>
      <c r="X252" s="104">
        <v>0</v>
      </c>
      <c r="Y252" s="136">
        <v>0</v>
      </c>
      <c r="Z252" s="104">
        <f t="shared" si="216"/>
        <v>0</v>
      </c>
      <c r="AA252" s="104">
        <v>0</v>
      </c>
      <c r="AB252" s="104">
        <v>0</v>
      </c>
      <c r="AC252" s="104">
        <v>0</v>
      </c>
    </row>
    <row r="253" spans="1:30" s="4" customFormat="1" ht="27.75" customHeight="1" outlineLevel="1" x14ac:dyDescent="0.2">
      <c r="A253" s="134" t="s">
        <v>1171</v>
      </c>
      <c r="B253" s="154" t="s">
        <v>1534</v>
      </c>
      <c r="C253" s="302">
        <f>E253+J253+O253+T253+Y253</f>
        <v>37.210999999999999</v>
      </c>
      <c r="D253" s="124">
        <f>F253+K253+P253+U253+Z253</f>
        <v>208721</v>
      </c>
      <c r="E253" s="122">
        <v>0</v>
      </c>
      <c r="F253" s="101">
        <f>G253+H253+I253</f>
        <v>0</v>
      </c>
      <c r="G253" s="101">
        <v>0</v>
      </c>
      <c r="H253" s="95">
        <v>0</v>
      </c>
      <c r="I253" s="95">
        <v>0</v>
      </c>
      <c r="J253" s="302">
        <v>0</v>
      </c>
      <c r="K253" s="324">
        <f>L253+M253+N253</f>
        <v>0</v>
      </c>
      <c r="L253" s="324">
        <v>0</v>
      </c>
      <c r="M253" s="324">
        <v>0</v>
      </c>
      <c r="N253" s="324">
        <v>0</v>
      </c>
      <c r="O253" s="136">
        <v>34.5</v>
      </c>
      <c r="P253" s="104">
        <f>Q253+R253+S253</f>
        <v>114899</v>
      </c>
      <c r="Q253" s="104">
        <v>0</v>
      </c>
      <c r="R253" s="104">
        <v>108235</v>
      </c>
      <c r="S253" s="104">
        <v>6664</v>
      </c>
      <c r="T253" s="302">
        <v>0</v>
      </c>
      <c r="U253" s="104">
        <f>V253+W253+X253</f>
        <v>0</v>
      </c>
      <c r="V253" s="104">
        <v>0</v>
      </c>
      <c r="W253" s="104">
        <v>0</v>
      </c>
      <c r="X253" s="104">
        <v>0</v>
      </c>
      <c r="Y253" s="136">
        <v>2.7109999999999999</v>
      </c>
      <c r="Z253" s="104">
        <v>93822</v>
      </c>
      <c r="AA253" s="104">
        <v>0</v>
      </c>
      <c r="AB253" s="104">
        <v>88380</v>
      </c>
      <c r="AC253" s="104">
        <v>5442</v>
      </c>
    </row>
    <row r="254" spans="1:30" s="4" customFormat="1" ht="27.75" customHeight="1" outlineLevel="1" x14ac:dyDescent="0.2">
      <c r="A254" s="134" t="s">
        <v>1172</v>
      </c>
      <c r="B254" s="154" t="s">
        <v>1532</v>
      </c>
      <c r="C254" s="302">
        <f>E254+J254+O254+T254+Y254</f>
        <v>16.2</v>
      </c>
      <c r="D254" s="124">
        <f>F254+K254+P254+U254+Z254</f>
        <v>59329</v>
      </c>
      <c r="E254" s="122">
        <v>0</v>
      </c>
      <c r="F254" s="101">
        <f>G254+H254+I254</f>
        <v>0</v>
      </c>
      <c r="G254" s="101">
        <v>0</v>
      </c>
      <c r="H254" s="95">
        <v>0</v>
      </c>
      <c r="I254" s="95">
        <v>0</v>
      </c>
      <c r="J254" s="302">
        <v>0</v>
      </c>
      <c r="K254" s="324">
        <f>L254+M254+N254</f>
        <v>0</v>
      </c>
      <c r="L254" s="324">
        <v>0</v>
      </c>
      <c r="M254" s="324">
        <v>0</v>
      </c>
      <c r="N254" s="324">
        <v>0</v>
      </c>
      <c r="O254" s="136">
        <v>16.2</v>
      </c>
      <c r="P254" s="104">
        <f>Q254+R254+S254</f>
        <v>59329</v>
      </c>
      <c r="Q254" s="104">
        <v>0</v>
      </c>
      <c r="R254" s="104">
        <v>55888</v>
      </c>
      <c r="S254" s="104">
        <v>3441</v>
      </c>
      <c r="T254" s="302">
        <v>0</v>
      </c>
      <c r="U254" s="104">
        <f>V254+W254+X254</f>
        <v>0</v>
      </c>
      <c r="V254" s="104">
        <v>0</v>
      </c>
      <c r="W254" s="104">
        <v>0</v>
      </c>
      <c r="X254" s="104">
        <v>0</v>
      </c>
      <c r="Y254" s="136">
        <v>0</v>
      </c>
      <c r="Z254" s="104">
        <v>0</v>
      </c>
      <c r="AA254" s="104">
        <v>0</v>
      </c>
      <c r="AB254" s="104">
        <v>0</v>
      </c>
      <c r="AC254" s="104">
        <v>0</v>
      </c>
    </row>
    <row r="255" spans="1:30" s="4" customFormat="1" ht="27.75" customHeight="1" outlineLevel="1" x14ac:dyDescent="0.2">
      <c r="A255" s="134" t="s">
        <v>1173</v>
      </c>
      <c r="B255" s="154" t="s">
        <v>1151</v>
      </c>
      <c r="C255" s="302">
        <f t="shared" ref="C255:C260" si="219">E255+J255+O255+T255+Y255</f>
        <v>26.05</v>
      </c>
      <c r="D255" s="124">
        <f t="shared" ref="D255:D260" si="220">F255+K255+P255+U255+Z255</f>
        <v>69597</v>
      </c>
      <c r="E255" s="122">
        <v>0</v>
      </c>
      <c r="F255" s="101">
        <f t="shared" ref="F255:F260" si="221">G255+H255+I255</f>
        <v>0</v>
      </c>
      <c r="G255" s="101">
        <v>0</v>
      </c>
      <c r="H255" s="95">
        <v>0</v>
      </c>
      <c r="I255" s="95">
        <v>0</v>
      </c>
      <c r="J255" s="302">
        <v>26.05</v>
      </c>
      <c r="K255" s="324">
        <f t="shared" si="217"/>
        <v>69597</v>
      </c>
      <c r="L255" s="324">
        <v>0</v>
      </c>
      <c r="M255" s="324">
        <v>65560</v>
      </c>
      <c r="N255" s="324">
        <v>4037</v>
      </c>
      <c r="O255" s="136">
        <v>0</v>
      </c>
      <c r="P255" s="104">
        <f t="shared" ref="P255:P260" si="222">Q255+R255+S255</f>
        <v>0</v>
      </c>
      <c r="Q255" s="104">
        <v>0</v>
      </c>
      <c r="R255" s="104">
        <v>0</v>
      </c>
      <c r="S255" s="104">
        <v>0</v>
      </c>
      <c r="T255" s="136">
        <v>0</v>
      </c>
      <c r="U255" s="104">
        <f t="shared" ref="U255:U260" si="223">V255+W255+X255</f>
        <v>0</v>
      </c>
      <c r="V255" s="104">
        <v>0</v>
      </c>
      <c r="W255" s="104">
        <v>0</v>
      </c>
      <c r="X255" s="104">
        <v>0</v>
      </c>
      <c r="Y255" s="136">
        <v>0</v>
      </c>
      <c r="Z255" s="104">
        <f t="shared" ref="Z255:Z260" si="224">AA255+AB255+AC255</f>
        <v>0</v>
      </c>
      <c r="AA255" s="104">
        <v>0</v>
      </c>
      <c r="AB255" s="104">
        <v>0</v>
      </c>
      <c r="AC255" s="104">
        <v>0</v>
      </c>
    </row>
    <row r="256" spans="1:30" s="4" customFormat="1" ht="33" customHeight="1" outlineLevel="1" x14ac:dyDescent="0.2">
      <c r="A256" s="134" t="s">
        <v>1174</v>
      </c>
      <c r="B256" s="154" t="s">
        <v>1152</v>
      </c>
      <c r="C256" s="302">
        <f t="shared" si="219"/>
        <v>62.48</v>
      </c>
      <c r="D256" s="124">
        <f t="shared" si="220"/>
        <v>181236</v>
      </c>
      <c r="E256" s="122">
        <v>0</v>
      </c>
      <c r="F256" s="101">
        <f t="shared" si="221"/>
        <v>0</v>
      </c>
      <c r="G256" s="101">
        <v>0</v>
      </c>
      <c r="H256" s="95">
        <v>0</v>
      </c>
      <c r="I256" s="95">
        <v>0</v>
      </c>
      <c r="J256" s="302">
        <v>62.48</v>
      </c>
      <c r="K256" s="324">
        <f t="shared" si="217"/>
        <v>181236</v>
      </c>
      <c r="L256" s="324">
        <v>0</v>
      </c>
      <c r="M256" s="324">
        <v>170724</v>
      </c>
      <c r="N256" s="324">
        <v>10512</v>
      </c>
      <c r="O256" s="136">
        <v>0</v>
      </c>
      <c r="P256" s="104">
        <f t="shared" si="222"/>
        <v>0</v>
      </c>
      <c r="Q256" s="104">
        <v>0</v>
      </c>
      <c r="R256" s="104">
        <v>0</v>
      </c>
      <c r="S256" s="104">
        <v>0</v>
      </c>
      <c r="T256" s="136">
        <v>0</v>
      </c>
      <c r="U256" s="104">
        <f t="shared" si="223"/>
        <v>0</v>
      </c>
      <c r="V256" s="104">
        <v>0</v>
      </c>
      <c r="W256" s="104">
        <v>0</v>
      </c>
      <c r="X256" s="104">
        <v>0</v>
      </c>
      <c r="Y256" s="136">
        <v>0</v>
      </c>
      <c r="Z256" s="104">
        <f t="shared" si="224"/>
        <v>0</v>
      </c>
      <c r="AA256" s="104">
        <v>0</v>
      </c>
      <c r="AB256" s="104">
        <v>0</v>
      </c>
      <c r="AC256" s="104">
        <v>0</v>
      </c>
    </row>
    <row r="257" spans="1:29" s="4" customFormat="1" ht="41.25" customHeight="1" outlineLevel="1" x14ac:dyDescent="0.2">
      <c r="A257" s="134" t="s">
        <v>1175</v>
      </c>
      <c r="B257" s="154" t="s">
        <v>1153</v>
      </c>
      <c r="C257" s="302">
        <f t="shared" si="219"/>
        <v>10.210000000000001</v>
      </c>
      <c r="D257" s="124">
        <f t="shared" si="220"/>
        <v>27897</v>
      </c>
      <c r="E257" s="122">
        <v>0</v>
      </c>
      <c r="F257" s="101">
        <f t="shared" si="221"/>
        <v>0</v>
      </c>
      <c r="G257" s="101">
        <v>0</v>
      </c>
      <c r="H257" s="95">
        <v>0</v>
      </c>
      <c r="I257" s="95">
        <v>0</v>
      </c>
      <c r="J257" s="302">
        <v>10.210000000000001</v>
      </c>
      <c r="K257" s="324">
        <f t="shared" si="217"/>
        <v>27897</v>
      </c>
      <c r="L257" s="324">
        <v>0</v>
      </c>
      <c r="M257" s="324">
        <v>26279</v>
      </c>
      <c r="N257" s="324">
        <v>1618</v>
      </c>
      <c r="O257" s="136">
        <v>0</v>
      </c>
      <c r="P257" s="104">
        <f t="shared" si="222"/>
        <v>0</v>
      </c>
      <c r="Q257" s="104">
        <v>0</v>
      </c>
      <c r="R257" s="104">
        <v>0</v>
      </c>
      <c r="S257" s="104">
        <v>0</v>
      </c>
      <c r="T257" s="136">
        <v>0</v>
      </c>
      <c r="U257" s="104">
        <f t="shared" si="223"/>
        <v>0</v>
      </c>
      <c r="V257" s="104">
        <v>0</v>
      </c>
      <c r="W257" s="104">
        <v>0</v>
      </c>
      <c r="X257" s="104">
        <v>0</v>
      </c>
      <c r="Y257" s="136">
        <v>0</v>
      </c>
      <c r="Z257" s="104">
        <f t="shared" si="224"/>
        <v>0</v>
      </c>
      <c r="AA257" s="104">
        <v>0</v>
      </c>
      <c r="AB257" s="104">
        <v>0</v>
      </c>
      <c r="AC257" s="104">
        <v>0</v>
      </c>
    </row>
    <row r="258" spans="1:29" s="4" customFormat="1" ht="25.5" customHeight="1" outlineLevel="1" x14ac:dyDescent="0.2">
      <c r="A258" s="134" t="s">
        <v>1176</v>
      </c>
      <c r="B258" s="154" t="s">
        <v>1154</v>
      </c>
      <c r="C258" s="302">
        <f t="shared" si="219"/>
        <v>41.93</v>
      </c>
      <c r="D258" s="124">
        <f t="shared" si="220"/>
        <v>105721</v>
      </c>
      <c r="E258" s="122">
        <v>0</v>
      </c>
      <c r="F258" s="101">
        <f t="shared" si="221"/>
        <v>0</v>
      </c>
      <c r="G258" s="101">
        <v>0</v>
      </c>
      <c r="H258" s="95">
        <v>0</v>
      </c>
      <c r="I258" s="95">
        <v>0</v>
      </c>
      <c r="J258" s="302">
        <v>41.93</v>
      </c>
      <c r="K258" s="324">
        <f t="shared" si="217"/>
        <v>105721</v>
      </c>
      <c r="L258" s="324">
        <v>0</v>
      </c>
      <c r="M258" s="324">
        <v>99589</v>
      </c>
      <c r="N258" s="324">
        <v>6132</v>
      </c>
      <c r="O258" s="136">
        <v>0</v>
      </c>
      <c r="P258" s="104">
        <f t="shared" si="222"/>
        <v>0</v>
      </c>
      <c r="Q258" s="104">
        <v>0</v>
      </c>
      <c r="R258" s="104">
        <v>0</v>
      </c>
      <c r="S258" s="104">
        <v>0</v>
      </c>
      <c r="T258" s="136">
        <v>0</v>
      </c>
      <c r="U258" s="104">
        <f t="shared" si="223"/>
        <v>0</v>
      </c>
      <c r="V258" s="104">
        <v>0</v>
      </c>
      <c r="W258" s="104">
        <v>0</v>
      </c>
      <c r="X258" s="104">
        <v>0</v>
      </c>
      <c r="Y258" s="136">
        <v>0</v>
      </c>
      <c r="Z258" s="104">
        <f t="shared" si="224"/>
        <v>0</v>
      </c>
      <c r="AA258" s="104">
        <v>0</v>
      </c>
      <c r="AB258" s="104">
        <v>0</v>
      </c>
      <c r="AC258" s="104">
        <v>0</v>
      </c>
    </row>
    <row r="259" spans="1:29" s="4" customFormat="1" ht="28.5" customHeight="1" outlineLevel="1" x14ac:dyDescent="0.2">
      <c r="A259" s="134" t="s">
        <v>1184</v>
      </c>
      <c r="B259" s="154" t="s">
        <v>1155</v>
      </c>
      <c r="C259" s="302">
        <f t="shared" si="219"/>
        <v>10.67</v>
      </c>
      <c r="D259" s="124">
        <f t="shared" si="220"/>
        <v>24727</v>
      </c>
      <c r="E259" s="122">
        <v>0</v>
      </c>
      <c r="F259" s="101">
        <f t="shared" si="221"/>
        <v>0</v>
      </c>
      <c r="G259" s="101">
        <v>0</v>
      </c>
      <c r="H259" s="95">
        <v>0</v>
      </c>
      <c r="I259" s="95">
        <v>0</v>
      </c>
      <c r="J259" s="302">
        <v>10.67</v>
      </c>
      <c r="K259" s="324">
        <f t="shared" si="217"/>
        <v>24727</v>
      </c>
      <c r="L259" s="324">
        <v>0</v>
      </c>
      <c r="M259" s="324">
        <v>23293</v>
      </c>
      <c r="N259" s="324">
        <v>1434</v>
      </c>
      <c r="O259" s="136">
        <v>0</v>
      </c>
      <c r="P259" s="104">
        <f t="shared" si="222"/>
        <v>0</v>
      </c>
      <c r="Q259" s="104">
        <v>0</v>
      </c>
      <c r="R259" s="104">
        <v>0</v>
      </c>
      <c r="S259" s="104">
        <v>0</v>
      </c>
      <c r="T259" s="136">
        <v>0</v>
      </c>
      <c r="U259" s="104">
        <f t="shared" si="223"/>
        <v>0</v>
      </c>
      <c r="V259" s="104">
        <v>0</v>
      </c>
      <c r="W259" s="104">
        <v>0</v>
      </c>
      <c r="X259" s="104">
        <v>0</v>
      </c>
      <c r="Y259" s="136">
        <v>0</v>
      </c>
      <c r="Z259" s="104">
        <f t="shared" si="224"/>
        <v>0</v>
      </c>
      <c r="AA259" s="104">
        <v>0</v>
      </c>
      <c r="AB259" s="104">
        <v>0</v>
      </c>
      <c r="AC259" s="104">
        <v>0</v>
      </c>
    </row>
    <row r="260" spans="1:29" s="4" customFormat="1" ht="31.5" customHeight="1" outlineLevel="1" x14ac:dyDescent="0.2">
      <c r="A260" s="134" t="s">
        <v>1286</v>
      </c>
      <c r="B260" s="154" t="s">
        <v>1156</v>
      </c>
      <c r="C260" s="302">
        <f t="shared" si="219"/>
        <v>7.85</v>
      </c>
      <c r="D260" s="124">
        <f t="shared" si="220"/>
        <v>21965</v>
      </c>
      <c r="E260" s="122">
        <v>0</v>
      </c>
      <c r="F260" s="101">
        <f t="shared" si="221"/>
        <v>0</v>
      </c>
      <c r="G260" s="101">
        <v>0</v>
      </c>
      <c r="H260" s="95">
        <v>0</v>
      </c>
      <c r="I260" s="95">
        <v>0</v>
      </c>
      <c r="J260" s="302">
        <v>7.85</v>
      </c>
      <c r="K260" s="324">
        <f t="shared" si="217"/>
        <v>21965</v>
      </c>
      <c r="L260" s="324">
        <v>0</v>
      </c>
      <c r="M260" s="324">
        <v>20691</v>
      </c>
      <c r="N260" s="324">
        <v>1274</v>
      </c>
      <c r="O260" s="136">
        <v>0</v>
      </c>
      <c r="P260" s="104">
        <f t="shared" si="222"/>
        <v>0</v>
      </c>
      <c r="Q260" s="104">
        <v>0</v>
      </c>
      <c r="R260" s="104">
        <v>0</v>
      </c>
      <c r="S260" s="104">
        <v>0</v>
      </c>
      <c r="T260" s="136">
        <v>0</v>
      </c>
      <c r="U260" s="104">
        <f t="shared" si="223"/>
        <v>0</v>
      </c>
      <c r="V260" s="104">
        <v>0</v>
      </c>
      <c r="W260" s="104">
        <v>0</v>
      </c>
      <c r="X260" s="104">
        <v>0</v>
      </c>
      <c r="Y260" s="136">
        <v>0</v>
      </c>
      <c r="Z260" s="104">
        <f t="shared" si="224"/>
        <v>0</v>
      </c>
      <c r="AA260" s="104">
        <v>0</v>
      </c>
      <c r="AB260" s="104">
        <v>0</v>
      </c>
      <c r="AC260" s="104">
        <v>0</v>
      </c>
    </row>
    <row r="261" spans="1:29" s="4" customFormat="1" ht="46.9" customHeight="1" outlineLevel="1" x14ac:dyDescent="0.2">
      <c r="A261" s="134" t="s">
        <v>1314</v>
      </c>
      <c r="B261" s="154" t="s">
        <v>1157</v>
      </c>
      <c r="C261" s="302">
        <f t="shared" ref="C261:C268" si="225">E261+J261+O261+T261+Y261</f>
        <v>5.65</v>
      </c>
      <c r="D261" s="124">
        <f t="shared" ref="D261:D268" si="226">F261+K261+P261+U261+Z261</f>
        <v>15236</v>
      </c>
      <c r="E261" s="122">
        <v>0</v>
      </c>
      <c r="F261" s="101">
        <f t="shared" ref="F261:F268" si="227">G261+H261+I261</f>
        <v>0</v>
      </c>
      <c r="G261" s="101">
        <v>0</v>
      </c>
      <c r="H261" s="95">
        <v>0</v>
      </c>
      <c r="I261" s="95">
        <v>0</v>
      </c>
      <c r="J261" s="302">
        <v>5.65</v>
      </c>
      <c r="K261" s="324">
        <f t="shared" si="217"/>
        <v>15236</v>
      </c>
      <c r="L261" s="324">
        <v>0</v>
      </c>
      <c r="M261" s="324">
        <v>14352</v>
      </c>
      <c r="N261" s="324">
        <v>884</v>
      </c>
      <c r="O261" s="136">
        <v>0</v>
      </c>
      <c r="P261" s="104">
        <f t="shared" ref="P261:P268" si="228">Q261+R261+S261</f>
        <v>0</v>
      </c>
      <c r="Q261" s="104">
        <v>0</v>
      </c>
      <c r="R261" s="104">
        <v>0</v>
      </c>
      <c r="S261" s="104">
        <v>0</v>
      </c>
      <c r="T261" s="136">
        <v>0</v>
      </c>
      <c r="U261" s="104">
        <f t="shared" ref="U261:U268" si="229">V261+W261+X261</f>
        <v>0</v>
      </c>
      <c r="V261" s="104">
        <v>0</v>
      </c>
      <c r="W261" s="104">
        <v>0</v>
      </c>
      <c r="X261" s="104">
        <v>0</v>
      </c>
      <c r="Y261" s="136">
        <v>0</v>
      </c>
      <c r="Z261" s="104">
        <f t="shared" ref="Z261:Z268" si="230">AA261+AB261+AC261</f>
        <v>0</v>
      </c>
      <c r="AA261" s="104">
        <v>0</v>
      </c>
      <c r="AB261" s="104">
        <v>0</v>
      </c>
      <c r="AC261" s="104">
        <v>0</v>
      </c>
    </row>
    <row r="262" spans="1:29" s="4" customFormat="1" ht="40.5" customHeight="1" outlineLevel="1" x14ac:dyDescent="0.2">
      <c r="A262" s="134" t="s">
        <v>1373</v>
      </c>
      <c r="B262" s="154" t="s">
        <v>1356</v>
      </c>
      <c r="C262" s="302">
        <f t="shared" ref="C262" si="231">E262+J262+O262+T262+Y262</f>
        <v>4.07</v>
      </c>
      <c r="D262" s="124">
        <f t="shared" ref="D262" si="232">F262+K262+P262+U262+Z262</f>
        <v>7629</v>
      </c>
      <c r="E262" s="122">
        <v>0</v>
      </c>
      <c r="F262" s="101">
        <f t="shared" ref="F262" si="233">G262+H262+I262</f>
        <v>0</v>
      </c>
      <c r="G262" s="101">
        <v>0</v>
      </c>
      <c r="H262" s="95">
        <v>0</v>
      </c>
      <c r="I262" s="95">
        <v>0</v>
      </c>
      <c r="J262" s="302">
        <v>4.07</v>
      </c>
      <c r="K262" s="324">
        <f t="shared" si="217"/>
        <v>7629</v>
      </c>
      <c r="L262" s="324">
        <v>0</v>
      </c>
      <c r="M262" s="324">
        <v>7187</v>
      </c>
      <c r="N262" s="324">
        <v>442</v>
      </c>
      <c r="O262" s="136">
        <v>0</v>
      </c>
      <c r="P262" s="104">
        <f t="shared" ref="P262" si="234">Q262+R262+S262</f>
        <v>0</v>
      </c>
      <c r="Q262" s="104">
        <v>0</v>
      </c>
      <c r="R262" s="104">
        <v>0</v>
      </c>
      <c r="S262" s="104">
        <v>0</v>
      </c>
      <c r="T262" s="136">
        <v>0</v>
      </c>
      <c r="U262" s="104">
        <f t="shared" ref="U262" si="235">V262+W262+X262</f>
        <v>0</v>
      </c>
      <c r="V262" s="104">
        <v>0</v>
      </c>
      <c r="W262" s="104">
        <v>0</v>
      </c>
      <c r="X262" s="104">
        <v>0</v>
      </c>
      <c r="Y262" s="136">
        <v>0</v>
      </c>
      <c r="Z262" s="104">
        <f t="shared" ref="Z262" si="236">AA262+AB262+AC262</f>
        <v>0</v>
      </c>
      <c r="AA262" s="104">
        <v>0</v>
      </c>
      <c r="AB262" s="104">
        <v>0</v>
      </c>
      <c r="AC262" s="104">
        <v>0</v>
      </c>
    </row>
    <row r="263" spans="1:29" s="4" customFormat="1" ht="33" customHeight="1" outlineLevel="1" x14ac:dyDescent="0.2">
      <c r="A263" s="134" t="s">
        <v>1374</v>
      </c>
      <c r="B263" s="154" t="s">
        <v>1158</v>
      </c>
      <c r="C263" s="302">
        <f t="shared" si="225"/>
        <v>0</v>
      </c>
      <c r="D263" s="124">
        <f t="shared" si="226"/>
        <v>0</v>
      </c>
      <c r="E263" s="122">
        <v>0</v>
      </c>
      <c r="F263" s="101">
        <f t="shared" si="227"/>
        <v>0</v>
      </c>
      <c r="G263" s="101">
        <v>0</v>
      </c>
      <c r="H263" s="95">
        <v>0</v>
      </c>
      <c r="I263" s="95">
        <v>0</v>
      </c>
      <c r="J263" s="302">
        <v>0</v>
      </c>
      <c r="K263" s="104">
        <f t="shared" si="217"/>
        <v>0</v>
      </c>
      <c r="L263" s="104">
        <v>0</v>
      </c>
      <c r="M263" s="104">
        <v>0</v>
      </c>
      <c r="N263" s="104">
        <v>0</v>
      </c>
      <c r="O263" s="136">
        <v>0</v>
      </c>
      <c r="P263" s="104">
        <f t="shared" si="228"/>
        <v>0</v>
      </c>
      <c r="Q263" s="104">
        <v>0</v>
      </c>
      <c r="R263" s="104">
        <v>0</v>
      </c>
      <c r="S263" s="104">
        <v>0</v>
      </c>
      <c r="T263" s="136">
        <v>0</v>
      </c>
      <c r="U263" s="104">
        <f t="shared" si="229"/>
        <v>0</v>
      </c>
      <c r="V263" s="104">
        <v>0</v>
      </c>
      <c r="W263" s="104">
        <v>0</v>
      </c>
      <c r="X263" s="104">
        <v>0</v>
      </c>
      <c r="Y263" s="136">
        <v>0</v>
      </c>
      <c r="Z263" s="104">
        <f t="shared" si="230"/>
        <v>0</v>
      </c>
      <c r="AA263" s="104">
        <v>0</v>
      </c>
      <c r="AB263" s="104">
        <v>0</v>
      </c>
      <c r="AC263" s="104">
        <v>0</v>
      </c>
    </row>
    <row r="264" spans="1:29" s="4" customFormat="1" ht="31.9" customHeight="1" outlineLevel="1" x14ac:dyDescent="0.2">
      <c r="A264" s="134" t="s">
        <v>1377</v>
      </c>
      <c r="B264" s="154" t="s">
        <v>1159</v>
      </c>
      <c r="C264" s="302">
        <f t="shared" si="225"/>
        <v>66.599999999999994</v>
      </c>
      <c r="D264" s="124">
        <f t="shared" si="226"/>
        <v>258586</v>
      </c>
      <c r="E264" s="122">
        <v>0</v>
      </c>
      <c r="F264" s="101">
        <f t="shared" si="227"/>
        <v>0</v>
      </c>
      <c r="G264" s="101">
        <v>0</v>
      </c>
      <c r="H264" s="95">
        <v>0</v>
      </c>
      <c r="I264" s="95">
        <v>0</v>
      </c>
      <c r="J264" s="302">
        <v>0</v>
      </c>
      <c r="K264" s="104">
        <f t="shared" si="217"/>
        <v>0</v>
      </c>
      <c r="L264" s="104">
        <v>0</v>
      </c>
      <c r="M264" s="104">
        <v>0</v>
      </c>
      <c r="N264" s="104">
        <v>0</v>
      </c>
      <c r="O264" s="136">
        <v>66.599999999999994</v>
      </c>
      <c r="P264" s="104">
        <f>Q264+R264+S264</f>
        <v>258586</v>
      </c>
      <c r="Q264" s="104">
        <v>0</v>
      </c>
      <c r="R264" s="104">
        <v>243588</v>
      </c>
      <c r="S264" s="104">
        <v>14998</v>
      </c>
      <c r="T264" s="136">
        <v>0</v>
      </c>
      <c r="U264" s="104">
        <f t="shared" si="229"/>
        <v>0</v>
      </c>
      <c r="V264" s="104">
        <v>0</v>
      </c>
      <c r="W264" s="104">
        <v>0</v>
      </c>
      <c r="X264" s="104">
        <v>0</v>
      </c>
      <c r="Y264" s="136">
        <v>0</v>
      </c>
      <c r="Z264" s="104">
        <f t="shared" si="230"/>
        <v>0</v>
      </c>
      <c r="AA264" s="104">
        <v>0</v>
      </c>
      <c r="AB264" s="104">
        <v>0</v>
      </c>
      <c r="AC264" s="104">
        <v>0</v>
      </c>
    </row>
    <row r="265" spans="1:29" s="4" customFormat="1" ht="39.75" customHeight="1" outlineLevel="1" x14ac:dyDescent="0.2">
      <c r="A265" s="134" t="s">
        <v>1378</v>
      </c>
      <c r="B265" s="154" t="s">
        <v>1552</v>
      </c>
      <c r="C265" s="302">
        <f t="shared" si="225"/>
        <v>26</v>
      </c>
      <c r="D265" s="124">
        <f>F265+K265+P265+U265+Z265</f>
        <v>93348</v>
      </c>
      <c r="E265" s="122">
        <v>0</v>
      </c>
      <c r="F265" s="101">
        <f t="shared" si="227"/>
        <v>0</v>
      </c>
      <c r="G265" s="101">
        <v>0</v>
      </c>
      <c r="H265" s="95">
        <v>0</v>
      </c>
      <c r="I265" s="95">
        <v>0</v>
      </c>
      <c r="J265" s="302">
        <v>0</v>
      </c>
      <c r="K265" s="104">
        <f t="shared" si="217"/>
        <v>0</v>
      </c>
      <c r="L265" s="104">
        <v>0</v>
      </c>
      <c r="M265" s="104">
        <v>0</v>
      </c>
      <c r="N265" s="104">
        <v>0</v>
      </c>
      <c r="O265" s="136">
        <v>26</v>
      </c>
      <c r="P265" s="104">
        <f t="shared" si="228"/>
        <v>93348</v>
      </c>
      <c r="Q265" s="104">
        <v>0</v>
      </c>
      <c r="R265" s="104">
        <v>87934</v>
      </c>
      <c r="S265" s="104">
        <v>5414</v>
      </c>
      <c r="T265" s="136">
        <v>0</v>
      </c>
      <c r="U265" s="104">
        <f t="shared" si="229"/>
        <v>0</v>
      </c>
      <c r="V265" s="104">
        <v>0</v>
      </c>
      <c r="W265" s="104">
        <v>0</v>
      </c>
      <c r="X265" s="104">
        <v>0</v>
      </c>
      <c r="Y265" s="136">
        <v>0</v>
      </c>
      <c r="Z265" s="104">
        <f t="shared" si="230"/>
        <v>0</v>
      </c>
      <c r="AA265" s="104">
        <v>0</v>
      </c>
      <c r="AB265" s="104">
        <v>0</v>
      </c>
      <c r="AC265" s="104">
        <v>0</v>
      </c>
    </row>
    <row r="266" spans="1:29" s="4" customFormat="1" ht="37.9" customHeight="1" outlineLevel="1" x14ac:dyDescent="0.2">
      <c r="A266" s="134" t="s">
        <v>1379</v>
      </c>
      <c r="B266" s="154" t="s">
        <v>1160</v>
      </c>
      <c r="C266" s="302">
        <f t="shared" si="225"/>
        <v>4.7</v>
      </c>
      <c r="D266" s="124">
        <f t="shared" si="226"/>
        <v>18584</v>
      </c>
      <c r="E266" s="122">
        <v>0</v>
      </c>
      <c r="F266" s="101">
        <f t="shared" si="227"/>
        <v>0</v>
      </c>
      <c r="G266" s="101">
        <v>0</v>
      </c>
      <c r="H266" s="95">
        <v>0</v>
      </c>
      <c r="I266" s="95">
        <v>0</v>
      </c>
      <c r="J266" s="302">
        <v>0</v>
      </c>
      <c r="K266" s="104">
        <f t="shared" si="217"/>
        <v>0</v>
      </c>
      <c r="L266" s="104">
        <v>0</v>
      </c>
      <c r="M266" s="104">
        <v>0</v>
      </c>
      <c r="N266" s="104">
        <v>0</v>
      </c>
      <c r="O266" s="136">
        <v>4.7</v>
      </c>
      <c r="P266" s="104">
        <f t="shared" si="228"/>
        <v>18584</v>
      </c>
      <c r="Q266" s="104">
        <v>0</v>
      </c>
      <c r="R266" s="104">
        <v>17506</v>
      </c>
      <c r="S266" s="104">
        <v>1078</v>
      </c>
      <c r="T266" s="136">
        <v>0</v>
      </c>
      <c r="U266" s="104">
        <f t="shared" si="229"/>
        <v>0</v>
      </c>
      <c r="V266" s="104">
        <v>0</v>
      </c>
      <c r="W266" s="104">
        <v>0</v>
      </c>
      <c r="X266" s="104">
        <v>0</v>
      </c>
      <c r="Y266" s="136">
        <v>0</v>
      </c>
      <c r="Z266" s="104">
        <f t="shared" si="230"/>
        <v>0</v>
      </c>
      <c r="AA266" s="104">
        <v>0</v>
      </c>
      <c r="AB266" s="104">
        <v>0</v>
      </c>
      <c r="AC266" s="104">
        <v>0</v>
      </c>
    </row>
    <row r="267" spans="1:29" s="4" customFormat="1" ht="33" customHeight="1" outlineLevel="1" x14ac:dyDescent="0.2">
      <c r="A267" s="134" t="s">
        <v>1513</v>
      </c>
      <c r="B267" s="154" t="s">
        <v>1161</v>
      </c>
      <c r="C267" s="302">
        <f t="shared" si="225"/>
        <v>0</v>
      </c>
      <c r="D267" s="124">
        <f t="shared" si="226"/>
        <v>0</v>
      </c>
      <c r="E267" s="122">
        <v>0</v>
      </c>
      <c r="F267" s="101">
        <f t="shared" si="227"/>
        <v>0</v>
      </c>
      <c r="G267" s="101">
        <v>0</v>
      </c>
      <c r="H267" s="95">
        <v>0</v>
      </c>
      <c r="I267" s="95">
        <v>0</v>
      </c>
      <c r="J267" s="302">
        <v>0</v>
      </c>
      <c r="K267" s="104">
        <f t="shared" si="217"/>
        <v>0</v>
      </c>
      <c r="L267" s="104">
        <v>0</v>
      </c>
      <c r="M267" s="104">
        <v>0</v>
      </c>
      <c r="N267" s="104">
        <v>0</v>
      </c>
      <c r="O267" s="136">
        <v>0</v>
      </c>
      <c r="P267" s="104">
        <f t="shared" si="228"/>
        <v>0</v>
      </c>
      <c r="Q267" s="104">
        <v>0</v>
      </c>
      <c r="R267" s="104">
        <v>0</v>
      </c>
      <c r="S267" s="104">
        <v>0</v>
      </c>
      <c r="T267" s="136">
        <v>0</v>
      </c>
      <c r="U267" s="104">
        <f t="shared" si="229"/>
        <v>0</v>
      </c>
      <c r="V267" s="104">
        <v>0</v>
      </c>
      <c r="W267" s="104">
        <v>0</v>
      </c>
      <c r="X267" s="104">
        <v>0</v>
      </c>
      <c r="Y267" s="136">
        <v>0</v>
      </c>
      <c r="Z267" s="104">
        <f t="shared" si="230"/>
        <v>0</v>
      </c>
      <c r="AA267" s="104">
        <v>0</v>
      </c>
      <c r="AB267" s="104">
        <v>0</v>
      </c>
      <c r="AC267" s="104">
        <v>0</v>
      </c>
    </row>
    <row r="268" spans="1:29" s="4" customFormat="1" ht="36" customHeight="1" outlineLevel="1" x14ac:dyDescent="0.2">
      <c r="A268" s="134" t="s">
        <v>1514</v>
      </c>
      <c r="B268" s="154" t="s">
        <v>1162</v>
      </c>
      <c r="C268" s="302">
        <f t="shared" si="225"/>
        <v>10.9</v>
      </c>
      <c r="D268" s="124">
        <f t="shared" si="226"/>
        <v>41320</v>
      </c>
      <c r="E268" s="122">
        <v>0</v>
      </c>
      <c r="F268" s="101">
        <f t="shared" si="227"/>
        <v>0</v>
      </c>
      <c r="G268" s="101">
        <v>0</v>
      </c>
      <c r="H268" s="95">
        <v>0</v>
      </c>
      <c r="I268" s="95">
        <v>0</v>
      </c>
      <c r="J268" s="302">
        <v>0</v>
      </c>
      <c r="K268" s="104">
        <f t="shared" si="217"/>
        <v>0</v>
      </c>
      <c r="L268" s="104">
        <v>0</v>
      </c>
      <c r="M268" s="104">
        <v>0</v>
      </c>
      <c r="N268" s="104">
        <v>0</v>
      </c>
      <c r="O268" s="136">
        <v>10.9</v>
      </c>
      <c r="P268" s="104">
        <f t="shared" si="228"/>
        <v>41320</v>
      </c>
      <c r="Q268" s="104">
        <v>0</v>
      </c>
      <c r="R268" s="104">
        <v>38923</v>
      </c>
      <c r="S268" s="104">
        <v>2397</v>
      </c>
      <c r="T268" s="136">
        <v>0</v>
      </c>
      <c r="U268" s="104">
        <f t="shared" si="229"/>
        <v>0</v>
      </c>
      <c r="V268" s="104">
        <v>0</v>
      </c>
      <c r="W268" s="104">
        <v>0</v>
      </c>
      <c r="X268" s="104">
        <v>0</v>
      </c>
      <c r="Y268" s="136">
        <v>0</v>
      </c>
      <c r="Z268" s="104">
        <f t="shared" si="230"/>
        <v>0</v>
      </c>
      <c r="AA268" s="104">
        <v>0</v>
      </c>
      <c r="AB268" s="104">
        <v>0</v>
      </c>
      <c r="AC268" s="104">
        <v>0</v>
      </c>
    </row>
    <row r="269" spans="1:29" s="4" customFormat="1" ht="36" customHeight="1" outlineLevel="1" x14ac:dyDescent="0.2">
      <c r="A269" s="134" t="s">
        <v>1515</v>
      </c>
      <c r="B269" s="154" t="s">
        <v>1509</v>
      </c>
      <c r="C269" s="302">
        <f t="shared" ref="C269:C273" si="237">E269+J269+O269+T269+Y269</f>
        <v>0.6</v>
      </c>
      <c r="D269" s="124">
        <f t="shared" ref="D269:D273" si="238">F269+K269+P269+U269+Z269</f>
        <v>307184</v>
      </c>
      <c r="E269" s="122">
        <v>0</v>
      </c>
      <c r="F269" s="101">
        <f t="shared" ref="F269:F273" si="239">G269+H269+I269</f>
        <v>0</v>
      </c>
      <c r="G269" s="101">
        <v>0</v>
      </c>
      <c r="H269" s="95">
        <v>0</v>
      </c>
      <c r="I269" s="95">
        <v>0</v>
      </c>
      <c r="J269" s="302">
        <v>0</v>
      </c>
      <c r="K269" s="104">
        <f t="shared" ref="K269:K273" si="240">L269+M269+N269</f>
        <v>0</v>
      </c>
      <c r="L269" s="104">
        <v>0</v>
      </c>
      <c r="M269" s="104">
        <v>0</v>
      </c>
      <c r="N269" s="104">
        <v>0</v>
      </c>
      <c r="O269" s="136">
        <v>0.6</v>
      </c>
      <c r="P269" s="104">
        <f t="shared" ref="P269:P273" si="241">Q269+R269+S269</f>
        <v>0</v>
      </c>
      <c r="Q269" s="104">
        <v>0</v>
      </c>
      <c r="R269" s="104">
        <v>0</v>
      </c>
      <c r="S269" s="104">
        <v>0</v>
      </c>
      <c r="T269" s="136">
        <v>0</v>
      </c>
      <c r="U269" s="104">
        <f t="shared" ref="U269:U273" si="242">V269+W269+X269</f>
        <v>307184</v>
      </c>
      <c r="V269" s="104">
        <v>0</v>
      </c>
      <c r="W269" s="104">
        <v>289367</v>
      </c>
      <c r="X269" s="104">
        <v>17817</v>
      </c>
      <c r="Y269" s="136">
        <v>0</v>
      </c>
      <c r="Z269" s="104">
        <f t="shared" ref="Z269:Z273" si="243">AA269+AB269+AC269</f>
        <v>0</v>
      </c>
      <c r="AA269" s="104">
        <v>0</v>
      </c>
      <c r="AB269" s="104">
        <v>0</v>
      </c>
      <c r="AC269" s="104">
        <v>0</v>
      </c>
    </row>
    <row r="270" spans="1:29" s="4" customFormat="1" ht="36" customHeight="1" outlineLevel="1" x14ac:dyDescent="0.2">
      <c r="A270" s="134" t="s">
        <v>1516</v>
      </c>
      <c r="B270" s="154" t="s">
        <v>1510</v>
      </c>
      <c r="C270" s="302">
        <f t="shared" si="237"/>
        <v>0.6</v>
      </c>
      <c r="D270" s="124">
        <f t="shared" si="238"/>
        <v>272278</v>
      </c>
      <c r="E270" s="122">
        <v>0</v>
      </c>
      <c r="F270" s="101">
        <f t="shared" si="239"/>
        <v>0</v>
      </c>
      <c r="G270" s="101">
        <v>0</v>
      </c>
      <c r="H270" s="95">
        <v>0</v>
      </c>
      <c r="I270" s="95">
        <v>0</v>
      </c>
      <c r="J270" s="302">
        <v>0</v>
      </c>
      <c r="K270" s="104">
        <f t="shared" si="240"/>
        <v>0</v>
      </c>
      <c r="L270" s="104">
        <v>0</v>
      </c>
      <c r="M270" s="104">
        <v>0</v>
      </c>
      <c r="N270" s="104">
        <v>0</v>
      </c>
      <c r="O270" s="136">
        <v>0.6</v>
      </c>
      <c r="P270" s="104">
        <f t="shared" si="241"/>
        <v>0</v>
      </c>
      <c r="Q270" s="104">
        <v>0</v>
      </c>
      <c r="R270" s="104">
        <v>0</v>
      </c>
      <c r="S270" s="104">
        <v>0</v>
      </c>
      <c r="T270" s="136">
        <v>0</v>
      </c>
      <c r="U270" s="104">
        <f t="shared" si="242"/>
        <v>272278</v>
      </c>
      <c r="V270" s="104">
        <v>0</v>
      </c>
      <c r="W270" s="104">
        <v>256486</v>
      </c>
      <c r="X270" s="104">
        <v>15792</v>
      </c>
      <c r="Y270" s="136">
        <v>0</v>
      </c>
      <c r="Z270" s="104">
        <f t="shared" si="243"/>
        <v>0</v>
      </c>
      <c r="AA270" s="104">
        <v>0</v>
      </c>
      <c r="AB270" s="104">
        <v>0</v>
      </c>
      <c r="AC270" s="104">
        <v>0</v>
      </c>
    </row>
    <row r="271" spans="1:29" s="4" customFormat="1" ht="36" customHeight="1" outlineLevel="1" x14ac:dyDescent="0.2">
      <c r="A271" s="134" t="s">
        <v>1533</v>
      </c>
      <c r="B271" s="154" t="s">
        <v>1511</v>
      </c>
      <c r="C271" s="302">
        <f t="shared" si="237"/>
        <v>0.6</v>
      </c>
      <c r="D271" s="124">
        <f t="shared" si="238"/>
        <v>98824</v>
      </c>
      <c r="E271" s="122">
        <v>0</v>
      </c>
      <c r="F271" s="101">
        <f t="shared" si="239"/>
        <v>0</v>
      </c>
      <c r="G271" s="101">
        <v>0</v>
      </c>
      <c r="H271" s="95">
        <v>0</v>
      </c>
      <c r="I271" s="95">
        <v>0</v>
      </c>
      <c r="J271" s="302">
        <v>0</v>
      </c>
      <c r="K271" s="104">
        <f t="shared" si="240"/>
        <v>0</v>
      </c>
      <c r="L271" s="104">
        <v>0</v>
      </c>
      <c r="M271" s="104">
        <v>0</v>
      </c>
      <c r="N271" s="104">
        <v>0</v>
      </c>
      <c r="O271" s="136">
        <v>0.6</v>
      </c>
      <c r="P271" s="104">
        <f t="shared" si="241"/>
        <v>0</v>
      </c>
      <c r="Q271" s="104">
        <v>0</v>
      </c>
      <c r="R271" s="104">
        <v>0</v>
      </c>
      <c r="S271" s="104">
        <v>0</v>
      </c>
      <c r="T271" s="136">
        <v>0</v>
      </c>
      <c r="U271" s="104">
        <f t="shared" si="242"/>
        <v>98824</v>
      </c>
      <c r="V271" s="104">
        <v>0</v>
      </c>
      <c r="W271" s="104">
        <v>93092</v>
      </c>
      <c r="X271" s="104">
        <v>5732</v>
      </c>
      <c r="Y271" s="136">
        <v>0</v>
      </c>
      <c r="Z271" s="104">
        <f t="shared" si="243"/>
        <v>0</v>
      </c>
      <c r="AA271" s="104">
        <v>0</v>
      </c>
      <c r="AB271" s="104">
        <v>0</v>
      </c>
      <c r="AC271" s="104">
        <v>0</v>
      </c>
    </row>
    <row r="272" spans="1:29" s="4" customFormat="1" ht="52.5" customHeight="1" outlineLevel="1" x14ac:dyDescent="0.2">
      <c r="A272" s="134" t="s">
        <v>1536</v>
      </c>
      <c r="B272" s="154" t="s">
        <v>1554</v>
      </c>
      <c r="C272" s="302">
        <f t="shared" ref="C272" si="244">E272+J272+O272+T272+Y272</f>
        <v>1.6</v>
      </c>
      <c r="D272" s="124">
        <f t="shared" ref="D272" si="245">F272+K272+P272+U272+Z272</f>
        <v>64814</v>
      </c>
      <c r="E272" s="122">
        <v>1</v>
      </c>
      <c r="F272" s="101">
        <f t="shared" ref="F272" si="246">G272+H272+I272</f>
        <v>0</v>
      </c>
      <c r="G272" s="101">
        <v>0</v>
      </c>
      <c r="H272" s="95">
        <v>0</v>
      </c>
      <c r="I272" s="95">
        <v>0</v>
      </c>
      <c r="J272" s="302">
        <v>0</v>
      </c>
      <c r="K272" s="104">
        <f t="shared" ref="K272" si="247">L272+M272+N272</f>
        <v>0</v>
      </c>
      <c r="L272" s="104">
        <v>0</v>
      </c>
      <c r="M272" s="104">
        <v>0</v>
      </c>
      <c r="N272" s="104">
        <v>0</v>
      </c>
      <c r="O272" s="136">
        <v>0.6</v>
      </c>
      <c r="P272" s="104">
        <f t="shared" ref="P272" si="248">Q272+R272+S272</f>
        <v>0</v>
      </c>
      <c r="Q272" s="104">
        <v>0</v>
      </c>
      <c r="R272" s="104">
        <v>0</v>
      </c>
      <c r="S272" s="104">
        <v>0</v>
      </c>
      <c r="T272" s="136">
        <v>0</v>
      </c>
      <c r="U272" s="104">
        <f t="shared" ref="U272" si="249">V272+W272+X272</f>
        <v>64814</v>
      </c>
      <c r="V272" s="104">
        <v>0</v>
      </c>
      <c r="W272" s="104">
        <v>61055</v>
      </c>
      <c r="X272" s="104">
        <v>3759</v>
      </c>
      <c r="Y272" s="136">
        <v>0</v>
      </c>
      <c r="Z272" s="104">
        <f t="shared" ref="Z272" si="250">AA272+AB272+AC272</f>
        <v>0</v>
      </c>
      <c r="AA272" s="104">
        <v>0</v>
      </c>
      <c r="AB272" s="104">
        <v>0</v>
      </c>
      <c r="AC272" s="104">
        <v>0</v>
      </c>
    </row>
    <row r="273" spans="1:31" s="4" customFormat="1" ht="36" customHeight="1" outlineLevel="1" x14ac:dyDescent="0.2">
      <c r="A273" s="134" t="s">
        <v>1553</v>
      </c>
      <c r="B273" s="154" t="s">
        <v>1512</v>
      </c>
      <c r="C273" s="302">
        <f t="shared" si="237"/>
        <v>0</v>
      </c>
      <c r="D273" s="124">
        <f t="shared" si="238"/>
        <v>0</v>
      </c>
      <c r="E273" s="122">
        <v>0</v>
      </c>
      <c r="F273" s="101">
        <f t="shared" si="239"/>
        <v>0</v>
      </c>
      <c r="G273" s="101">
        <v>0</v>
      </c>
      <c r="H273" s="95">
        <v>0</v>
      </c>
      <c r="I273" s="95">
        <v>0</v>
      </c>
      <c r="J273" s="302">
        <v>0</v>
      </c>
      <c r="K273" s="104">
        <f t="shared" si="240"/>
        <v>0</v>
      </c>
      <c r="L273" s="104">
        <v>0</v>
      </c>
      <c r="M273" s="104">
        <v>0</v>
      </c>
      <c r="N273" s="104">
        <v>0</v>
      </c>
      <c r="O273" s="136">
        <v>0</v>
      </c>
      <c r="P273" s="104">
        <f t="shared" si="241"/>
        <v>0</v>
      </c>
      <c r="Q273" s="104">
        <v>0</v>
      </c>
      <c r="R273" s="104">
        <v>0</v>
      </c>
      <c r="S273" s="104">
        <v>0</v>
      </c>
      <c r="T273" s="136">
        <v>0</v>
      </c>
      <c r="U273" s="104">
        <f t="shared" si="242"/>
        <v>0</v>
      </c>
      <c r="V273" s="104">
        <v>0</v>
      </c>
      <c r="W273" s="104">
        <v>0</v>
      </c>
      <c r="X273" s="104">
        <v>0</v>
      </c>
      <c r="Y273" s="136">
        <v>0</v>
      </c>
      <c r="Z273" s="104">
        <f t="shared" si="243"/>
        <v>0</v>
      </c>
      <c r="AA273" s="104">
        <v>0</v>
      </c>
      <c r="AB273" s="104">
        <v>0</v>
      </c>
      <c r="AC273" s="104">
        <v>0</v>
      </c>
    </row>
    <row r="274" spans="1:31" s="4" customFormat="1" ht="36" customHeight="1" outlineLevel="1" x14ac:dyDescent="0.2">
      <c r="A274" s="134" t="s">
        <v>1624</v>
      </c>
      <c r="B274" s="154" t="s">
        <v>1612</v>
      </c>
      <c r="C274" s="302">
        <f t="shared" ref="C274" si="251">E274+J274+O274+T274+Y274</f>
        <v>53.9</v>
      </c>
      <c r="D274" s="124">
        <f t="shared" ref="D274" si="252">F274+K274+P274+U274+Z274</f>
        <v>157034</v>
      </c>
      <c r="E274" s="122">
        <v>0</v>
      </c>
      <c r="F274" s="101">
        <f t="shared" ref="F274" si="253">G274+H274+I274</f>
        <v>0</v>
      </c>
      <c r="G274" s="101">
        <v>0</v>
      </c>
      <c r="H274" s="95">
        <v>0</v>
      </c>
      <c r="I274" s="95">
        <v>0</v>
      </c>
      <c r="J274" s="302">
        <v>0</v>
      </c>
      <c r="K274" s="104">
        <f t="shared" ref="K274" si="254">L274+M274+N274</f>
        <v>0</v>
      </c>
      <c r="L274" s="104">
        <v>0</v>
      </c>
      <c r="M274" s="104">
        <v>0</v>
      </c>
      <c r="N274" s="104">
        <v>0</v>
      </c>
      <c r="O274" s="136">
        <v>53.9</v>
      </c>
      <c r="P274" s="104">
        <f t="shared" ref="P274" si="255">Q274+R274+S274</f>
        <v>157034</v>
      </c>
      <c r="Q274" s="104">
        <v>0</v>
      </c>
      <c r="R274" s="104">
        <v>147926</v>
      </c>
      <c r="S274" s="104">
        <v>9108</v>
      </c>
      <c r="T274" s="136">
        <v>0</v>
      </c>
      <c r="U274" s="104">
        <f t="shared" ref="U274" si="256">V274+W274+X274</f>
        <v>0</v>
      </c>
      <c r="V274" s="104">
        <v>0</v>
      </c>
      <c r="W274" s="104">
        <v>0</v>
      </c>
      <c r="X274" s="104">
        <v>0</v>
      </c>
      <c r="Y274" s="136">
        <v>0</v>
      </c>
      <c r="Z274" s="104">
        <f t="shared" ref="Z274" si="257">AA274+AB274+AC274</f>
        <v>0</v>
      </c>
      <c r="AA274" s="104">
        <v>0</v>
      </c>
      <c r="AB274" s="104">
        <v>0</v>
      </c>
      <c r="AC274" s="104">
        <v>0</v>
      </c>
    </row>
    <row r="275" spans="1:31" s="4" customFormat="1" ht="36" customHeight="1" outlineLevel="1" x14ac:dyDescent="0.2">
      <c r="A275" s="134" t="s">
        <v>1628</v>
      </c>
      <c r="B275" s="154" t="s">
        <v>1625</v>
      </c>
      <c r="C275" s="313">
        <f t="shared" ref="C275:C277" si="258">E275+J275+O275+T275+Y275</f>
        <v>8.4</v>
      </c>
      <c r="D275" s="124">
        <f t="shared" ref="D275:D277" si="259">F275+K275+P275+U275+Z275</f>
        <v>27392</v>
      </c>
      <c r="E275" s="122">
        <v>0</v>
      </c>
      <c r="F275" s="101">
        <f t="shared" ref="F275:F277" si="260">G275+H275+I275</f>
        <v>0</v>
      </c>
      <c r="G275" s="101">
        <v>0</v>
      </c>
      <c r="H275" s="95">
        <v>0</v>
      </c>
      <c r="I275" s="95">
        <v>0</v>
      </c>
      <c r="J275" s="327">
        <v>8.4</v>
      </c>
      <c r="K275" s="324">
        <f t="shared" ref="K275:K277" si="261">L275+M275+N275</f>
        <v>27392</v>
      </c>
      <c r="L275" s="324">
        <v>0</v>
      </c>
      <c r="M275" s="324">
        <v>25803</v>
      </c>
      <c r="N275" s="324">
        <v>1589</v>
      </c>
      <c r="O275" s="136">
        <v>0</v>
      </c>
      <c r="P275" s="104">
        <f t="shared" ref="P275:P277" si="262">Q275+R275+S275</f>
        <v>0</v>
      </c>
      <c r="Q275" s="104">
        <v>0</v>
      </c>
      <c r="R275" s="104">
        <v>0</v>
      </c>
      <c r="S275" s="104">
        <v>0</v>
      </c>
      <c r="T275" s="136">
        <v>0</v>
      </c>
      <c r="U275" s="104">
        <f t="shared" ref="U275:U277" si="263">V275+W275+X275</f>
        <v>0</v>
      </c>
      <c r="V275" s="104">
        <v>0</v>
      </c>
      <c r="W275" s="104">
        <v>0</v>
      </c>
      <c r="X275" s="104">
        <v>0</v>
      </c>
      <c r="Y275" s="136">
        <v>0</v>
      </c>
      <c r="Z275" s="104">
        <f t="shared" ref="Z275:Z277" si="264">AA275+AB275+AC275</f>
        <v>0</v>
      </c>
      <c r="AA275" s="104">
        <v>0</v>
      </c>
      <c r="AB275" s="104">
        <v>0</v>
      </c>
      <c r="AC275" s="104">
        <v>0</v>
      </c>
    </row>
    <row r="276" spans="1:31" s="4" customFormat="1" ht="36" customHeight="1" outlineLevel="1" x14ac:dyDescent="0.2">
      <c r="A276" s="134" t="s">
        <v>1629</v>
      </c>
      <c r="B276" s="154" t="s">
        <v>1626</v>
      </c>
      <c r="C276" s="313">
        <f t="shared" si="258"/>
        <v>38.75</v>
      </c>
      <c r="D276" s="124">
        <f t="shared" si="259"/>
        <v>117730</v>
      </c>
      <c r="E276" s="122">
        <v>0</v>
      </c>
      <c r="F276" s="101">
        <f t="shared" si="260"/>
        <v>0</v>
      </c>
      <c r="G276" s="101">
        <v>0</v>
      </c>
      <c r="H276" s="95">
        <v>0</v>
      </c>
      <c r="I276" s="95">
        <v>0</v>
      </c>
      <c r="J276" s="327">
        <v>38.75</v>
      </c>
      <c r="K276" s="324">
        <f t="shared" si="261"/>
        <v>117730</v>
      </c>
      <c r="L276" s="324">
        <v>0</v>
      </c>
      <c r="M276" s="324">
        <v>110902</v>
      </c>
      <c r="N276" s="324">
        <v>6828</v>
      </c>
      <c r="O276" s="136">
        <v>0</v>
      </c>
      <c r="P276" s="104">
        <f t="shared" si="262"/>
        <v>0</v>
      </c>
      <c r="Q276" s="104">
        <v>0</v>
      </c>
      <c r="R276" s="104">
        <v>0</v>
      </c>
      <c r="S276" s="104">
        <v>0</v>
      </c>
      <c r="T276" s="136">
        <v>0</v>
      </c>
      <c r="U276" s="104">
        <f t="shared" si="263"/>
        <v>0</v>
      </c>
      <c r="V276" s="104">
        <v>0</v>
      </c>
      <c r="W276" s="104">
        <v>0</v>
      </c>
      <c r="X276" s="104">
        <v>0</v>
      </c>
      <c r="Y276" s="136">
        <v>0</v>
      </c>
      <c r="Z276" s="104">
        <f t="shared" si="264"/>
        <v>0</v>
      </c>
      <c r="AA276" s="104">
        <v>0</v>
      </c>
      <c r="AB276" s="104">
        <v>0</v>
      </c>
      <c r="AC276" s="104">
        <v>0</v>
      </c>
    </row>
    <row r="277" spans="1:31" s="4" customFormat="1" ht="36" customHeight="1" outlineLevel="1" x14ac:dyDescent="0.2">
      <c r="A277" s="134" t="s">
        <v>1630</v>
      </c>
      <c r="B277" s="154" t="s">
        <v>1627</v>
      </c>
      <c r="C277" s="313">
        <f t="shared" si="258"/>
        <v>57.1</v>
      </c>
      <c r="D277" s="124">
        <f t="shared" si="259"/>
        <v>173349</v>
      </c>
      <c r="E277" s="122">
        <v>0</v>
      </c>
      <c r="F277" s="101">
        <f t="shared" si="260"/>
        <v>0</v>
      </c>
      <c r="G277" s="101">
        <v>0</v>
      </c>
      <c r="H277" s="95">
        <v>0</v>
      </c>
      <c r="I277" s="95">
        <v>0</v>
      </c>
      <c r="J277" s="327">
        <v>57.1</v>
      </c>
      <c r="K277" s="324">
        <f t="shared" si="261"/>
        <v>173349</v>
      </c>
      <c r="L277" s="324">
        <v>0</v>
      </c>
      <c r="M277" s="324">
        <v>163295</v>
      </c>
      <c r="N277" s="324">
        <v>10054</v>
      </c>
      <c r="O277" s="136">
        <v>0</v>
      </c>
      <c r="P277" s="104">
        <f t="shared" si="262"/>
        <v>0</v>
      </c>
      <c r="Q277" s="104">
        <v>0</v>
      </c>
      <c r="R277" s="104">
        <v>0</v>
      </c>
      <c r="S277" s="104">
        <v>0</v>
      </c>
      <c r="T277" s="136">
        <v>0</v>
      </c>
      <c r="U277" s="104">
        <f t="shared" si="263"/>
        <v>0</v>
      </c>
      <c r="V277" s="104">
        <v>0</v>
      </c>
      <c r="W277" s="104">
        <v>0</v>
      </c>
      <c r="X277" s="104">
        <v>0</v>
      </c>
      <c r="Y277" s="136">
        <v>0</v>
      </c>
      <c r="Z277" s="104">
        <f t="shared" si="264"/>
        <v>0</v>
      </c>
      <c r="AA277" s="104">
        <v>0</v>
      </c>
      <c r="AB277" s="104">
        <v>0</v>
      </c>
      <c r="AC277" s="104">
        <v>0</v>
      </c>
    </row>
    <row r="278" spans="1:31" s="4" customFormat="1" ht="18.75" customHeight="1" outlineLevel="1" x14ac:dyDescent="0.2">
      <c r="A278" s="134"/>
      <c r="B278" s="154" t="s">
        <v>965</v>
      </c>
      <c r="C278" s="302">
        <f t="shared" ref="C278" si="265">E278+J278+O278+T278+Y278</f>
        <v>0</v>
      </c>
      <c r="D278" s="124">
        <f>F278+K278+P278+U278+Z278</f>
        <v>3</v>
      </c>
      <c r="E278" s="122">
        <v>0</v>
      </c>
      <c r="F278" s="101">
        <f>H278+I278</f>
        <v>0</v>
      </c>
      <c r="G278" s="101">
        <v>0</v>
      </c>
      <c r="H278" s="95">
        <v>0</v>
      </c>
      <c r="I278" s="95">
        <v>0</v>
      </c>
      <c r="J278" s="327">
        <v>0</v>
      </c>
      <c r="K278" s="324">
        <f t="shared" si="217"/>
        <v>3</v>
      </c>
      <c r="L278" s="324">
        <v>0</v>
      </c>
      <c r="M278" s="324">
        <v>3</v>
      </c>
      <c r="N278" s="324">
        <v>0</v>
      </c>
      <c r="O278" s="136">
        <v>0</v>
      </c>
      <c r="P278" s="104">
        <f t="shared" ref="P278" si="266">Q278+R278+S278</f>
        <v>0</v>
      </c>
      <c r="Q278" s="104">
        <v>0</v>
      </c>
      <c r="R278" s="104">
        <v>0</v>
      </c>
      <c r="S278" s="104">
        <v>0</v>
      </c>
      <c r="T278" s="136">
        <v>0</v>
      </c>
      <c r="U278" s="104">
        <f t="shared" ref="U278" si="267">V278+W278+X278</f>
        <v>0</v>
      </c>
      <c r="V278" s="104">
        <v>0</v>
      </c>
      <c r="W278" s="104">
        <v>0</v>
      </c>
      <c r="X278" s="104">
        <v>0</v>
      </c>
      <c r="Y278" s="136">
        <v>0</v>
      </c>
      <c r="Z278" s="104">
        <f t="shared" ref="Z278" si="268">AA278+AB278+AC278</f>
        <v>0</v>
      </c>
      <c r="AA278" s="104">
        <v>0</v>
      </c>
      <c r="AB278" s="104">
        <v>0</v>
      </c>
      <c r="AC278" s="104">
        <v>0</v>
      </c>
    </row>
    <row r="279" spans="1:31" s="8" customFormat="1" ht="42" customHeight="1" x14ac:dyDescent="0.2">
      <c r="A279" s="134"/>
      <c r="B279" s="145" t="s">
        <v>83</v>
      </c>
      <c r="C279" s="300">
        <f t="shared" ref="C279:AC279" si="269">SUM(C118:C278)</f>
        <v>1954.1259999999997</v>
      </c>
      <c r="D279" s="100">
        <f t="shared" si="269"/>
        <v>5685526.4000000004</v>
      </c>
      <c r="E279" s="300">
        <f t="shared" si="269"/>
        <v>316.35999999999996</v>
      </c>
      <c r="F279" s="100">
        <f t="shared" si="269"/>
        <v>787419</v>
      </c>
      <c r="G279" s="100">
        <f t="shared" si="269"/>
        <v>0</v>
      </c>
      <c r="H279" s="100">
        <f t="shared" si="269"/>
        <v>745331</v>
      </c>
      <c r="I279" s="100">
        <f t="shared" si="269"/>
        <v>42088</v>
      </c>
      <c r="J279" s="300">
        <f>SUM(J118:J278)</f>
        <v>356.82</v>
      </c>
      <c r="K279" s="100">
        <f t="shared" si="269"/>
        <v>937963</v>
      </c>
      <c r="L279" s="100">
        <f t="shared" si="269"/>
        <v>0</v>
      </c>
      <c r="M279" s="100">
        <f t="shared" si="269"/>
        <v>877804</v>
      </c>
      <c r="N279" s="100">
        <f t="shared" si="269"/>
        <v>60159</v>
      </c>
      <c r="O279" s="300">
        <f t="shared" si="269"/>
        <v>215.2</v>
      </c>
      <c r="P279" s="100">
        <f>SUM(P118:P278)</f>
        <v>824079</v>
      </c>
      <c r="Q279" s="100">
        <f t="shared" si="269"/>
        <v>0</v>
      </c>
      <c r="R279" s="100">
        <f t="shared" si="269"/>
        <v>700000</v>
      </c>
      <c r="S279" s="100">
        <f t="shared" si="269"/>
        <v>124079</v>
      </c>
      <c r="T279" s="300">
        <f t="shared" si="269"/>
        <v>0</v>
      </c>
      <c r="U279" s="100">
        <f t="shared" si="269"/>
        <v>817802</v>
      </c>
      <c r="V279" s="100">
        <f t="shared" si="269"/>
        <v>0</v>
      </c>
      <c r="W279" s="100">
        <f t="shared" si="269"/>
        <v>700000</v>
      </c>
      <c r="X279" s="100">
        <f t="shared" si="269"/>
        <v>117802</v>
      </c>
      <c r="Y279" s="300">
        <f t="shared" si="269"/>
        <v>1065.7460000000001</v>
      </c>
      <c r="Z279" s="100">
        <f t="shared" si="269"/>
        <v>2318263</v>
      </c>
      <c r="AA279" s="102">
        <f t="shared" si="269"/>
        <v>0</v>
      </c>
      <c r="AB279" s="100">
        <f t="shared" si="269"/>
        <v>2207896</v>
      </c>
      <c r="AC279" s="100">
        <f t="shared" si="269"/>
        <v>110367</v>
      </c>
      <c r="AD279" s="7"/>
    </row>
    <row r="280" spans="1:31" s="61" customFormat="1" ht="27" customHeight="1" x14ac:dyDescent="0.2">
      <c r="A280" s="397" t="s">
        <v>802</v>
      </c>
      <c r="B280" s="397"/>
      <c r="C280" s="397"/>
      <c r="D280" s="397"/>
      <c r="E280" s="397"/>
      <c r="F280" s="397"/>
      <c r="G280" s="397"/>
      <c r="H280" s="397"/>
      <c r="I280" s="397"/>
      <c r="J280" s="397"/>
      <c r="K280" s="397"/>
      <c r="L280" s="397"/>
      <c r="M280" s="397"/>
      <c r="N280" s="397"/>
      <c r="O280" s="397"/>
      <c r="P280" s="397"/>
      <c r="Q280" s="397"/>
      <c r="R280" s="397"/>
      <c r="S280" s="397"/>
      <c r="T280" s="397"/>
      <c r="U280" s="397"/>
      <c r="V280" s="397"/>
      <c r="W280" s="397"/>
      <c r="X280" s="397"/>
      <c r="Y280" s="397"/>
      <c r="Z280" s="397"/>
      <c r="AA280" s="397"/>
      <c r="AB280" s="397"/>
      <c r="AC280" s="397"/>
    </row>
    <row r="281" spans="1:31" s="8" customFormat="1" ht="78" customHeight="1" outlineLevel="1" x14ac:dyDescent="0.2">
      <c r="A281" s="143" t="s">
        <v>8</v>
      </c>
      <c r="B281" s="155" t="s">
        <v>100</v>
      </c>
      <c r="C281" s="136">
        <f>E281+J281+O281+T281+Y281</f>
        <v>512.1400000000001</v>
      </c>
      <c r="D281" s="104">
        <f>F281+K281+P281+U281+Z281</f>
        <v>649389</v>
      </c>
      <c r="E281" s="136">
        <v>85.67</v>
      </c>
      <c r="F281" s="101">
        <f>G281+H281+I281</f>
        <v>142702</v>
      </c>
      <c r="G281" s="104">
        <v>0</v>
      </c>
      <c r="H281" s="104">
        <f>135000</f>
        <v>135000</v>
      </c>
      <c r="I281" s="104">
        <v>7702</v>
      </c>
      <c r="J281" s="328">
        <v>87.87</v>
      </c>
      <c r="K281" s="329">
        <f>SUM(L281:N281)</f>
        <v>133000</v>
      </c>
      <c r="L281" s="324">
        <v>0</v>
      </c>
      <c r="M281" s="324">
        <v>0</v>
      </c>
      <c r="N281" s="324">
        <f>140696-7696</f>
        <v>133000</v>
      </c>
      <c r="O281" s="136">
        <v>5.8</v>
      </c>
      <c r="P281" s="104">
        <f>Q281+R281+S281</f>
        <v>7696</v>
      </c>
      <c r="Q281" s="104">
        <v>0</v>
      </c>
      <c r="R281" s="104">
        <v>0</v>
      </c>
      <c r="S281" s="104">
        <v>7696</v>
      </c>
      <c r="T281" s="136">
        <v>5.8</v>
      </c>
      <c r="U281" s="104">
        <f>V281+W281+X281</f>
        <v>7696</v>
      </c>
      <c r="V281" s="104">
        <v>0</v>
      </c>
      <c r="W281" s="104">
        <v>0</v>
      </c>
      <c r="X281" s="104">
        <v>7696</v>
      </c>
      <c r="Y281" s="136">
        <v>327</v>
      </c>
      <c r="Z281" s="104">
        <f>AA281+AB281+AC281</f>
        <v>358295</v>
      </c>
      <c r="AA281" s="104">
        <v>0</v>
      </c>
      <c r="AB281" s="104">
        <f>ROUND(358295*0.959,0)</f>
        <v>343605</v>
      </c>
      <c r="AC281" s="104">
        <f>ROUND(358295*0.041,0)</f>
        <v>14690</v>
      </c>
      <c r="AE281" s="7"/>
    </row>
    <row r="282" spans="1:31" s="6" customFormat="1" ht="125.45" customHeight="1" outlineLevel="1" x14ac:dyDescent="0.2">
      <c r="A282" s="143" t="s">
        <v>9</v>
      </c>
      <c r="B282" s="155" t="s">
        <v>101</v>
      </c>
      <c r="C282" s="136">
        <v>0</v>
      </c>
      <c r="D282" s="104">
        <f>F282+K282+P282+U282+Z282</f>
        <v>4066</v>
      </c>
      <c r="E282" s="136">
        <v>0</v>
      </c>
      <c r="F282" s="101">
        <v>0</v>
      </c>
      <c r="G282" s="104">
        <v>0</v>
      </c>
      <c r="H282" s="104">
        <v>0</v>
      </c>
      <c r="I282" s="104">
        <v>0</v>
      </c>
      <c r="J282" s="136">
        <v>0</v>
      </c>
      <c r="K282" s="101">
        <f>SUM(L282:N282)</f>
        <v>0</v>
      </c>
      <c r="L282" s="104">
        <v>0</v>
      </c>
      <c r="M282" s="104">
        <v>0</v>
      </c>
      <c r="N282" s="104">
        <v>0</v>
      </c>
      <c r="O282" s="136">
        <v>0</v>
      </c>
      <c r="P282" s="104">
        <v>0</v>
      </c>
      <c r="Q282" s="104">
        <v>0</v>
      </c>
      <c r="R282" s="104">
        <v>0</v>
      </c>
      <c r="S282" s="104">
        <v>0</v>
      </c>
      <c r="T282" s="136">
        <v>0</v>
      </c>
      <c r="U282" s="104">
        <f>V282+W282+X282</f>
        <v>0</v>
      </c>
      <c r="V282" s="104">
        <v>0</v>
      </c>
      <c r="W282" s="104">
        <v>0</v>
      </c>
      <c r="X282" s="104">
        <v>0</v>
      </c>
      <c r="Y282" s="136">
        <v>0</v>
      </c>
      <c r="Z282" s="104">
        <f>AA282+AB282+AC282</f>
        <v>4066</v>
      </c>
      <c r="AA282" s="104">
        <v>0</v>
      </c>
      <c r="AB282" s="104">
        <v>0</v>
      </c>
      <c r="AC282" s="104">
        <v>4066</v>
      </c>
    </row>
    <row r="283" spans="1:31" s="8" customFormat="1" ht="46.9" customHeight="1" x14ac:dyDescent="0.2">
      <c r="A283" s="143"/>
      <c r="B283" s="156" t="s">
        <v>18</v>
      </c>
      <c r="C283" s="146">
        <f>C281+C282</f>
        <v>512.1400000000001</v>
      </c>
      <c r="D283" s="94">
        <f>F283+K283+P283+U283+Z283</f>
        <v>653455</v>
      </c>
      <c r="E283" s="146">
        <f t="shared" ref="E283:J283" si="270">E281+E282</f>
        <v>85.67</v>
      </c>
      <c r="F283" s="100">
        <f>F281+F282</f>
        <v>142702</v>
      </c>
      <c r="G283" s="100">
        <f t="shared" si="270"/>
        <v>0</v>
      </c>
      <c r="H283" s="100">
        <f t="shared" si="270"/>
        <v>135000</v>
      </c>
      <c r="I283" s="100">
        <f t="shared" si="270"/>
        <v>7702</v>
      </c>
      <c r="J283" s="146">
        <f t="shared" si="270"/>
        <v>87.87</v>
      </c>
      <c r="K283" s="100">
        <f>SUM(L283:N283)</f>
        <v>133000</v>
      </c>
      <c r="L283" s="100">
        <f t="shared" ref="L283:AC283" si="271">L281+L282</f>
        <v>0</v>
      </c>
      <c r="M283" s="100">
        <f t="shared" si="271"/>
        <v>0</v>
      </c>
      <c r="N283" s="100">
        <f t="shared" si="271"/>
        <v>133000</v>
      </c>
      <c r="O283" s="146">
        <f t="shared" si="271"/>
        <v>5.8</v>
      </c>
      <c r="P283" s="100">
        <f t="shared" si="271"/>
        <v>7696</v>
      </c>
      <c r="Q283" s="100">
        <f t="shared" si="271"/>
        <v>0</v>
      </c>
      <c r="R283" s="100">
        <f t="shared" si="271"/>
        <v>0</v>
      </c>
      <c r="S283" s="100">
        <f t="shared" si="271"/>
        <v>7696</v>
      </c>
      <c r="T283" s="146">
        <f t="shared" si="271"/>
        <v>5.8</v>
      </c>
      <c r="U283" s="100">
        <f t="shared" si="271"/>
        <v>7696</v>
      </c>
      <c r="V283" s="100">
        <f t="shared" si="271"/>
        <v>0</v>
      </c>
      <c r="W283" s="100">
        <f t="shared" si="271"/>
        <v>0</v>
      </c>
      <c r="X283" s="100">
        <f t="shared" si="271"/>
        <v>7696</v>
      </c>
      <c r="Y283" s="146">
        <f t="shared" si="271"/>
        <v>327</v>
      </c>
      <c r="Z283" s="100">
        <f t="shared" si="271"/>
        <v>362361</v>
      </c>
      <c r="AA283" s="100">
        <f t="shared" si="271"/>
        <v>0</v>
      </c>
      <c r="AB283" s="100">
        <f t="shared" si="271"/>
        <v>343605</v>
      </c>
      <c r="AC283" s="100">
        <f t="shared" si="271"/>
        <v>18756</v>
      </c>
      <c r="AD283" s="7"/>
    </row>
    <row r="284" spans="1:31" s="8" customFormat="1" ht="31.5" customHeight="1" x14ac:dyDescent="0.2">
      <c r="A284" s="414" t="s">
        <v>810</v>
      </c>
      <c r="B284" s="414"/>
      <c r="C284" s="414"/>
      <c r="D284" s="414"/>
      <c r="E284" s="414"/>
      <c r="F284" s="414"/>
      <c r="G284" s="414"/>
      <c r="H284" s="414"/>
      <c r="I284" s="414"/>
      <c r="J284" s="414"/>
      <c r="K284" s="414"/>
      <c r="L284" s="414"/>
      <c r="M284" s="414"/>
      <c r="N284" s="414"/>
      <c r="O284" s="414"/>
      <c r="P284" s="414"/>
      <c r="Q284" s="414"/>
      <c r="R284" s="414"/>
      <c r="S284" s="414"/>
      <c r="T284" s="414"/>
      <c r="U284" s="414"/>
      <c r="V284" s="414"/>
      <c r="W284" s="414"/>
      <c r="X284" s="414"/>
      <c r="Y284" s="414"/>
      <c r="Z284" s="414"/>
      <c r="AA284" s="414"/>
      <c r="AB284" s="414"/>
      <c r="AC284" s="414"/>
      <c r="AD284" s="7"/>
    </row>
    <row r="285" spans="1:31" s="8" customFormat="1" ht="25.15" customHeight="1" x14ac:dyDescent="0.2">
      <c r="A285" s="157"/>
      <c r="B285" s="158" t="s">
        <v>224</v>
      </c>
      <c r="C285" s="159"/>
      <c r="D285" s="160"/>
      <c r="E285" s="146"/>
      <c r="F285" s="102"/>
      <c r="G285" s="102"/>
      <c r="H285" s="102"/>
      <c r="I285" s="102"/>
      <c r="J285" s="146"/>
      <c r="K285" s="300"/>
      <c r="L285" s="102"/>
      <c r="M285" s="102"/>
      <c r="N285" s="102"/>
      <c r="O285" s="146"/>
      <c r="P285" s="161"/>
      <c r="Q285" s="102"/>
      <c r="R285" s="102"/>
      <c r="S285" s="159"/>
      <c r="T285" s="146"/>
      <c r="U285" s="162"/>
      <c r="V285" s="102"/>
      <c r="W285" s="102"/>
      <c r="X285" s="102"/>
      <c r="Y285" s="146"/>
      <c r="Z285" s="163"/>
      <c r="AA285" s="163"/>
      <c r="AB285" s="163"/>
      <c r="AC285" s="163"/>
      <c r="AD285" s="7"/>
    </row>
    <row r="286" spans="1:31" s="8" customFormat="1" ht="31.15" customHeight="1" x14ac:dyDescent="0.2">
      <c r="A286" s="164" t="s">
        <v>736</v>
      </c>
      <c r="B286" s="158" t="s">
        <v>429</v>
      </c>
      <c r="C286" s="299">
        <f>SUM(C287:C415)</f>
        <v>250.72000000000006</v>
      </c>
      <c r="D286" s="165">
        <f>SUM(D287:D415)</f>
        <v>62633</v>
      </c>
      <c r="E286" s="299">
        <f t="shared" ref="E286:X286" si="272">SUM(E287:E415)</f>
        <v>0</v>
      </c>
      <c r="F286" s="189">
        <f t="shared" si="272"/>
        <v>0</v>
      </c>
      <c r="G286" s="189">
        <f t="shared" si="272"/>
        <v>0</v>
      </c>
      <c r="H286" s="189">
        <f t="shared" si="272"/>
        <v>0</v>
      </c>
      <c r="I286" s="189">
        <f>SUM(I287:I415)</f>
        <v>0</v>
      </c>
      <c r="J286" s="299">
        <f t="shared" si="272"/>
        <v>0</v>
      </c>
      <c r="K286" s="189">
        <f t="shared" ref="K286" si="273">SUM(L286:N286)</f>
        <v>0</v>
      </c>
      <c r="L286" s="189">
        <f t="shared" si="272"/>
        <v>0</v>
      </c>
      <c r="M286" s="189">
        <f t="shared" si="272"/>
        <v>0</v>
      </c>
      <c r="N286" s="189">
        <f t="shared" si="272"/>
        <v>0</v>
      </c>
      <c r="O286" s="299">
        <f t="shared" si="272"/>
        <v>0</v>
      </c>
      <c r="P286" s="165">
        <f>Q286+R286+S286</f>
        <v>0</v>
      </c>
      <c r="Q286" s="165">
        <f t="shared" si="272"/>
        <v>0</v>
      </c>
      <c r="R286" s="165">
        <f t="shared" si="272"/>
        <v>0</v>
      </c>
      <c r="S286" s="189">
        <f t="shared" si="272"/>
        <v>0</v>
      </c>
      <c r="T286" s="299">
        <f>SUM(T287:T415)</f>
        <v>0</v>
      </c>
      <c r="U286" s="165">
        <f>V286+W286+X286</f>
        <v>0</v>
      </c>
      <c r="V286" s="189">
        <f t="shared" si="272"/>
        <v>0</v>
      </c>
      <c r="W286" s="189">
        <f t="shared" si="272"/>
        <v>0</v>
      </c>
      <c r="X286" s="189">
        <f t="shared" si="272"/>
        <v>0</v>
      </c>
      <c r="Y286" s="299">
        <f>SUM(Y287:Y415)</f>
        <v>250.72000000000006</v>
      </c>
      <c r="Z286" s="189">
        <f>SUM(Z287:Z415)</f>
        <v>62633</v>
      </c>
      <c r="AA286" s="189">
        <f>SUM(AA287:AA415)</f>
        <v>0</v>
      </c>
      <c r="AB286" s="189">
        <f>SUM(AB287:AB415)</f>
        <v>0</v>
      </c>
      <c r="AC286" s="189">
        <f>SUM(AC287:AC415)</f>
        <v>62633</v>
      </c>
      <c r="AD286" s="7"/>
    </row>
    <row r="287" spans="1:31" s="8" customFormat="1" ht="34.9" customHeight="1" outlineLevel="1" x14ac:dyDescent="0.2">
      <c r="A287" s="157" t="s">
        <v>737</v>
      </c>
      <c r="B287" s="148" t="s">
        <v>225</v>
      </c>
      <c r="C287" s="302">
        <f>E287+J287+O287+Y287+T287</f>
        <v>5.13</v>
      </c>
      <c r="D287" s="166">
        <f>F287+K287+P287+Z287+U287</f>
        <v>1281</v>
      </c>
      <c r="E287" s="136">
        <v>0</v>
      </c>
      <c r="F287" s="103">
        <f>G287+H287+I287</f>
        <v>0</v>
      </c>
      <c r="G287" s="166">
        <v>0</v>
      </c>
      <c r="H287" s="166">
        <v>0</v>
      </c>
      <c r="I287" s="166">
        <v>0</v>
      </c>
      <c r="J287" s="136">
        <v>0</v>
      </c>
      <c r="K287" s="103">
        <f t="shared" ref="K287:K350" si="274">L287+M287+N287</f>
        <v>0</v>
      </c>
      <c r="L287" s="166">
        <v>0</v>
      </c>
      <c r="M287" s="166">
        <v>0</v>
      </c>
      <c r="N287" s="166">
        <v>0</v>
      </c>
      <c r="O287" s="302">
        <v>0</v>
      </c>
      <c r="P287" s="166">
        <f t="shared" ref="P287:P350" si="275">Q287+R287+S287</f>
        <v>0</v>
      </c>
      <c r="Q287" s="166">
        <v>0</v>
      </c>
      <c r="R287" s="166">
        <v>0</v>
      </c>
      <c r="S287" s="303">
        <v>0</v>
      </c>
      <c r="T287" s="302">
        <v>0</v>
      </c>
      <c r="U287" s="166">
        <v>0</v>
      </c>
      <c r="V287" s="166">
        <v>0</v>
      </c>
      <c r="W287" s="166">
        <v>0</v>
      </c>
      <c r="X287" s="166">
        <v>0</v>
      </c>
      <c r="Y287" s="302">
        <f>ROUND(5.125,2)</f>
        <v>5.13</v>
      </c>
      <c r="Z287" s="166">
        <f t="shared" ref="Z287:Z318" si="276">AA287+AB287+AC287</f>
        <v>1281</v>
      </c>
      <c r="AA287" s="166">
        <v>0</v>
      </c>
      <c r="AB287" s="166">
        <v>0</v>
      </c>
      <c r="AC287" s="303">
        <v>1281</v>
      </c>
      <c r="AD287" s="7"/>
    </row>
    <row r="288" spans="1:31" s="8" customFormat="1" ht="34.9" customHeight="1" outlineLevel="1" x14ac:dyDescent="0.2">
      <c r="A288" s="157" t="s">
        <v>456</v>
      </c>
      <c r="B288" s="148" t="s">
        <v>226</v>
      </c>
      <c r="C288" s="302">
        <f t="shared" ref="C288:C351" si="277">E288+J288+O288+Y288+T288</f>
        <v>2.7</v>
      </c>
      <c r="D288" s="166">
        <f t="shared" ref="D288:D351" si="278">F288+K288+P288+Z288+U288</f>
        <v>675</v>
      </c>
      <c r="E288" s="136">
        <v>0</v>
      </c>
      <c r="F288" s="103">
        <f t="shared" ref="F288:F351" si="279">G288+H288+I288</f>
        <v>0</v>
      </c>
      <c r="G288" s="166">
        <v>0</v>
      </c>
      <c r="H288" s="166">
        <v>0</v>
      </c>
      <c r="I288" s="166">
        <v>0</v>
      </c>
      <c r="J288" s="136">
        <v>0</v>
      </c>
      <c r="K288" s="103">
        <f t="shared" si="274"/>
        <v>0</v>
      </c>
      <c r="L288" s="166">
        <v>0</v>
      </c>
      <c r="M288" s="166">
        <v>0</v>
      </c>
      <c r="N288" s="166">
        <v>0</v>
      </c>
      <c r="O288" s="302">
        <v>0</v>
      </c>
      <c r="P288" s="166">
        <f t="shared" si="275"/>
        <v>0</v>
      </c>
      <c r="Q288" s="166">
        <v>0</v>
      </c>
      <c r="R288" s="166">
        <v>0</v>
      </c>
      <c r="S288" s="303">
        <v>0</v>
      </c>
      <c r="T288" s="302">
        <v>0</v>
      </c>
      <c r="U288" s="166">
        <v>0</v>
      </c>
      <c r="V288" s="166">
        <v>0</v>
      </c>
      <c r="W288" s="166">
        <v>0</v>
      </c>
      <c r="X288" s="166">
        <v>0</v>
      </c>
      <c r="Y288" s="302">
        <v>2.7</v>
      </c>
      <c r="Z288" s="166">
        <f t="shared" si="276"/>
        <v>675</v>
      </c>
      <c r="AA288" s="166">
        <v>0</v>
      </c>
      <c r="AB288" s="166">
        <v>0</v>
      </c>
      <c r="AC288" s="303">
        <v>675</v>
      </c>
      <c r="AD288" s="7"/>
    </row>
    <row r="289" spans="1:30" s="8" customFormat="1" ht="24" customHeight="1" outlineLevel="1" x14ac:dyDescent="0.2">
      <c r="A289" s="157" t="s">
        <v>457</v>
      </c>
      <c r="B289" s="148" t="s">
        <v>227</v>
      </c>
      <c r="C289" s="302">
        <f t="shared" si="277"/>
        <v>2.56</v>
      </c>
      <c r="D289" s="166">
        <f t="shared" si="278"/>
        <v>639</v>
      </c>
      <c r="E289" s="136">
        <v>0</v>
      </c>
      <c r="F289" s="103">
        <f t="shared" si="279"/>
        <v>0</v>
      </c>
      <c r="G289" s="166">
        <v>0</v>
      </c>
      <c r="H289" s="166">
        <v>0</v>
      </c>
      <c r="I289" s="166">
        <v>0</v>
      </c>
      <c r="J289" s="136">
        <v>0</v>
      </c>
      <c r="K289" s="103">
        <f t="shared" si="274"/>
        <v>0</v>
      </c>
      <c r="L289" s="166">
        <v>0</v>
      </c>
      <c r="M289" s="166">
        <v>0</v>
      </c>
      <c r="N289" s="166">
        <v>0</v>
      </c>
      <c r="O289" s="302">
        <v>0</v>
      </c>
      <c r="P289" s="166">
        <f t="shared" si="275"/>
        <v>0</v>
      </c>
      <c r="Q289" s="166">
        <v>0</v>
      </c>
      <c r="R289" s="166">
        <v>0</v>
      </c>
      <c r="S289" s="303">
        <v>0</v>
      </c>
      <c r="T289" s="302">
        <v>0</v>
      </c>
      <c r="U289" s="166">
        <v>0</v>
      </c>
      <c r="V289" s="166">
        <v>0</v>
      </c>
      <c r="W289" s="166">
        <v>0</v>
      </c>
      <c r="X289" s="166">
        <v>0</v>
      </c>
      <c r="Y289" s="302">
        <f>ROUND(2.555,2)</f>
        <v>2.56</v>
      </c>
      <c r="Z289" s="166">
        <f t="shared" si="276"/>
        <v>639</v>
      </c>
      <c r="AA289" s="166">
        <v>0</v>
      </c>
      <c r="AB289" s="166">
        <v>0</v>
      </c>
      <c r="AC289" s="303">
        <v>639</v>
      </c>
      <c r="AD289" s="7"/>
    </row>
    <row r="290" spans="1:30" s="8" customFormat="1" ht="27" customHeight="1" outlineLevel="1" x14ac:dyDescent="0.2">
      <c r="A290" s="157" t="s">
        <v>458</v>
      </c>
      <c r="B290" s="167" t="s">
        <v>228</v>
      </c>
      <c r="C290" s="302">
        <f t="shared" si="277"/>
        <v>3.3</v>
      </c>
      <c r="D290" s="166">
        <f t="shared" si="278"/>
        <v>824</v>
      </c>
      <c r="E290" s="136">
        <v>0</v>
      </c>
      <c r="F290" s="103">
        <f t="shared" si="279"/>
        <v>0</v>
      </c>
      <c r="G290" s="166">
        <v>0</v>
      </c>
      <c r="H290" s="166">
        <v>0</v>
      </c>
      <c r="I290" s="166">
        <v>0</v>
      </c>
      <c r="J290" s="136">
        <v>0</v>
      </c>
      <c r="K290" s="103">
        <f t="shared" si="274"/>
        <v>0</v>
      </c>
      <c r="L290" s="166">
        <v>0</v>
      </c>
      <c r="M290" s="166">
        <v>0</v>
      </c>
      <c r="N290" s="166">
        <v>0</v>
      </c>
      <c r="O290" s="302">
        <v>0</v>
      </c>
      <c r="P290" s="166">
        <f t="shared" si="275"/>
        <v>0</v>
      </c>
      <c r="Q290" s="166">
        <v>0</v>
      </c>
      <c r="R290" s="166">
        <v>0</v>
      </c>
      <c r="S290" s="303">
        <v>0</v>
      </c>
      <c r="T290" s="302">
        <v>0</v>
      </c>
      <c r="U290" s="166">
        <v>0</v>
      </c>
      <c r="V290" s="166">
        <v>0</v>
      </c>
      <c r="W290" s="166">
        <v>0</v>
      </c>
      <c r="X290" s="166">
        <v>0</v>
      </c>
      <c r="Y290" s="302">
        <f>ROUND(3.295,2)</f>
        <v>3.3</v>
      </c>
      <c r="Z290" s="166">
        <f t="shared" si="276"/>
        <v>824</v>
      </c>
      <c r="AA290" s="166">
        <v>0</v>
      </c>
      <c r="AB290" s="166">
        <v>0</v>
      </c>
      <c r="AC290" s="303">
        <v>824</v>
      </c>
      <c r="AD290" s="7"/>
    </row>
    <row r="291" spans="1:30" s="8" customFormat="1" ht="46.9" customHeight="1" outlineLevel="1" x14ac:dyDescent="0.2">
      <c r="A291" s="157" t="s">
        <v>459</v>
      </c>
      <c r="B291" s="148" t="s">
        <v>229</v>
      </c>
      <c r="C291" s="302">
        <f t="shared" si="277"/>
        <v>1.25</v>
      </c>
      <c r="D291" s="166">
        <f t="shared" si="278"/>
        <v>313</v>
      </c>
      <c r="E291" s="136">
        <v>0</v>
      </c>
      <c r="F291" s="103">
        <f t="shared" si="279"/>
        <v>0</v>
      </c>
      <c r="G291" s="166">
        <v>0</v>
      </c>
      <c r="H291" s="166">
        <v>0</v>
      </c>
      <c r="I291" s="166">
        <v>0</v>
      </c>
      <c r="J291" s="136">
        <v>0</v>
      </c>
      <c r="K291" s="103">
        <f t="shared" si="274"/>
        <v>0</v>
      </c>
      <c r="L291" s="166">
        <v>0</v>
      </c>
      <c r="M291" s="166">
        <v>0</v>
      </c>
      <c r="N291" s="166">
        <v>0</v>
      </c>
      <c r="O291" s="302">
        <v>0</v>
      </c>
      <c r="P291" s="166">
        <f t="shared" si="275"/>
        <v>0</v>
      </c>
      <c r="Q291" s="166">
        <v>0</v>
      </c>
      <c r="R291" s="166">
        <v>0</v>
      </c>
      <c r="S291" s="303">
        <v>0</v>
      </c>
      <c r="T291" s="302">
        <v>0</v>
      </c>
      <c r="U291" s="166">
        <v>0</v>
      </c>
      <c r="V291" s="166">
        <v>0</v>
      </c>
      <c r="W291" s="166">
        <v>0</v>
      </c>
      <c r="X291" s="166">
        <v>0</v>
      </c>
      <c r="Y291" s="302">
        <v>1.25</v>
      </c>
      <c r="Z291" s="166">
        <f t="shared" si="276"/>
        <v>313</v>
      </c>
      <c r="AA291" s="166">
        <v>0</v>
      </c>
      <c r="AB291" s="166">
        <v>0</v>
      </c>
      <c r="AC291" s="303">
        <v>313</v>
      </c>
      <c r="AD291" s="7"/>
    </row>
    <row r="292" spans="1:30" s="8" customFormat="1" ht="46.9" customHeight="1" outlineLevel="1" x14ac:dyDescent="0.2">
      <c r="A292" s="157" t="s">
        <v>460</v>
      </c>
      <c r="B292" s="148" t="s">
        <v>812</v>
      </c>
      <c r="C292" s="302">
        <f t="shared" si="277"/>
        <v>2.08</v>
      </c>
      <c r="D292" s="166">
        <f t="shared" si="278"/>
        <v>519</v>
      </c>
      <c r="E292" s="136">
        <v>0</v>
      </c>
      <c r="F292" s="103">
        <f t="shared" si="279"/>
        <v>0</v>
      </c>
      <c r="G292" s="166">
        <v>0</v>
      </c>
      <c r="H292" s="166">
        <v>0</v>
      </c>
      <c r="I292" s="166">
        <v>0</v>
      </c>
      <c r="J292" s="136">
        <v>0</v>
      </c>
      <c r="K292" s="103">
        <f t="shared" si="274"/>
        <v>0</v>
      </c>
      <c r="L292" s="166">
        <v>0</v>
      </c>
      <c r="M292" s="166">
        <v>0</v>
      </c>
      <c r="N292" s="166">
        <v>0</v>
      </c>
      <c r="O292" s="302">
        <v>0</v>
      </c>
      <c r="P292" s="166">
        <f t="shared" si="275"/>
        <v>0</v>
      </c>
      <c r="Q292" s="166">
        <v>0</v>
      </c>
      <c r="R292" s="166">
        <v>0</v>
      </c>
      <c r="S292" s="303">
        <v>0</v>
      </c>
      <c r="T292" s="302">
        <v>0</v>
      </c>
      <c r="U292" s="166">
        <v>0</v>
      </c>
      <c r="V292" s="166">
        <v>0</v>
      </c>
      <c r="W292" s="166">
        <v>0</v>
      </c>
      <c r="X292" s="166">
        <v>0</v>
      </c>
      <c r="Y292" s="302">
        <f>ROUND(2.075,2)</f>
        <v>2.08</v>
      </c>
      <c r="Z292" s="166">
        <f t="shared" si="276"/>
        <v>519</v>
      </c>
      <c r="AA292" s="166">
        <v>0</v>
      </c>
      <c r="AB292" s="166">
        <v>0</v>
      </c>
      <c r="AC292" s="303">
        <v>519</v>
      </c>
      <c r="AD292" s="7"/>
    </row>
    <row r="293" spans="1:30" s="8" customFormat="1" ht="20.45" customHeight="1" outlineLevel="1" x14ac:dyDescent="0.2">
      <c r="A293" s="157" t="s">
        <v>461</v>
      </c>
      <c r="B293" s="148" t="s">
        <v>230</v>
      </c>
      <c r="C293" s="302">
        <f t="shared" si="277"/>
        <v>0.57999999999999996</v>
      </c>
      <c r="D293" s="166">
        <f t="shared" si="278"/>
        <v>144</v>
      </c>
      <c r="E293" s="136">
        <v>0</v>
      </c>
      <c r="F293" s="103">
        <f t="shared" si="279"/>
        <v>0</v>
      </c>
      <c r="G293" s="166">
        <v>0</v>
      </c>
      <c r="H293" s="166">
        <v>0</v>
      </c>
      <c r="I293" s="166">
        <v>0</v>
      </c>
      <c r="J293" s="136">
        <v>0</v>
      </c>
      <c r="K293" s="103">
        <f t="shared" si="274"/>
        <v>0</v>
      </c>
      <c r="L293" s="166">
        <v>0</v>
      </c>
      <c r="M293" s="166">
        <v>0</v>
      </c>
      <c r="N293" s="166">
        <v>0</v>
      </c>
      <c r="O293" s="302">
        <v>0</v>
      </c>
      <c r="P293" s="166">
        <f t="shared" si="275"/>
        <v>0</v>
      </c>
      <c r="Q293" s="166">
        <v>0</v>
      </c>
      <c r="R293" s="166">
        <v>0</v>
      </c>
      <c r="S293" s="303">
        <v>0</v>
      </c>
      <c r="T293" s="302">
        <v>0</v>
      </c>
      <c r="U293" s="166">
        <v>0</v>
      </c>
      <c r="V293" s="166">
        <v>0</v>
      </c>
      <c r="W293" s="166">
        <v>0</v>
      </c>
      <c r="X293" s="166">
        <v>0</v>
      </c>
      <c r="Y293" s="302">
        <f>ROUND(0.575,2)</f>
        <v>0.57999999999999996</v>
      </c>
      <c r="Z293" s="166">
        <f t="shared" si="276"/>
        <v>144</v>
      </c>
      <c r="AA293" s="166">
        <v>0</v>
      </c>
      <c r="AB293" s="166">
        <v>0</v>
      </c>
      <c r="AC293" s="303">
        <v>144</v>
      </c>
      <c r="AD293" s="7"/>
    </row>
    <row r="294" spans="1:30" s="8" customFormat="1" ht="22.15" customHeight="1" outlineLevel="1" x14ac:dyDescent="0.2">
      <c r="A294" s="157" t="s">
        <v>462</v>
      </c>
      <c r="B294" s="148" t="s">
        <v>231</v>
      </c>
      <c r="C294" s="302">
        <f t="shared" si="277"/>
        <v>2.34</v>
      </c>
      <c r="D294" s="166">
        <f t="shared" si="278"/>
        <v>584</v>
      </c>
      <c r="E294" s="136">
        <v>0</v>
      </c>
      <c r="F294" s="103">
        <f t="shared" si="279"/>
        <v>0</v>
      </c>
      <c r="G294" s="166">
        <v>0</v>
      </c>
      <c r="H294" s="166">
        <v>0</v>
      </c>
      <c r="I294" s="166">
        <v>0</v>
      </c>
      <c r="J294" s="136">
        <v>0</v>
      </c>
      <c r="K294" s="103">
        <f t="shared" si="274"/>
        <v>0</v>
      </c>
      <c r="L294" s="166">
        <v>0</v>
      </c>
      <c r="M294" s="166">
        <v>0</v>
      </c>
      <c r="N294" s="166">
        <v>0</v>
      </c>
      <c r="O294" s="302">
        <v>0</v>
      </c>
      <c r="P294" s="166">
        <f t="shared" si="275"/>
        <v>0</v>
      </c>
      <c r="Q294" s="166">
        <v>0</v>
      </c>
      <c r="R294" s="166">
        <v>0</v>
      </c>
      <c r="S294" s="303">
        <v>0</v>
      </c>
      <c r="T294" s="302">
        <v>0</v>
      </c>
      <c r="U294" s="166">
        <v>0</v>
      </c>
      <c r="V294" s="166">
        <v>0</v>
      </c>
      <c r="W294" s="166">
        <v>0</v>
      </c>
      <c r="X294" s="166">
        <v>0</v>
      </c>
      <c r="Y294" s="302">
        <f>ROUND(2.335,2)</f>
        <v>2.34</v>
      </c>
      <c r="Z294" s="166">
        <f t="shared" si="276"/>
        <v>584</v>
      </c>
      <c r="AA294" s="166">
        <v>0</v>
      </c>
      <c r="AB294" s="166">
        <v>0</v>
      </c>
      <c r="AC294" s="303">
        <v>584</v>
      </c>
      <c r="AD294" s="7"/>
    </row>
    <row r="295" spans="1:30" s="8" customFormat="1" ht="24" customHeight="1" outlineLevel="1" x14ac:dyDescent="0.2">
      <c r="A295" s="157" t="s">
        <v>463</v>
      </c>
      <c r="B295" s="148" t="s">
        <v>232</v>
      </c>
      <c r="C295" s="302">
        <f t="shared" si="277"/>
        <v>4.6899999999999995</v>
      </c>
      <c r="D295" s="166">
        <f t="shared" si="278"/>
        <v>1173</v>
      </c>
      <c r="E295" s="136">
        <v>0</v>
      </c>
      <c r="F295" s="103">
        <f t="shared" si="279"/>
        <v>0</v>
      </c>
      <c r="G295" s="166">
        <v>0</v>
      </c>
      <c r="H295" s="166">
        <v>0</v>
      </c>
      <c r="I295" s="166">
        <v>0</v>
      </c>
      <c r="J295" s="136">
        <v>0</v>
      </c>
      <c r="K295" s="103">
        <f t="shared" si="274"/>
        <v>0</v>
      </c>
      <c r="L295" s="166">
        <v>0</v>
      </c>
      <c r="M295" s="166">
        <v>0</v>
      </c>
      <c r="N295" s="166">
        <v>0</v>
      </c>
      <c r="O295" s="302">
        <v>0</v>
      </c>
      <c r="P295" s="166">
        <f t="shared" si="275"/>
        <v>0</v>
      </c>
      <c r="Q295" s="166">
        <v>0</v>
      </c>
      <c r="R295" s="166">
        <v>0</v>
      </c>
      <c r="S295" s="303">
        <v>0</v>
      </c>
      <c r="T295" s="302">
        <v>0</v>
      </c>
      <c r="U295" s="166">
        <v>0</v>
      </c>
      <c r="V295" s="166">
        <v>0</v>
      </c>
      <c r="W295" s="166">
        <v>0</v>
      </c>
      <c r="X295" s="166">
        <v>0</v>
      </c>
      <c r="Y295" s="302">
        <v>4.6899999999999995</v>
      </c>
      <c r="Z295" s="166">
        <f t="shared" si="276"/>
        <v>1173</v>
      </c>
      <c r="AA295" s="166">
        <v>0</v>
      </c>
      <c r="AB295" s="166">
        <v>0</v>
      </c>
      <c r="AC295" s="303">
        <v>1173</v>
      </c>
      <c r="AD295" s="7"/>
    </row>
    <row r="296" spans="1:30" s="8" customFormat="1" ht="46.9" customHeight="1" outlineLevel="1" x14ac:dyDescent="0.2">
      <c r="A296" s="157" t="s">
        <v>464</v>
      </c>
      <c r="B296" s="148" t="s">
        <v>233</v>
      </c>
      <c r="C296" s="302">
        <f t="shared" si="277"/>
        <v>0.75</v>
      </c>
      <c r="D296" s="166">
        <f t="shared" si="278"/>
        <v>188</v>
      </c>
      <c r="E296" s="136">
        <v>0</v>
      </c>
      <c r="F296" s="103">
        <f t="shared" si="279"/>
        <v>0</v>
      </c>
      <c r="G296" s="166">
        <v>0</v>
      </c>
      <c r="H296" s="166">
        <v>0</v>
      </c>
      <c r="I296" s="166">
        <v>0</v>
      </c>
      <c r="J296" s="136">
        <v>0</v>
      </c>
      <c r="K296" s="103">
        <f t="shared" si="274"/>
        <v>0</v>
      </c>
      <c r="L296" s="166">
        <v>0</v>
      </c>
      <c r="M296" s="166">
        <v>0</v>
      </c>
      <c r="N296" s="166">
        <v>0</v>
      </c>
      <c r="O296" s="302">
        <v>0</v>
      </c>
      <c r="P296" s="166">
        <f t="shared" si="275"/>
        <v>0</v>
      </c>
      <c r="Q296" s="166">
        <v>0</v>
      </c>
      <c r="R296" s="166">
        <v>0</v>
      </c>
      <c r="S296" s="303">
        <v>0</v>
      </c>
      <c r="T296" s="302">
        <v>0</v>
      </c>
      <c r="U296" s="166">
        <v>0</v>
      </c>
      <c r="V296" s="166">
        <v>0</v>
      </c>
      <c r="W296" s="166">
        <v>0</v>
      </c>
      <c r="X296" s="166">
        <v>0</v>
      </c>
      <c r="Y296" s="302">
        <v>0.75</v>
      </c>
      <c r="Z296" s="166">
        <f t="shared" si="276"/>
        <v>188</v>
      </c>
      <c r="AA296" s="166">
        <v>0</v>
      </c>
      <c r="AB296" s="166">
        <v>0</v>
      </c>
      <c r="AC296" s="303">
        <v>188</v>
      </c>
      <c r="AD296" s="7"/>
    </row>
    <row r="297" spans="1:30" s="8" customFormat="1" ht="32.450000000000003" customHeight="1" outlineLevel="1" x14ac:dyDescent="0.2">
      <c r="A297" s="157" t="s">
        <v>465</v>
      </c>
      <c r="B297" s="148" t="s">
        <v>813</v>
      </c>
      <c r="C297" s="302">
        <f t="shared" si="277"/>
        <v>1.88</v>
      </c>
      <c r="D297" s="166">
        <f t="shared" si="278"/>
        <v>470</v>
      </c>
      <c r="E297" s="136">
        <v>0</v>
      </c>
      <c r="F297" s="103">
        <f t="shared" si="279"/>
        <v>0</v>
      </c>
      <c r="G297" s="166">
        <v>0</v>
      </c>
      <c r="H297" s="166">
        <v>0</v>
      </c>
      <c r="I297" s="166">
        <v>0</v>
      </c>
      <c r="J297" s="136">
        <v>0</v>
      </c>
      <c r="K297" s="103">
        <f t="shared" si="274"/>
        <v>0</v>
      </c>
      <c r="L297" s="166">
        <v>0</v>
      </c>
      <c r="M297" s="166">
        <v>0</v>
      </c>
      <c r="N297" s="166">
        <v>0</v>
      </c>
      <c r="O297" s="302">
        <v>0</v>
      </c>
      <c r="P297" s="166">
        <f t="shared" si="275"/>
        <v>0</v>
      </c>
      <c r="Q297" s="166">
        <v>0</v>
      </c>
      <c r="R297" s="166">
        <v>0</v>
      </c>
      <c r="S297" s="303">
        <v>0</v>
      </c>
      <c r="T297" s="302">
        <v>0</v>
      </c>
      <c r="U297" s="166">
        <v>0</v>
      </c>
      <c r="V297" s="166">
        <v>0</v>
      </c>
      <c r="W297" s="166">
        <v>0</v>
      </c>
      <c r="X297" s="166">
        <v>0</v>
      </c>
      <c r="Y297" s="302">
        <v>1.88</v>
      </c>
      <c r="Z297" s="166">
        <f t="shared" si="276"/>
        <v>470</v>
      </c>
      <c r="AA297" s="166">
        <v>0</v>
      </c>
      <c r="AB297" s="166">
        <v>0</v>
      </c>
      <c r="AC297" s="303">
        <v>470</v>
      </c>
      <c r="AD297" s="7"/>
    </row>
    <row r="298" spans="1:30" s="8" customFormat="1" ht="22.9" customHeight="1" outlineLevel="1" x14ac:dyDescent="0.2">
      <c r="A298" s="157" t="s">
        <v>466</v>
      </c>
      <c r="B298" s="148" t="s">
        <v>234</v>
      </c>
      <c r="C298" s="302">
        <f t="shared" si="277"/>
        <v>1</v>
      </c>
      <c r="D298" s="166">
        <f t="shared" si="278"/>
        <v>250</v>
      </c>
      <c r="E298" s="136">
        <v>0</v>
      </c>
      <c r="F298" s="103">
        <f t="shared" si="279"/>
        <v>0</v>
      </c>
      <c r="G298" s="166">
        <v>0</v>
      </c>
      <c r="H298" s="166">
        <v>0</v>
      </c>
      <c r="I298" s="166">
        <v>0</v>
      </c>
      <c r="J298" s="136">
        <v>0</v>
      </c>
      <c r="K298" s="103">
        <f t="shared" si="274"/>
        <v>0</v>
      </c>
      <c r="L298" s="166">
        <v>0</v>
      </c>
      <c r="M298" s="166">
        <v>0</v>
      </c>
      <c r="N298" s="166">
        <v>0</v>
      </c>
      <c r="O298" s="302">
        <v>0</v>
      </c>
      <c r="P298" s="166">
        <f t="shared" si="275"/>
        <v>0</v>
      </c>
      <c r="Q298" s="166">
        <v>0</v>
      </c>
      <c r="R298" s="166">
        <v>0</v>
      </c>
      <c r="S298" s="303">
        <v>0</v>
      </c>
      <c r="T298" s="302">
        <v>0</v>
      </c>
      <c r="U298" s="166">
        <v>0</v>
      </c>
      <c r="V298" s="166">
        <v>0</v>
      </c>
      <c r="W298" s="166">
        <v>0</v>
      </c>
      <c r="X298" s="166">
        <v>0</v>
      </c>
      <c r="Y298" s="302">
        <v>1</v>
      </c>
      <c r="Z298" s="166">
        <f t="shared" si="276"/>
        <v>250</v>
      </c>
      <c r="AA298" s="166">
        <v>0</v>
      </c>
      <c r="AB298" s="166">
        <v>0</v>
      </c>
      <c r="AC298" s="303">
        <v>250</v>
      </c>
      <c r="AD298" s="7"/>
    </row>
    <row r="299" spans="1:30" s="8" customFormat="1" ht="41.45" customHeight="1" outlineLevel="1" x14ac:dyDescent="0.2">
      <c r="A299" s="157" t="s">
        <v>467</v>
      </c>
      <c r="B299" s="148" t="s">
        <v>235</v>
      </c>
      <c r="C299" s="302">
        <f t="shared" si="277"/>
        <v>0.61</v>
      </c>
      <c r="D299" s="166">
        <f t="shared" si="278"/>
        <v>153</v>
      </c>
      <c r="E299" s="136">
        <v>0</v>
      </c>
      <c r="F299" s="103">
        <f t="shared" si="279"/>
        <v>0</v>
      </c>
      <c r="G299" s="166">
        <v>0</v>
      </c>
      <c r="H299" s="166">
        <v>0</v>
      </c>
      <c r="I299" s="166">
        <v>0</v>
      </c>
      <c r="J299" s="136">
        <v>0</v>
      </c>
      <c r="K299" s="103">
        <f t="shared" si="274"/>
        <v>0</v>
      </c>
      <c r="L299" s="166">
        <v>0</v>
      </c>
      <c r="M299" s="166">
        <v>0</v>
      </c>
      <c r="N299" s="166">
        <v>0</v>
      </c>
      <c r="O299" s="302">
        <v>0</v>
      </c>
      <c r="P299" s="166">
        <f t="shared" si="275"/>
        <v>0</v>
      </c>
      <c r="Q299" s="166">
        <v>0</v>
      </c>
      <c r="R299" s="166">
        <v>0</v>
      </c>
      <c r="S299" s="303">
        <v>0</v>
      </c>
      <c r="T299" s="302">
        <v>0</v>
      </c>
      <c r="U299" s="166">
        <v>0</v>
      </c>
      <c r="V299" s="166">
        <v>0</v>
      </c>
      <c r="W299" s="166">
        <v>0</v>
      </c>
      <c r="X299" s="166">
        <v>0</v>
      </c>
      <c r="Y299" s="302">
        <v>0.61</v>
      </c>
      <c r="Z299" s="166">
        <f t="shared" si="276"/>
        <v>153</v>
      </c>
      <c r="AA299" s="166">
        <v>0</v>
      </c>
      <c r="AB299" s="166">
        <v>0</v>
      </c>
      <c r="AC299" s="303">
        <v>153</v>
      </c>
      <c r="AD299" s="7"/>
    </row>
    <row r="300" spans="1:30" s="8" customFormat="1" ht="39.6" customHeight="1" outlineLevel="1" x14ac:dyDescent="0.2">
      <c r="A300" s="157" t="s">
        <v>468</v>
      </c>
      <c r="B300" s="148" t="s">
        <v>236</v>
      </c>
      <c r="C300" s="302">
        <f t="shared" si="277"/>
        <v>9.5499999999999989</v>
      </c>
      <c r="D300" s="166">
        <f t="shared" si="278"/>
        <v>2388</v>
      </c>
      <c r="E300" s="136">
        <v>0</v>
      </c>
      <c r="F300" s="103">
        <f t="shared" si="279"/>
        <v>0</v>
      </c>
      <c r="G300" s="166">
        <v>0</v>
      </c>
      <c r="H300" s="166">
        <v>0</v>
      </c>
      <c r="I300" s="166">
        <v>0</v>
      </c>
      <c r="J300" s="136">
        <v>0</v>
      </c>
      <c r="K300" s="103">
        <f t="shared" si="274"/>
        <v>0</v>
      </c>
      <c r="L300" s="166">
        <v>0</v>
      </c>
      <c r="M300" s="166">
        <v>0</v>
      </c>
      <c r="N300" s="166">
        <v>0</v>
      </c>
      <c r="O300" s="302">
        <v>0</v>
      </c>
      <c r="P300" s="166">
        <f t="shared" si="275"/>
        <v>0</v>
      </c>
      <c r="Q300" s="166">
        <v>0</v>
      </c>
      <c r="R300" s="166">
        <v>0</v>
      </c>
      <c r="S300" s="303">
        <v>0</v>
      </c>
      <c r="T300" s="302">
        <v>0</v>
      </c>
      <c r="U300" s="166">
        <v>0</v>
      </c>
      <c r="V300" s="166">
        <v>0</v>
      </c>
      <c r="W300" s="166">
        <v>0</v>
      </c>
      <c r="X300" s="166">
        <v>0</v>
      </c>
      <c r="Y300" s="302">
        <v>9.5499999999999989</v>
      </c>
      <c r="Z300" s="166">
        <f t="shared" si="276"/>
        <v>2388</v>
      </c>
      <c r="AA300" s="166">
        <v>0</v>
      </c>
      <c r="AB300" s="166">
        <v>0</v>
      </c>
      <c r="AC300" s="303">
        <v>2388</v>
      </c>
      <c r="AD300" s="7"/>
    </row>
    <row r="301" spans="1:30" s="8" customFormat="1" ht="25.9" customHeight="1" outlineLevel="1" x14ac:dyDescent="0.2">
      <c r="A301" s="157" t="s">
        <v>469</v>
      </c>
      <c r="B301" s="148" t="s">
        <v>237</v>
      </c>
      <c r="C301" s="302">
        <f t="shared" si="277"/>
        <v>1.95</v>
      </c>
      <c r="D301" s="166">
        <f t="shared" si="278"/>
        <v>486</v>
      </c>
      <c r="E301" s="136">
        <v>0</v>
      </c>
      <c r="F301" s="103">
        <f t="shared" si="279"/>
        <v>0</v>
      </c>
      <c r="G301" s="166">
        <v>0</v>
      </c>
      <c r="H301" s="166">
        <v>0</v>
      </c>
      <c r="I301" s="166">
        <v>0</v>
      </c>
      <c r="J301" s="136">
        <v>0</v>
      </c>
      <c r="K301" s="103">
        <f t="shared" si="274"/>
        <v>0</v>
      </c>
      <c r="L301" s="166">
        <v>0</v>
      </c>
      <c r="M301" s="166">
        <v>0</v>
      </c>
      <c r="N301" s="166">
        <v>0</v>
      </c>
      <c r="O301" s="302">
        <v>0</v>
      </c>
      <c r="P301" s="166">
        <f t="shared" si="275"/>
        <v>0</v>
      </c>
      <c r="Q301" s="166">
        <v>0</v>
      </c>
      <c r="R301" s="166">
        <v>0</v>
      </c>
      <c r="S301" s="303">
        <v>0</v>
      </c>
      <c r="T301" s="302">
        <v>0</v>
      </c>
      <c r="U301" s="166">
        <v>0</v>
      </c>
      <c r="V301" s="166">
        <v>0</v>
      </c>
      <c r="W301" s="166">
        <v>0</v>
      </c>
      <c r="X301" s="166">
        <v>0</v>
      </c>
      <c r="Y301" s="302">
        <f>ROUND(1.945,2)</f>
        <v>1.95</v>
      </c>
      <c r="Z301" s="166">
        <f t="shared" si="276"/>
        <v>486</v>
      </c>
      <c r="AA301" s="166">
        <v>0</v>
      </c>
      <c r="AB301" s="166">
        <v>0</v>
      </c>
      <c r="AC301" s="303">
        <v>486</v>
      </c>
      <c r="AD301" s="7"/>
    </row>
    <row r="302" spans="1:30" s="8" customFormat="1" ht="30" customHeight="1" outlineLevel="1" x14ac:dyDescent="0.2">
      <c r="A302" s="157" t="s">
        <v>470</v>
      </c>
      <c r="B302" s="148" t="s">
        <v>238</v>
      </c>
      <c r="C302" s="302">
        <f t="shared" si="277"/>
        <v>3.76</v>
      </c>
      <c r="D302" s="166">
        <f t="shared" si="278"/>
        <v>939</v>
      </c>
      <c r="E302" s="136">
        <v>0</v>
      </c>
      <c r="F302" s="103">
        <f t="shared" si="279"/>
        <v>0</v>
      </c>
      <c r="G302" s="166">
        <v>0</v>
      </c>
      <c r="H302" s="166">
        <v>0</v>
      </c>
      <c r="I302" s="166">
        <v>0</v>
      </c>
      <c r="J302" s="136">
        <v>0</v>
      </c>
      <c r="K302" s="103">
        <f t="shared" si="274"/>
        <v>0</v>
      </c>
      <c r="L302" s="166">
        <v>0</v>
      </c>
      <c r="M302" s="166">
        <v>0</v>
      </c>
      <c r="N302" s="166">
        <v>0</v>
      </c>
      <c r="O302" s="302">
        <v>0</v>
      </c>
      <c r="P302" s="166">
        <f t="shared" si="275"/>
        <v>0</v>
      </c>
      <c r="Q302" s="166">
        <v>0</v>
      </c>
      <c r="R302" s="166">
        <v>0</v>
      </c>
      <c r="S302" s="303">
        <v>0</v>
      </c>
      <c r="T302" s="302">
        <v>0</v>
      </c>
      <c r="U302" s="166">
        <v>0</v>
      </c>
      <c r="V302" s="166">
        <v>0</v>
      </c>
      <c r="W302" s="166">
        <v>0</v>
      </c>
      <c r="X302" s="166">
        <v>0</v>
      </c>
      <c r="Y302" s="302">
        <f>ROUND(3.755,2)</f>
        <v>3.76</v>
      </c>
      <c r="Z302" s="166">
        <f t="shared" si="276"/>
        <v>939</v>
      </c>
      <c r="AA302" s="166">
        <v>0</v>
      </c>
      <c r="AB302" s="166">
        <v>0</v>
      </c>
      <c r="AC302" s="303">
        <v>939</v>
      </c>
      <c r="AD302" s="7"/>
    </row>
    <row r="303" spans="1:30" s="8" customFormat="1" ht="34.15" customHeight="1" outlineLevel="1" x14ac:dyDescent="0.2">
      <c r="A303" s="157" t="s">
        <v>471</v>
      </c>
      <c r="B303" s="148" t="s">
        <v>239</v>
      </c>
      <c r="C303" s="302">
        <f t="shared" si="277"/>
        <v>0.8899999999999999</v>
      </c>
      <c r="D303" s="166">
        <f t="shared" si="278"/>
        <v>223</v>
      </c>
      <c r="E303" s="136">
        <v>0</v>
      </c>
      <c r="F303" s="103">
        <f t="shared" si="279"/>
        <v>0</v>
      </c>
      <c r="G303" s="166">
        <v>0</v>
      </c>
      <c r="H303" s="166">
        <v>0</v>
      </c>
      <c r="I303" s="166">
        <v>0</v>
      </c>
      <c r="J303" s="136">
        <v>0</v>
      </c>
      <c r="K303" s="103">
        <f t="shared" si="274"/>
        <v>0</v>
      </c>
      <c r="L303" s="166">
        <v>0</v>
      </c>
      <c r="M303" s="166">
        <v>0</v>
      </c>
      <c r="N303" s="166">
        <v>0</v>
      </c>
      <c r="O303" s="302">
        <v>0</v>
      </c>
      <c r="P303" s="166">
        <f t="shared" si="275"/>
        <v>0</v>
      </c>
      <c r="Q303" s="166">
        <v>0</v>
      </c>
      <c r="R303" s="166">
        <v>0</v>
      </c>
      <c r="S303" s="303">
        <v>0</v>
      </c>
      <c r="T303" s="302">
        <v>0</v>
      </c>
      <c r="U303" s="166">
        <v>0</v>
      </c>
      <c r="V303" s="166">
        <v>0</v>
      </c>
      <c r="W303" s="166">
        <v>0</v>
      </c>
      <c r="X303" s="166">
        <v>0</v>
      </c>
      <c r="Y303" s="302">
        <v>0.8899999999999999</v>
      </c>
      <c r="Z303" s="166">
        <f t="shared" si="276"/>
        <v>223</v>
      </c>
      <c r="AA303" s="166">
        <v>0</v>
      </c>
      <c r="AB303" s="166">
        <v>0</v>
      </c>
      <c r="AC303" s="303">
        <v>223</v>
      </c>
      <c r="AD303" s="7"/>
    </row>
    <row r="304" spans="1:30" s="8" customFormat="1" ht="46.9" customHeight="1" outlineLevel="1" x14ac:dyDescent="0.2">
      <c r="A304" s="157" t="s">
        <v>472</v>
      </c>
      <c r="B304" s="148" t="s">
        <v>240</v>
      </c>
      <c r="C304" s="302">
        <f t="shared" si="277"/>
        <v>0.55000000000000004</v>
      </c>
      <c r="D304" s="166">
        <f t="shared" si="278"/>
        <v>138</v>
      </c>
      <c r="E304" s="136">
        <v>0</v>
      </c>
      <c r="F304" s="103">
        <f t="shared" si="279"/>
        <v>0</v>
      </c>
      <c r="G304" s="166">
        <v>0</v>
      </c>
      <c r="H304" s="166">
        <v>0</v>
      </c>
      <c r="I304" s="166">
        <v>0</v>
      </c>
      <c r="J304" s="136">
        <v>0</v>
      </c>
      <c r="K304" s="103">
        <f t="shared" si="274"/>
        <v>0</v>
      </c>
      <c r="L304" s="166">
        <v>0</v>
      </c>
      <c r="M304" s="166">
        <v>0</v>
      </c>
      <c r="N304" s="166">
        <v>0</v>
      </c>
      <c r="O304" s="302">
        <v>0</v>
      </c>
      <c r="P304" s="166">
        <f t="shared" si="275"/>
        <v>0</v>
      </c>
      <c r="Q304" s="166">
        <v>0</v>
      </c>
      <c r="R304" s="166">
        <v>0</v>
      </c>
      <c r="S304" s="303">
        <v>0</v>
      </c>
      <c r="T304" s="302">
        <v>0</v>
      </c>
      <c r="U304" s="166">
        <v>0</v>
      </c>
      <c r="V304" s="166">
        <v>0</v>
      </c>
      <c r="W304" s="166">
        <v>0</v>
      </c>
      <c r="X304" s="166">
        <v>0</v>
      </c>
      <c r="Y304" s="302">
        <v>0.55000000000000004</v>
      </c>
      <c r="Z304" s="166">
        <f t="shared" si="276"/>
        <v>138</v>
      </c>
      <c r="AA304" s="166">
        <v>0</v>
      </c>
      <c r="AB304" s="166">
        <v>0</v>
      </c>
      <c r="AC304" s="303">
        <v>138</v>
      </c>
      <c r="AD304" s="7"/>
    </row>
    <row r="305" spans="1:30" s="8" customFormat="1" ht="32.450000000000003" customHeight="1" outlineLevel="1" x14ac:dyDescent="0.2">
      <c r="A305" s="157" t="s">
        <v>473</v>
      </c>
      <c r="B305" s="148" t="s">
        <v>814</v>
      </c>
      <c r="C305" s="302">
        <f t="shared" si="277"/>
        <v>1.6600000000000001</v>
      </c>
      <c r="D305" s="166">
        <f t="shared" si="278"/>
        <v>415.00000000000006</v>
      </c>
      <c r="E305" s="136">
        <v>0</v>
      </c>
      <c r="F305" s="103">
        <f t="shared" si="279"/>
        <v>0</v>
      </c>
      <c r="G305" s="166">
        <v>0</v>
      </c>
      <c r="H305" s="166">
        <v>0</v>
      </c>
      <c r="I305" s="166">
        <v>0</v>
      </c>
      <c r="J305" s="136">
        <v>0</v>
      </c>
      <c r="K305" s="103">
        <f t="shared" si="274"/>
        <v>0</v>
      </c>
      <c r="L305" s="166">
        <v>0</v>
      </c>
      <c r="M305" s="166">
        <v>0</v>
      </c>
      <c r="N305" s="166">
        <v>0</v>
      </c>
      <c r="O305" s="302">
        <v>0</v>
      </c>
      <c r="P305" s="166">
        <f t="shared" si="275"/>
        <v>0</v>
      </c>
      <c r="Q305" s="166">
        <v>0</v>
      </c>
      <c r="R305" s="166">
        <v>0</v>
      </c>
      <c r="S305" s="303">
        <v>0</v>
      </c>
      <c r="T305" s="302">
        <v>0</v>
      </c>
      <c r="U305" s="166">
        <v>0</v>
      </c>
      <c r="V305" s="166">
        <v>0</v>
      </c>
      <c r="W305" s="166">
        <v>0</v>
      </c>
      <c r="X305" s="166">
        <v>0</v>
      </c>
      <c r="Y305" s="302">
        <v>1.6600000000000001</v>
      </c>
      <c r="Z305" s="166">
        <f t="shared" si="276"/>
        <v>415.00000000000006</v>
      </c>
      <c r="AA305" s="166">
        <v>0</v>
      </c>
      <c r="AB305" s="166">
        <v>0</v>
      </c>
      <c r="AC305" s="303">
        <v>415.00000000000006</v>
      </c>
      <c r="AD305" s="7"/>
    </row>
    <row r="306" spans="1:30" s="8" customFormat="1" ht="43.15" customHeight="1" outlineLevel="1" x14ac:dyDescent="0.2">
      <c r="A306" s="157" t="s">
        <v>474</v>
      </c>
      <c r="B306" s="148" t="s">
        <v>241</v>
      </c>
      <c r="C306" s="302">
        <f t="shared" si="277"/>
        <v>0.25</v>
      </c>
      <c r="D306" s="166">
        <f t="shared" si="278"/>
        <v>63</v>
      </c>
      <c r="E306" s="136">
        <v>0</v>
      </c>
      <c r="F306" s="103">
        <f t="shared" si="279"/>
        <v>0</v>
      </c>
      <c r="G306" s="166">
        <v>0</v>
      </c>
      <c r="H306" s="166">
        <v>0</v>
      </c>
      <c r="I306" s="166">
        <v>0</v>
      </c>
      <c r="J306" s="136">
        <v>0</v>
      </c>
      <c r="K306" s="103">
        <f t="shared" si="274"/>
        <v>0</v>
      </c>
      <c r="L306" s="166">
        <v>0</v>
      </c>
      <c r="M306" s="166">
        <v>0</v>
      </c>
      <c r="N306" s="166">
        <v>0</v>
      </c>
      <c r="O306" s="302">
        <v>0</v>
      </c>
      <c r="P306" s="166">
        <f t="shared" si="275"/>
        <v>0</v>
      </c>
      <c r="Q306" s="166">
        <v>0</v>
      </c>
      <c r="R306" s="166">
        <v>0</v>
      </c>
      <c r="S306" s="303">
        <v>0</v>
      </c>
      <c r="T306" s="302">
        <v>0</v>
      </c>
      <c r="U306" s="166">
        <v>0</v>
      </c>
      <c r="V306" s="166">
        <v>0</v>
      </c>
      <c r="W306" s="166">
        <v>0</v>
      </c>
      <c r="X306" s="166">
        <v>0</v>
      </c>
      <c r="Y306" s="302">
        <v>0.25</v>
      </c>
      <c r="Z306" s="166">
        <f t="shared" si="276"/>
        <v>63</v>
      </c>
      <c r="AA306" s="166">
        <v>0</v>
      </c>
      <c r="AB306" s="166">
        <v>0</v>
      </c>
      <c r="AC306" s="303">
        <v>63</v>
      </c>
      <c r="AD306" s="7"/>
    </row>
    <row r="307" spans="1:30" s="8" customFormat="1" ht="33" customHeight="1" outlineLevel="1" x14ac:dyDescent="0.2">
      <c r="A307" s="157" t="s">
        <v>475</v>
      </c>
      <c r="B307" s="148" t="s">
        <v>242</v>
      </c>
      <c r="C307" s="302">
        <f t="shared" si="277"/>
        <v>1.03</v>
      </c>
      <c r="D307" s="166">
        <f t="shared" si="278"/>
        <v>256</v>
      </c>
      <c r="E307" s="136">
        <v>0</v>
      </c>
      <c r="F307" s="103">
        <f t="shared" si="279"/>
        <v>0</v>
      </c>
      <c r="G307" s="166">
        <v>0</v>
      </c>
      <c r="H307" s="166">
        <v>0</v>
      </c>
      <c r="I307" s="166">
        <v>0</v>
      </c>
      <c r="J307" s="136">
        <v>0</v>
      </c>
      <c r="K307" s="103">
        <f t="shared" si="274"/>
        <v>0</v>
      </c>
      <c r="L307" s="166">
        <v>0</v>
      </c>
      <c r="M307" s="166">
        <v>0</v>
      </c>
      <c r="N307" s="166">
        <v>0</v>
      </c>
      <c r="O307" s="302">
        <v>0</v>
      </c>
      <c r="P307" s="166">
        <f t="shared" si="275"/>
        <v>0</v>
      </c>
      <c r="Q307" s="166">
        <v>0</v>
      </c>
      <c r="R307" s="166">
        <v>0</v>
      </c>
      <c r="S307" s="303">
        <v>0</v>
      </c>
      <c r="T307" s="302">
        <v>0</v>
      </c>
      <c r="U307" s="166">
        <v>0</v>
      </c>
      <c r="V307" s="166">
        <v>0</v>
      </c>
      <c r="W307" s="166">
        <v>0</v>
      </c>
      <c r="X307" s="166">
        <v>0</v>
      </c>
      <c r="Y307" s="302">
        <f>ROUND(1.025,2)</f>
        <v>1.03</v>
      </c>
      <c r="Z307" s="166">
        <f t="shared" si="276"/>
        <v>256</v>
      </c>
      <c r="AA307" s="166">
        <v>0</v>
      </c>
      <c r="AB307" s="166">
        <v>0</v>
      </c>
      <c r="AC307" s="303">
        <v>256</v>
      </c>
      <c r="AD307" s="7"/>
    </row>
    <row r="308" spans="1:30" s="8" customFormat="1" ht="26.45" customHeight="1" outlineLevel="1" x14ac:dyDescent="0.2">
      <c r="A308" s="157" t="s">
        <v>476</v>
      </c>
      <c r="B308" s="148" t="s">
        <v>243</v>
      </c>
      <c r="C308" s="302">
        <f t="shared" si="277"/>
        <v>2</v>
      </c>
      <c r="D308" s="166">
        <f t="shared" si="278"/>
        <v>500</v>
      </c>
      <c r="E308" s="136">
        <v>0</v>
      </c>
      <c r="F308" s="103">
        <f t="shared" si="279"/>
        <v>0</v>
      </c>
      <c r="G308" s="166">
        <v>0</v>
      </c>
      <c r="H308" s="166">
        <v>0</v>
      </c>
      <c r="I308" s="166">
        <v>0</v>
      </c>
      <c r="J308" s="136">
        <v>0</v>
      </c>
      <c r="K308" s="103">
        <f t="shared" si="274"/>
        <v>0</v>
      </c>
      <c r="L308" s="166">
        <v>0</v>
      </c>
      <c r="M308" s="166">
        <v>0</v>
      </c>
      <c r="N308" s="166">
        <v>0</v>
      </c>
      <c r="O308" s="302">
        <v>0</v>
      </c>
      <c r="P308" s="166">
        <f t="shared" si="275"/>
        <v>0</v>
      </c>
      <c r="Q308" s="166">
        <v>0</v>
      </c>
      <c r="R308" s="166">
        <v>0</v>
      </c>
      <c r="S308" s="303">
        <v>0</v>
      </c>
      <c r="T308" s="302">
        <v>0</v>
      </c>
      <c r="U308" s="166">
        <v>0</v>
      </c>
      <c r="V308" s="166">
        <v>0</v>
      </c>
      <c r="W308" s="166">
        <v>0</v>
      </c>
      <c r="X308" s="166">
        <v>0</v>
      </c>
      <c r="Y308" s="302">
        <v>2</v>
      </c>
      <c r="Z308" s="166">
        <f t="shared" si="276"/>
        <v>500</v>
      </c>
      <c r="AA308" s="166">
        <v>0</v>
      </c>
      <c r="AB308" s="166">
        <v>0</v>
      </c>
      <c r="AC308" s="303">
        <v>500</v>
      </c>
      <c r="AD308" s="7"/>
    </row>
    <row r="309" spans="1:30" s="8" customFormat="1" ht="32.450000000000003" customHeight="1" outlineLevel="1" x14ac:dyDescent="0.2">
      <c r="A309" s="157" t="s">
        <v>477</v>
      </c>
      <c r="B309" s="148" t="s">
        <v>244</v>
      </c>
      <c r="C309" s="302">
        <f t="shared" si="277"/>
        <v>2.88</v>
      </c>
      <c r="D309" s="166">
        <f t="shared" si="278"/>
        <v>719</v>
      </c>
      <c r="E309" s="136">
        <v>0</v>
      </c>
      <c r="F309" s="103">
        <f t="shared" si="279"/>
        <v>0</v>
      </c>
      <c r="G309" s="166">
        <v>0</v>
      </c>
      <c r="H309" s="166">
        <v>0</v>
      </c>
      <c r="I309" s="166">
        <v>0</v>
      </c>
      <c r="J309" s="136">
        <v>0</v>
      </c>
      <c r="K309" s="103">
        <f t="shared" si="274"/>
        <v>0</v>
      </c>
      <c r="L309" s="166">
        <v>0</v>
      </c>
      <c r="M309" s="166">
        <v>0</v>
      </c>
      <c r="N309" s="166">
        <v>0</v>
      </c>
      <c r="O309" s="302">
        <v>0</v>
      </c>
      <c r="P309" s="166">
        <f t="shared" si="275"/>
        <v>0</v>
      </c>
      <c r="Q309" s="166">
        <v>0</v>
      </c>
      <c r="R309" s="166">
        <v>0</v>
      </c>
      <c r="S309" s="303">
        <v>0</v>
      </c>
      <c r="T309" s="302">
        <v>0</v>
      </c>
      <c r="U309" s="166">
        <v>0</v>
      </c>
      <c r="V309" s="166">
        <v>0</v>
      </c>
      <c r="W309" s="166">
        <v>0</v>
      </c>
      <c r="X309" s="166">
        <v>0</v>
      </c>
      <c r="Y309" s="302">
        <f>ROUND(2.875,2)</f>
        <v>2.88</v>
      </c>
      <c r="Z309" s="166">
        <f t="shared" si="276"/>
        <v>719</v>
      </c>
      <c r="AA309" s="166">
        <v>0</v>
      </c>
      <c r="AB309" s="166">
        <v>0</v>
      </c>
      <c r="AC309" s="303">
        <v>719</v>
      </c>
      <c r="AD309" s="7"/>
    </row>
    <row r="310" spans="1:30" s="8" customFormat="1" ht="36" customHeight="1" outlineLevel="1" x14ac:dyDescent="0.2">
      <c r="A310" s="157" t="s">
        <v>478</v>
      </c>
      <c r="B310" s="148" t="s">
        <v>245</v>
      </c>
      <c r="C310" s="302">
        <f t="shared" si="277"/>
        <v>3.7800000000000002</v>
      </c>
      <c r="D310" s="166">
        <f t="shared" si="278"/>
        <v>945.00000000000011</v>
      </c>
      <c r="E310" s="136">
        <v>0</v>
      </c>
      <c r="F310" s="103">
        <f t="shared" si="279"/>
        <v>0</v>
      </c>
      <c r="G310" s="166">
        <v>0</v>
      </c>
      <c r="H310" s="166">
        <v>0</v>
      </c>
      <c r="I310" s="166">
        <v>0</v>
      </c>
      <c r="J310" s="136">
        <v>0</v>
      </c>
      <c r="K310" s="103">
        <f t="shared" si="274"/>
        <v>0</v>
      </c>
      <c r="L310" s="166">
        <v>0</v>
      </c>
      <c r="M310" s="166">
        <v>0</v>
      </c>
      <c r="N310" s="166">
        <v>0</v>
      </c>
      <c r="O310" s="302">
        <v>0</v>
      </c>
      <c r="P310" s="166">
        <f t="shared" si="275"/>
        <v>0</v>
      </c>
      <c r="Q310" s="166">
        <v>0</v>
      </c>
      <c r="R310" s="166">
        <v>0</v>
      </c>
      <c r="S310" s="303">
        <v>0</v>
      </c>
      <c r="T310" s="302">
        <v>0</v>
      </c>
      <c r="U310" s="166">
        <v>0</v>
      </c>
      <c r="V310" s="166">
        <v>0</v>
      </c>
      <c r="W310" s="166">
        <v>0</v>
      </c>
      <c r="X310" s="166">
        <v>0</v>
      </c>
      <c r="Y310" s="302">
        <v>3.7800000000000002</v>
      </c>
      <c r="Z310" s="166">
        <f t="shared" si="276"/>
        <v>945.00000000000011</v>
      </c>
      <c r="AA310" s="166">
        <v>0</v>
      </c>
      <c r="AB310" s="166">
        <v>0</v>
      </c>
      <c r="AC310" s="303">
        <v>945.00000000000011</v>
      </c>
      <c r="AD310" s="7"/>
    </row>
    <row r="311" spans="1:30" s="8" customFormat="1" ht="46.9" customHeight="1" outlineLevel="1" x14ac:dyDescent="0.2">
      <c r="A311" s="157" t="s">
        <v>479</v>
      </c>
      <c r="B311" s="167" t="s">
        <v>246</v>
      </c>
      <c r="C311" s="302">
        <f t="shared" si="277"/>
        <v>2.29</v>
      </c>
      <c r="D311" s="166">
        <f t="shared" si="278"/>
        <v>573</v>
      </c>
      <c r="E311" s="136">
        <v>0</v>
      </c>
      <c r="F311" s="103">
        <f t="shared" si="279"/>
        <v>0</v>
      </c>
      <c r="G311" s="166">
        <v>0</v>
      </c>
      <c r="H311" s="166">
        <v>0</v>
      </c>
      <c r="I311" s="166">
        <v>0</v>
      </c>
      <c r="J311" s="136">
        <v>0</v>
      </c>
      <c r="K311" s="103">
        <f t="shared" si="274"/>
        <v>0</v>
      </c>
      <c r="L311" s="166">
        <v>0</v>
      </c>
      <c r="M311" s="166">
        <v>0</v>
      </c>
      <c r="N311" s="166">
        <v>0</v>
      </c>
      <c r="O311" s="302">
        <v>0</v>
      </c>
      <c r="P311" s="166">
        <f t="shared" si="275"/>
        <v>0</v>
      </c>
      <c r="Q311" s="166">
        <v>0</v>
      </c>
      <c r="R311" s="166">
        <v>0</v>
      </c>
      <c r="S311" s="303">
        <v>0</v>
      </c>
      <c r="T311" s="302">
        <v>0</v>
      </c>
      <c r="U311" s="166">
        <v>0</v>
      </c>
      <c r="V311" s="166">
        <v>0</v>
      </c>
      <c r="W311" s="166">
        <v>0</v>
      </c>
      <c r="X311" s="166">
        <v>0</v>
      </c>
      <c r="Y311" s="302">
        <v>2.29</v>
      </c>
      <c r="Z311" s="166">
        <f t="shared" si="276"/>
        <v>573</v>
      </c>
      <c r="AA311" s="166">
        <v>0</v>
      </c>
      <c r="AB311" s="166">
        <v>0</v>
      </c>
      <c r="AC311" s="303">
        <v>573</v>
      </c>
      <c r="AD311" s="7"/>
    </row>
    <row r="312" spans="1:30" s="8" customFormat="1" ht="62.45" customHeight="1" outlineLevel="1" x14ac:dyDescent="0.2">
      <c r="A312" s="157" t="s">
        <v>480</v>
      </c>
      <c r="B312" s="167" t="s">
        <v>247</v>
      </c>
      <c r="C312" s="302">
        <f t="shared" si="277"/>
        <v>4.88</v>
      </c>
      <c r="D312" s="166">
        <f t="shared" si="278"/>
        <v>1219</v>
      </c>
      <c r="E312" s="136">
        <v>0</v>
      </c>
      <c r="F312" s="103">
        <f t="shared" si="279"/>
        <v>0</v>
      </c>
      <c r="G312" s="166">
        <v>0</v>
      </c>
      <c r="H312" s="166">
        <v>0</v>
      </c>
      <c r="I312" s="166">
        <v>0</v>
      </c>
      <c r="J312" s="136">
        <v>0</v>
      </c>
      <c r="K312" s="103">
        <f t="shared" si="274"/>
        <v>0</v>
      </c>
      <c r="L312" s="166">
        <v>0</v>
      </c>
      <c r="M312" s="166">
        <v>0</v>
      </c>
      <c r="N312" s="166">
        <v>0</v>
      </c>
      <c r="O312" s="302">
        <v>0</v>
      </c>
      <c r="P312" s="166">
        <f t="shared" si="275"/>
        <v>0</v>
      </c>
      <c r="Q312" s="166">
        <v>0</v>
      </c>
      <c r="R312" s="166">
        <v>0</v>
      </c>
      <c r="S312" s="303">
        <v>0</v>
      </c>
      <c r="T312" s="302">
        <v>0</v>
      </c>
      <c r="U312" s="166">
        <v>0</v>
      </c>
      <c r="V312" s="166">
        <v>0</v>
      </c>
      <c r="W312" s="166">
        <v>0</v>
      </c>
      <c r="X312" s="166">
        <v>0</v>
      </c>
      <c r="Y312" s="302">
        <f>ROUND(4.875,2)</f>
        <v>4.88</v>
      </c>
      <c r="Z312" s="166">
        <f t="shared" si="276"/>
        <v>1219</v>
      </c>
      <c r="AA312" s="166">
        <v>0</v>
      </c>
      <c r="AB312" s="166">
        <v>0</v>
      </c>
      <c r="AC312" s="303">
        <v>1219</v>
      </c>
      <c r="AD312" s="7"/>
    </row>
    <row r="313" spans="1:30" s="8" customFormat="1" ht="31.9" customHeight="1" outlineLevel="1" x14ac:dyDescent="0.2">
      <c r="A313" s="157" t="s">
        <v>481</v>
      </c>
      <c r="B313" s="167" t="s">
        <v>248</v>
      </c>
      <c r="C313" s="302">
        <f t="shared" si="277"/>
        <v>4.55</v>
      </c>
      <c r="D313" s="166">
        <f t="shared" si="278"/>
        <v>1138</v>
      </c>
      <c r="E313" s="136">
        <v>0</v>
      </c>
      <c r="F313" s="103">
        <f t="shared" si="279"/>
        <v>0</v>
      </c>
      <c r="G313" s="166">
        <v>0</v>
      </c>
      <c r="H313" s="166">
        <v>0</v>
      </c>
      <c r="I313" s="166">
        <v>0</v>
      </c>
      <c r="J313" s="136">
        <v>0</v>
      </c>
      <c r="K313" s="103">
        <f t="shared" si="274"/>
        <v>0</v>
      </c>
      <c r="L313" s="166">
        <v>0</v>
      </c>
      <c r="M313" s="166">
        <v>0</v>
      </c>
      <c r="N313" s="166">
        <v>0</v>
      </c>
      <c r="O313" s="302">
        <v>0</v>
      </c>
      <c r="P313" s="166">
        <f t="shared" si="275"/>
        <v>0</v>
      </c>
      <c r="Q313" s="166">
        <v>0</v>
      </c>
      <c r="R313" s="166">
        <v>0</v>
      </c>
      <c r="S313" s="303">
        <v>0</v>
      </c>
      <c r="T313" s="302">
        <v>0</v>
      </c>
      <c r="U313" s="166">
        <v>0</v>
      </c>
      <c r="V313" s="166">
        <v>0</v>
      </c>
      <c r="W313" s="166">
        <v>0</v>
      </c>
      <c r="X313" s="166">
        <v>0</v>
      </c>
      <c r="Y313" s="302">
        <v>4.55</v>
      </c>
      <c r="Z313" s="166">
        <f t="shared" si="276"/>
        <v>1138</v>
      </c>
      <c r="AA313" s="166">
        <v>0</v>
      </c>
      <c r="AB313" s="166">
        <v>0</v>
      </c>
      <c r="AC313" s="303">
        <v>1138</v>
      </c>
      <c r="AD313" s="7"/>
    </row>
    <row r="314" spans="1:30" s="8" customFormat="1" ht="26.45" customHeight="1" outlineLevel="1" x14ac:dyDescent="0.2">
      <c r="A314" s="157" t="s">
        <v>482</v>
      </c>
      <c r="B314" s="167" t="s">
        <v>249</v>
      </c>
      <c r="C314" s="302">
        <f t="shared" si="277"/>
        <v>3.77</v>
      </c>
      <c r="D314" s="166">
        <f t="shared" si="278"/>
        <v>941</v>
      </c>
      <c r="E314" s="136">
        <v>0</v>
      </c>
      <c r="F314" s="103">
        <f t="shared" si="279"/>
        <v>0</v>
      </c>
      <c r="G314" s="166">
        <v>0</v>
      </c>
      <c r="H314" s="166">
        <v>0</v>
      </c>
      <c r="I314" s="166">
        <v>0</v>
      </c>
      <c r="J314" s="136">
        <v>0</v>
      </c>
      <c r="K314" s="103">
        <f t="shared" si="274"/>
        <v>0</v>
      </c>
      <c r="L314" s="166">
        <v>0</v>
      </c>
      <c r="M314" s="166">
        <v>0</v>
      </c>
      <c r="N314" s="166">
        <v>0</v>
      </c>
      <c r="O314" s="302">
        <v>0</v>
      </c>
      <c r="P314" s="166">
        <f t="shared" si="275"/>
        <v>0</v>
      </c>
      <c r="Q314" s="166">
        <v>0</v>
      </c>
      <c r="R314" s="166">
        <v>0</v>
      </c>
      <c r="S314" s="303">
        <v>0</v>
      </c>
      <c r="T314" s="302">
        <v>0</v>
      </c>
      <c r="U314" s="166">
        <v>0</v>
      </c>
      <c r="V314" s="166">
        <v>0</v>
      </c>
      <c r="W314" s="166">
        <v>0</v>
      </c>
      <c r="X314" s="166">
        <v>0</v>
      </c>
      <c r="Y314" s="302">
        <f>ROUND(3.765,2)</f>
        <v>3.77</v>
      </c>
      <c r="Z314" s="166">
        <f t="shared" si="276"/>
        <v>941</v>
      </c>
      <c r="AA314" s="166">
        <v>0</v>
      </c>
      <c r="AB314" s="166">
        <v>0</v>
      </c>
      <c r="AC314" s="303">
        <v>941</v>
      </c>
      <c r="AD314" s="7"/>
    </row>
    <row r="315" spans="1:30" s="8" customFormat="1" ht="31.15" customHeight="1" outlineLevel="1" x14ac:dyDescent="0.2">
      <c r="A315" s="157" t="s">
        <v>483</v>
      </c>
      <c r="B315" s="167" t="s">
        <v>250</v>
      </c>
      <c r="C315" s="302">
        <f t="shared" si="277"/>
        <v>1.08</v>
      </c>
      <c r="D315" s="166">
        <f t="shared" si="278"/>
        <v>269</v>
      </c>
      <c r="E315" s="136">
        <v>0</v>
      </c>
      <c r="F315" s="103">
        <f t="shared" si="279"/>
        <v>0</v>
      </c>
      <c r="G315" s="166">
        <v>0</v>
      </c>
      <c r="H315" s="166">
        <v>0</v>
      </c>
      <c r="I315" s="166">
        <v>0</v>
      </c>
      <c r="J315" s="136">
        <v>0</v>
      </c>
      <c r="K315" s="103">
        <f t="shared" si="274"/>
        <v>0</v>
      </c>
      <c r="L315" s="166">
        <v>0</v>
      </c>
      <c r="M315" s="166">
        <v>0</v>
      </c>
      <c r="N315" s="166">
        <v>0</v>
      </c>
      <c r="O315" s="302">
        <v>0</v>
      </c>
      <c r="P315" s="166">
        <f t="shared" si="275"/>
        <v>0</v>
      </c>
      <c r="Q315" s="166">
        <v>0</v>
      </c>
      <c r="R315" s="166">
        <v>0</v>
      </c>
      <c r="S315" s="303">
        <v>0</v>
      </c>
      <c r="T315" s="302">
        <v>0</v>
      </c>
      <c r="U315" s="166">
        <v>0</v>
      </c>
      <c r="V315" s="166">
        <v>0</v>
      </c>
      <c r="W315" s="166">
        <v>0</v>
      </c>
      <c r="X315" s="166">
        <v>0</v>
      </c>
      <c r="Y315" s="302">
        <f>ROUND(1.075,2)</f>
        <v>1.08</v>
      </c>
      <c r="Z315" s="166">
        <f t="shared" si="276"/>
        <v>269</v>
      </c>
      <c r="AA315" s="166">
        <v>0</v>
      </c>
      <c r="AB315" s="166">
        <v>0</v>
      </c>
      <c r="AC315" s="303">
        <v>269</v>
      </c>
      <c r="AD315" s="7"/>
    </row>
    <row r="316" spans="1:30" s="8" customFormat="1" ht="32.450000000000003" customHeight="1" outlineLevel="1" x14ac:dyDescent="0.2">
      <c r="A316" s="157" t="s">
        <v>484</v>
      </c>
      <c r="B316" s="167" t="s">
        <v>251</v>
      </c>
      <c r="C316" s="302">
        <f t="shared" si="277"/>
        <v>3.53</v>
      </c>
      <c r="D316" s="166">
        <f t="shared" si="278"/>
        <v>883</v>
      </c>
      <c r="E316" s="136">
        <v>0</v>
      </c>
      <c r="F316" s="103">
        <f t="shared" si="279"/>
        <v>0</v>
      </c>
      <c r="G316" s="166">
        <v>0</v>
      </c>
      <c r="H316" s="166">
        <v>0</v>
      </c>
      <c r="I316" s="166">
        <v>0</v>
      </c>
      <c r="J316" s="136">
        <v>0</v>
      </c>
      <c r="K316" s="103">
        <f t="shared" si="274"/>
        <v>0</v>
      </c>
      <c r="L316" s="166">
        <v>0</v>
      </c>
      <c r="M316" s="166">
        <v>0</v>
      </c>
      <c r="N316" s="166">
        <v>0</v>
      </c>
      <c r="O316" s="302">
        <v>0</v>
      </c>
      <c r="P316" s="166">
        <f t="shared" si="275"/>
        <v>0</v>
      </c>
      <c r="Q316" s="166">
        <v>0</v>
      </c>
      <c r="R316" s="166">
        <v>0</v>
      </c>
      <c r="S316" s="303">
        <v>0</v>
      </c>
      <c r="T316" s="302">
        <v>0</v>
      </c>
      <c r="U316" s="166">
        <v>0</v>
      </c>
      <c r="V316" s="166">
        <v>0</v>
      </c>
      <c r="W316" s="166">
        <v>0</v>
      </c>
      <c r="X316" s="166">
        <v>0</v>
      </c>
      <c r="Y316" s="302">
        <v>3.53</v>
      </c>
      <c r="Z316" s="166">
        <f t="shared" si="276"/>
        <v>883</v>
      </c>
      <c r="AA316" s="166">
        <v>0</v>
      </c>
      <c r="AB316" s="166">
        <v>0</v>
      </c>
      <c r="AC316" s="303">
        <v>883</v>
      </c>
      <c r="AD316" s="7"/>
    </row>
    <row r="317" spans="1:30" s="8" customFormat="1" ht="30.6" customHeight="1" outlineLevel="1" x14ac:dyDescent="0.2">
      <c r="A317" s="157" t="s">
        <v>485</v>
      </c>
      <c r="B317" s="167" t="s">
        <v>252</v>
      </c>
      <c r="C317" s="302">
        <f t="shared" si="277"/>
        <v>2.1</v>
      </c>
      <c r="D317" s="166">
        <f t="shared" si="278"/>
        <v>525</v>
      </c>
      <c r="E317" s="136">
        <v>0</v>
      </c>
      <c r="F317" s="103">
        <f t="shared" si="279"/>
        <v>0</v>
      </c>
      <c r="G317" s="166">
        <v>0</v>
      </c>
      <c r="H317" s="166">
        <v>0</v>
      </c>
      <c r="I317" s="166">
        <v>0</v>
      </c>
      <c r="J317" s="136">
        <v>0</v>
      </c>
      <c r="K317" s="103">
        <f t="shared" si="274"/>
        <v>0</v>
      </c>
      <c r="L317" s="166">
        <v>0</v>
      </c>
      <c r="M317" s="166">
        <v>0</v>
      </c>
      <c r="N317" s="166">
        <v>0</v>
      </c>
      <c r="O317" s="302">
        <v>0</v>
      </c>
      <c r="P317" s="166">
        <f t="shared" si="275"/>
        <v>0</v>
      </c>
      <c r="Q317" s="166">
        <v>0</v>
      </c>
      <c r="R317" s="166">
        <v>0</v>
      </c>
      <c r="S317" s="303">
        <v>0</v>
      </c>
      <c r="T317" s="302">
        <v>0</v>
      </c>
      <c r="U317" s="166">
        <v>0</v>
      </c>
      <c r="V317" s="166">
        <v>0</v>
      </c>
      <c r="W317" s="166">
        <v>0</v>
      </c>
      <c r="X317" s="166">
        <v>0</v>
      </c>
      <c r="Y317" s="302">
        <v>2.1</v>
      </c>
      <c r="Z317" s="166">
        <f t="shared" si="276"/>
        <v>525</v>
      </c>
      <c r="AA317" s="166">
        <v>0</v>
      </c>
      <c r="AB317" s="166">
        <v>0</v>
      </c>
      <c r="AC317" s="303">
        <v>525</v>
      </c>
      <c r="AD317" s="7"/>
    </row>
    <row r="318" spans="1:30" s="8" customFormat="1" ht="39" customHeight="1" outlineLevel="1" x14ac:dyDescent="0.2">
      <c r="A318" s="157" t="s">
        <v>486</v>
      </c>
      <c r="B318" s="167" t="s">
        <v>253</v>
      </c>
      <c r="C318" s="302">
        <f t="shared" si="277"/>
        <v>1.04</v>
      </c>
      <c r="D318" s="166">
        <f t="shared" si="278"/>
        <v>259</v>
      </c>
      <c r="E318" s="136">
        <v>0</v>
      </c>
      <c r="F318" s="103">
        <f t="shared" si="279"/>
        <v>0</v>
      </c>
      <c r="G318" s="166">
        <v>0</v>
      </c>
      <c r="H318" s="166">
        <v>0</v>
      </c>
      <c r="I318" s="166">
        <v>0</v>
      </c>
      <c r="J318" s="136">
        <v>0</v>
      </c>
      <c r="K318" s="103">
        <f t="shared" si="274"/>
        <v>0</v>
      </c>
      <c r="L318" s="166">
        <v>0</v>
      </c>
      <c r="M318" s="166">
        <v>0</v>
      </c>
      <c r="N318" s="166">
        <v>0</v>
      </c>
      <c r="O318" s="302">
        <v>0</v>
      </c>
      <c r="P318" s="166">
        <f t="shared" si="275"/>
        <v>0</v>
      </c>
      <c r="Q318" s="166">
        <v>0</v>
      </c>
      <c r="R318" s="166">
        <v>0</v>
      </c>
      <c r="S318" s="303">
        <v>0</v>
      </c>
      <c r="T318" s="302">
        <v>0</v>
      </c>
      <c r="U318" s="166">
        <v>0</v>
      </c>
      <c r="V318" s="166">
        <v>0</v>
      </c>
      <c r="W318" s="166">
        <v>0</v>
      </c>
      <c r="X318" s="166">
        <v>0</v>
      </c>
      <c r="Y318" s="302">
        <f>ROUND(1.035,2)</f>
        <v>1.04</v>
      </c>
      <c r="Z318" s="166">
        <f t="shared" si="276"/>
        <v>259</v>
      </c>
      <c r="AA318" s="166">
        <v>0</v>
      </c>
      <c r="AB318" s="166">
        <v>0</v>
      </c>
      <c r="AC318" s="303">
        <v>259</v>
      </c>
      <c r="AD318" s="7"/>
    </row>
    <row r="319" spans="1:30" s="8" customFormat="1" ht="50.45" customHeight="1" outlineLevel="1" x14ac:dyDescent="0.2">
      <c r="A319" s="157" t="s">
        <v>487</v>
      </c>
      <c r="B319" s="167" t="s">
        <v>254</v>
      </c>
      <c r="C319" s="302">
        <f t="shared" si="277"/>
        <v>0.33</v>
      </c>
      <c r="D319" s="166">
        <f t="shared" si="278"/>
        <v>81</v>
      </c>
      <c r="E319" s="136">
        <v>0</v>
      </c>
      <c r="F319" s="103">
        <f t="shared" si="279"/>
        <v>0</v>
      </c>
      <c r="G319" s="166">
        <v>0</v>
      </c>
      <c r="H319" s="166">
        <v>0</v>
      </c>
      <c r="I319" s="166">
        <v>0</v>
      </c>
      <c r="J319" s="136">
        <v>0</v>
      </c>
      <c r="K319" s="103">
        <f t="shared" si="274"/>
        <v>0</v>
      </c>
      <c r="L319" s="166">
        <v>0</v>
      </c>
      <c r="M319" s="166">
        <v>0</v>
      </c>
      <c r="N319" s="166">
        <v>0</v>
      </c>
      <c r="O319" s="302">
        <v>0</v>
      </c>
      <c r="P319" s="166">
        <f t="shared" si="275"/>
        <v>0</v>
      </c>
      <c r="Q319" s="166">
        <v>0</v>
      </c>
      <c r="R319" s="166">
        <v>0</v>
      </c>
      <c r="S319" s="303">
        <v>0</v>
      </c>
      <c r="T319" s="302">
        <v>0</v>
      </c>
      <c r="U319" s="166">
        <v>0</v>
      </c>
      <c r="V319" s="166">
        <v>0</v>
      </c>
      <c r="W319" s="166">
        <v>0</v>
      </c>
      <c r="X319" s="166">
        <v>0</v>
      </c>
      <c r="Y319" s="302">
        <f>ROUND(0.325,2)</f>
        <v>0.33</v>
      </c>
      <c r="Z319" s="166">
        <f t="shared" ref="Z319:Z335" si="280">AA319+AB319+AC319</f>
        <v>81</v>
      </c>
      <c r="AA319" s="166">
        <v>0</v>
      </c>
      <c r="AB319" s="166">
        <v>0</v>
      </c>
      <c r="AC319" s="303">
        <v>81</v>
      </c>
      <c r="AD319" s="7"/>
    </row>
    <row r="320" spans="1:30" s="8" customFormat="1" ht="31.9" customHeight="1" outlineLevel="1" x14ac:dyDescent="0.2">
      <c r="A320" s="157" t="s">
        <v>488</v>
      </c>
      <c r="B320" s="167" t="s">
        <v>255</v>
      </c>
      <c r="C320" s="302">
        <f t="shared" si="277"/>
        <v>0.91999999999999993</v>
      </c>
      <c r="D320" s="166">
        <f t="shared" si="278"/>
        <v>229.99999999999997</v>
      </c>
      <c r="E320" s="136">
        <v>0</v>
      </c>
      <c r="F320" s="103">
        <f t="shared" si="279"/>
        <v>0</v>
      </c>
      <c r="G320" s="166">
        <v>0</v>
      </c>
      <c r="H320" s="166">
        <v>0</v>
      </c>
      <c r="I320" s="166">
        <v>0</v>
      </c>
      <c r="J320" s="136">
        <v>0</v>
      </c>
      <c r="K320" s="103">
        <f t="shared" si="274"/>
        <v>0</v>
      </c>
      <c r="L320" s="166">
        <v>0</v>
      </c>
      <c r="M320" s="166">
        <v>0</v>
      </c>
      <c r="N320" s="166">
        <v>0</v>
      </c>
      <c r="O320" s="302">
        <v>0</v>
      </c>
      <c r="P320" s="166">
        <f t="shared" si="275"/>
        <v>0</v>
      </c>
      <c r="Q320" s="166">
        <v>0</v>
      </c>
      <c r="R320" s="166">
        <v>0</v>
      </c>
      <c r="S320" s="303">
        <v>0</v>
      </c>
      <c r="T320" s="302">
        <v>0</v>
      </c>
      <c r="U320" s="166">
        <v>0</v>
      </c>
      <c r="V320" s="166">
        <v>0</v>
      </c>
      <c r="W320" s="166">
        <v>0</v>
      </c>
      <c r="X320" s="166">
        <v>0</v>
      </c>
      <c r="Y320" s="302">
        <v>0.91999999999999993</v>
      </c>
      <c r="Z320" s="166">
        <f t="shared" si="280"/>
        <v>229.99999999999997</v>
      </c>
      <c r="AA320" s="166">
        <v>0</v>
      </c>
      <c r="AB320" s="166">
        <v>0</v>
      </c>
      <c r="AC320" s="303">
        <v>229.99999999999997</v>
      </c>
      <c r="AD320" s="7"/>
    </row>
    <row r="321" spans="1:30" s="8" customFormat="1" ht="32.450000000000003" customHeight="1" outlineLevel="1" x14ac:dyDescent="0.2">
      <c r="A321" s="157" t="s">
        <v>489</v>
      </c>
      <c r="B321" s="167" t="s">
        <v>256</v>
      </c>
      <c r="C321" s="302">
        <f t="shared" si="277"/>
        <v>0.88</v>
      </c>
      <c r="D321" s="166">
        <f t="shared" si="278"/>
        <v>219</v>
      </c>
      <c r="E321" s="136">
        <v>0</v>
      </c>
      <c r="F321" s="103">
        <f t="shared" si="279"/>
        <v>0</v>
      </c>
      <c r="G321" s="166">
        <v>0</v>
      </c>
      <c r="H321" s="166">
        <v>0</v>
      </c>
      <c r="I321" s="166">
        <v>0</v>
      </c>
      <c r="J321" s="136">
        <v>0</v>
      </c>
      <c r="K321" s="103">
        <f t="shared" si="274"/>
        <v>0</v>
      </c>
      <c r="L321" s="166">
        <v>0</v>
      </c>
      <c r="M321" s="166">
        <v>0</v>
      </c>
      <c r="N321" s="166">
        <v>0</v>
      </c>
      <c r="O321" s="302">
        <v>0</v>
      </c>
      <c r="P321" s="166">
        <f t="shared" si="275"/>
        <v>0</v>
      </c>
      <c r="Q321" s="166">
        <v>0</v>
      </c>
      <c r="R321" s="166">
        <v>0</v>
      </c>
      <c r="S321" s="303">
        <v>0</v>
      </c>
      <c r="T321" s="302">
        <v>0</v>
      </c>
      <c r="U321" s="166">
        <v>0</v>
      </c>
      <c r="V321" s="166">
        <v>0</v>
      </c>
      <c r="W321" s="166">
        <v>0</v>
      </c>
      <c r="X321" s="166">
        <v>0</v>
      </c>
      <c r="Y321" s="302">
        <f>ROUND(0.875,2)</f>
        <v>0.88</v>
      </c>
      <c r="Z321" s="166">
        <f t="shared" si="280"/>
        <v>219</v>
      </c>
      <c r="AA321" s="166">
        <v>0</v>
      </c>
      <c r="AB321" s="166">
        <v>0</v>
      </c>
      <c r="AC321" s="303">
        <v>219</v>
      </c>
      <c r="AD321" s="7"/>
    </row>
    <row r="322" spans="1:30" s="8" customFormat="1" ht="28.9" customHeight="1" outlineLevel="1" x14ac:dyDescent="0.2">
      <c r="A322" s="157" t="s">
        <v>490</v>
      </c>
      <c r="B322" s="167" t="s">
        <v>257</v>
      </c>
      <c r="C322" s="302">
        <f t="shared" si="277"/>
        <v>1</v>
      </c>
      <c r="D322" s="166">
        <f t="shared" si="278"/>
        <v>250</v>
      </c>
      <c r="E322" s="136">
        <v>0</v>
      </c>
      <c r="F322" s="103">
        <f t="shared" si="279"/>
        <v>0</v>
      </c>
      <c r="G322" s="166">
        <v>0</v>
      </c>
      <c r="H322" s="166">
        <v>0</v>
      </c>
      <c r="I322" s="166">
        <v>0</v>
      </c>
      <c r="J322" s="136">
        <v>0</v>
      </c>
      <c r="K322" s="103">
        <f t="shared" si="274"/>
        <v>0</v>
      </c>
      <c r="L322" s="166">
        <v>0</v>
      </c>
      <c r="M322" s="166">
        <v>0</v>
      </c>
      <c r="N322" s="166">
        <v>0</v>
      </c>
      <c r="O322" s="302">
        <v>0</v>
      </c>
      <c r="P322" s="166">
        <f t="shared" si="275"/>
        <v>0</v>
      </c>
      <c r="Q322" s="166">
        <v>0</v>
      </c>
      <c r="R322" s="166">
        <v>0</v>
      </c>
      <c r="S322" s="303">
        <v>0</v>
      </c>
      <c r="T322" s="302">
        <v>0</v>
      </c>
      <c r="U322" s="166">
        <v>0</v>
      </c>
      <c r="V322" s="166">
        <v>0</v>
      </c>
      <c r="W322" s="166">
        <v>0</v>
      </c>
      <c r="X322" s="166">
        <v>0</v>
      </c>
      <c r="Y322" s="302">
        <v>1</v>
      </c>
      <c r="Z322" s="166">
        <f t="shared" si="280"/>
        <v>250</v>
      </c>
      <c r="AA322" s="166">
        <v>0</v>
      </c>
      <c r="AB322" s="166">
        <v>0</v>
      </c>
      <c r="AC322" s="303">
        <v>250</v>
      </c>
      <c r="AD322" s="7"/>
    </row>
    <row r="323" spans="1:30" s="8" customFormat="1" ht="33" customHeight="1" outlineLevel="1" x14ac:dyDescent="0.2">
      <c r="A323" s="157" t="s">
        <v>491</v>
      </c>
      <c r="B323" s="167" t="s">
        <v>258</v>
      </c>
      <c r="C323" s="302">
        <f t="shared" si="277"/>
        <v>0.98</v>
      </c>
      <c r="D323" s="166">
        <f t="shared" si="278"/>
        <v>245</v>
      </c>
      <c r="E323" s="136">
        <v>0</v>
      </c>
      <c r="F323" s="103">
        <f t="shared" si="279"/>
        <v>0</v>
      </c>
      <c r="G323" s="166">
        <v>0</v>
      </c>
      <c r="H323" s="166">
        <v>0</v>
      </c>
      <c r="I323" s="166">
        <v>0</v>
      </c>
      <c r="J323" s="136">
        <v>0</v>
      </c>
      <c r="K323" s="103">
        <f t="shared" si="274"/>
        <v>0</v>
      </c>
      <c r="L323" s="166">
        <v>0</v>
      </c>
      <c r="M323" s="166">
        <v>0</v>
      </c>
      <c r="N323" s="166">
        <v>0</v>
      </c>
      <c r="O323" s="302">
        <v>0</v>
      </c>
      <c r="P323" s="166">
        <f t="shared" si="275"/>
        <v>0</v>
      </c>
      <c r="Q323" s="166">
        <v>0</v>
      </c>
      <c r="R323" s="166">
        <v>0</v>
      </c>
      <c r="S323" s="303">
        <v>0</v>
      </c>
      <c r="T323" s="302">
        <v>0</v>
      </c>
      <c r="U323" s="166">
        <v>0</v>
      </c>
      <c r="V323" s="166">
        <v>0</v>
      </c>
      <c r="W323" s="166">
        <v>0</v>
      </c>
      <c r="X323" s="166">
        <v>0</v>
      </c>
      <c r="Y323" s="302">
        <v>0.98</v>
      </c>
      <c r="Z323" s="166">
        <f t="shared" si="280"/>
        <v>245</v>
      </c>
      <c r="AA323" s="166">
        <v>0</v>
      </c>
      <c r="AB323" s="166">
        <v>0</v>
      </c>
      <c r="AC323" s="303">
        <v>245</v>
      </c>
      <c r="AD323" s="7"/>
    </row>
    <row r="324" spans="1:30" s="8" customFormat="1" ht="31.15" customHeight="1" outlineLevel="1" x14ac:dyDescent="0.2">
      <c r="A324" s="157" t="s">
        <v>492</v>
      </c>
      <c r="B324" s="167" t="s">
        <v>259</v>
      </c>
      <c r="C324" s="302">
        <f t="shared" si="277"/>
        <v>1.33</v>
      </c>
      <c r="D324" s="166">
        <f t="shared" si="278"/>
        <v>331</v>
      </c>
      <c r="E324" s="136">
        <v>0</v>
      </c>
      <c r="F324" s="103">
        <f t="shared" si="279"/>
        <v>0</v>
      </c>
      <c r="G324" s="166">
        <v>0</v>
      </c>
      <c r="H324" s="166">
        <v>0</v>
      </c>
      <c r="I324" s="166">
        <v>0</v>
      </c>
      <c r="J324" s="136">
        <v>0</v>
      </c>
      <c r="K324" s="103">
        <f t="shared" si="274"/>
        <v>0</v>
      </c>
      <c r="L324" s="166">
        <v>0</v>
      </c>
      <c r="M324" s="166">
        <v>0</v>
      </c>
      <c r="N324" s="166">
        <v>0</v>
      </c>
      <c r="O324" s="302">
        <v>0</v>
      </c>
      <c r="P324" s="166">
        <f t="shared" si="275"/>
        <v>0</v>
      </c>
      <c r="Q324" s="166">
        <v>0</v>
      </c>
      <c r="R324" s="166">
        <v>0</v>
      </c>
      <c r="S324" s="303">
        <v>0</v>
      </c>
      <c r="T324" s="302">
        <v>0</v>
      </c>
      <c r="U324" s="166">
        <v>0</v>
      </c>
      <c r="V324" s="166">
        <v>0</v>
      </c>
      <c r="W324" s="166">
        <v>0</v>
      </c>
      <c r="X324" s="166">
        <v>0</v>
      </c>
      <c r="Y324" s="302">
        <f>ROUND(1.325,2)</f>
        <v>1.33</v>
      </c>
      <c r="Z324" s="166">
        <f t="shared" si="280"/>
        <v>331</v>
      </c>
      <c r="AA324" s="166">
        <v>0</v>
      </c>
      <c r="AB324" s="166">
        <v>0</v>
      </c>
      <c r="AC324" s="303">
        <v>331</v>
      </c>
      <c r="AD324" s="7"/>
    </row>
    <row r="325" spans="1:30" s="8" customFormat="1" ht="25.15" customHeight="1" outlineLevel="1" x14ac:dyDescent="0.2">
      <c r="A325" s="157" t="s">
        <v>493</v>
      </c>
      <c r="B325" s="167" t="s">
        <v>260</v>
      </c>
      <c r="C325" s="302">
        <f t="shared" si="277"/>
        <v>3.13</v>
      </c>
      <c r="D325" s="166">
        <f t="shared" si="278"/>
        <v>781</v>
      </c>
      <c r="E325" s="136">
        <v>0</v>
      </c>
      <c r="F325" s="103">
        <f t="shared" si="279"/>
        <v>0</v>
      </c>
      <c r="G325" s="166">
        <v>0</v>
      </c>
      <c r="H325" s="166">
        <v>0</v>
      </c>
      <c r="I325" s="166">
        <v>0</v>
      </c>
      <c r="J325" s="136">
        <v>0</v>
      </c>
      <c r="K325" s="103">
        <f t="shared" si="274"/>
        <v>0</v>
      </c>
      <c r="L325" s="166">
        <v>0</v>
      </c>
      <c r="M325" s="166">
        <v>0</v>
      </c>
      <c r="N325" s="166">
        <v>0</v>
      </c>
      <c r="O325" s="302">
        <v>0</v>
      </c>
      <c r="P325" s="166">
        <f t="shared" si="275"/>
        <v>0</v>
      </c>
      <c r="Q325" s="166">
        <v>0</v>
      </c>
      <c r="R325" s="166">
        <v>0</v>
      </c>
      <c r="S325" s="303">
        <v>0</v>
      </c>
      <c r="T325" s="302">
        <v>0</v>
      </c>
      <c r="U325" s="166">
        <v>0</v>
      </c>
      <c r="V325" s="166">
        <v>0</v>
      </c>
      <c r="W325" s="166">
        <v>0</v>
      </c>
      <c r="X325" s="166">
        <v>0</v>
      </c>
      <c r="Y325" s="302">
        <f>ROUND(3.125,2)</f>
        <v>3.13</v>
      </c>
      <c r="Z325" s="166">
        <f t="shared" si="280"/>
        <v>781</v>
      </c>
      <c r="AA325" s="166">
        <v>0</v>
      </c>
      <c r="AB325" s="166">
        <v>0</v>
      </c>
      <c r="AC325" s="303">
        <v>781</v>
      </c>
      <c r="AD325" s="7"/>
    </row>
    <row r="326" spans="1:30" s="8" customFormat="1" ht="24" customHeight="1" outlineLevel="1" x14ac:dyDescent="0.2">
      <c r="A326" s="157" t="s">
        <v>494</v>
      </c>
      <c r="B326" s="167" t="s">
        <v>261</v>
      </c>
      <c r="C326" s="302">
        <f t="shared" si="277"/>
        <v>1.5</v>
      </c>
      <c r="D326" s="166">
        <f t="shared" si="278"/>
        <v>375</v>
      </c>
      <c r="E326" s="136">
        <v>0</v>
      </c>
      <c r="F326" s="103">
        <f t="shared" si="279"/>
        <v>0</v>
      </c>
      <c r="G326" s="166">
        <v>0</v>
      </c>
      <c r="H326" s="166">
        <v>0</v>
      </c>
      <c r="I326" s="166">
        <v>0</v>
      </c>
      <c r="J326" s="136">
        <v>0</v>
      </c>
      <c r="K326" s="103">
        <f t="shared" si="274"/>
        <v>0</v>
      </c>
      <c r="L326" s="166">
        <v>0</v>
      </c>
      <c r="M326" s="166">
        <v>0</v>
      </c>
      <c r="N326" s="166">
        <v>0</v>
      </c>
      <c r="O326" s="302">
        <v>0</v>
      </c>
      <c r="P326" s="166">
        <f t="shared" si="275"/>
        <v>0</v>
      </c>
      <c r="Q326" s="166">
        <v>0</v>
      </c>
      <c r="R326" s="166">
        <v>0</v>
      </c>
      <c r="S326" s="303">
        <v>0</v>
      </c>
      <c r="T326" s="302">
        <v>0</v>
      </c>
      <c r="U326" s="166">
        <v>0</v>
      </c>
      <c r="V326" s="166">
        <v>0</v>
      </c>
      <c r="W326" s="166">
        <v>0</v>
      </c>
      <c r="X326" s="166">
        <v>0</v>
      </c>
      <c r="Y326" s="302">
        <v>1.5</v>
      </c>
      <c r="Z326" s="166">
        <f t="shared" si="280"/>
        <v>375</v>
      </c>
      <c r="AA326" s="166">
        <v>0</v>
      </c>
      <c r="AB326" s="166">
        <v>0</v>
      </c>
      <c r="AC326" s="303">
        <v>375</v>
      </c>
      <c r="AD326" s="7"/>
    </row>
    <row r="327" spans="1:30" s="8" customFormat="1" ht="32.450000000000003" customHeight="1" outlineLevel="1" x14ac:dyDescent="0.2">
      <c r="A327" s="157" t="s">
        <v>495</v>
      </c>
      <c r="B327" s="167" t="s">
        <v>262</v>
      </c>
      <c r="C327" s="302">
        <f t="shared" si="277"/>
        <v>0.62</v>
      </c>
      <c r="D327" s="166">
        <f t="shared" si="278"/>
        <v>155</v>
      </c>
      <c r="E327" s="136">
        <v>0</v>
      </c>
      <c r="F327" s="103">
        <f t="shared" si="279"/>
        <v>0</v>
      </c>
      <c r="G327" s="166">
        <v>0</v>
      </c>
      <c r="H327" s="166">
        <v>0</v>
      </c>
      <c r="I327" s="166">
        <v>0</v>
      </c>
      <c r="J327" s="136">
        <v>0</v>
      </c>
      <c r="K327" s="103">
        <f t="shared" si="274"/>
        <v>0</v>
      </c>
      <c r="L327" s="166">
        <v>0</v>
      </c>
      <c r="M327" s="166">
        <v>0</v>
      </c>
      <c r="N327" s="166">
        <v>0</v>
      </c>
      <c r="O327" s="302">
        <v>0</v>
      </c>
      <c r="P327" s="166">
        <f t="shared" si="275"/>
        <v>0</v>
      </c>
      <c r="Q327" s="166">
        <v>0</v>
      </c>
      <c r="R327" s="166">
        <v>0</v>
      </c>
      <c r="S327" s="303">
        <v>0</v>
      </c>
      <c r="T327" s="302">
        <v>0</v>
      </c>
      <c r="U327" s="166">
        <v>0</v>
      </c>
      <c r="V327" s="166">
        <v>0</v>
      </c>
      <c r="W327" s="166">
        <v>0</v>
      </c>
      <c r="X327" s="166">
        <v>0</v>
      </c>
      <c r="Y327" s="302">
        <v>0.62</v>
      </c>
      <c r="Z327" s="166">
        <f t="shared" si="280"/>
        <v>155</v>
      </c>
      <c r="AA327" s="166">
        <v>0</v>
      </c>
      <c r="AB327" s="166">
        <v>0</v>
      </c>
      <c r="AC327" s="303">
        <v>155</v>
      </c>
      <c r="AD327" s="7"/>
    </row>
    <row r="328" spans="1:30" s="8" customFormat="1" ht="30.6" customHeight="1" outlineLevel="1" x14ac:dyDescent="0.2">
      <c r="A328" s="157" t="s">
        <v>496</v>
      </c>
      <c r="B328" s="167" t="s">
        <v>263</v>
      </c>
      <c r="C328" s="302">
        <f t="shared" si="277"/>
        <v>3.43</v>
      </c>
      <c r="D328" s="166">
        <f t="shared" si="278"/>
        <v>856</v>
      </c>
      <c r="E328" s="136">
        <v>0</v>
      </c>
      <c r="F328" s="103">
        <f t="shared" si="279"/>
        <v>0</v>
      </c>
      <c r="G328" s="166">
        <v>0</v>
      </c>
      <c r="H328" s="166">
        <v>0</v>
      </c>
      <c r="I328" s="166">
        <v>0</v>
      </c>
      <c r="J328" s="136">
        <v>0</v>
      </c>
      <c r="K328" s="103">
        <f t="shared" si="274"/>
        <v>0</v>
      </c>
      <c r="L328" s="166">
        <v>0</v>
      </c>
      <c r="M328" s="166">
        <v>0</v>
      </c>
      <c r="N328" s="166">
        <v>0</v>
      </c>
      <c r="O328" s="302">
        <v>0</v>
      </c>
      <c r="P328" s="166">
        <f t="shared" si="275"/>
        <v>0</v>
      </c>
      <c r="Q328" s="166">
        <v>0</v>
      </c>
      <c r="R328" s="166">
        <v>0</v>
      </c>
      <c r="S328" s="303">
        <v>0</v>
      </c>
      <c r="T328" s="302">
        <v>0</v>
      </c>
      <c r="U328" s="166">
        <v>0</v>
      </c>
      <c r="V328" s="166">
        <v>0</v>
      </c>
      <c r="W328" s="166">
        <v>0</v>
      </c>
      <c r="X328" s="166">
        <v>0</v>
      </c>
      <c r="Y328" s="302">
        <f>ROUND(3.425,2)</f>
        <v>3.43</v>
      </c>
      <c r="Z328" s="166">
        <f t="shared" si="280"/>
        <v>856</v>
      </c>
      <c r="AA328" s="166">
        <v>0</v>
      </c>
      <c r="AB328" s="166">
        <v>0</v>
      </c>
      <c r="AC328" s="303">
        <v>856</v>
      </c>
      <c r="AD328" s="7"/>
    </row>
    <row r="329" spans="1:30" s="8" customFormat="1" ht="33" customHeight="1" outlineLevel="1" x14ac:dyDescent="0.2">
      <c r="A329" s="157" t="s">
        <v>497</v>
      </c>
      <c r="B329" s="167" t="s">
        <v>264</v>
      </c>
      <c r="C329" s="302">
        <f t="shared" si="277"/>
        <v>3.37</v>
      </c>
      <c r="D329" s="166">
        <f t="shared" si="278"/>
        <v>841</v>
      </c>
      <c r="E329" s="136">
        <v>0</v>
      </c>
      <c r="F329" s="103">
        <f t="shared" si="279"/>
        <v>0</v>
      </c>
      <c r="G329" s="166">
        <v>0</v>
      </c>
      <c r="H329" s="166">
        <v>0</v>
      </c>
      <c r="I329" s="166">
        <v>0</v>
      </c>
      <c r="J329" s="136">
        <v>0</v>
      </c>
      <c r="K329" s="103">
        <f t="shared" si="274"/>
        <v>0</v>
      </c>
      <c r="L329" s="166">
        <v>0</v>
      </c>
      <c r="M329" s="166">
        <v>0</v>
      </c>
      <c r="N329" s="166">
        <v>0</v>
      </c>
      <c r="O329" s="302">
        <v>0</v>
      </c>
      <c r="P329" s="166">
        <f t="shared" si="275"/>
        <v>0</v>
      </c>
      <c r="Q329" s="166">
        <v>0</v>
      </c>
      <c r="R329" s="166">
        <v>0</v>
      </c>
      <c r="S329" s="303">
        <v>0</v>
      </c>
      <c r="T329" s="302">
        <v>0</v>
      </c>
      <c r="U329" s="166">
        <v>0</v>
      </c>
      <c r="V329" s="166">
        <v>0</v>
      </c>
      <c r="W329" s="166">
        <v>0</v>
      </c>
      <c r="X329" s="166">
        <v>0</v>
      </c>
      <c r="Y329" s="302">
        <f>ROUND(3.365,2)</f>
        <v>3.37</v>
      </c>
      <c r="Z329" s="166">
        <f t="shared" si="280"/>
        <v>841</v>
      </c>
      <c r="AA329" s="166">
        <v>0</v>
      </c>
      <c r="AB329" s="166">
        <v>0</v>
      </c>
      <c r="AC329" s="303">
        <v>841</v>
      </c>
      <c r="AD329" s="7"/>
    </row>
    <row r="330" spans="1:30" s="8" customFormat="1" ht="35.450000000000003" customHeight="1" outlineLevel="1" x14ac:dyDescent="0.2">
      <c r="A330" s="157" t="s">
        <v>498</v>
      </c>
      <c r="B330" s="167" t="s">
        <v>265</v>
      </c>
      <c r="C330" s="302">
        <f t="shared" si="277"/>
        <v>5.53</v>
      </c>
      <c r="D330" s="166">
        <f t="shared" si="278"/>
        <v>1383</v>
      </c>
      <c r="E330" s="136">
        <v>0</v>
      </c>
      <c r="F330" s="103">
        <f t="shared" si="279"/>
        <v>0</v>
      </c>
      <c r="G330" s="166">
        <v>0</v>
      </c>
      <c r="H330" s="166">
        <v>0</v>
      </c>
      <c r="I330" s="166">
        <v>0</v>
      </c>
      <c r="J330" s="136">
        <v>0</v>
      </c>
      <c r="K330" s="103">
        <f t="shared" si="274"/>
        <v>0</v>
      </c>
      <c r="L330" s="166">
        <v>0</v>
      </c>
      <c r="M330" s="166">
        <v>0</v>
      </c>
      <c r="N330" s="166">
        <v>0</v>
      </c>
      <c r="O330" s="302">
        <v>0</v>
      </c>
      <c r="P330" s="166">
        <f t="shared" si="275"/>
        <v>0</v>
      </c>
      <c r="Q330" s="166">
        <v>0</v>
      </c>
      <c r="R330" s="166">
        <v>0</v>
      </c>
      <c r="S330" s="303">
        <v>0</v>
      </c>
      <c r="T330" s="302">
        <v>0</v>
      </c>
      <c r="U330" s="166">
        <v>0</v>
      </c>
      <c r="V330" s="166">
        <v>0</v>
      </c>
      <c r="W330" s="166">
        <v>0</v>
      </c>
      <c r="X330" s="166">
        <v>0</v>
      </c>
      <c r="Y330" s="302">
        <v>5.53</v>
      </c>
      <c r="Z330" s="166">
        <f t="shared" si="280"/>
        <v>1383</v>
      </c>
      <c r="AA330" s="166">
        <v>0</v>
      </c>
      <c r="AB330" s="166">
        <v>0</v>
      </c>
      <c r="AC330" s="303">
        <v>1383</v>
      </c>
      <c r="AD330" s="7"/>
    </row>
    <row r="331" spans="1:30" s="8" customFormat="1" ht="33" customHeight="1" outlineLevel="1" x14ac:dyDescent="0.2">
      <c r="A331" s="157" t="s">
        <v>499</v>
      </c>
      <c r="B331" s="167" t="s">
        <v>266</v>
      </c>
      <c r="C331" s="302">
        <f t="shared" si="277"/>
        <v>2.25</v>
      </c>
      <c r="D331" s="166">
        <f t="shared" si="278"/>
        <v>561</v>
      </c>
      <c r="E331" s="136">
        <v>0</v>
      </c>
      <c r="F331" s="103">
        <f t="shared" si="279"/>
        <v>0</v>
      </c>
      <c r="G331" s="166">
        <v>0</v>
      </c>
      <c r="H331" s="166">
        <v>0</v>
      </c>
      <c r="I331" s="166">
        <v>0</v>
      </c>
      <c r="J331" s="136">
        <v>0</v>
      </c>
      <c r="K331" s="103">
        <f t="shared" si="274"/>
        <v>0</v>
      </c>
      <c r="L331" s="166">
        <v>0</v>
      </c>
      <c r="M331" s="166">
        <v>0</v>
      </c>
      <c r="N331" s="166">
        <v>0</v>
      </c>
      <c r="O331" s="302">
        <v>0</v>
      </c>
      <c r="P331" s="166">
        <f t="shared" si="275"/>
        <v>0</v>
      </c>
      <c r="Q331" s="166">
        <v>0</v>
      </c>
      <c r="R331" s="166">
        <v>0</v>
      </c>
      <c r="S331" s="303">
        <v>0</v>
      </c>
      <c r="T331" s="302">
        <v>0</v>
      </c>
      <c r="U331" s="166">
        <v>0</v>
      </c>
      <c r="V331" s="166">
        <v>0</v>
      </c>
      <c r="W331" s="166">
        <v>0</v>
      </c>
      <c r="X331" s="166">
        <v>0</v>
      </c>
      <c r="Y331" s="302">
        <f>ROUND(2.245,2)</f>
        <v>2.25</v>
      </c>
      <c r="Z331" s="166">
        <f t="shared" si="280"/>
        <v>561</v>
      </c>
      <c r="AA331" s="166">
        <v>0</v>
      </c>
      <c r="AB331" s="166">
        <v>0</v>
      </c>
      <c r="AC331" s="303">
        <v>561</v>
      </c>
      <c r="AD331" s="7"/>
    </row>
    <row r="332" spans="1:30" s="8" customFormat="1" ht="31.9" customHeight="1" outlineLevel="1" x14ac:dyDescent="0.2">
      <c r="A332" s="157" t="s">
        <v>500</v>
      </c>
      <c r="B332" s="167" t="s">
        <v>267</v>
      </c>
      <c r="C332" s="302">
        <f t="shared" si="277"/>
        <v>2.25</v>
      </c>
      <c r="D332" s="166">
        <f t="shared" si="278"/>
        <v>561</v>
      </c>
      <c r="E332" s="136">
        <v>0</v>
      </c>
      <c r="F332" s="103">
        <f t="shared" si="279"/>
        <v>0</v>
      </c>
      <c r="G332" s="166">
        <v>0</v>
      </c>
      <c r="H332" s="166">
        <v>0</v>
      </c>
      <c r="I332" s="166">
        <v>0</v>
      </c>
      <c r="J332" s="136">
        <v>0</v>
      </c>
      <c r="K332" s="103">
        <f t="shared" si="274"/>
        <v>0</v>
      </c>
      <c r="L332" s="166">
        <v>0</v>
      </c>
      <c r="M332" s="166">
        <v>0</v>
      </c>
      <c r="N332" s="166">
        <v>0</v>
      </c>
      <c r="O332" s="302">
        <v>0</v>
      </c>
      <c r="P332" s="166">
        <f t="shared" si="275"/>
        <v>0</v>
      </c>
      <c r="Q332" s="166">
        <v>0</v>
      </c>
      <c r="R332" s="166">
        <v>0</v>
      </c>
      <c r="S332" s="303">
        <v>0</v>
      </c>
      <c r="T332" s="302">
        <v>0</v>
      </c>
      <c r="U332" s="166">
        <v>0</v>
      </c>
      <c r="V332" s="166">
        <v>0</v>
      </c>
      <c r="W332" s="166">
        <v>0</v>
      </c>
      <c r="X332" s="166">
        <v>0</v>
      </c>
      <c r="Y332" s="302">
        <f>ROUND(2.245,2)</f>
        <v>2.25</v>
      </c>
      <c r="Z332" s="166">
        <f t="shared" si="280"/>
        <v>561</v>
      </c>
      <c r="AA332" s="166">
        <v>0</v>
      </c>
      <c r="AB332" s="166">
        <v>0</v>
      </c>
      <c r="AC332" s="303">
        <v>561</v>
      </c>
      <c r="AD332" s="7"/>
    </row>
    <row r="333" spans="1:30" s="8" customFormat="1" ht="25.15" customHeight="1" outlineLevel="1" x14ac:dyDescent="0.2">
      <c r="A333" s="157" t="s">
        <v>501</v>
      </c>
      <c r="B333" s="167" t="s">
        <v>268</v>
      </c>
      <c r="C333" s="302">
        <f t="shared" si="277"/>
        <v>3.13</v>
      </c>
      <c r="D333" s="166">
        <f t="shared" si="278"/>
        <v>783</v>
      </c>
      <c r="E333" s="136">
        <v>0</v>
      </c>
      <c r="F333" s="103">
        <f t="shared" si="279"/>
        <v>0</v>
      </c>
      <c r="G333" s="166">
        <v>0</v>
      </c>
      <c r="H333" s="166">
        <v>0</v>
      </c>
      <c r="I333" s="166">
        <v>0</v>
      </c>
      <c r="J333" s="136">
        <v>0</v>
      </c>
      <c r="K333" s="103">
        <f t="shared" si="274"/>
        <v>0</v>
      </c>
      <c r="L333" s="166">
        <v>0</v>
      </c>
      <c r="M333" s="166">
        <v>0</v>
      </c>
      <c r="N333" s="166">
        <v>0</v>
      </c>
      <c r="O333" s="302">
        <v>0</v>
      </c>
      <c r="P333" s="166">
        <f t="shared" si="275"/>
        <v>0</v>
      </c>
      <c r="Q333" s="166">
        <v>0</v>
      </c>
      <c r="R333" s="166">
        <v>0</v>
      </c>
      <c r="S333" s="303">
        <v>0</v>
      </c>
      <c r="T333" s="302">
        <v>0</v>
      </c>
      <c r="U333" s="166">
        <v>0</v>
      </c>
      <c r="V333" s="166">
        <v>0</v>
      </c>
      <c r="W333" s="166">
        <v>0</v>
      </c>
      <c r="X333" s="166">
        <v>0</v>
      </c>
      <c r="Y333" s="302">
        <v>3.13</v>
      </c>
      <c r="Z333" s="166">
        <f t="shared" si="280"/>
        <v>783</v>
      </c>
      <c r="AA333" s="166">
        <v>0</v>
      </c>
      <c r="AB333" s="166">
        <v>0</v>
      </c>
      <c r="AC333" s="303">
        <v>783</v>
      </c>
      <c r="AD333" s="7"/>
    </row>
    <row r="334" spans="1:30" s="8" customFormat="1" ht="24" customHeight="1" outlineLevel="1" x14ac:dyDescent="0.2">
      <c r="A334" s="157" t="s">
        <v>502</v>
      </c>
      <c r="B334" s="167" t="s">
        <v>269</v>
      </c>
      <c r="C334" s="302">
        <f t="shared" si="277"/>
        <v>2.2200000000000002</v>
      </c>
      <c r="D334" s="166">
        <f t="shared" si="278"/>
        <v>554</v>
      </c>
      <c r="E334" s="136">
        <v>0</v>
      </c>
      <c r="F334" s="103">
        <f t="shared" si="279"/>
        <v>0</v>
      </c>
      <c r="G334" s="166">
        <v>0</v>
      </c>
      <c r="H334" s="166">
        <v>0</v>
      </c>
      <c r="I334" s="166">
        <v>0</v>
      </c>
      <c r="J334" s="136">
        <v>0</v>
      </c>
      <c r="K334" s="103">
        <f t="shared" si="274"/>
        <v>0</v>
      </c>
      <c r="L334" s="166">
        <v>0</v>
      </c>
      <c r="M334" s="166">
        <v>0</v>
      </c>
      <c r="N334" s="166">
        <v>0</v>
      </c>
      <c r="O334" s="302">
        <v>0</v>
      </c>
      <c r="P334" s="166">
        <f t="shared" si="275"/>
        <v>0</v>
      </c>
      <c r="Q334" s="166">
        <v>0</v>
      </c>
      <c r="R334" s="166">
        <v>0</v>
      </c>
      <c r="S334" s="303">
        <v>0</v>
      </c>
      <c r="T334" s="302">
        <v>0</v>
      </c>
      <c r="U334" s="166">
        <v>0</v>
      </c>
      <c r="V334" s="166">
        <v>0</v>
      </c>
      <c r="W334" s="166">
        <v>0</v>
      </c>
      <c r="X334" s="166">
        <v>0</v>
      </c>
      <c r="Y334" s="302">
        <f>ROUND(2.215,2)</f>
        <v>2.2200000000000002</v>
      </c>
      <c r="Z334" s="166">
        <f t="shared" si="280"/>
        <v>554</v>
      </c>
      <c r="AA334" s="166">
        <v>0</v>
      </c>
      <c r="AB334" s="166">
        <v>0</v>
      </c>
      <c r="AC334" s="303">
        <v>554</v>
      </c>
      <c r="AD334" s="7"/>
    </row>
    <row r="335" spans="1:30" s="8" customFormat="1" ht="42" customHeight="1" outlineLevel="1" x14ac:dyDescent="0.2">
      <c r="A335" s="157" t="s">
        <v>503</v>
      </c>
      <c r="B335" s="167" t="s">
        <v>270</v>
      </c>
      <c r="C335" s="302">
        <f t="shared" si="277"/>
        <v>1.9</v>
      </c>
      <c r="D335" s="166">
        <f t="shared" si="278"/>
        <v>475</v>
      </c>
      <c r="E335" s="136">
        <v>0</v>
      </c>
      <c r="F335" s="103">
        <f t="shared" si="279"/>
        <v>0</v>
      </c>
      <c r="G335" s="166">
        <v>0</v>
      </c>
      <c r="H335" s="166">
        <v>0</v>
      </c>
      <c r="I335" s="166">
        <v>0</v>
      </c>
      <c r="J335" s="136">
        <v>0</v>
      </c>
      <c r="K335" s="103">
        <f t="shared" si="274"/>
        <v>0</v>
      </c>
      <c r="L335" s="166">
        <v>0</v>
      </c>
      <c r="M335" s="166">
        <v>0</v>
      </c>
      <c r="N335" s="166">
        <v>0</v>
      </c>
      <c r="O335" s="302">
        <v>0</v>
      </c>
      <c r="P335" s="166">
        <f t="shared" si="275"/>
        <v>0</v>
      </c>
      <c r="Q335" s="166">
        <v>0</v>
      </c>
      <c r="R335" s="166">
        <v>0</v>
      </c>
      <c r="S335" s="303">
        <v>0</v>
      </c>
      <c r="T335" s="302">
        <v>0</v>
      </c>
      <c r="U335" s="166">
        <v>0</v>
      </c>
      <c r="V335" s="166">
        <v>0</v>
      </c>
      <c r="W335" s="166">
        <v>0</v>
      </c>
      <c r="X335" s="166">
        <v>0</v>
      </c>
      <c r="Y335" s="302">
        <v>1.9</v>
      </c>
      <c r="Z335" s="166">
        <f t="shared" si="280"/>
        <v>475</v>
      </c>
      <c r="AA335" s="166">
        <v>0</v>
      </c>
      <c r="AB335" s="166">
        <v>0</v>
      </c>
      <c r="AC335" s="303">
        <v>475</v>
      </c>
      <c r="AD335" s="7"/>
    </row>
    <row r="336" spans="1:30" s="8" customFormat="1" ht="28.9" customHeight="1" outlineLevel="1" x14ac:dyDescent="0.2">
      <c r="A336" s="157" t="s">
        <v>504</v>
      </c>
      <c r="B336" s="167" t="s">
        <v>271</v>
      </c>
      <c r="C336" s="302">
        <f t="shared" si="277"/>
        <v>4.8899999999999997</v>
      </c>
      <c r="D336" s="166">
        <f t="shared" si="278"/>
        <v>1221</v>
      </c>
      <c r="E336" s="136">
        <v>0</v>
      </c>
      <c r="F336" s="103">
        <f t="shared" si="279"/>
        <v>0</v>
      </c>
      <c r="G336" s="166">
        <v>0</v>
      </c>
      <c r="H336" s="166">
        <v>0</v>
      </c>
      <c r="I336" s="166">
        <v>0</v>
      </c>
      <c r="J336" s="136">
        <v>0</v>
      </c>
      <c r="K336" s="103">
        <f t="shared" si="274"/>
        <v>0</v>
      </c>
      <c r="L336" s="166">
        <v>0</v>
      </c>
      <c r="M336" s="166">
        <v>0</v>
      </c>
      <c r="N336" s="166">
        <v>0</v>
      </c>
      <c r="O336" s="302">
        <v>0</v>
      </c>
      <c r="P336" s="166">
        <f t="shared" si="275"/>
        <v>0</v>
      </c>
      <c r="Q336" s="166">
        <v>0</v>
      </c>
      <c r="R336" s="166">
        <v>0</v>
      </c>
      <c r="S336" s="303">
        <v>0</v>
      </c>
      <c r="T336" s="302">
        <v>0</v>
      </c>
      <c r="U336" s="166">
        <v>0</v>
      </c>
      <c r="V336" s="166">
        <v>0</v>
      </c>
      <c r="W336" s="166">
        <v>0</v>
      </c>
      <c r="X336" s="303">
        <v>0</v>
      </c>
      <c r="Y336" s="302">
        <f>ROUND(4.885,2)</f>
        <v>4.8899999999999997</v>
      </c>
      <c r="Z336" s="166">
        <f t="shared" ref="Z336:Z350" si="281">AA336+AB336+AC336</f>
        <v>1221</v>
      </c>
      <c r="AA336" s="166">
        <v>0</v>
      </c>
      <c r="AB336" s="166">
        <v>0</v>
      </c>
      <c r="AC336" s="303">
        <v>1221</v>
      </c>
      <c r="AD336" s="7"/>
    </row>
    <row r="337" spans="1:30" s="8" customFormat="1" ht="42" customHeight="1" outlineLevel="1" x14ac:dyDescent="0.2">
      <c r="A337" s="157" t="s">
        <v>505</v>
      </c>
      <c r="B337" s="167" t="s">
        <v>272</v>
      </c>
      <c r="C337" s="302">
        <f t="shared" si="277"/>
        <v>3.29</v>
      </c>
      <c r="D337" s="166">
        <f t="shared" si="278"/>
        <v>821</v>
      </c>
      <c r="E337" s="136">
        <v>0</v>
      </c>
      <c r="F337" s="103">
        <f t="shared" si="279"/>
        <v>0</v>
      </c>
      <c r="G337" s="166">
        <v>0</v>
      </c>
      <c r="H337" s="166">
        <v>0</v>
      </c>
      <c r="I337" s="166">
        <v>0</v>
      </c>
      <c r="J337" s="136">
        <v>0</v>
      </c>
      <c r="K337" s="103">
        <f t="shared" si="274"/>
        <v>0</v>
      </c>
      <c r="L337" s="166">
        <v>0</v>
      </c>
      <c r="M337" s="166">
        <v>0</v>
      </c>
      <c r="N337" s="166">
        <v>0</v>
      </c>
      <c r="O337" s="302">
        <v>0</v>
      </c>
      <c r="P337" s="166">
        <f t="shared" si="275"/>
        <v>0</v>
      </c>
      <c r="Q337" s="166">
        <v>0</v>
      </c>
      <c r="R337" s="166">
        <v>0</v>
      </c>
      <c r="S337" s="303">
        <v>0</v>
      </c>
      <c r="T337" s="302">
        <v>0</v>
      </c>
      <c r="U337" s="166">
        <v>0</v>
      </c>
      <c r="V337" s="166">
        <v>0</v>
      </c>
      <c r="W337" s="166">
        <v>0</v>
      </c>
      <c r="X337" s="303">
        <v>0</v>
      </c>
      <c r="Y337" s="302">
        <f>ROUND(3.285,2)</f>
        <v>3.29</v>
      </c>
      <c r="Z337" s="166">
        <f t="shared" si="281"/>
        <v>821</v>
      </c>
      <c r="AA337" s="166">
        <v>0</v>
      </c>
      <c r="AB337" s="166">
        <v>0</v>
      </c>
      <c r="AC337" s="303">
        <v>821</v>
      </c>
      <c r="AD337" s="7"/>
    </row>
    <row r="338" spans="1:30" s="8" customFormat="1" ht="23.45" customHeight="1" outlineLevel="1" x14ac:dyDescent="0.2">
      <c r="A338" s="157" t="s">
        <v>506</v>
      </c>
      <c r="B338" s="167" t="s">
        <v>273</v>
      </c>
      <c r="C338" s="302">
        <f t="shared" si="277"/>
        <v>3.58</v>
      </c>
      <c r="D338" s="166">
        <f t="shared" si="278"/>
        <v>895</v>
      </c>
      <c r="E338" s="136">
        <v>0</v>
      </c>
      <c r="F338" s="103">
        <f t="shared" si="279"/>
        <v>0</v>
      </c>
      <c r="G338" s="166">
        <v>0</v>
      </c>
      <c r="H338" s="166">
        <v>0</v>
      </c>
      <c r="I338" s="166">
        <v>0</v>
      </c>
      <c r="J338" s="136">
        <v>0</v>
      </c>
      <c r="K338" s="103">
        <f t="shared" si="274"/>
        <v>0</v>
      </c>
      <c r="L338" s="166">
        <v>0</v>
      </c>
      <c r="M338" s="166">
        <v>0</v>
      </c>
      <c r="N338" s="166">
        <v>0</v>
      </c>
      <c r="O338" s="302">
        <v>0</v>
      </c>
      <c r="P338" s="166">
        <f t="shared" si="275"/>
        <v>0</v>
      </c>
      <c r="Q338" s="166">
        <v>0</v>
      </c>
      <c r="R338" s="166">
        <v>0</v>
      </c>
      <c r="S338" s="303">
        <v>0</v>
      </c>
      <c r="T338" s="302">
        <v>0</v>
      </c>
      <c r="U338" s="166">
        <v>0</v>
      </c>
      <c r="V338" s="166">
        <v>0</v>
      </c>
      <c r="W338" s="166">
        <v>0</v>
      </c>
      <c r="X338" s="303">
        <v>0</v>
      </c>
      <c r="Y338" s="302">
        <v>3.58</v>
      </c>
      <c r="Z338" s="166">
        <f t="shared" si="281"/>
        <v>895</v>
      </c>
      <c r="AA338" s="166">
        <v>0</v>
      </c>
      <c r="AB338" s="166">
        <v>0</v>
      </c>
      <c r="AC338" s="303">
        <v>895</v>
      </c>
      <c r="AD338" s="7"/>
    </row>
    <row r="339" spans="1:30" s="8" customFormat="1" ht="46.9" customHeight="1" outlineLevel="1" x14ac:dyDescent="0.2">
      <c r="A339" s="157" t="s">
        <v>507</v>
      </c>
      <c r="B339" s="167" t="s">
        <v>454</v>
      </c>
      <c r="C339" s="302">
        <f t="shared" si="277"/>
        <v>0.43999999999999995</v>
      </c>
      <c r="D339" s="166">
        <f t="shared" si="278"/>
        <v>110</v>
      </c>
      <c r="E339" s="136">
        <v>0</v>
      </c>
      <c r="F339" s="103">
        <f t="shared" si="279"/>
        <v>0</v>
      </c>
      <c r="G339" s="166">
        <v>0</v>
      </c>
      <c r="H339" s="166">
        <v>0</v>
      </c>
      <c r="I339" s="166">
        <v>0</v>
      </c>
      <c r="J339" s="136">
        <v>0</v>
      </c>
      <c r="K339" s="103">
        <f t="shared" si="274"/>
        <v>0</v>
      </c>
      <c r="L339" s="166">
        <v>0</v>
      </c>
      <c r="M339" s="166">
        <v>0</v>
      </c>
      <c r="N339" s="166">
        <v>0</v>
      </c>
      <c r="O339" s="302">
        <v>0</v>
      </c>
      <c r="P339" s="166">
        <f t="shared" si="275"/>
        <v>0</v>
      </c>
      <c r="Q339" s="166">
        <v>0</v>
      </c>
      <c r="R339" s="166">
        <v>0</v>
      </c>
      <c r="S339" s="303">
        <v>0</v>
      </c>
      <c r="T339" s="302">
        <v>0</v>
      </c>
      <c r="U339" s="166">
        <v>0</v>
      </c>
      <c r="V339" s="166">
        <v>0</v>
      </c>
      <c r="W339" s="166">
        <v>0</v>
      </c>
      <c r="X339" s="303">
        <v>0</v>
      </c>
      <c r="Y339" s="302">
        <v>0.43999999999999995</v>
      </c>
      <c r="Z339" s="166">
        <f t="shared" si="281"/>
        <v>110</v>
      </c>
      <c r="AA339" s="166">
        <v>0</v>
      </c>
      <c r="AB339" s="166">
        <v>0</v>
      </c>
      <c r="AC339" s="303">
        <v>110</v>
      </c>
      <c r="AD339" s="7"/>
    </row>
    <row r="340" spans="1:30" s="8" customFormat="1" ht="27" customHeight="1" outlineLevel="1" x14ac:dyDescent="0.2">
      <c r="A340" s="157" t="s">
        <v>508</v>
      </c>
      <c r="B340" s="167" t="s">
        <v>274</v>
      </c>
      <c r="C340" s="302">
        <f t="shared" si="277"/>
        <v>0.70000000000000007</v>
      </c>
      <c r="D340" s="166">
        <f t="shared" si="278"/>
        <v>175</v>
      </c>
      <c r="E340" s="136">
        <v>0</v>
      </c>
      <c r="F340" s="103">
        <f t="shared" si="279"/>
        <v>0</v>
      </c>
      <c r="G340" s="166">
        <v>0</v>
      </c>
      <c r="H340" s="166">
        <v>0</v>
      </c>
      <c r="I340" s="166">
        <v>0</v>
      </c>
      <c r="J340" s="136">
        <v>0</v>
      </c>
      <c r="K340" s="103">
        <f t="shared" si="274"/>
        <v>0</v>
      </c>
      <c r="L340" s="166">
        <v>0</v>
      </c>
      <c r="M340" s="166">
        <v>0</v>
      </c>
      <c r="N340" s="166">
        <v>0</v>
      </c>
      <c r="O340" s="302">
        <v>0</v>
      </c>
      <c r="P340" s="166">
        <f t="shared" si="275"/>
        <v>0</v>
      </c>
      <c r="Q340" s="166">
        <v>0</v>
      </c>
      <c r="R340" s="166">
        <v>0</v>
      </c>
      <c r="S340" s="303">
        <v>0</v>
      </c>
      <c r="T340" s="302">
        <v>0</v>
      </c>
      <c r="U340" s="166">
        <v>0</v>
      </c>
      <c r="V340" s="166">
        <v>0</v>
      </c>
      <c r="W340" s="166">
        <v>0</v>
      </c>
      <c r="X340" s="303">
        <v>0</v>
      </c>
      <c r="Y340" s="302">
        <v>0.70000000000000007</v>
      </c>
      <c r="Z340" s="166">
        <f t="shared" si="281"/>
        <v>175</v>
      </c>
      <c r="AA340" s="166">
        <v>0</v>
      </c>
      <c r="AB340" s="166">
        <v>0</v>
      </c>
      <c r="AC340" s="303">
        <v>175</v>
      </c>
      <c r="AD340" s="7"/>
    </row>
    <row r="341" spans="1:30" s="8" customFormat="1" ht="34.15" customHeight="1" outlineLevel="1" x14ac:dyDescent="0.2">
      <c r="A341" s="157" t="s">
        <v>509</v>
      </c>
      <c r="B341" s="167" t="s">
        <v>275</v>
      </c>
      <c r="C341" s="302">
        <f t="shared" si="277"/>
        <v>3.4899999999999998</v>
      </c>
      <c r="D341" s="166">
        <f t="shared" si="278"/>
        <v>873</v>
      </c>
      <c r="E341" s="136">
        <v>0</v>
      </c>
      <c r="F341" s="103">
        <f t="shared" si="279"/>
        <v>0</v>
      </c>
      <c r="G341" s="166">
        <v>0</v>
      </c>
      <c r="H341" s="166">
        <v>0</v>
      </c>
      <c r="I341" s="166">
        <v>0</v>
      </c>
      <c r="J341" s="136">
        <v>0</v>
      </c>
      <c r="K341" s="103">
        <f t="shared" si="274"/>
        <v>0</v>
      </c>
      <c r="L341" s="166">
        <v>0</v>
      </c>
      <c r="M341" s="166">
        <v>0</v>
      </c>
      <c r="N341" s="166">
        <v>0</v>
      </c>
      <c r="O341" s="302">
        <v>0</v>
      </c>
      <c r="P341" s="166">
        <f t="shared" si="275"/>
        <v>0</v>
      </c>
      <c r="Q341" s="166">
        <v>0</v>
      </c>
      <c r="R341" s="166">
        <v>0</v>
      </c>
      <c r="S341" s="303">
        <v>0</v>
      </c>
      <c r="T341" s="302">
        <v>0</v>
      </c>
      <c r="U341" s="166">
        <v>0</v>
      </c>
      <c r="V341" s="166">
        <v>0</v>
      </c>
      <c r="W341" s="166">
        <v>0</v>
      </c>
      <c r="X341" s="303">
        <v>0</v>
      </c>
      <c r="Y341" s="302">
        <v>3.4899999999999998</v>
      </c>
      <c r="Z341" s="166">
        <f t="shared" si="281"/>
        <v>873</v>
      </c>
      <c r="AA341" s="166">
        <v>0</v>
      </c>
      <c r="AB341" s="166">
        <v>0</v>
      </c>
      <c r="AC341" s="303">
        <v>873</v>
      </c>
      <c r="AD341" s="7"/>
    </row>
    <row r="342" spans="1:30" s="8" customFormat="1" ht="27" customHeight="1" outlineLevel="1" x14ac:dyDescent="0.2">
      <c r="A342" s="157" t="s">
        <v>510</v>
      </c>
      <c r="B342" s="167" t="s">
        <v>276</v>
      </c>
      <c r="C342" s="302">
        <f t="shared" si="277"/>
        <v>2.97</v>
      </c>
      <c r="D342" s="166">
        <f t="shared" si="278"/>
        <v>741</v>
      </c>
      <c r="E342" s="136">
        <v>0</v>
      </c>
      <c r="F342" s="103">
        <f t="shared" si="279"/>
        <v>0</v>
      </c>
      <c r="G342" s="166">
        <v>0</v>
      </c>
      <c r="H342" s="166">
        <v>0</v>
      </c>
      <c r="I342" s="166">
        <v>0</v>
      </c>
      <c r="J342" s="136">
        <v>0</v>
      </c>
      <c r="K342" s="103">
        <f t="shared" si="274"/>
        <v>0</v>
      </c>
      <c r="L342" s="166">
        <v>0</v>
      </c>
      <c r="M342" s="166">
        <v>0</v>
      </c>
      <c r="N342" s="166">
        <v>0</v>
      </c>
      <c r="O342" s="302">
        <v>0</v>
      </c>
      <c r="P342" s="166">
        <f t="shared" si="275"/>
        <v>0</v>
      </c>
      <c r="Q342" s="166">
        <v>0</v>
      </c>
      <c r="R342" s="166">
        <v>0</v>
      </c>
      <c r="S342" s="303">
        <v>0</v>
      </c>
      <c r="T342" s="302">
        <v>0</v>
      </c>
      <c r="U342" s="166">
        <v>0</v>
      </c>
      <c r="V342" s="166">
        <v>0</v>
      </c>
      <c r="W342" s="166">
        <v>0</v>
      </c>
      <c r="X342" s="303">
        <v>0</v>
      </c>
      <c r="Y342" s="302">
        <f>ROUND(2.965,2)</f>
        <v>2.97</v>
      </c>
      <c r="Z342" s="166">
        <f t="shared" si="281"/>
        <v>741</v>
      </c>
      <c r="AA342" s="166">
        <v>0</v>
      </c>
      <c r="AB342" s="166">
        <v>0</v>
      </c>
      <c r="AC342" s="303">
        <v>741</v>
      </c>
      <c r="AD342" s="7"/>
    </row>
    <row r="343" spans="1:30" s="8" customFormat="1" ht="26.45" customHeight="1" outlineLevel="1" x14ac:dyDescent="0.2">
      <c r="A343" s="157" t="s">
        <v>511</v>
      </c>
      <c r="B343" s="167" t="s">
        <v>277</v>
      </c>
      <c r="C343" s="302">
        <f t="shared" si="277"/>
        <v>1.27</v>
      </c>
      <c r="D343" s="166">
        <f t="shared" si="278"/>
        <v>318</v>
      </c>
      <c r="E343" s="136">
        <v>0</v>
      </c>
      <c r="F343" s="103">
        <f t="shared" si="279"/>
        <v>0</v>
      </c>
      <c r="G343" s="166">
        <v>0</v>
      </c>
      <c r="H343" s="166">
        <v>0</v>
      </c>
      <c r="I343" s="166">
        <v>0</v>
      </c>
      <c r="J343" s="136">
        <v>0</v>
      </c>
      <c r="K343" s="103">
        <f t="shared" si="274"/>
        <v>0</v>
      </c>
      <c r="L343" s="166">
        <v>0</v>
      </c>
      <c r="M343" s="166">
        <v>0</v>
      </c>
      <c r="N343" s="166">
        <v>0</v>
      </c>
      <c r="O343" s="302">
        <v>0</v>
      </c>
      <c r="P343" s="166">
        <f t="shared" si="275"/>
        <v>0</v>
      </c>
      <c r="Q343" s="166">
        <v>0</v>
      </c>
      <c r="R343" s="166">
        <v>0</v>
      </c>
      <c r="S343" s="303">
        <v>0</v>
      </c>
      <c r="T343" s="302">
        <v>0</v>
      </c>
      <c r="U343" s="166">
        <v>0</v>
      </c>
      <c r="V343" s="166">
        <v>0</v>
      </c>
      <c r="W343" s="166">
        <v>0</v>
      </c>
      <c r="X343" s="303">
        <v>0</v>
      </c>
      <c r="Y343" s="302">
        <v>1.27</v>
      </c>
      <c r="Z343" s="166">
        <f t="shared" si="281"/>
        <v>318</v>
      </c>
      <c r="AA343" s="166">
        <v>0</v>
      </c>
      <c r="AB343" s="166">
        <v>0</v>
      </c>
      <c r="AC343" s="303">
        <v>318</v>
      </c>
      <c r="AD343" s="7"/>
    </row>
    <row r="344" spans="1:30" s="8" customFormat="1" ht="25.9" customHeight="1" outlineLevel="1" x14ac:dyDescent="0.2">
      <c r="A344" s="157" t="s">
        <v>512</v>
      </c>
      <c r="B344" s="167" t="s">
        <v>278</v>
      </c>
      <c r="C344" s="302">
        <f t="shared" si="277"/>
        <v>3.61</v>
      </c>
      <c r="D344" s="166">
        <f t="shared" si="278"/>
        <v>903</v>
      </c>
      <c r="E344" s="136">
        <v>0</v>
      </c>
      <c r="F344" s="103">
        <f t="shared" si="279"/>
        <v>0</v>
      </c>
      <c r="G344" s="166">
        <v>0</v>
      </c>
      <c r="H344" s="166">
        <v>0</v>
      </c>
      <c r="I344" s="166">
        <v>0</v>
      </c>
      <c r="J344" s="136">
        <v>0</v>
      </c>
      <c r="K344" s="103">
        <f t="shared" si="274"/>
        <v>0</v>
      </c>
      <c r="L344" s="166">
        <v>0</v>
      </c>
      <c r="M344" s="166">
        <v>0</v>
      </c>
      <c r="N344" s="166">
        <v>0</v>
      </c>
      <c r="O344" s="302">
        <v>0</v>
      </c>
      <c r="P344" s="166">
        <f t="shared" si="275"/>
        <v>0</v>
      </c>
      <c r="Q344" s="166">
        <v>0</v>
      </c>
      <c r="R344" s="166">
        <v>0</v>
      </c>
      <c r="S344" s="303">
        <v>0</v>
      </c>
      <c r="T344" s="302">
        <v>0</v>
      </c>
      <c r="U344" s="166">
        <v>0</v>
      </c>
      <c r="V344" s="166">
        <v>0</v>
      </c>
      <c r="W344" s="166">
        <v>0</v>
      </c>
      <c r="X344" s="303">
        <v>0</v>
      </c>
      <c r="Y344" s="302">
        <v>3.61</v>
      </c>
      <c r="Z344" s="166">
        <f t="shared" si="281"/>
        <v>903</v>
      </c>
      <c r="AA344" s="166">
        <v>0</v>
      </c>
      <c r="AB344" s="166">
        <v>0</v>
      </c>
      <c r="AC344" s="303">
        <v>903</v>
      </c>
      <c r="AD344" s="7"/>
    </row>
    <row r="345" spans="1:30" s="8" customFormat="1" ht="23.45" customHeight="1" outlineLevel="1" x14ac:dyDescent="0.2">
      <c r="A345" s="157" t="s">
        <v>513</v>
      </c>
      <c r="B345" s="167" t="s">
        <v>279</v>
      </c>
      <c r="C345" s="302">
        <f t="shared" si="277"/>
        <v>3.54</v>
      </c>
      <c r="D345" s="166">
        <f t="shared" si="278"/>
        <v>884</v>
      </c>
      <c r="E345" s="136">
        <v>0</v>
      </c>
      <c r="F345" s="103">
        <f t="shared" si="279"/>
        <v>0</v>
      </c>
      <c r="G345" s="166">
        <v>0</v>
      </c>
      <c r="H345" s="166">
        <v>0</v>
      </c>
      <c r="I345" s="166">
        <v>0</v>
      </c>
      <c r="J345" s="136">
        <v>0</v>
      </c>
      <c r="K345" s="103">
        <f t="shared" si="274"/>
        <v>0</v>
      </c>
      <c r="L345" s="166">
        <v>0</v>
      </c>
      <c r="M345" s="166">
        <v>0</v>
      </c>
      <c r="N345" s="166">
        <v>0</v>
      </c>
      <c r="O345" s="302">
        <v>0</v>
      </c>
      <c r="P345" s="166">
        <f t="shared" si="275"/>
        <v>0</v>
      </c>
      <c r="Q345" s="166">
        <v>0</v>
      </c>
      <c r="R345" s="166">
        <v>0</v>
      </c>
      <c r="S345" s="303">
        <v>0</v>
      </c>
      <c r="T345" s="302">
        <v>0</v>
      </c>
      <c r="U345" s="166">
        <v>0</v>
      </c>
      <c r="V345" s="166">
        <v>0</v>
      </c>
      <c r="W345" s="166">
        <v>0</v>
      </c>
      <c r="X345" s="303">
        <v>0</v>
      </c>
      <c r="Y345" s="302">
        <f>ROUND(3.535,2)</f>
        <v>3.54</v>
      </c>
      <c r="Z345" s="166">
        <f t="shared" si="281"/>
        <v>884</v>
      </c>
      <c r="AA345" s="166">
        <v>0</v>
      </c>
      <c r="AB345" s="166">
        <v>0</v>
      </c>
      <c r="AC345" s="303">
        <v>884</v>
      </c>
      <c r="AD345" s="7"/>
    </row>
    <row r="346" spans="1:30" s="8" customFormat="1" ht="25.15" customHeight="1" outlineLevel="1" x14ac:dyDescent="0.2">
      <c r="A346" s="157" t="s">
        <v>514</v>
      </c>
      <c r="B346" s="167" t="s">
        <v>280</v>
      </c>
      <c r="C346" s="302">
        <f t="shared" si="277"/>
        <v>3.48</v>
      </c>
      <c r="D346" s="166">
        <f t="shared" si="278"/>
        <v>869</v>
      </c>
      <c r="E346" s="136">
        <v>0</v>
      </c>
      <c r="F346" s="103">
        <f t="shared" si="279"/>
        <v>0</v>
      </c>
      <c r="G346" s="166">
        <v>0</v>
      </c>
      <c r="H346" s="166">
        <v>0</v>
      </c>
      <c r="I346" s="166">
        <v>0</v>
      </c>
      <c r="J346" s="136">
        <v>0</v>
      </c>
      <c r="K346" s="103">
        <f t="shared" si="274"/>
        <v>0</v>
      </c>
      <c r="L346" s="166">
        <v>0</v>
      </c>
      <c r="M346" s="166">
        <v>0</v>
      </c>
      <c r="N346" s="166">
        <v>0</v>
      </c>
      <c r="O346" s="302">
        <v>0</v>
      </c>
      <c r="P346" s="166">
        <f t="shared" si="275"/>
        <v>0</v>
      </c>
      <c r="Q346" s="166">
        <v>0</v>
      </c>
      <c r="R346" s="166">
        <v>0</v>
      </c>
      <c r="S346" s="303">
        <v>0</v>
      </c>
      <c r="T346" s="302">
        <v>0</v>
      </c>
      <c r="U346" s="166">
        <v>0</v>
      </c>
      <c r="V346" s="166">
        <v>0</v>
      </c>
      <c r="W346" s="166">
        <v>0</v>
      </c>
      <c r="X346" s="303">
        <v>0</v>
      </c>
      <c r="Y346" s="302">
        <f>ROUND(3.475,2)</f>
        <v>3.48</v>
      </c>
      <c r="Z346" s="166">
        <f t="shared" si="281"/>
        <v>869</v>
      </c>
      <c r="AA346" s="166">
        <v>0</v>
      </c>
      <c r="AB346" s="166">
        <v>0</v>
      </c>
      <c r="AC346" s="303">
        <v>869</v>
      </c>
      <c r="AD346" s="7"/>
    </row>
    <row r="347" spans="1:30" s="8" customFormat="1" ht="33" customHeight="1" outlineLevel="1" x14ac:dyDescent="0.2">
      <c r="A347" s="157" t="s">
        <v>515</v>
      </c>
      <c r="B347" s="167" t="s">
        <v>281</v>
      </c>
      <c r="C347" s="302">
        <f t="shared" si="277"/>
        <v>2.58</v>
      </c>
      <c r="D347" s="166">
        <f t="shared" si="278"/>
        <v>645</v>
      </c>
      <c r="E347" s="136">
        <v>0</v>
      </c>
      <c r="F347" s="103">
        <f t="shared" si="279"/>
        <v>0</v>
      </c>
      <c r="G347" s="166">
        <v>0</v>
      </c>
      <c r="H347" s="166">
        <v>0</v>
      </c>
      <c r="I347" s="166">
        <v>0</v>
      </c>
      <c r="J347" s="136">
        <v>0</v>
      </c>
      <c r="K347" s="103">
        <f t="shared" si="274"/>
        <v>0</v>
      </c>
      <c r="L347" s="166">
        <v>0</v>
      </c>
      <c r="M347" s="166">
        <v>0</v>
      </c>
      <c r="N347" s="166">
        <v>0</v>
      </c>
      <c r="O347" s="302">
        <v>0</v>
      </c>
      <c r="P347" s="166">
        <f t="shared" si="275"/>
        <v>0</v>
      </c>
      <c r="Q347" s="166">
        <v>0</v>
      </c>
      <c r="R347" s="166">
        <v>0</v>
      </c>
      <c r="S347" s="303">
        <v>0</v>
      </c>
      <c r="T347" s="302">
        <v>0</v>
      </c>
      <c r="U347" s="166">
        <v>0</v>
      </c>
      <c r="V347" s="166">
        <v>0</v>
      </c>
      <c r="W347" s="166">
        <v>0</v>
      </c>
      <c r="X347" s="303">
        <v>0</v>
      </c>
      <c r="Y347" s="302">
        <v>2.58</v>
      </c>
      <c r="Z347" s="166">
        <f t="shared" si="281"/>
        <v>645</v>
      </c>
      <c r="AA347" s="166">
        <v>0</v>
      </c>
      <c r="AB347" s="166">
        <v>0</v>
      </c>
      <c r="AC347" s="303">
        <v>645</v>
      </c>
      <c r="AD347" s="7"/>
    </row>
    <row r="348" spans="1:30" s="8" customFormat="1" ht="22.9" customHeight="1" outlineLevel="1" x14ac:dyDescent="0.2">
      <c r="A348" s="157" t="s">
        <v>516</v>
      </c>
      <c r="B348" s="167" t="s">
        <v>282</v>
      </c>
      <c r="C348" s="302">
        <f t="shared" si="277"/>
        <v>1.7799999999999998</v>
      </c>
      <c r="D348" s="166">
        <f t="shared" si="278"/>
        <v>445</v>
      </c>
      <c r="E348" s="136">
        <v>0</v>
      </c>
      <c r="F348" s="103">
        <f t="shared" si="279"/>
        <v>0</v>
      </c>
      <c r="G348" s="166">
        <v>0</v>
      </c>
      <c r="H348" s="166">
        <v>0</v>
      </c>
      <c r="I348" s="166">
        <v>0</v>
      </c>
      <c r="J348" s="136">
        <v>0</v>
      </c>
      <c r="K348" s="103">
        <f t="shared" si="274"/>
        <v>0</v>
      </c>
      <c r="L348" s="166">
        <v>0</v>
      </c>
      <c r="M348" s="166">
        <v>0</v>
      </c>
      <c r="N348" s="166">
        <v>0</v>
      </c>
      <c r="O348" s="302">
        <v>0</v>
      </c>
      <c r="P348" s="166">
        <f t="shared" si="275"/>
        <v>0</v>
      </c>
      <c r="Q348" s="166">
        <v>0</v>
      </c>
      <c r="R348" s="166">
        <v>0</v>
      </c>
      <c r="S348" s="303">
        <v>0</v>
      </c>
      <c r="T348" s="302">
        <v>0</v>
      </c>
      <c r="U348" s="166">
        <v>0</v>
      </c>
      <c r="V348" s="166">
        <v>0</v>
      </c>
      <c r="W348" s="166">
        <v>0</v>
      </c>
      <c r="X348" s="303">
        <v>0</v>
      </c>
      <c r="Y348" s="302">
        <v>1.7799999999999998</v>
      </c>
      <c r="Z348" s="166">
        <f t="shared" si="281"/>
        <v>445</v>
      </c>
      <c r="AA348" s="166">
        <v>0</v>
      </c>
      <c r="AB348" s="166">
        <v>0</v>
      </c>
      <c r="AC348" s="303">
        <v>445</v>
      </c>
      <c r="AD348" s="7"/>
    </row>
    <row r="349" spans="1:30" s="8" customFormat="1" ht="40.9" customHeight="1" outlineLevel="1" x14ac:dyDescent="0.2">
      <c r="A349" s="157" t="s">
        <v>517</v>
      </c>
      <c r="B349" s="167" t="s">
        <v>283</v>
      </c>
      <c r="C349" s="302">
        <f t="shared" si="277"/>
        <v>2.06</v>
      </c>
      <c r="D349" s="166">
        <f t="shared" si="278"/>
        <v>515</v>
      </c>
      <c r="E349" s="136">
        <v>0</v>
      </c>
      <c r="F349" s="103">
        <f t="shared" si="279"/>
        <v>0</v>
      </c>
      <c r="G349" s="166">
        <v>0</v>
      </c>
      <c r="H349" s="166">
        <v>0</v>
      </c>
      <c r="I349" s="166">
        <v>0</v>
      </c>
      <c r="J349" s="136">
        <v>0</v>
      </c>
      <c r="K349" s="103">
        <f t="shared" si="274"/>
        <v>0</v>
      </c>
      <c r="L349" s="166">
        <v>0</v>
      </c>
      <c r="M349" s="166">
        <v>0</v>
      </c>
      <c r="N349" s="166">
        <v>0</v>
      </c>
      <c r="O349" s="302">
        <v>0</v>
      </c>
      <c r="P349" s="166">
        <f t="shared" si="275"/>
        <v>0</v>
      </c>
      <c r="Q349" s="166">
        <v>0</v>
      </c>
      <c r="R349" s="166">
        <v>0</v>
      </c>
      <c r="S349" s="303">
        <v>0</v>
      </c>
      <c r="T349" s="302">
        <v>0</v>
      </c>
      <c r="U349" s="166">
        <v>0</v>
      </c>
      <c r="V349" s="166">
        <v>0</v>
      </c>
      <c r="W349" s="166">
        <v>0</v>
      </c>
      <c r="X349" s="303">
        <v>0</v>
      </c>
      <c r="Y349" s="302">
        <v>2.06</v>
      </c>
      <c r="Z349" s="166">
        <f t="shared" si="281"/>
        <v>515</v>
      </c>
      <c r="AA349" s="166">
        <v>0</v>
      </c>
      <c r="AB349" s="166">
        <v>0</v>
      </c>
      <c r="AC349" s="303">
        <v>515</v>
      </c>
      <c r="AD349" s="7"/>
    </row>
    <row r="350" spans="1:30" s="8" customFormat="1" ht="37.15" customHeight="1" outlineLevel="1" x14ac:dyDescent="0.2">
      <c r="A350" s="157" t="s">
        <v>518</v>
      </c>
      <c r="B350" s="167" t="s">
        <v>284</v>
      </c>
      <c r="C350" s="302">
        <f t="shared" si="277"/>
        <v>0.8899999999999999</v>
      </c>
      <c r="D350" s="166">
        <f t="shared" si="278"/>
        <v>223</v>
      </c>
      <c r="E350" s="136">
        <v>0</v>
      </c>
      <c r="F350" s="103">
        <f t="shared" si="279"/>
        <v>0</v>
      </c>
      <c r="G350" s="166">
        <v>0</v>
      </c>
      <c r="H350" s="166">
        <v>0</v>
      </c>
      <c r="I350" s="166">
        <v>0</v>
      </c>
      <c r="J350" s="136">
        <v>0</v>
      </c>
      <c r="K350" s="103">
        <f t="shared" si="274"/>
        <v>0</v>
      </c>
      <c r="L350" s="166">
        <v>0</v>
      </c>
      <c r="M350" s="166">
        <v>0</v>
      </c>
      <c r="N350" s="166">
        <v>0</v>
      </c>
      <c r="O350" s="302">
        <v>0</v>
      </c>
      <c r="P350" s="166">
        <f t="shared" si="275"/>
        <v>0</v>
      </c>
      <c r="Q350" s="166">
        <v>0</v>
      </c>
      <c r="R350" s="166">
        <v>0</v>
      </c>
      <c r="S350" s="303">
        <v>0</v>
      </c>
      <c r="T350" s="302">
        <v>0</v>
      </c>
      <c r="U350" s="166">
        <v>0</v>
      </c>
      <c r="V350" s="166">
        <v>0</v>
      </c>
      <c r="W350" s="166">
        <v>0</v>
      </c>
      <c r="X350" s="303">
        <v>0</v>
      </c>
      <c r="Y350" s="302">
        <v>0.8899999999999999</v>
      </c>
      <c r="Z350" s="166">
        <f t="shared" si="281"/>
        <v>223</v>
      </c>
      <c r="AA350" s="166">
        <v>0</v>
      </c>
      <c r="AB350" s="166">
        <v>0</v>
      </c>
      <c r="AC350" s="303">
        <v>223</v>
      </c>
      <c r="AD350" s="7"/>
    </row>
    <row r="351" spans="1:30" s="8" customFormat="1" ht="26.45" customHeight="1" outlineLevel="1" x14ac:dyDescent="0.2">
      <c r="A351" s="157" t="s">
        <v>519</v>
      </c>
      <c r="B351" s="167" t="s">
        <v>285</v>
      </c>
      <c r="C351" s="302">
        <f t="shared" si="277"/>
        <v>0.65</v>
      </c>
      <c r="D351" s="166">
        <f t="shared" si="278"/>
        <v>163</v>
      </c>
      <c r="E351" s="136">
        <v>0</v>
      </c>
      <c r="F351" s="103">
        <f t="shared" si="279"/>
        <v>0</v>
      </c>
      <c r="G351" s="166">
        <v>0</v>
      </c>
      <c r="H351" s="166">
        <v>0</v>
      </c>
      <c r="I351" s="166">
        <v>0</v>
      </c>
      <c r="J351" s="136">
        <v>0</v>
      </c>
      <c r="K351" s="103">
        <f t="shared" ref="K351:K414" si="282">L351+M351+N351</f>
        <v>0</v>
      </c>
      <c r="L351" s="166">
        <v>0</v>
      </c>
      <c r="M351" s="166">
        <v>0</v>
      </c>
      <c r="N351" s="166">
        <v>0</v>
      </c>
      <c r="O351" s="302">
        <v>0</v>
      </c>
      <c r="P351" s="166">
        <f t="shared" ref="P351:P414" si="283">Q351+R351+S351</f>
        <v>0</v>
      </c>
      <c r="Q351" s="166">
        <v>0</v>
      </c>
      <c r="R351" s="166">
        <v>0</v>
      </c>
      <c r="S351" s="303">
        <v>0</v>
      </c>
      <c r="T351" s="302">
        <v>0</v>
      </c>
      <c r="U351" s="166">
        <v>0</v>
      </c>
      <c r="V351" s="166">
        <v>0</v>
      </c>
      <c r="W351" s="166">
        <v>0</v>
      </c>
      <c r="X351" s="303">
        <v>0</v>
      </c>
      <c r="Y351" s="302">
        <v>0.65</v>
      </c>
      <c r="Z351" s="166">
        <f t="shared" ref="Z351:Z414" si="284">AA351+AB351+AC351</f>
        <v>163</v>
      </c>
      <c r="AA351" s="166">
        <v>0</v>
      </c>
      <c r="AB351" s="166">
        <v>0</v>
      </c>
      <c r="AC351" s="303">
        <v>163</v>
      </c>
      <c r="AD351" s="7"/>
    </row>
    <row r="352" spans="1:30" s="8" customFormat="1" ht="29.45" customHeight="1" outlineLevel="1" x14ac:dyDescent="0.2">
      <c r="A352" s="157" t="s">
        <v>520</v>
      </c>
      <c r="B352" s="167" t="s">
        <v>286</v>
      </c>
      <c r="C352" s="302">
        <f t="shared" ref="C352:C415" si="285">E352+J352+O352+Y352+T352</f>
        <v>0.78</v>
      </c>
      <c r="D352" s="166">
        <f t="shared" ref="D352:D421" si="286">F352+K352+P352+Z352+U352</f>
        <v>194</v>
      </c>
      <c r="E352" s="136">
        <v>0</v>
      </c>
      <c r="F352" s="103">
        <f t="shared" ref="F352:F421" si="287">G352+H352+I352</f>
        <v>0</v>
      </c>
      <c r="G352" s="166">
        <v>0</v>
      </c>
      <c r="H352" s="166">
        <v>0</v>
      </c>
      <c r="I352" s="166">
        <v>0</v>
      </c>
      <c r="J352" s="136">
        <v>0</v>
      </c>
      <c r="K352" s="103">
        <f t="shared" si="282"/>
        <v>0</v>
      </c>
      <c r="L352" s="166">
        <v>0</v>
      </c>
      <c r="M352" s="166">
        <v>0</v>
      </c>
      <c r="N352" s="166">
        <v>0</v>
      </c>
      <c r="O352" s="302">
        <v>0</v>
      </c>
      <c r="P352" s="166">
        <f t="shared" si="283"/>
        <v>0</v>
      </c>
      <c r="Q352" s="166">
        <v>0</v>
      </c>
      <c r="R352" s="166">
        <v>0</v>
      </c>
      <c r="S352" s="303">
        <v>0</v>
      </c>
      <c r="T352" s="302">
        <v>0</v>
      </c>
      <c r="U352" s="166">
        <v>0</v>
      </c>
      <c r="V352" s="166">
        <v>0</v>
      </c>
      <c r="W352" s="166">
        <v>0</v>
      </c>
      <c r="X352" s="303">
        <v>0</v>
      </c>
      <c r="Y352" s="302">
        <f>ROUND(0.775,2)</f>
        <v>0.78</v>
      </c>
      <c r="Z352" s="166">
        <f t="shared" si="284"/>
        <v>194</v>
      </c>
      <c r="AA352" s="166">
        <v>0</v>
      </c>
      <c r="AB352" s="166">
        <v>0</v>
      </c>
      <c r="AC352" s="303">
        <v>194</v>
      </c>
      <c r="AD352" s="7"/>
    </row>
    <row r="353" spans="1:30" s="8" customFormat="1" ht="29.45" customHeight="1" outlineLevel="1" x14ac:dyDescent="0.2">
      <c r="A353" s="157" t="s">
        <v>521</v>
      </c>
      <c r="B353" s="167" t="s">
        <v>287</v>
      </c>
      <c r="C353" s="302">
        <f t="shared" si="285"/>
        <v>0.84000000000000008</v>
      </c>
      <c r="D353" s="166">
        <f t="shared" si="286"/>
        <v>210</v>
      </c>
      <c r="E353" s="136">
        <v>0</v>
      </c>
      <c r="F353" s="103">
        <f t="shared" si="287"/>
        <v>0</v>
      </c>
      <c r="G353" s="166">
        <v>0</v>
      </c>
      <c r="H353" s="166">
        <v>0</v>
      </c>
      <c r="I353" s="166">
        <v>0</v>
      </c>
      <c r="J353" s="136">
        <v>0</v>
      </c>
      <c r="K353" s="103">
        <f t="shared" si="282"/>
        <v>0</v>
      </c>
      <c r="L353" s="166">
        <v>0</v>
      </c>
      <c r="M353" s="166">
        <v>0</v>
      </c>
      <c r="N353" s="166">
        <v>0</v>
      </c>
      <c r="O353" s="302">
        <v>0</v>
      </c>
      <c r="P353" s="166">
        <f t="shared" si="283"/>
        <v>0</v>
      </c>
      <c r="Q353" s="166">
        <v>0</v>
      </c>
      <c r="R353" s="166">
        <v>0</v>
      </c>
      <c r="S353" s="303">
        <v>0</v>
      </c>
      <c r="T353" s="302">
        <v>0</v>
      </c>
      <c r="U353" s="166">
        <v>0</v>
      </c>
      <c r="V353" s="166">
        <v>0</v>
      </c>
      <c r="W353" s="166">
        <v>0</v>
      </c>
      <c r="X353" s="303">
        <v>0</v>
      </c>
      <c r="Y353" s="302">
        <v>0.84000000000000008</v>
      </c>
      <c r="Z353" s="166">
        <f t="shared" si="284"/>
        <v>210</v>
      </c>
      <c r="AA353" s="166">
        <v>0</v>
      </c>
      <c r="AB353" s="166">
        <v>0</v>
      </c>
      <c r="AC353" s="303">
        <v>210</v>
      </c>
      <c r="AD353" s="7"/>
    </row>
    <row r="354" spans="1:30" s="8" customFormat="1" ht="23.45" customHeight="1" outlineLevel="1" x14ac:dyDescent="0.2">
      <c r="A354" s="157" t="s">
        <v>522</v>
      </c>
      <c r="B354" s="167" t="s">
        <v>288</v>
      </c>
      <c r="C354" s="302">
        <f t="shared" si="285"/>
        <v>0.82000000000000006</v>
      </c>
      <c r="D354" s="166">
        <f t="shared" si="286"/>
        <v>205</v>
      </c>
      <c r="E354" s="136">
        <v>0</v>
      </c>
      <c r="F354" s="103">
        <f t="shared" si="287"/>
        <v>0</v>
      </c>
      <c r="G354" s="166">
        <v>0</v>
      </c>
      <c r="H354" s="166">
        <v>0</v>
      </c>
      <c r="I354" s="166">
        <v>0</v>
      </c>
      <c r="J354" s="136">
        <v>0</v>
      </c>
      <c r="K354" s="103">
        <f t="shared" si="282"/>
        <v>0</v>
      </c>
      <c r="L354" s="166">
        <v>0</v>
      </c>
      <c r="M354" s="166">
        <v>0</v>
      </c>
      <c r="N354" s="166">
        <v>0</v>
      </c>
      <c r="O354" s="302">
        <v>0</v>
      </c>
      <c r="P354" s="166">
        <f t="shared" si="283"/>
        <v>0</v>
      </c>
      <c r="Q354" s="166">
        <v>0</v>
      </c>
      <c r="R354" s="166">
        <v>0</v>
      </c>
      <c r="S354" s="303">
        <v>0</v>
      </c>
      <c r="T354" s="302">
        <v>0</v>
      </c>
      <c r="U354" s="166">
        <v>0</v>
      </c>
      <c r="V354" s="166">
        <v>0</v>
      </c>
      <c r="W354" s="166">
        <v>0</v>
      </c>
      <c r="X354" s="303">
        <v>0</v>
      </c>
      <c r="Y354" s="302">
        <v>0.82000000000000006</v>
      </c>
      <c r="Z354" s="166">
        <f t="shared" si="284"/>
        <v>205</v>
      </c>
      <c r="AA354" s="166">
        <v>0</v>
      </c>
      <c r="AB354" s="166">
        <v>0</v>
      </c>
      <c r="AC354" s="303">
        <v>205</v>
      </c>
      <c r="AD354" s="7"/>
    </row>
    <row r="355" spans="1:30" s="8" customFormat="1" ht="24" customHeight="1" outlineLevel="1" x14ac:dyDescent="0.2">
      <c r="A355" s="157" t="s">
        <v>523</v>
      </c>
      <c r="B355" s="167" t="s">
        <v>289</v>
      </c>
      <c r="C355" s="302">
        <f t="shared" si="285"/>
        <v>1.71</v>
      </c>
      <c r="D355" s="166">
        <f t="shared" si="286"/>
        <v>426</v>
      </c>
      <c r="E355" s="136">
        <v>0</v>
      </c>
      <c r="F355" s="103">
        <f t="shared" si="287"/>
        <v>0</v>
      </c>
      <c r="G355" s="166">
        <v>0</v>
      </c>
      <c r="H355" s="166">
        <v>0</v>
      </c>
      <c r="I355" s="166">
        <v>0</v>
      </c>
      <c r="J355" s="136">
        <v>0</v>
      </c>
      <c r="K355" s="103">
        <f t="shared" si="282"/>
        <v>0</v>
      </c>
      <c r="L355" s="166">
        <v>0</v>
      </c>
      <c r="M355" s="166">
        <v>0</v>
      </c>
      <c r="N355" s="166">
        <v>0</v>
      </c>
      <c r="O355" s="302">
        <v>0</v>
      </c>
      <c r="P355" s="166">
        <f t="shared" si="283"/>
        <v>0</v>
      </c>
      <c r="Q355" s="166">
        <v>0</v>
      </c>
      <c r="R355" s="166">
        <v>0</v>
      </c>
      <c r="S355" s="303">
        <v>0</v>
      </c>
      <c r="T355" s="302">
        <v>0</v>
      </c>
      <c r="U355" s="166">
        <v>0</v>
      </c>
      <c r="V355" s="166">
        <v>0</v>
      </c>
      <c r="W355" s="166">
        <v>0</v>
      </c>
      <c r="X355" s="303">
        <v>0</v>
      </c>
      <c r="Y355" s="302">
        <f>ROUND(1.705,2)</f>
        <v>1.71</v>
      </c>
      <c r="Z355" s="166">
        <f t="shared" si="284"/>
        <v>426</v>
      </c>
      <c r="AA355" s="166">
        <v>0</v>
      </c>
      <c r="AB355" s="166">
        <v>0</v>
      </c>
      <c r="AC355" s="303">
        <v>426</v>
      </c>
      <c r="AD355" s="7"/>
    </row>
    <row r="356" spans="1:30" s="8" customFormat="1" ht="27.75" customHeight="1" outlineLevel="1" x14ac:dyDescent="0.2">
      <c r="A356" s="157" t="s">
        <v>524</v>
      </c>
      <c r="B356" s="167" t="s">
        <v>290</v>
      </c>
      <c r="C356" s="302">
        <f t="shared" si="285"/>
        <v>0.72</v>
      </c>
      <c r="D356" s="166">
        <f t="shared" si="286"/>
        <v>179</v>
      </c>
      <c r="E356" s="136">
        <v>0</v>
      </c>
      <c r="F356" s="103">
        <f t="shared" si="287"/>
        <v>0</v>
      </c>
      <c r="G356" s="166">
        <v>0</v>
      </c>
      <c r="H356" s="166">
        <v>0</v>
      </c>
      <c r="I356" s="166">
        <v>0</v>
      </c>
      <c r="J356" s="136">
        <v>0</v>
      </c>
      <c r="K356" s="103">
        <f t="shared" si="282"/>
        <v>0</v>
      </c>
      <c r="L356" s="166">
        <v>0</v>
      </c>
      <c r="M356" s="166">
        <v>0</v>
      </c>
      <c r="N356" s="166">
        <v>0</v>
      </c>
      <c r="O356" s="302">
        <v>0</v>
      </c>
      <c r="P356" s="166">
        <f t="shared" si="283"/>
        <v>0</v>
      </c>
      <c r="Q356" s="166">
        <v>0</v>
      </c>
      <c r="R356" s="166">
        <v>0</v>
      </c>
      <c r="S356" s="303">
        <v>0</v>
      </c>
      <c r="T356" s="302">
        <v>0</v>
      </c>
      <c r="U356" s="166">
        <v>0</v>
      </c>
      <c r="V356" s="166">
        <v>0</v>
      </c>
      <c r="W356" s="166">
        <v>0</v>
      </c>
      <c r="X356" s="303">
        <v>0</v>
      </c>
      <c r="Y356" s="302">
        <f>ROUND(0.715,2)</f>
        <v>0.72</v>
      </c>
      <c r="Z356" s="166">
        <f t="shared" si="284"/>
        <v>179</v>
      </c>
      <c r="AA356" s="166">
        <v>0</v>
      </c>
      <c r="AB356" s="166">
        <v>0</v>
      </c>
      <c r="AC356" s="303">
        <v>179</v>
      </c>
      <c r="AD356" s="7"/>
    </row>
    <row r="357" spans="1:30" s="8" customFormat="1" ht="21" customHeight="1" outlineLevel="1" x14ac:dyDescent="0.2">
      <c r="A357" s="157" t="s">
        <v>525</v>
      </c>
      <c r="B357" s="167" t="s">
        <v>291</v>
      </c>
      <c r="C357" s="302">
        <f t="shared" si="285"/>
        <v>3.48</v>
      </c>
      <c r="D357" s="166">
        <f t="shared" si="286"/>
        <v>869</v>
      </c>
      <c r="E357" s="136">
        <v>0</v>
      </c>
      <c r="F357" s="103">
        <f t="shared" si="287"/>
        <v>0</v>
      </c>
      <c r="G357" s="166">
        <v>0</v>
      </c>
      <c r="H357" s="166">
        <v>0</v>
      </c>
      <c r="I357" s="166">
        <v>0</v>
      </c>
      <c r="J357" s="136">
        <v>0</v>
      </c>
      <c r="K357" s="103">
        <f t="shared" si="282"/>
        <v>0</v>
      </c>
      <c r="L357" s="166">
        <v>0</v>
      </c>
      <c r="M357" s="166">
        <v>0</v>
      </c>
      <c r="N357" s="166">
        <v>0</v>
      </c>
      <c r="O357" s="302">
        <v>0</v>
      </c>
      <c r="P357" s="166">
        <f t="shared" si="283"/>
        <v>0</v>
      </c>
      <c r="Q357" s="166">
        <v>0</v>
      </c>
      <c r="R357" s="166">
        <v>0</v>
      </c>
      <c r="S357" s="303">
        <v>0</v>
      </c>
      <c r="T357" s="302">
        <v>0</v>
      </c>
      <c r="U357" s="166">
        <v>0</v>
      </c>
      <c r="V357" s="166">
        <v>0</v>
      </c>
      <c r="W357" s="166">
        <v>0</v>
      </c>
      <c r="X357" s="303">
        <v>0</v>
      </c>
      <c r="Y357" s="302">
        <f>ROUND(3.475,2)</f>
        <v>3.48</v>
      </c>
      <c r="Z357" s="166">
        <f t="shared" si="284"/>
        <v>869</v>
      </c>
      <c r="AA357" s="166">
        <v>0</v>
      </c>
      <c r="AB357" s="166">
        <v>0</v>
      </c>
      <c r="AC357" s="303">
        <v>869</v>
      </c>
      <c r="AD357" s="7"/>
    </row>
    <row r="358" spans="1:30" s="8" customFormat="1" ht="22.9" customHeight="1" outlineLevel="1" x14ac:dyDescent="0.2">
      <c r="A358" s="157" t="s">
        <v>526</v>
      </c>
      <c r="B358" s="167" t="s">
        <v>292</v>
      </c>
      <c r="C358" s="302">
        <f t="shared" si="285"/>
        <v>1.51</v>
      </c>
      <c r="D358" s="166">
        <f t="shared" si="286"/>
        <v>378</v>
      </c>
      <c r="E358" s="136">
        <v>0</v>
      </c>
      <c r="F358" s="103">
        <f t="shared" si="287"/>
        <v>0</v>
      </c>
      <c r="G358" s="166">
        <v>0</v>
      </c>
      <c r="H358" s="166">
        <v>0</v>
      </c>
      <c r="I358" s="166">
        <v>0</v>
      </c>
      <c r="J358" s="136">
        <v>0</v>
      </c>
      <c r="K358" s="103">
        <f t="shared" si="282"/>
        <v>0</v>
      </c>
      <c r="L358" s="166">
        <v>0</v>
      </c>
      <c r="M358" s="166">
        <v>0</v>
      </c>
      <c r="N358" s="166">
        <v>0</v>
      </c>
      <c r="O358" s="302">
        <v>0</v>
      </c>
      <c r="P358" s="166">
        <f t="shared" si="283"/>
        <v>0</v>
      </c>
      <c r="Q358" s="166">
        <v>0</v>
      </c>
      <c r="R358" s="166">
        <v>0</v>
      </c>
      <c r="S358" s="303">
        <v>0</v>
      </c>
      <c r="T358" s="302">
        <v>0</v>
      </c>
      <c r="U358" s="166">
        <v>0</v>
      </c>
      <c r="V358" s="166">
        <v>0</v>
      </c>
      <c r="W358" s="166">
        <v>0</v>
      </c>
      <c r="X358" s="303">
        <v>0</v>
      </c>
      <c r="Y358" s="302">
        <v>1.51</v>
      </c>
      <c r="Z358" s="166">
        <f t="shared" si="284"/>
        <v>378</v>
      </c>
      <c r="AA358" s="166">
        <v>0</v>
      </c>
      <c r="AB358" s="166">
        <v>0</v>
      </c>
      <c r="AC358" s="303">
        <v>378</v>
      </c>
      <c r="AD358" s="7"/>
    </row>
    <row r="359" spans="1:30" s="8" customFormat="1" ht="22.15" customHeight="1" outlineLevel="1" x14ac:dyDescent="0.2">
      <c r="A359" s="157" t="s">
        <v>527</v>
      </c>
      <c r="B359" s="167" t="s">
        <v>293</v>
      </c>
      <c r="C359" s="302">
        <f t="shared" si="285"/>
        <v>1.69</v>
      </c>
      <c r="D359" s="166">
        <f t="shared" si="286"/>
        <v>421</v>
      </c>
      <c r="E359" s="136">
        <v>0</v>
      </c>
      <c r="F359" s="103">
        <f t="shared" si="287"/>
        <v>0</v>
      </c>
      <c r="G359" s="166">
        <v>0</v>
      </c>
      <c r="H359" s="166">
        <v>0</v>
      </c>
      <c r="I359" s="166">
        <v>0</v>
      </c>
      <c r="J359" s="136">
        <v>0</v>
      </c>
      <c r="K359" s="103">
        <f t="shared" si="282"/>
        <v>0</v>
      </c>
      <c r="L359" s="166">
        <v>0</v>
      </c>
      <c r="M359" s="166">
        <v>0</v>
      </c>
      <c r="N359" s="166">
        <v>0</v>
      </c>
      <c r="O359" s="302">
        <v>0</v>
      </c>
      <c r="P359" s="166">
        <f t="shared" si="283"/>
        <v>0</v>
      </c>
      <c r="Q359" s="166">
        <v>0</v>
      </c>
      <c r="R359" s="166">
        <v>0</v>
      </c>
      <c r="S359" s="303">
        <v>0</v>
      </c>
      <c r="T359" s="302">
        <v>0</v>
      </c>
      <c r="U359" s="166">
        <v>0</v>
      </c>
      <c r="V359" s="166">
        <v>0</v>
      </c>
      <c r="W359" s="166">
        <v>0</v>
      </c>
      <c r="X359" s="303">
        <v>0</v>
      </c>
      <c r="Y359" s="302">
        <f>ROUND(1.685,2)</f>
        <v>1.69</v>
      </c>
      <c r="Z359" s="166">
        <f t="shared" si="284"/>
        <v>421</v>
      </c>
      <c r="AA359" s="166">
        <v>0</v>
      </c>
      <c r="AB359" s="166">
        <v>0</v>
      </c>
      <c r="AC359" s="303">
        <v>421</v>
      </c>
      <c r="AD359" s="7"/>
    </row>
    <row r="360" spans="1:30" s="8" customFormat="1" ht="23.45" customHeight="1" outlineLevel="1" x14ac:dyDescent="0.2">
      <c r="A360" s="157" t="s">
        <v>528</v>
      </c>
      <c r="B360" s="167" t="s">
        <v>294</v>
      </c>
      <c r="C360" s="302">
        <f t="shared" si="285"/>
        <v>0.85999999999999988</v>
      </c>
      <c r="D360" s="166">
        <f t="shared" si="286"/>
        <v>215</v>
      </c>
      <c r="E360" s="136">
        <v>0</v>
      </c>
      <c r="F360" s="103">
        <f t="shared" si="287"/>
        <v>0</v>
      </c>
      <c r="G360" s="166">
        <v>0</v>
      </c>
      <c r="H360" s="166">
        <v>0</v>
      </c>
      <c r="I360" s="166">
        <v>0</v>
      </c>
      <c r="J360" s="136">
        <v>0</v>
      </c>
      <c r="K360" s="103">
        <f t="shared" si="282"/>
        <v>0</v>
      </c>
      <c r="L360" s="166">
        <v>0</v>
      </c>
      <c r="M360" s="166">
        <v>0</v>
      </c>
      <c r="N360" s="166">
        <v>0</v>
      </c>
      <c r="O360" s="302">
        <v>0</v>
      </c>
      <c r="P360" s="166">
        <f t="shared" si="283"/>
        <v>0</v>
      </c>
      <c r="Q360" s="166">
        <v>0</v>
      </c>
      <c r="R360" s="166">
        <v>0</v>
      </c>
      <c r="S360" s="303">
        <v>0</v>
      </c>
      <c r="T360" s="302">
        <v>0</v>
      </c>
      <c r="U360" s="166">
        <v>0</v>
      </c>
      <c r="V360" s="166">
        <v>0</v>
      </c>
      <c r="W360" s="166">
        <v>0</v>
      </c>
      <c r="X360" s="303">
        <v>0</v>
      </c>
      <c r="Y360" s="302">
        <v>0.85999999999999988</v>
      </c>
      <c r="Z360" s="166">
        <f t="shared" si="284"/>
        <v>215</v>
      </c>
      <c r="AA360" s="166">
        <v>0</v>
      </c>
      <c r="AB360" s="166">
        <v>0</v>
      </c>
      <c r="AC360" s="303">
        <v>215</v>
      </c>
      <c r="AD360" s="7"/>
    </row>
    <row r="361" spans="1:30" s="8" customFormat="1" ht="23.45" customHeight="1" outlineLevel="1" x14ac:dyDescent="0.2">
      <c r="A361" s="157" t="s">
        <v>529</v>
      </c>
      <c r="B361" s="167" t="s">
        <v>295</v>
      </c>
      <c r="C361" s="302">
        <f t="shared" si="285"/>
        <v>2.29</v>
      </c>
      <c r="D361" s="166">
        <f t="shared" si="286"/>
        <v>573</v>
      </c>
      <c r="E361" s="136">
        <v>0</v>
      </c>
      <c r="F361" s="103">
        <f t="shared" si="287"/>
        <v>0</v>
      </c>
      <c r="G361" s="166">
        <v>0</v>
      </c>
      <c r="H361" s="166">
        <v>0</v>
      </c>
      <c r="I361" s="166">
        <v>0</v>
      </c>
      <c r="J361" s="136">
        <v>0</v>
      </c>
      <c r="K361" s="103">
        <f t="shared" si="282"/>
        <v>0</v>
      </c>
      <c r="L361" s="166">
        <v>0</v>
      </c>
      <c r="M361" s="166">
        <v>0</v>
      </c>
      <c r="N361" s="166">
        <v>0</v>
      </c>
      <c r="O361" s="302">
        <v>0</v>
      </c>
      <c r="P361" s="166">
        <f t="shared" si="283"/>
        <v>0</v>
      </c>
      <c r="Q361" s="166">
        <v>0</v>
      </c>
      <c r="R361" s="166">
        <v>0</v>
      </c>
      <c r="S361" s="303">
        <v>0</v>
      </c>
      <c r="T361" s="302">
        <v>0</v>
      </c>
      <c r="U361" s="166">
        <v>0</v>
      </c>
      <c r="V361" s="166">
        <v>0</v>
      </c>
      <c r="W361" s="166">
        <v>0</v>
      </c>
      <c r="X361" s="303">
        <v>0</v>
      </c>
      <c r="Y361" s="302">
        <v>2.29</v>
      </c>
      <c r="Z361" s="166">
        <f t="shared" si="284"/>
        <v>573</v>
      </c>
      <c r="AA361" s="166">
        <v>0</v>
      </c>
      <c r="AB361" s="166">
        <v>0</v>
      </c>
      <c r="AC361" s="303">
        <v>573</v>
      </c>
      <c r="AD361" s="7"/>
    </row>
    <row r="362" spans="1:30" s="8" customFormat="1" ht="26.25" customHeight="1" outlineLevel="1" x14ac:dyDescent="0.2">
      <c r="A362" s="157" t="s">
        <v>530</v>
      </c>
      <c r="B362" s="167" t="s">
        <v>296</v>
      </c>
      <c r="C362" s="302">
        <f t="shared" si="285"/>
        <v>2.64</v>
      </c>
      <c r="D362" s="166">
        <f t="shared" si="286"/>
        <v>660</v>
      </c>
      <c r="E362" s="136">
        <v>0</v>
      </c>
      <c r="F362" s="103">
        <f t="shared" si="287"/>
        <v>0</v>
      </c>
      <c r="G362" s="166">
        <v>0</v>
      </c>
      <c r="H362" s="166">
        <v>0</v>
      </c>
      <c r="I362" s="166">
        <v>0</v>
      </c>
      <c r="J362" s="136">
        <v>0</v>
      </c>
      <c r="K362" s="103">
        <f t="shared" si="282"/>
        <v>0</v>
      </c>
      <c r="L362" s="166">
        <v>0</v>
      </c>
      <c r="M362" s="166">
        <v>0</v>
      </c>
      <c r="N362" s="166">
        <v>0</v>
      </c>
      <c r="O362" s="302">
        <v>0</v>
      </c>
      <c r="P362" s="166">
        <f t="shared" si="283"/>
        <v>0</v>
      </c>
      <c r="Q362" s="166">
        <v>0</v>
      </c>
      <c r="R362" s="166">
        <v>0</v>
      </c>
      <c r="S362" s="303">
        <v>0</v>
      </c>
      <c r="T362" s="302">
        <v>0</v>
      </c>
      <c r="U362" s="166">
        <v>0</v>
      </c>
      <c r="V362" s="166">
        <v>0</v>
      </c>
      <c r="W362" s="166">
        <v>0</v>
      </c>
      <c r="X362" s="303">
        <v>0</v>
      </c>
      <c r="Y362" s="302">
        <v>2.64</v>
      </c>
      <c r="Z362" s="166">
        <f t="shared" si="284"/>
        <v>660</v>
      </c>
      <c r="AA362" s="166">
        <v>0</v>
      </c>
      <c r="AB362" s="166">
        <v>0</v>
      </c>
      <c r="AC362" s="303">
        <v>660</v>
      </c>
      <c r="AD362" s="7"/>
    </row>
    <row r="363" spans="1:30" s="8" customFormat="1" ht="25.15" customHeight="1" outlineLevel="1" x14ac:dyDescent="0.2">
      <c r="A363" s="157" t="s">
        <v>531</v>
      </c>
      <c r="B363" s="167" t="s">
        <v>297</v>
      </c>
      <c r="C363" s="302">
        <f t="shared" si="285"/>
        <v>2.3899999999999997</v>
      </c>
      <c r="D363" s="166">
        <f t="shared" si="286"/>
        <v>598</v>
      </c>
      <c r="E363" s="136">
        <v>0</v>
      </c>
      <c r="F363" s="103">
        <f t="shared" si="287"/>
        <v>0</v>
      </c>
      <c r="G363" s="166">
        <v>0</v>
      </c>
      <c r="H363" s="166">
        <v>0</v>
      </c>
      <c r="I363" s="166">
        <v>0</v>
      </c>
      <c r="J363" s="136">
        <v>0</v>
      </c>
      <c r="K363" s="103">
        <f t="shared" si="282"/>
        <v>0</v>
      </c>
      <c r="L363" s="166">
        <v>0</v>
      </c>
      <c r="M363" s="166">
        <v>0</v>
      </c>
      <c r="N363" s="166">
        <v>0</v>
      </c>
      <c r="O363" s="302">
        <v>0</v>
      </c>
      <c r="P363" s="166">
        <f t="shared" si="283"/>
        <v>0</v>
      </c>
      <c r="Q363" s="166">
        <v>0</v>
      </c>
      <c r="R363" s="166">
        <v>0</v>
      </c>
      <c r="S363" s="303">
        <v>0</v>
      </c>
      <c r="T363" s="302">
        <v>0</v>
      </c>
      <c r="U363" s="166">
        <v>0</v>
      </c>
      <c r="V363" s="166">
        <v>0</v>
      </c>
      <c r="W363" s="166">
        <v>0</v>
      </c>
      <c r="X363" s="303">
        <v>0</v>
      </c>
      <c r="Y363" s="302">
        <v>2.3899999999999997</v>
      </c>
      <c r="Z363" s="166">
        <f t="shared" si="284"/>
        <v>598</v>
      </c>
      <c r="AA363" s="166">
        <v>0</v>
      </c>
      <c r="AB363" s="166">
        <v>0</v>
      </c>
      <c r="AC363" s="303">
        <v>598</v>
      </c>
      <c r="AD363" s="7"/>
    </row>
    <row r="364" spans="1:30" s="8" customFormat="1" ht="25.9" customHeight="1" outlineLevel="1" x14ac:dyDescent="0.2">
      <c r="A364" s="157" t="s">
        <v>532</v>
      </c>
      <c r="B364" s="167" t="s">
        <v>298</v>
      </c>
      <c r="C364" s="302">
        <f t="shared" si="285"/>
        <v>2.1800000000000002</v>
      </c>
      <c r="D364" s="166">
        <f t="shared" si="286"/>
        <v>545</v>
      </c>
      <c r="E364" s="136">
        <v>0</v>
      </c>
      <c r="F364" s="103">
        <f t="shared" si="287"/>
        <v>0</v>
      </c>
      <c r="G364" s="166">
        <v>0</v>
      </c>
      <c r="H364" s="166">
        <v>0</v>
      </c>
      <c r="I364" s="166">
        <v>0</v>
      </c>
      <c r="J364" s="136">
        <v>0</v>
      </c>
      <c r="K364" s="103">
        <f t="shared" si="282"/>
        <v>0</v>
      </c>
      <c r="L364" s="166">
        <v>0</v>
      </c>
      <c r="M364" s="166">
        <v>0</v>
      </c>
      <c r="N364" s="166">
        <v>0</v>
      </c>
      <c r="O364" s="302">
        <v>0</v>
      </c>
      <c r="P364" s="166">
        <f t="shared" si="283"/>
        <v>0</v>
      </c>
      <c r="Q364" s="166">
        <v>0</v>
      </c>
      <c r="R364" s="166">
        <v>0</v>
      </c>
      <c r="S364" s="303">
        <v>0</v>
      </c>
      <c r="T364" s="302">
        <v>0</v>
      </c>
      <c r="U364" s="166">
        <v>0</v>
      </c>
      <c r="V364" s="166">
        <v>0</v>
      </c>
      <c r="W364" s="166">
        <v>0</v>
      </c>
      <c r="X364" s="303">
        <v>0</v>
      </c>
      <c r="Y364" s="302">
        <v>2.1800000000000002</v>
      </c>
      <c r="Z364" s="166">
        <f t="shared" si="284"/>
        <v>545</v>
      </c>
      <c r="AA364" s="166">
        <v>0</v>
      </c>
      <c r="AB364" s="166">
        <v>0</v>
      </c>
      <c r="AC364" s="303">
        <v>545</v>
      </c>
      <c r="AD364" s="7"/>
    </row>
    <row r="365" spans="1:30" s="8" customFormat="1" ht="28.15" customHeight="1" outlineLevel="1" x14ac:dyDescent="0.2">
      <c r="A365" s="157" t="s">
        <v>533</v>
      </c>
      <c r="B365" s="167" t="s">
        <v>299</v>
      </c>
      <c r="C365" s="302">
        <f t="shared" si="285"/>
        <v>1.94</v>
      </c>
      <c r="D365" s="166">
        <f t="shared" si="286"/>
        <v>485</v>
      </c>
      <c r="E365" s="136">
        <v>0</v>
      </c>
      <c r="F365" s="103">
        <f t="shared" si="287"/>
        <v>0</v>
      </c>
      <c r="G365" s="166">
        <v>0</v>
      </c>
      <c r="H365" s="166">
        <v>0</v>
      </c>
      <c r="I365" s="166">
        <v>0</v>
      </c>
      <c r="J365" s="136">
        <v>0</v>
      </c>
      <c r="K365" s="103">
        <f t="shared" si="282"/>
        <v>0</v>
      </c>
      <c r="L365" s="166">
        <v>0</v>
      </c>
      <c r="M365" s="166">
        <v>0</v>
      </c>
      <c r="N365" s="166">
        <v>0</v>
      </c>
      <c r="O365" s="302">
        <v>0</v>
      </c>
      <c r="P365" s="166">
        <f t="shared" si="283"/>
        <v>0</v>
      </c>
      <c r="Q365" s="166">
        <v>0</v>
      </c>
      <c r="R365" s="166">
        <v>0</v>
      </c>
      <c r="S365" s="303">
        <v>0</v>
      </c>
      <c r="T365" s="302">
        <v>0</v>
      </c>
      <c r="U365" s="166">
        <v>0</v>
      </c>
      <c r="V365" s="166">
        <v>0</v>
      </c>
      <c r="W365" s="166">
        <v>0</v>
      </c>
      <c r="X365" s="303">
        <v>0</v>
      </c>
      <c r="Y365" s="302">
        <v>1.94</v>
      </c>
      <c r="Z365" s="166">
        <f t="shared" si="284"/>
        <v>485</v>
      </c>
      <c r="AA365" s="166">
        <v>0</v>
      </c>
      <c r="AB365" s="166">
        <v>0</v>
      </c>
      <c r="AC365" s="303">
        <v>485</v>
      </c>
      <c r="AD365" s="7"/>
    </row>
    <row r="366" spans="1:30" s="8" customFormat="1" ht="28.15" customHeight="1" outlineLevel="1" x14ac:dyDescent="0.2">
      <c r="A366" s="157" t="s">
        <v>534</v>
      </c>
      <c r="B366" s="167" t="s">
        <v>300</v>
      </c>
      <c r="C366" s="302">
        <f t="shared" si="285"/>
        <v>1.7999999999999998</v>
      </c>
      <c r="D366" s="166">
        <f t="shared" si="286"/>
        <v>450</v>
      </c>
      <c r="E366" s="136">
        <v>0</v>
      </c>
      <c r="F366" s="103">
        <f t="shared" si="287"/>
        <v>0</v>
      </c>
      <c r="G366" s="166">
        <v>0</v>
      </c>
      <c r="H366" s="166">
        <v>0</v>
      </c>
      <c r="I366" s="166">
        <v>0</v>
      </c>
      <c r="J366" s="136">
        <v>0</v>
      </c>
      <c r="K366" s="103">
        <f t="shared" si="282"/>
        <v>0</v>
      </c>
      <c r="L366" s="166">
        <v>0</v>
      </c>
      <c r="M366" s="166">
        <v>0</v>
      </c>
      <c r="N366" s="166">
        <v>0</v>
      </c>
      <c r="O366" s="302">
        <v>0</v>
      </c>
      <c r="P366" s="166">
        <f t="shared" si="283"/>
        <v>0</v>
      </c>
      <c r="Q366" s="166">
        <v>0</v>
      </c>
      <c r="R366" s="166">
        <v>0</v>
      </c>
      <c r="S366" s="303">
        <v>0</v>
      </c>
      <c r="T366" s="302">
        <v>0</v>
      </c>
      <c r="U366" s="166">
        <v>0</v>
      </c>
      <c r="V366" s="166">
        <v>0</v>
      </c>
      <c r="W366" s="166">
        <v>0</v>
      </c>
      <c r="X366" s="303">
        <v>0</v>
      </c>
      <c r="Y366" s="302">
        <v>1.7999999999999998</v>
      </c>
      <c r="Z366" s="166">
        <f t="shared" si="284"/>
        <v>450</v>
      </c>
      <c r="AA366" s="166">
        <v>0</v>
      </c>
      <c r="AB366" s="166">
        <v>0</v>
      </c>
      <c r="AC366" s="303">
        <v>450</v>
      </c>
      <c r="AD366" s="7"/>
    </row>
    <row r="367" spans="1:30" s="8" customFormat="1" ht="24" customHeight="1" outlineLevel="1" x14ac:dyDescent="0.2">
      <c r="A367" s="157" t="s">
        <v>535</v>
      </c>
      <c r="B367" s="167" t="s">
        <v>301</v>
      </c>
      <c r="C367" s="302">
        <f t="shared" si="285"/>
        <v>1.36</v>
      </c>
      <c r="D367" s="166">
        <f t="shared" si="286"/>
        <v>340</v>
      </c>
      <c r="E367" s="136">
        <v>0</v>
      </c>
      <c r="F367" s="103">
        <f t="shared" si="287"/>
        <v>0</v>
      </c>
      <c r="G367" s="166">
        <v>0</v>
      </c>
      <c r="H367" s="166">
        <v>0</v>
      </c>
      <c r="I367" s="166">
        <v>0</v>
      </c>
      <c r="J367" s="136">
        <v>0</v>
      </c>
      <c r="K367" s="103">
        <f t="shared" si="282"/>
        <v>0</v>
      </c>
      <c r="L367" s="166">
        <v>0</v>
      </c>
      <c r="M367" s="166">
        <v>0</v>
      </c>
      <c r="N367" s="166">
        <v>0</v>
      </c>
      <c r="O367" s="302">
        <v>0</v>
      </c>
      <c r="P367" s="166">
        <f t="shared" si="283"/>
        <v>0</v>
      </c>
      <c r="Q367" s="166">
        <v>0</v>
      </c>
      <c r="R367" s="166">
        <v>0</v>
      </c>
      <c r="S367" s="303">
        <v>0</v>
      </c>
      <c r="T367" s="302">
        <v>0</v>
      </c>
      <c r="U367" s="166">
        <v>0</v>
      </c>
      <c r="V367" s="166">
        <v>0</v>
      </c>
      <c r="W367" s="166">
        <v>0</v>
      </c>
      <c r="X367" s="303">
        <v>0</v>
      </c>
      <c r="Y367" s="302">
        <v>1.36</v>
      </c>
      <c r="Z367" s="166">
        <f t="shared" si="284"/>
        <v>340</v>
      </c>
      <c r="AA367" s="166">
        <v>0</v>
      </c>
      <c r="AB367" s="166">
        <v>0</v>
      </c>
      <c r="AC367" s="303">
        <v>340</v>
      </c>
      <c r="AD367" s="7"/>
    </row>
    <row r="368" spans="1:30" s="8" customFormat="1" ht="26.45" customHeight="1" outlineLevel="1" x14ac:dyDescent="0.2">
      <c r="A368" s="157" t="s">
        <v>536</v>
      </c>
      <c r="B368" s="167" t="s">
        <v>302</v>
      </c>
      <c r="C368" s="302">
        <f t="shared" si="285"/>
        <v>1.1499999999999999</v>
      </c>
      <c r="D368" s="166">
        <f t="shared" si="286"/>
        <v>286</v>
      </c>
      <c r="E368" s="136">
        <v>0</v>
      </c>
      <c r="F368" s="103">
        <f t="shared" si="287"/>
        <v>0</v>
      </c>
      <c r="G368" s="166">
        <v>0</v>
      </c>
      <c r="H368" s="166">
        <v>0</v>
      </c>
      <c r="I368" s="166">
        <v>0</v>
      </c>
      <c r="J368" s="136">
        <v>0</v>
      </c>
      <c r="K368" s="103">
        <f t="shared" si="282"/>
        <v>0</v>
      </c>
      <c r="L368" s="166">
        <v>0</v>
      </c>
      <c r="M368" s="166">
        <v>0</v>
      </c>
      <c r="N368" s="166">
        <v>0</v>
      </c>
      <c r="O368" s="302">
        <v>0</v>
      </c>
      <c r="P368" s="166">
        <f t="shared" si="283"/>
        <v>0</v>
      </c>
      <c r="Q368" s="166">
        <v>0</v>
      </c>
      <c r="R368" s="166">
        <v>0</v>
      </c>
      <c r="S368" s="303">
        <v>0</v>
      </c>
      <c r="T368" s="302">
        <v>0</v>
      </c>
      <c r="U368" s="166">
        <v>0</v>
      </c>
      <c r="V368" s="166">
        <v>0</v>
      </c>
      <c r="W368" s="166">
        <v>0</v>
      </c>
      <c r="X368" s="303">
        <v>0</v>
      </c>
      <c r="Y368" s="302">
        <f>ROUND(1.145,2)</f>
        <v>1.1499999999999999</v>
      </c>
      <c r="Z368" s="166">
        <f t="shared" si="284"/>
        <v>286</v>
      </c>
      <c r="AA368" s="166">
        <v>0</v>
      </c>
      <c r="AB368" s="166">
        <v>0</v>
      </c>
      <c r="AC368" s="303">
        <v>286</v>
      </c>
      <c r="AD368" s="7"/>
    </row>
    <row r="369" spans="1:30" s="8" customFormat="1" ht="34.15" customHeight="1" outlineLevel="1" x14ac:dyDescent="0.2">
      <c r="A369" s="157" t="s">
        <v>537</v>
      </c>
      <c r="B369" s="167" t="s">
        <v>303</v>
      </c>
      <c r="C369" s="302">
        <f t="shared" si="285"/>
        <v>4.37</v>
      </c>
      <c r="D369" s="166">
        <f t="shared" si="286"/>
        <v>1091</v>
      </c>
      <c r="E369" s="136">
        <v>0</v>
      </c>
      <c r="F369" s="103">
        <f t="shared" si="287"/>
        <v>0</v>
      </c>
      <c r="G369" s="166">
        <v>0</v>
      </c>
      <c r="H369" s="166">
        <v>0</v>
      </c>
      <c r="I369" s="166">
        <v>0</v>
      </c>
      <c r="J369" s="136">
        <v>0</v>
      </c>
      <c r="K369" s="103">
        <f t="shared" si="282"/>
        <v>0</v>
      </c>
      <c r="L369" s="166">
        <v>0</v>
      </c>
      <c r="M369" s="166">
        <v>0</v>
      </c>
      <c r="N369" s="166">
        <v>0</v>
      </c>
      <c r="O369" s="302">
        <v>0</v>
      </c>
      <c r="P369" s="166">
        <f t="shared" si="283"/>
        <v>0</v>
      </c>
      <c r="Q369" s="166">
        <v>0</v>
      </c>
      <c r="R369" s="166">
        <v>0</v>
      </c>
      <c r="S369" s="303">
        <v>0</v>
      </c>
      <c r="T369" s="302">
        <v>0</v>
      </c>
      <c r="U369" s="166">
        <v>0</v>
      </c>
      <c r="V369" s="166">
        <v>0</v>
      </c>
      <c r="W369" s="166">
        <v>0</v>
      </c>
      <c r="X369" s="303">
        <v>0</v>
      </c>
      <c r="Y369" s="302">
        <f>ROUND(4.365,2)</f>
        <v>4.37</v>
      </c>
      <c r="Z369" s="166">
        <f t="shared" si="284"/>
        <v>1091</v>
      </c>
      <c r="AA369" s="166">
        <v>0</v>
      </c>
      <c r="AB369" s="166">
        <v>0</v>
      </c>
      <c r="AC369" s="303">
        <v>1091</v>
      </c>
      <c r="AD369" s="7"/>
    </row>
    <row r="370" spans="1:30" s="8" customFormat="1" ht="28.9" customHeight="1" outlineLevel="1" x14ac:dyDescent="0.2">
      <c r="A370" s="157" t="s">
        <v>538</v>
      </c>
      <c r="B370" s="167" t="s">
        <v>304</v>
      </c>
      <c r="C370" s="302">
        <f t="shared" si="285"/>
        <v>1.29</v>
      </c>
      <c r="D370" s="166">
        <f t="shared" si="286"/>
        <v>323</v>
      </c>
      <c r="E370" s="136">
        <v>0</v>
      </c>
      <c r="F370" s="103">
        <f t="shared" si="287"/>
        <v>0</v>
      </c>
      <c r="G370" s="166">
        <v>0</v>
      </c>
      <c r="H370" s="166">
        <v>0</v>
      </c>
      <c r="I370" s="166">
        <v>0</v>
      </c>
      <c r="J370" s="136">
        <v>0</v>
      </c>
      <c r="K370" s="103">
        <f t="shared" si="282"/>
        <v>0</v>
      </c>
      <c r="L370" s="166">
        <v>0</v>
      </c>
      <c r="M370" s="166">
        <v>0</v>
      </c>
      <c r="N370" s="166">
        <v>0</v>
      </c>
      <c r="O370" s="302">
        <v>0</v>
      </c>
      <c r="P370" s="166">
        <f t="shared" si="283"/>
        <v>0</v>
      </c>
      <c r="Q370" s="166">
        <v>0</v>
      </c>
      <c r="R370" s="166">
        <v>0</v>
      </c>
      <c r="S370" s="303">
        <v>0</v>
      </c>
      <c r="T370" s="302">
        <v>0</v>
      </c>
      <c r="U370" s="166">
        <v>0</v>
      </c>
      <c r="V370" s="166">
        <v>0</v>
      </c>
      <c r="W370" s="166">
        <v>0</v>
      </c>
      <c r="X370" s="303">
        <v>0</v>
      </c>
      <c r="Y370" s="302">
        <v>1.29</v>
      </c>
      <c r="Z370" s="166">
        <f t="shared" si="284"/>
        <v>323</v>
      </c>
      <c r="AA370" s="166">
        <v>0</v>
      </c>
      <c r="AB370" s="166">
        <v>0</v>
      </c>
      <c r="AC370" s="303">
        <v>323</v>
      </c>
      <c r="AD370" s="7"/>
    </row>
    <row r="371" spans="1:30" s="8" customFormat="1" ht="26.45" customHeight="1" outlineLevel="1" x14ac:dyDescent="0.2">
      <c r="A371" s="157" t="s">
        <v>539</v>
      </c>
      <c r="B371" s="167" t="s">
        <v>305</v>
      </c>
      <c r="C371" s="302">
        <f t="shared" si="285"/>
        <v>0.81</v>
      </c>
      <c r="D371" s="166">
        <f t="shared" si="286"/>
        <v>203</v>
      </c>
      <c r="E371" s="136">
        <v>0</v>
      </c>
      <c r="F371" s="103">
        <f t="shared" si="287"/>
        <v>0</v>
      </c>
      <c r="G371" s="166">
        <v>0</v>
      </c>
      <c r="H371" s="166">
        <v>0</v>
      </c>
      <c r="I371" s="166">
        <v>0</v>
      </c>
      <c r="J371" s="136">
        <v>0</v>
      </c>
      <c r="K371" s="103">
        <f t="shared" si="282"/>
        <v>0</v>
      </c>
      <c r="L371" s="166">
        <v>0</v>
      </c>
      <c r="M371" s="166">
        <v>0</v>
      </c>
      <c r="N371" s="166">
        <v>0</v>
      </c>
      <c r="O371" s="302">
        <v>0</v>
      </c>
      <c r="P371" s="166">
        <f t="shared" si="283"/>
        <v>0</v>
      </c>
      <c r="Q371" s="166">
        <v>0</v>
      </c>
      <c r="R371" s="166">
        <v>0</v>
      </c>
      <c r="S371" s="303">
        <v>0</v>
      </c>
      <c r="T371" s="302">
        <v>0</v>
      </c>
      <c r="U371" s="166">
        <v>0</v>
      </c>
      <c r="V371" s="166">
        <v>0</v>
      </c>
      <c r="W371" s="166">
        <v>0</v>
      </c>
      <c r="X371" s="303">
        <v>0</v>
      </c>
      <c r="Y371" s="302">
        <v>0.81</v>
      </c>
      <c r="Z371" s="166">
        <f t="shared" si="284"/>
        <v>203</v>
      </c>
      <c r="AA371" s="166">
        <v>0</v>
      </c>
      <c r="AB371" s="166">
        <v>0</v>
      </c>
      <c r="AC371" s="303">
        <v>203</v>
      </c>
      <c r="AD371" s="7"/>
    </row>
    <row r="372" spans="1:30" s="8" customFormat="1" ht="24" customHeight="1" outlineLevel="1" x14ac:dyDescent="0.2">
      <c r="A372" s="157" t="s">
        <v>540</v>
      </c>
      <c r="B372" s="167" t="s">
        <v>306</v>
      </c>
      <c r="C372" s="302">
        <f t="shared" si="285"/>
        <v>0.67</v>
      </c>
      <c r="D372" s="166">
        <f t="shared" si="286"/>
        <v>168</v>
      </c>
      <c r="E372" s="136">
        <v>0</v>
      </c>
      <c r="F372" s="103">
        <f t="shared" si="287"/>
        <v>0</v>
      </c>
      <c r="G372" s="166">
        <v>0</v>
      </c>
      <c r="H372" s="166">
        <v>0</v>
      </c>
      <c r="I372" s="166">
        <v>0</v>
      </c>
      <c r="J372" s="136">
        <v>0</v>
      </c>
      <c r="K372" s="103">
        <f t="shared" si="282"/>
        <v>0</v>
      </c>
      <c r="L372" s="166">
        <v>0</v>
      </c>
      <c r="M372" s="166">
        <v>0</v>
      </c>
      <c r="N372" s="166">
        <v>0</v>
      </c>
      <c r="O372" s="302">
        <v>0</v>
      </c>
      <c r="P372" s="166">
        <f t="shared" si="283"/>
        <v>0</v>
      </c>
      <c r="Q372" s="166">
        <v>0</v>
      </c>
      <c r="R372" s="166">
        <v>0</v>
      </c>
      <c r="S372" s="303">
        <v>0</v>
      </c>
      <c r="T372" s="302">
        <v>0</v>
      </c>
      <c r="U372" s="166">
        <v>0</v>
      </c>
      <c r="V372" s="166">
        <v>0</v>
      </c>
      <c r="W372" s="166">
        <v>0</v>
      </c>
      <c r="X372" s="303">
        <v>0</v>
      </c>
      <c r="Y372" s="302">
        <v>0.67</v>
      </c>
      <c r="Z372" s="166">
        <f t="shared" si="284"/>
        <v>168</v>
      </c>
      <c r="AA372" s="166">
        <v>0</v>
      </c>
      <c r="AB372" s="166">
        <v>0</v>
      </c>
      <c r="AC372" s="303">
        <v>168</v>
      </c>
      <c r="AD372" s="7"/>
    </row>
    <row r="373" spans="1:30" s="8" customFormat="1" ht="24" customHeight="1" outlineLevel="1" x14ac:dyDescent="0.2">
      <c r="A373" s="157" t="s">
        <v>541</v>
      </c>
      <c r="B373" s="167" t="s">
        <v>307</v>
      </c>
      <c r="C373" s="302">
        <f t="shared" si="285"/>
        <v>1.05</v>
      </c>
      <c r="D373" s="166">
        <f t="shared" si="286"/>
        <v>263</v>
      </c>
      <c r="E373" s="136">
        <v>0</v>
      </c>
      <c r="F373" s="103">
        <f t="shared" si="287"/>
        <v>0</v>
      </c>
      <c r="G373" s="166">
        <v>0</v>
      </c>
      <c r="H373" s="166">
        <v>0</v>
      </c>
      <c r="I373" s="166">
        <v>0</v>
      </c>
      <c r="J373" s="136">
        <v>0</v>
      </c>
      <c r="K373" s="103">
        <f t="shared" si="282"/>
        <v>0</v>
      </c>
      <c r="L373" s="166">
        <v>0</v>
      </c>
      <c r="M373" s="166">
        <v>0</v>
      </c>
      <c r="N373" s="166">
        <v>0</v>
      </c>
      <c r="O373" s="302">
        <v>0</v>
      </c>
      <c r="P373" s="166">
        <f t="shared" si="283"/>
        <v>0</v>
      </c>
      <c r="Q373" s="166">
        <v>0</v>
      </c>
      <c r="R373" s="166">
        <v>0</v>
      </c>
      <c r="S373" s="303">
        <v>0</v>
      </c>
      <c r="T373" s="302">
        <v>0</v>
      </c>
      <c r="U373" s="166">
        <v>0</v>
      </c>
      <c r="V373" s="166">
        <v>0</v>
      </c>
      <c r="W373" s="166">
        <v>0</v>
      </c>
      <c r="X373" s="303">
        <v>0</v>
      </c>
      <c r="Y373" s="302">
        <v>1.05</v>
      </c>
      <c r="Z373" s="166">
        <f t="shared" si="284"/>
        <v>263</v>
      </c>
      <c r="AA373" s="166">
        <v>0</v>
      </c>
      <c r="AB373" s="166">
        <v>0</v>
      </c>
      <c r="AC373" s="303">
        <v>263</v>
      </c>
      <c r="AD373" s="7"/>
    </row>
    <row r="374" spans="1:30" s="8" customFormat="1" ht="37.9" customHeight="1" outlineLevel="1" x14ac:dyDescent="0.2">
      <c r="A374" s="157" t="s">
        <v>542</v>
      </c>
      <c r="B374" s="167" t="s">
        <v>432</v>
      </c>
      <c r="C374" s="302">
        <f t="shared" si="285"/>
        <v>1.52</v>
      </c>
      <c r="D374" s="166">
        <f t="shared" si="286"/>
        <v>379</v>
      </c>
      <c r="E374" s="136">
        <v>0</v>
      </c>
      <c r="F374" s="103">
        <f t="shared" si="287"/>
        <v>0</v>
      </c>
      <c r="G374" s="166">
        <v>0</v>
      </c>
      <c r="H374" s="166">
        <v>0</v>
      </c>
      <c r="I374" s="166">
        <v>0</v>
      </c>
      <c r="J374" s="136">
        <v>0</v>
      </c>
      <c r="K374" s="103">
        <f t="shared" si="282"/>
        <v>0</v>
      </c>
      <c r="L374" s="166">
        <v>0</v>
      </c>
      <c r="M374" s="166">
        <v>0</v>
      </c>
      <c r="N374" s="166">
        <v>0</v>
      </c>
      <c r="O374" s="302">
        <v>0</v>
      </c>
      <c r="P374" s="166">
        <f t="shared" si="283"/>
        <v>0</v>
      </c>
      <c r="Q374" s="166">
        <v>0</v>
      </c>
      <c r="R374" s="166">
        <v>0</v>
      </c>
      <c r="S374" s="303">
        <v>0</v>
      </c>
      <c r="T374" s="302">
        <v>0</v>
      </c>
      <c r="U374" s="166">
        <v>0</v>
      </c>
      <c r="V374" s="166">
        <v>0</v>
      </c>
      <c r="W374" s="166">
        <v>0</v>
      </c>
      <c r="X374" s="303">
        <v>0</v>
      </c>
      <c r="Y374" s="302">
        <f>ROUND(1.515,2)</f>
        <v>1.52</v>
      </c>
      <c r="Z374" s="166">
        <f t="shared" si="284"/>
        <v>379</v>
      </c>
      <c r="AA374" s="166">
        <v>0</v>
      </c>
      <c r="AB374" s="166">
        <v>0</v>
      </c>
      <c r="AC374" s="303">
        <v>379</v>
      </c>
      <c r="AD374" s="7"/>
    </row>
    <row r="375" spans="1:30" s="8" customFormat="1" ht="29.45" customHeight="1" outlineLevel="1" x14ac:dyDescent="0.2">
      <c r="A375" s="157" t="s">
        <v>543</v>
      </c>
      <c r="B375" s="167" t="s">
        <v>308</v>
      </c>
      <c r="C375" s="302">
        <f t="shared" si="285"/>
        <v>1.55</v>
      </c>
      <c r="D375" s="166">
        <f t="shared" si="286"/>
        <v>388</v>
      </c>
      <c r="E375" s="136">
        <v>0</v>
      </c>
      <c r="F375" s="103">
        <f t="shared" si="287"/>
        <v>0</v>
      </c>
      <c r="G375" s="166">
        <v>0</v>
      </c>
      <c r="H375" s="166">
        <v>0</v>
      </c>
      <c r="I375" s="166">
        <v>0</v>
      </c>
      <c r="J375" s="136">
        <v>0</v>
      </c>
      <c r="K375" s="103">
        <f t="shared" si="282"/>
        <v>0</v>
      </c>
      <c r="L375" s="166">
        <v>0</v>
      </c>
      <c r="M375" s="166">
        <v>0</v>
      </c>
      <c r="N375" s="166">
        <v>0</v>
      </c>
      <c r="O375" s="302">
        <v>0</v>
      </c>
      <c r="P375" s="166">
        <f t="shared" si="283"/>
        <v>0</v>
      </c>
      <c r="Q375" s="166">
        <v>0</v>
      </c>
      <c r="R375" s="166">
        <v>0</v>
      </c>
      <c r="S375" s="303">
        <v>0</v>
      </c>
      <c r="T375" s="302">
        <v>0</v>
      </c>
      <c r="U375" s="166">
        <v>0</v>
      </c>
      <c r="V375" s="166">
        <v>0</v>
      </c>
      <c r="W375" s="166">
        <v>0</v>
      </c>
      <c r="X375" s="303">
        <v>0</v>
      </c>
      <c r="Y375" s="302">
        <v>1.55</v>
      </c>
      <c r="Z375" s="166">
        <f t="shared" si="284"/>
        <v>388</v>
      </c>
      <c r="AA375" s="166">
        <v>0</v>
      </c>
      <c r="AB375" s="166">
        <v>0</v>
      </c>
      <c r="AC375" s="303">
        <v>388</v>
      </c>
      <c r="AD375" s="7"/>
    </row>
    <row r="376" spans="1:30" s="8" customFormat="1" ht="25.15" customHeight="1" outlineLevel="1" x14ac:dyDescent="0.2">
      <c r="A376" s="157" t="s">
        <v>544</v>
      </c>
      <c r="B376" s="167" t="s">
        <v>309</v>
      </c>
      <c r="C376" s="302">
        <f t="shared" si="285"/>
        <v>0.73</v>
      </c>
      <c r="D376" s="166">
        <f t="shared" si="286"/>
        <v>181</v>
      </c>
      <c r="E376" s="136">
        <v>0</v>
      </c>
      <c r="F376" s="103">
        <f t="shared" si="287"/>
        <v>0</v>
      </c>
      <c r="G376" s="166">
        <v>0</v>
      </c>
      <c r="H376" s="166">
        <v>0</v>
      </c>
      <c r="I376" s="166">
        <v>0</v>
      </c>
      <c r="J376" s="136">
        <v>0</v>
      </c>
      <c r="K376" s="103">
        <f t="shared" si="282"/>
        <v>0</v>
      </c>
      <c r="L376" s="166">
        <v>0</v>
      </c>
      <c r="M376" s="166">
        <v>0</v>
      </c>
      <c r="N376" s="166">
        <v>0</v>
      </c>
      <c r="O376" s="302">
        <v>0</v>
      </c>
      <c r="P376" s="166">
        <f t="shared" si="283"/>
        <v>0</v>
      </c>
      <c r="Q376" s="166">
        <v>0</v>
      </c>
      <c r="R376" s="166">
        <v>0</v>
      </c>
      <c r="S376" s="303">
        <v>0</v>
      </c>
      <c r="T376" s="302">
        <v>0</v>
      </c>
      <c r="U376" s="166">
        <v>0</v>
      </c>
      <c r="V376" s="166">
        <v>0</v>
      </c>
      <c r="W376" s="166">
        <v>0</v>
      </c>
      <c r="X376" s="303">
        <v>0</v>
      </c>
      <c r="Y376" s="302">
        <f>ROUND(0.725,2)</f>
        <v>0.73</v>
      </c>
      <c r="Z376" s="166">
        <f t="shared" si="284"/>
        <v>181</v>
      </c>
      <c r="AA376" s="166">
        <v>0</v>
      </c>
      <c r="AB376" s="166">
        <v>0</v>
      </c>
      <c r="AC376" s="303">
        <v>181</v>
      </c>
      <c r="AD376" s="7"/>
    </row>
    <row r="377" spans="1:30" s="8" customFormat="1" ht="37.15" customHeight="1" outlineLevel="1" x14ac:dyDescent="0.2">
      <c r="A377" s="157" t="s">
        <v>545</v>
      </c>
      <c r="B377" s="167" t="s">
        <v>310</v>
      </c>
      <c r="C377" s="302">
        <f t="shared" si="285"/>
        <v>1.89</v>
      </c>
      <c r="D377" s="166">
        <f t="shared" si="286"/>
        <v>471</v>
      </c>
      <c r="E377" s="136">
        <v>0</v>
      </c>
      <c r="F377" s="103">
        <f t="shared" si="287"/>
        <v>0</v>
      </c>
      <c r="G377" s="166">
        <v>0</v>
      </c>
      <c r="H377" s="166">
        <v>0</v>
      </c>
      <c r="I377" s="166">
        <v>0</v>
      </c>
      <c r="J377" s="136">
        <v>0</v>
      </c>
      <c r="K377" s="103">
        <f t="shared" si="282"/>
        <v>0</v>
      </c>
      <c r="L377" s="166">
        <v>0</v>
      </c>
      <c r="M377" s="166">
        <v>0</v>
      </c>
      <c r="N377" s="166">
        <v>0</v>
      </c>
      <c r="O377" s="302">
        <v>0</v>
      </c>
      <c r="P377" s="166">
        <f t="shared" si="283"/>
        <v>0</v>
      </c>
      <c r="Q377" s="166">
        <v>0</v>
      </c>
      <c r="R377" s="166">
        <v>0</v>
      </c>
      <c r="S377" s="303">
        <v>0</v>
      </c>
      <c r="T377" s="302">
        <v>0</v>
      </c>
      <c r="U377" s="166">
        <v>0</v>
      </c>
      <c r="V377" s="166">
        <v>0</v>
      </c>
      <c r="W377" s="166">
        <v>0</v>
      </c>
      <c r="X377" s="303">
        <v>0</v>
      </c>
      <c r="Y377" s="302">
        <f>ROUND(1.885,2)</f>
        <v>1.89</v>
      </c>
      <c r="Z377" s="166">
        <f t="shared" si="284"/>
        <v>471</v>
      </c>
      <c r="AA377" s="166">
        <v>0</v>
      </c>
      <c r="AB377" s="166">
        <v>0</v>
      </c>
      <c r="AC377" s="303">
        <v>471</v>
      </c>
      <c r="AD377" s="7"/>
    </row>
    <row r="378" spans="1:30" s="8" customFormat="1" ht="25.9" customHeight="1" outlineLevel="1" x14ac:dyDescent="0.2">
      <c r="A378" s="157" t="s">
        <v>546</v>
      </c>
      <c r="B378" s="167" t="s">
        <v>433</v>
      </c>
      <c r="C378" s="302">
        <f t="shared" si="285"/>
        <v>3</v>
      </c>
      <c r="D378" s="166">
        <f t="shared" si="286"/>
        <v>750</v>
      </c>
      <c r="E378" s="136">
        <v>0</v>
      </c>
      <c r="F378" s="103">
        <f t="shared" si="287"/>
        <v>0</v>
      </c>
      <c r="G378" s="166">
        <v>0</v>
      </c>
      <c r="H378" s="166">
        <v>0</v>
      </c>
      <c r="I378" s="166">
        <v>0</v>
      </c>
      <c r="J378" s="136">
        <v>0</v>
      </c>
      <c r="K378" s="103">
        <f t="shared" si="282"/>
        <v>0</v>
      </c>
      <c r="L378" s="166">
        <v>0</v>
      </c>
      <c r="M378" s="166">
        <v>0</v>
      </c>
      <c r="N378" s="166">
        <v>0</v>
      </c>
      <c r="O378" s="302">
        <v>0</v>
      </c>
      <c r="P378" s="166">
        <f t="shared" si="283"/>
        <v>0</v>
      </c>
      <c r="Q378" s="166">
        <v>0</v>
      </c>
      <c r="R378" s="166">
        <v>0</v>
      </c>
      <c r="S378" s="303">
        <v>0</v>
      </c>
      <c r="T378" s="302">
        <v>0</v>
      </c>
      <c r="U378" s="166">
        <v>0</v>
      </c>
      <c r="V378" s="166">
        <v>0</v>
      </c>
      <c r="W378" s="166">
        <v>0</v>
      </c>
      <c r="X378" s="303">
        <v>0</v>
      </c>
      <c r="Y378" s="302">
        <v>3</v>
      </c>
      <c r="Z378" s="166">
        <f t="shared" si="284"/>
        <v>750</v>
      </c>
      <c r="AA378" s="166">
        <v>0</v>
      </c>
      <c r="AB378" s="166">
        <v>0</v>
      </c>
      <c r="AC378" s="303">
        <v>750</v>
      </c>
      <c r="AD378" s="7"/>
    </row>
    <row r="379" spans="1:30" s="8" customFormat="1" ht="29.45" customHeight="1" outlineLevel="1" x14ac:dyDescent="0.2">
      <c r="A379" s="157" t="s">
        <v>547</v>
      </c>
      <c r="B379" s="167" t="s">
        <v>434</v>
      </c>
      <c r="C379" s="302">
        <f t="shared" si="285"/>
        <v>2.75</v>
      </c>
      <c r="D379" s="166">
        <f t="shared" si="286"/>
        <v>688</v>
      </c>
      <c r="E379" s="136">
        <v>0</v>
      </c>
      <c r="F379" s="103">
        <f t="shared" si="287"/>
        <v>0</v>
      </c>
      <c r="G379" s="166">
        <v>0</v>
      </c>
      <c r="H379" s="166">
        <v>0</v>
      </c>
      <c r="I379" s="166">
        <v>0</v>
      </c>
      <c r="J379" s="136">
        <v>0</v>
      </c>
      <c r="K379" s="103">
        <f t="shared" si="282"/>
        <v>0</v>
      </c>
      <c r="L379" s="166">
        <v>0</v>
      </c>
      <c r="M379" s="166">
        <v>0</v>
      </c>
      <c r="N379" s="166">
        <v>0</v>
      </c>
      <c r="O379" s="302">
        <v>0</v>
      </c>
      <c r="P379" s="166">
        <f t="shared" si="283"/>
        <v>0</v>
      </c>
      <c r="Q379" s="166">
        <v>0</v>
      </c>
      <c r="R379" s="166">
        <v>0</v>
      </c>
      <c r="S379" s="303">
        <v>0</v>
      </c>
      <c r="T379" s="302">
        <v>0</v>
      </c>
      <c r="U379" s="166">
        <v>0</v>
      </c>
      <c r="V379" s="166">
        <v>0</v>
      </c>
      <c r="W379" s="166">
        <v>0</v>
      </c>
      <c r="X379" s="303">
        <v>0</v>
      </c>
      <c r="Y379" s="302">
        <v>2.75</v>
      </c>
      <c r="Z379" s="166">
        <f t="shared" si="284"/>
        <v>688</v>
      </c>
      <c r="AA379" s="166">
        <v>0</v>
      </c>
      <c r="AB379" s="166">
        <v>0</v>
      </c>
      <c r="AC379" s="303">
        <v>688</v>
      </c>
      <c r="AD379" s="7"/>
    </row>
    <row r="380" spans="1:30" s="8" customFormat="1" ht="25.15" customHeight="1" outlineLevel="1" x14ac:dyDescent="0.2">
      <c r="A380" s="157" t="s">
        <v>548</v>
      </c>
      <c r="B380" s="167" t="s">
        <v>435</v>
      </c>
      <c r="C380" s="302">
        <f t="shared" si="285"/>
        <v>1.88</v>
      </c>
      <c r="D380" s="166">
        <f t="shared" si="286"/>
        <v>469</v>
      </c>
      <c r="E380" s="136">
        <v>0</v>
      </c>
      <c r="F380" s="103">
        <f t="shared" si="287"/>
        <v>0</v>
      </c>
      <c r="G380" s="166">
        <v>0</v>
      </c>
      <c r="H380" s="166">
        <v>0</v>
      </c>
      <c r="I380" s="166">
        <v>0</v>
      </c>
      <c r="J380" s="136">
        <v>0</v>
      </c>
      <c r="K380" s="103">
        <f t="shared" si="282"/>
        <v>0</v>
      </c>
      <c r="L380" s="166">
        <v>0</v>
      </c>
      <c r="M380" s="166">
        <v>0</v>
      </c>
      <c r="N380" s="166">
        <v>0</v>
      </c>
      <c r="O380" s="302">
        <v>0</v>
      </c>
      <c r="P380" s="166">
        <f t="shared" si="283"/>
        <v>0</v>
      </c>
      <c r="Q380" s="166">
        <v>0</v>
      </c>
      <c r="R380" s="166">
        <v>0</v>
      </c>
      <c r="S380" s="303">
        <v>0</v>
      </c>
      <c r="T380" s="302">
        <v>0</v>
      </c>
      <c r="U380" s="166">
        <v>0</v>
      </c>
      <c r="V380" s="166">
        <v>0</v>
      </c>
      <c r="W380" s="166">
        <v>0</v>
      </c>
      <c r="X380" s="303">
        <v>0</v>
      </c>
      <c r="Y380" s="302">
        <f>ROUND(1.875,2)</f>
        <v>1.88</v>
      </c>
      <c r="Z380" s="166">
        <f t="shared" si="284"/>
        <v>469</v>
      </c>
      <c r="AA380" s="166">
        <v>0</v>
      </c>
      <c r="AB380" s="166">
        <v>0</v>
      </c>
      <c r="AC380" s="303">
        <v>469</v>
      </c>
      <c r="AD380" s="7"/>
    </row>
    <row r="381" spans="1:30" s="8" customFormat="1" ht="27" customHeight="1" outlineLevel="1" x14ac:dyDescent="0.2">
      <c r="A381" s="157" t="s">
        <v>549</v>
      </c>
      <c r="B381" s="167" t="s">
        <v>436</v>
      </c>
      <c r="C381" s="302">
        <f t="shared" si="285"/>
        <v>3.08</v>
      </c>
      <c r="D381" s="166">
        <f t="shared" si="286"/>
        <v>769</v>
      </c>
      <c r="E381" s="136">
        <v>0</v>
      </c>
      <c r="F381" s="103">
        <f t="shared" si="287"/>
        <v>0</v>
      </c>
      <c r="G381" s="166">
        <v>0</v>
      </c>
      <c r="H381" s="166">
        <v>0</v>
      </c>
      <c r="I381" s="166">
        <v>0</v>
      </c>
      <c r="J381" s="136">
        <v>0</v>
      </c>
      <c r="K381" s="103">
        <f t="shared" si="282"/>
        <v>0</v>
      </c>
      <c r="L381" s="166">
        <v>0</v>
      </c>
      <c r="M381" s="166">
        <v>0</v>
      </c>
      <c r="N381" s="166">
        <v>0</v>
      </c>
      <c r="O381" s="302">
        <v>0</v>
      </c>
      <c r="P381" s="166">
        <f t="shared" si="283"/>
        <v>0</v>
      </c>
      <c r="Q381" s="166">
        <v>0</v>
      </c>
      <c r="R381" s="166">
        <v>0</v>
      </c>
      <c r="S381" s="303">
        <v>0</v>
      </c>
      <c r="T381" s="302">
        <v>0</v>
      </c>
      <c r="U381" s="166">
        <v>0</v>
      </c>
      <c r="V381" s="166">
        <v>0</v>
      </c>
      <c r="W381" s="166">
        <v>0</v>
      </c>
      <c r="X381" s="303">
        <v>0</v>
      </c>
      <c r="Y381" s="302">
        <f>ROUND(3.075,2)</f>
        <v>3.08</v>
      </c>
      <c r="Z381" s="166">
        <f t="shared" si="284"/>
        <v>769</v>
      </c>
      <c r="AA381" s="166">
        <v>0</v>
      </c>
      <c r="AB381" s="166">
        <v>0</v>
      </c>
      <c r="AC381" s="303">
        <v>769</v>
      </c>
      <c r="AD381" s="7"/>
    </row>
    <row r="382" spans="1:30" s="8" customFormat="1" ht="25.15" customHeight="1" outlineLevel="1" x14ac:dyDescent="0.2">
      <c r="A382" s="157" t="s">
        <v>550</v>
      </c>
      <c r="B382" s="167" t="s">
        <v>311</v>
      </c>
      <c r="C382" s="302">
        <f t="shared" si="285"/>
        <v>0.57999999999999996</v>
      </c>
      <c r="D382" s="166">
        <f t="shared" si="286"/>
        <v>144</v>
      </c>
      <c r="E382" s="136">
        <v>0</v>
      </c>
      <c r="F382" s="103">
        <f t="shared" si="287"/>
        <v>0</v>
      </c>
      <c r="G382" s="166">
        <v>0</v>
      </c>
      <c r="H382" s="166">
        <v>0</v>
      </c>
      <c r="I382" s="166">
        <v>0</v>
      </c>
      <c r="J382" s="136">
        <v>0</v>
      </c>
      <c r="K382" s="103">
        <f t="shared" si="282"/>
        <v>0</v>
      </c>
      <c r="L382" s="166">
        <v>0</v>
      </c>
      <c r="M382" s="166">
        <v>0</v>
      </c>
      <c r="N382" s="166">
        <v>0</v>
      </c>
      <c r="O382" s="302">
        <v>0</v>
      </c>
      <c r="P382" s="166">
        <f t="shared" si="283"/>
        <v>0</v>
      </c>
      <c r="Q382" s="166">
        <v>0</v>
      </c>
      <c r="R382" s="166">
        <v>0</v>
      </c>
      <c r="S382" s="303">
        <v>0</v>
      </c>
      <c r="T382" s="302">
        <v>0</v>
      </c>
      <c r="U382" s="166">
        <v>0</v>
      </c>
      <c r="V382" s="166">
        <v>0</v>
      </c>
      <c r="W382" s="166">
        <v>0</v>
      </c>
      <c r="X382" s="303">
        <v>0</v>
      </c>
      <c r="Y382" s="302">
        <f>ROUND(0.575,2)</f>
        <v>0.57999999999999996</v>
      </c>
      <c r="Z382" s="166">
        <f t="shared" si="284"/>
        <v>144</v>
      </c>
      <c r="AA382" s="166">
        <v>0</v>
      </c>
      <c r="AB382" s="166">
        <v>0</v>
      </c>
      <c r="AC382" s="303">
        <v>144</v>
      </c>
      <c r="AD382" s="7"/>
    </row>
    <row r="383" spans="1:30" s="8" customFormat="1" ht="22.9" customHeight="1" outlineLevel="1" x14ac:dyDescent="0.2">
      <c r="A383" s="157" t="s">
        <v>551</v>
      </c>
      <c r="B383" s="167" t="s">
        <v>312</v>
      </c>
      <c r="C383" s="302">
        <f t="shared" si="285"/>
        <v>0.74</v>
      </c>
      <c r="D383" s="166">
        <f t="shared" si="286"/>
        <v>184</v>
      </c>
      <c r="E383" s="136">
        <v>0</v>
      </c>
      <c r="F383" s="103">
        <f t="shared" si="287"/>
        <v>0</v>
      </c>
      <c r="G383" s="166">
        <v>0</v>
      </c>
      <c r="H383" s="166">
        <v>0</v>
      </c>
      <c r="I383" s="166">
        <v>0</v>
      </c>
      <c r="J383" s="136">
        <v>0</v>
      </c>
      <c r="K383" s="103">
        <f t="shared" si="282"/>
        <v>0</v>
      </c>
      <c r="L383" s="166">
        <v>0</v>
      </c>
      <c r="M383" s="166">
        <v>0</v>
      </c>
      <c r="N383" s="166">
        <v>0</v>
      </c>
      <c r="O383" s="302">
        <v>0</v>
      </c>
      <c r="P383" s="166">
        <f t="shared" si="283"/>
        <v>0</v>
      </c>
      <c r="Q383" s="166">
        <v>0</v>
      </c>
      <c r="R383" s="166">
        <v>0</v>
      </c>
      <c r="S383" s="303">
        <v>0</v>
      </c>
      <c r="T383" s="302">
        <v>0</v>
      </c>
      <c r="U383" s="166">
        <v>0</v>
      </c>
      <c r="V383" s="166">
        <v>0</v>
      </c>
      <c r="W383" s="166">
        <v>0</v>
      </c>
      <c r="X383" s="303">
        <v>0</v>
      </c>
      <c r="Y383" s="302">
        <f>ROUND(0.735,2)</f>
        <v>0.74</v>
      </c>
      <c r="Z383" s="166">
        <f t="shared" si="284"/>
        <v>184</v>
      </c>
      <c r="AA383" s="166">
        <v>0</v>
      </c>
      <c r="AB383" s="166">
        <v>0</v>
      </c>
      <c r="AC383" s="303">
        <v>184</v>
      </c>
      <c r="AD383" s="7"/>
    </row>
    <row r="384" spans="1:30" s="8" customFormat="1" ht="31.15" customHeight="1" outlineLevel="1" x14ac:dyDescent="0.2">
      <c r="A384" s="157" t="s">
        <v>552</v>
      </c>
      <c r="B384" s="167" t="s">
        <v>313</v>
      </c>
      <c r="C384" s="302">
        <f t="shared" si="285"/>
        <v>0.99</v>
      </c>
      <c r="D384" s="166">
        <f t="shared" si="286"/>
        <v>246</v>
      </c>
      <c r="E384" s="136">
        <v>0</v>
      </c>
      <c r="F384" s="103">
        <f t="shared" si="287"/>
        <v>0</v>
      </c>
      <c r="G384" s="166">
        <v>0</v>
      </c>
      <c r="H384" s="166">
        <v>0</v>
      </c>
      <c r="I384" s="166">
        <v>0</v>
      </c>
      <c r="J384" s="136">
        <v>0</v>
      </c>
      <c r="K384" s="103">
        <f t="shared" si="282"/>
        <v>0</v>
      </c>
      <c r="L384" s="166">
        <v>0</v>
      </c>
      <c r="M384" s="166">
        <v>0</v>
      </c>
      <c r="N384" s="166">
        <v>0</v>
      </c>
      <c r="O384" s="302">
        <v>0</v>
      </c>
      <c r="P384" s="166">
        <f t="shared" si="283"/>
        <v>0</v>
      </c>
      <c r="Q384" s="166">
        <v>0</v>
      </c>
      <c r="R384" s="166">
        <v>0</v>
      </c>
      <c r="S384" s="303">
        <v>0</v>
      </c>
      <c r="T384" s="302">
        <v>0</v>
      </c>
      <c r="U384" s="166">
        <v>0</v>
      </c>
      <c r="V384" s="166">
        <v>0</v>
      </c>
      <c r="W384" s="166">
        <v>0</v>
      </c>
      <c r="X384" s="303">
        <v>0</v>
      </c>
      <c r="Y384" s="302">
        <f>ROUND(0.985,2)</f>
        <v>0.99</v>
      </c>
      <c r="Z384" s="166">
        <f t="shared" si="284"/>
        <v>246</v>
      </c>
      <c r="AA384" s="166">
        <v>0</v>
      </c>
      <c r="AB384" s="166">
        <v>0</v>
      </c>
      <c r="AC384" s="303">
        <v>246</v>
      </c>
      <c r="AD384" s="7"/>
    </row>
    <row r="385" spans="1:30" s="8" customFormat="1" ht="31.15" customHeight="1" outlineLevel="1" x14ac:dyDescent="0.2">
      <c r="A385" s="157" t="s">
        <v>553</v>
      </c>
      <c r="B385" s="167" t="s">
        <v>314</v>
      </c>
      <c r="C385" s="302">
        <f t="shared" si="285"/>
        <v>0.88</v>
      </c>
      <c r="D385" s="166">
        <f t="shared" si="286"/>
        <v>219</v>
      </c>
      <c r="E385" s="136">
        <v>0</v>
      </c>
      <c r="F385" s="103">
        <f t="shared" si="287"/>
        <v>0</v>
      </c>
      <c r="G385" s="166">
        <v>0</v>
      </c>
      <c r="H385" s="166">
        <v>0</v>
      </c>
      <c r="I385" s="166">
        <v>0</v>
      </c>
      <c r="J385" s="136">
        <v>0</v>
      </c>
      <c r="K385" s="103">
        <f t="shared" si="282"/>
        <v>0</v>
      </c>
      <c r="L385" s="166">
        <v>0</v>
      </c>
      <c r="M385" s="166">
        <v>0</v>
      </c>
      <c r="N385" s="166">
        <v>0</v>
      </c>
      <c r="O385" s="302">
        <v>0</v>
      </c>
      <c r="P385" s="166">
        <f t="shared" si="283"/>
        <v>0</v>
      </c>
      <c r="Q385" s="166">
        <v>0</v>
      </c>
      <c r="R385" s="166">
        <v>0</v>
      </c>
      <c r="S385" s="303">
        <v>0</v>
      </c>
      <c r="T385" s="302">
        <v>0</v>
      </c>
      <c r="U385" s="166">
        <v>0</v>
      </c>
      <c r="V385" s="166">
        <v>0</v>
      </c>
      <c r="W385" s="166">
        <v>0</v>
      </c>
      <c r="X385" s="303">
        <v>0</v>
      </c>
      <c r="Y385" s="302">
        <f>ROUND(0.875,2)</f>
        <v>0.88</v>
      </c>
      <c r="Z385" s="166">
        <f t="shared" si="284"/>
        <v>219</v>
      </c>
      <c r="AA385" s="166">
        <v>0</v>
      </c>
      <c r="AB385" s="166">
        <v>0</v>
      </c>
      <c r="AC385" s="303">
        <v>219</v>
      </c>
      <c r="AD385" s="7"/>
    </row>
    <row r="386" spans="1:30" s="8" customFormat="1" ht="31.9" customHeight="1" outlineLevel="1" x14ac:dyDescent="0.2">
      <c r="A386" s="157" t="s">
        <v>554</v>
      </c>
      <c r="B386" s="167" t="s">
        <v>315</v>
      </c>
      <c r="C386" s="302">
        <f t="shared" si="285"/>
        <v>1.1200000000000001</v>
      </c>
      <c r="D386" s="166">
        <f t="shared" si="286"/>
        <v>280</v>
      </c>
      <c r="E386" s="136">
        <v>0</v>
      </c>
      <c r="F386" s="103">
        <f t="shared" si="287"/>
        <v>0</v>
      </c>
      <c r="G386" s="166">
        <v>0</v>
      </c>
      <c r="H386" s="166">
        <v>0</v>
      </c>
      <c r="I386" s="166">
        <v>0</v>
      </c>
      <c r="J386" s="136">
        <v>0</v>
      </c>
      <c r="K386" s="103">
        <f t="shared" si="282"/>
        <v>0</v>
      </c>
      <c r="L386" s="166">
        <v>0</v>
      </c>
      <c r="M386" s="166">
        <v>0</v>
      </c>
      <c r="N386" s="166">
        <v>0</v>
      </c>
      <c r="O386" s="302">
        <v>0</v>
      </c>
      <c r="P386" s="166">
        <f t="shared" si="283"/>
        <v>0</v>
      </c>
      <c r="Q386" s="166">
        <v>0</v>
      </c>
      <c r="R386" s="166">
        <v>0</v>
      </c>
      <c r="S386" s="303">
        <v>0</v>
      </c>
      <c r="T386" s="302">
        <v>0</v>
      </c>
      <c r="U386" s="166">
        <v>0</v>
      </c>
      <c r="V386" s="166">
        <v>0</v>
      </c>
      <c r="W386" s="166">
        <v>0</v>
      </c>
      <c r="X386" s="303">
        <v>0</v>
      </c>
      <c r="Y386" s="302">
        <v>1.1200000000000001</v>
      </c>
      <c r="Z386" s="166">
        <f t="shared" si="284"/>
        <v>280</v>
      </c>
      <c r="AA386" s="166">
        <v>0</v>
      </c>
      <c r="AB386" s="166">
        <v>0</v>
      </c>
      <c r="AC386" s="303">
        <v>280</v>
      </c>
      <c r="AD386" s="7"/>
    </row>
    <row r="387" spans="1:30" s="8" customFormat="1" ht="33" customHeight="1" outlineLevel="1" x14ac:dyDescent="0.2">
      <c r="A387" s="157" t="s">
        <v>555</v>
      </c>
      <c r="B387" s="167" t="s">
        <v>316</v>
      </c>
      <c r="C387" s="302">
        <f t="shared" si="285"/>
        <v>1.03</v>
      </c>
      <c r="D387" s="166">
        <f t="shared" si="286"/>
        <v>258</v>
      </c>
      <c r="E387" s="136">
        <v>0</v>
      </c>
      <c r="F387" s="103">
        <f t="shared" si="287"/>
        <v>0</v>
      </c>
      <c r="G387" s="166">
        <v>0</v>
      </c>
      <c r="H387" s="166">
        <v>0</v>
      </c>
      <c r="I387" s="166">
        <v>0</v>
      </c>
      <c r="J387" s="136">
        <v>0</v>
      </c>
      <c r="K387" s="103">
        <f t="shared" si="282"/>
        <v>0</v>
      </c>
      <c r="L387" s="166">
        <v>0</v>
      </c>
      <c r="M387" s="166">
        <v>0</v>
      </c>
      <c r="N387" s="166">
        <v>0</v>
      </c>
      <c r="O387" s="302">
        <v>0</v>
      </c>
      <c r="P387" s="166">
        <f t="shared" si="283"/>
        <v>0</v>
      </c>
      <c r="Q387" s="166">
        <v>0</v>
      </c>
      <c r="R387" s="166">
        <v>0</v>
      </c>
      <c r="S387" s="303">
        <v>0</v>
      </c>
      <c r="T387" s="302">
        <v>0</v>
      </c>
      <c r="U387" s="166">
        <v>0</v>
      </c>
      <c r="V387" s="166">
        <v>0</v>
      </c>
      <c r="W387" s="166">
        <v>0</v>
      </c>
      <c r="X387" s="303">
        <v>0</v>
      </c>
      <c r="Y387" s="302">
        <v>1.03</v>
      </c>
      <c r="Z387" s="166">
        <f t="shared" si="284"/>
        <v>258</v>
      </c>
      <c r="AA387" s="166">
        <v>0</v>
      </c>
      <c r="AB387" s="166">
        <v>0</v>
      </c>
      <c r="AC387" s="303">
        <v>258</v>
      </c>
      <c r="AD387" s="7"/>
    </row>
    <row r="388" spans="1:30" s="8" customFormat="1" ht="31.15" customHeight="1" outlineLevel="1" x14ac:dyDescent="0.2">
      <c r="A388" s="157" t="s">
        <v>556</v>
      </c>
      <c r="B388" s="167" t="s">
        <v>317</v>
      </c>
      <c r="C388" s="302">
        <f t="shared" si="285"/>
        <v>1.9100000000000001</v>
      </c>
      <c r="D388" s="166">
        <f t="shared" si="286"/>
        <v>478</v>
      </c>
      <c r="E388" s="136">
        <v>0</v>
      </c>
      <c r="F388" s="103">
        <f t="shared" si="287"/>
        <v>0</v>
      </c>
      <c r="G388" s="166">
        <v>0</v>
      </c>
      <c r="H388" s="166">
        <v>0</v>
      </c>
      <c r="I388" s="166">
        <v>0</v>
      </c>
      <c r="J388" s="136">
        <v>0</v>
      </c>
      <c r="K388" s="103">
        <f t="shared" si="282"/>
        <v>0</v>
      </c>
      <c r="L388" s="166">
        <v>0</v>
      </c>
      <c r="M388" s="166">
        <v>0</v>
      </c>
      <c r="N388" s="166">
        <v>0</v>
      </c>
      <c r="O388" s="302">
        <v>0</v>
      </c>
      <c r="P388" s="166">
        <f t="shared" si="283"/>
        <v>0</v>
      </c>
      <c r="Q388" s="166">
        <v>0</v>
      </c>
      <c r="R388" s="166">
        <v>0</v>
      </c>
      <c r="S388" s="303">
        <v>0</v>
      </c>
      <c r="T388" s="302">
        <v>0</v>
      </c>
      <c r="U388" s="166">
        <v>0</v>
      </c>
      <c r="V388" s="166">
        <v>0</v>
      </c>
      <c r="W388" s="166">
        <v>0</v>
      </c>
      <c r="X388" s="303">
        <v>0</v>
      </c>
      <c r="Y388" s="302">
        <v>1.9100000000000001</v>
      </c>
      <c r="Z388" s="166">
        <f t="shared" si="284"/>
        <v>478</v>
      </c>
      <c r="AA388" s="166">
        <v>0</v>
      </c>
      <c r="AB388" s="166">
        <v>0</v>
      </c>
      <c r="AC388" s="303">
        <v>478</v>
      </c>
      <c r="AD388" s="7"/>
    </row>
    <row r="389" spans="1:30" s="8" customFormat="1" ht="31.15" customHeight="1" outlineLevel="1" x14ac:dyDescent="0.2">
      <c r="A389" s="157" t="s">
        <v>557</v>
      </c>
      <c r="B389" s="167" t="s">
        <v>318</v>
      </c>
      <c r="C389" s="302">
        <f t="shared" si="285"/>
        <v>0.99</v>
      </c>
      <c r="D389" s="166">
        <f t="shared" si="286"/>
        <v>246</v>
      </c>
      <c r="E389" s="136">
        <v>0</v>
      </c>
      <c r="F389" s="103">
        <f t="shared" si="287"/>
        <v>0</v>
      </c>
      <c r="G389" s="166">
        <v>0</v>
      </c>
      <c r="H389" s="166">
        <v>0</v>
      </c>
      <c r="I389" s="166">
        <v>0</v>
      </c>
      <c r="J389" s="136">
        <v>0</v>
      </c>
      <c r="K389" s="103">
        <f t="shared" si="282"/>
        <v>0</v>
      </c>
      <c r="L389" s="166">
        <v>0</v>
      </c>
      <c r="M389" s="166">
        <v>0</v>
      </c>
      <c r="N389" s="166">
        <v>0</v>
      </c>
      <c r="O389" s="302">
        <v>0</v>
      </c>
      <c r="P389" s="166">
        <f t="shared" si="283"/>
        <v>0</v>
      </c>
      <c r="Q389" s="166">
        <v>0</v>
      </c>
      <c r="R389" s="166">
        <v>0</v>
      </c>
      <c r="S389" s="303">
        <v>0</v>
      </c>
      <c r="T389" s="302">
        <v>0</v>
      </c>
      <c r="U389" s="166">
        <v>0</v>
      </c>
      <c r="V389" s="166">
        <v>0</v>
      </c>
      <c r="W389" s="166">
        <v>0</v>
      </c>
      <c r="X389" s="303">
        <v>0</v>
      </c>
      <c r="Y389" s="302">
        <f>ROUND(0.985,2)</f>
        <v>0.99</v>
      </c>
      <c r="Z389" s="166">
        <f t="shared" si="284"/>
        <v>246</v>
      </c>
      <c r="AA389" s="166">
        <v>0</v>
      </c>
      <c r="AB389" s="166">
        <v>0</v>
      </c>
      <c r="AC389" s="303">
        <v>246</v>
      </c>
      <c r="AD389" s="7"/>
    </row>
    <row r="390" spans="1:30" s="8" customFormat="1" ht="30" customHeight="1" outlineLevel="1" x14ac:dyDescent="0.2">
      <c r="A390" s="157" t="s">
        <v>558</v>
      </c>
      <c r="B390" s="167" t="s">
        <v>319</v>
      </c>
      <c r="C390" s="302">
        <f t="shared" si="285"/>
        <v>0.83</v>
      </c>
      <c r="D390" s="166">
        <f t="shared" si="286"/>
        <v>206</v>
      </c>
      <c r="E390" s="136">
        <v>0</v>
      </c>
      <c r="F390" s="103">
        <f t="shared" si="287"/>
        <v>0</v>
      </c>
      <c r="G390" s="166">
        <v>0</v>
      </c>
      <c r="H390" s="166">
        <v>0</v>
      </c>
      <c r="I390" s="166">
        <v>0</v>
      </c>
      <c r="J390" s="136">
        <v>0</v>
      </c>
      <c r="K390" s="103">
        <f t="shared" si="282"/>
        <v>0</v>
      </c>
      <c r="L390" s="166">
        <v>0</v>
      </c>
      <c r="M390" s="166">
        <v>0</v>
      </c>
      <c r="N390" s="166">
        <v>0</v>
      </c>
      <c r="O390" s="302">
        <v>0</v>
      </c>
      <c r="P390" s="166">
        <f t="shared" si="283"/>
        <v>0</v>
      </c>
      <c r="Q390" s="166">
        <v>0</v>
      </c>
      <c r="R390" s="166">
        <v>0</v>
      </c>
      <c r="S390" s="303">
        <v>0</v>
      </c>
      <c r="T390" s="302">
        <v>0</v>
      </c>
      <c r="U390" s="166">
        <v>0</v>
      </c>
      <c r="V390" s="166">
        <v>0</v>
      </c>
      <c r="W390" s="166">
        <v>0</v>
      </c>
      <c r="X390" s="303">
        <v>0</v>
      </c>
      <c r="Y390" s="302">
        <f>ROUND(0.825,2)</f>
        <v>0.83</v>
      </c>
      <c r="Z390" s="166">
        <f t="shared" si="284"/>
        <v>206</v>
      </c>
      <c r="AA390" s="166">
        <v>0</v>
      </c>
      <c r="AB390" s="166">
        <v>0</v>
      </c>
      <c r="AC390" s="303">
        <v>206</v>
      </c>
      <c r="AD390" s="7"/>
    </row>
    <row r="391" spans="1:30" s="8" customFormat="1" ht="22.15" customHeight="1" outlineLevel="1" x14ac:dyDescent="0.2">
      <c r="A391" s="157" t="s">
        <v>559</v>
      </c>
      <c r="B391" s="167" t="s">
        <v>320</v>
      </c>
      <c r="C391" s="302">
        <f t="shared" si="285"/>
        <v>0.85000000000000009</v>
      </c>
      <c r="D391" s="166">
        <f t="shared" si="286"/>
        <v>213</v>
      </c>
      <c r="E391" s="136">
        <v>0</v>
      </c>
      <c r="F391" s="103">
        <f t="shared" si="287"/>
        <v>0</v>
      </c>
      <c r="G391" s="166">
        <v>0</v>
      </c>
      <c r="H391" s="166">
        <v>0</v>
      </c>
      <c r="I391" s="166">
        <v>0</v>
      </c>
      <c r="J391" s="136">
        <v>0</v>
      </c>
      <c r="K391" s="103">
        <f t="shared" si="282"/>
        <v>0</v>
      </c>
      <c r="L391" s="166">
        <v>0</v>
      </c>
      <c r="M391" s="166">
        <v>0</v>
      </c>
      <c r="N391" s="166">
        <v>0</v>
      </c>
      <c r="O391" s="302">
        <v>0</v>
      </c>
      <c r="P391" s="166">
        <f t="shared" si="283"/>
        <v>0</v>
      </c>
      <c r="Q391" s="166">
        <v>0</v>
      </c>
      <c r="R391" s="166">
        <v>0</v>
      </c>
      <c r="S391" s="303">
        <v>0</v>
      </c>
      <c r="T391" s="302">
        <v>0</v>
      </c>
      <c r="U391" s="166">
        <v>0</v>
      </c>
      <c r="V391" s="166">
        <v>0</v>
      </c>
      <c r="W391" s="166">
        <v>0</v>
      </c>
      <c r="X391" s="303">
        <v>0</v>
      </c>
      <c r="Y391" s="302">
        <v>0.85000000000000009</v>
      </c>
      <c r="Z391" s="166">
        <f t="shared" si="284"/>
        <v>213</v>
      </c>
      <c r="AA391" s="166">
        <v>0</v>
      </c>
      <c r="AB391" s="166">
        <v>0</v>
      </c>
      <c r="AC391" s="303">
        <v>213</v>
      </c>
      <c r="AD391" s="7"/>
    </row>
    <row r="392" spans="1:30" s="8" customFormat="1" ht="26.45" customHeight="1" outlineLevel="1" x14ac:dyDescent="0.2">
      <c r="A392" s="157" t="s">
        <v>560</v>
      </c>
      <c r="B392" s="167" t="s">
        <v>321</v>
      </c>
      <c r="C392" s="302">
        <f t="shared" si="285"/>
        <v>1.47</v>
      </c>
      <c r="D392" s="166">
        <f t="shared" si="286"/>
        <v>368</v>
      </c>
      <c r="E392" s="136">
        <v>0</v>
      </c>
      <c r="F392" s="103">
        <f t="shared" si="287"/>
        <v>0</v>
      </c>
      <c r="G392" s="166">
        <v>0</v>
      </c>
      <c r="H392" s="166">
        <v>0</v>
      </c>
      <c r="I392" s="166">
        <v>0</v>
      </c>
      <c r="J392" s="136">
        <v>0</v>
      </c>
      <c r="K392" s="103">
        <f t="shared" si="282"/>
        <v>0</v>
      </c>
      <c r="L392" s="166">
        <v>0</v>
      </c>
      <c r="M392" s="166">
        <v>0</v>
      </c>
      <c r="N392" s="166">
        <v>0</v>
      </c>
      <c r="O392" s="302">
        <v>0</v>
      </c>
      <c r="P392" s="166">
        <f t="shared" si="283"/>
        <v>0</v>
      </c>
      <c r="Q392" s="166">
        <v>0</v>
      </c>
      <c r="R392" s="166">
        <v>0</v>
      </c>
      <c r="S392" s="303">
        <v>0</v>
      </c>
      <c r="T392" s="302">
        <v>0</v>
      </c>
      <c r="U392" s="166">
        <v>0</v>
      </c>
      <c r="V392" s="166">
        <v>0</v>
      </c>
      <c r="W392" s="166">
        <v>0</v>
      </c>
      <c r="X392" s="303">
        <v>0</v>
      </c>
      <c r="Y392" s="302">
        <v>1.47</v>
      </c>
      <c r="Z392" s="166">
        <f t="shared" si="284"/>
        <v>368</v>
      </c>
      <c r="AA392" s="166">
        <v>0</v>
      </c>
      <c r="AB392" s="166">
        <v>0</v>
      </c>
      <c r="AC392" s="303">
        <v>368</v>
      </c>
      <c r="AD392" s="7"/>
    </row>
    <row r="393" spans="1:30" s="8" customFormat="1" ht="25.9" customHeight="1" outlineLevel="1" x14ac:dyDescent="0.2">
      <c r="A393" s="157" t="s">
        <v>561</v>
      </c>
      <c r="B393" s="167" t="s">
        <v>322</v>
      </c>
      <c r="C393" s="302">
        <f t="shared" si="285"/>
        <v>1.82</v>
      </c>
      <c r="D393" s="166">
        <f t="shared" si="286"/>
        <v>454</v>
      </c>
      <c r="E393" s="136">
        <v>0</v>
      </c>
      <c r="F393" s="103">
        <f t="shared" si="287"/>
        <v>0</v>
      </c>
      <c r="G393" s="166">
        <v>0</v>
      </c>
      <c r="H393" s="166">
        <v>0</v>
      </c>
      <c r="I393" s="166">
        <v>0</v>
      </c>
      <c r="J393" s="136">
        <v>0</v>
      </c>
      <c r="K393" s="103">
        <f t="shared" si="282"/>
        <v>0</v>
      </c>
      <c r="L393" s="166">
        <v>0</v>
      </c>
      <c r="M393" s="166">
        <v>0</v>
      </c>
      <c r="N393" s="166">
        <v>0</v>
      </c>
      <c r="O393" s="302">
        <v>0</v>
      </c>
      <c r="P393" s="166">
        <f t="shared" si="283"/>
        <v>0</v>
      </c>
      <c r="Q393" s="166">
        <v>0</v>
      </c>
      <c r="R393" s="166">
        <v>0</v>
      </c>
      <c r="S393" s="303">
        <v>0</v>
      </c>
      <c r="T393" s="302">
        <v>0</v>
      </c>
      <c r="U393" s="166">
        <v>0</v>
      </c>
      <c r="V393" s="166">
        <v>0</v>
      </c>
      <c r="W393" s="166">
        <v>0</v>
      </c>
      <c r="X393" s="303">
        <v>0</v>
      </c>
      <c r="Y393" s="302">
        <f>ROUND(1.815,2)</f>
        <v>1.82</v>
      </c>
      <c r="Z393" s="166">
        <f t="shared" si="284"/>
        <v>454</v>
      </c>
      <c r="AA393" s="166">
        <v>0</v>
      </c>
      <c r="AB393" s="166">
        <v>0</v>
      </c>
      <c r="AC393" s="303">
        <v>454</v>
      </c>
      <c r="AD393" s="7"/>
    </row>
    <row r="394" spans="1:30" s="8" customFormat="1" ht="24" customHeight="1" outlineLevel="1" x14ac:dyDescent="0.2">
      <c r="A394" s="157" t="s">
        <v>562</v>
      </c>
      <c r="B394" s="167" t="s">
        <v>323</v>
      </c>
      <c r="C394" s="302">
        <f t="shared" si="285"/>
        <v>1</v>
      </c>
      <c r="D394" s="166">
        <f t="shared" si="286"/>
        <v>250</v>
      </c>
      <c r="E394" s="136">
        <v>0</v>
      </c>
      <c r="F394" s="103">
        <f t="shared" si="287"/>
        <v>0</v>
      </c>
      <c r="G394" s="166">
        <v>0</v>
      </c>
      <c r="H394" s="166">
        <v>0</v>
      </c>
      <c r="I394" s="166">
        <v>0</v>
      </c>
      <c r="J394" s="136">
        <v>0</v>
      </c>
      <c r="K394" s="103">
        <f t="shared" si="282"/>
        <v>0</v>
      </c>
      <c r="L394" s="166">
        <v>0</v>
      </c>
      <c r="M394" s="166">
        <v>0</v>
      </c>
      <c r="N394" s="166">
        <v>0</v>
      </c>
      <c r="O394" s="302">
        <v>0</v>
      </c>
      <c r="P394" s="166">
        <f t="shared" si="283"/>
        <v>0</v>
      </c>
      <c r="Q394" s="166">
        <v>0</v>
      </c>
      <c r="R394" s="166">
        <v>0</v>
      </c>
      <c r="S394" s="303">
        <v>0</v>
      </c>
      <c r="T394" s="302">
        <v>0</v>
      </c>
      <c r="U394" s="166">
        <v>0</v>
      </c>
      <c r="V394" s="166">
        <v>0</v>
      </c>
      <c r="W394" s="166">
        <v>0</v>
      </c>
      <c r="X394" s="303">
        <v>0</v>
      </c>
      <c r="Y394" s="302">
        <v>1</v>
      </c>
      <c r="Z394" s="166">
        <f t="shared" si="284"/>
        <v>250</v>
      </c>
      <c r="AA394" s="166">
        <v>0</v>
      </c>
      <c r="AB394" s="166">
        <v>0</v>
      </c>
      <c r="AC394" s="303">
        <v>250</v>
      </c>
      <c r="AD394" s="7"/>
    </row>
    <row r="395" spans="1:30" s="8" customFormat="1" ht="25.9" customHeight="1" outlineLevel="1" x14ac:dyDescent="0.2">
      <c r="A395" s="157" t="s">
        <v>563</v>
      </c>
      <c r="B395" s="167" t="s">
        <v>324</v>
      </c>
      <c r="C395" s="302">
        <f t="shared" si="285"/>
        <v>3.1</v>
      </c>
      <c r="D395" s="166">
        <f t="shared" si="286"/>
        <v>774</v>
      </c>
      <c r="E395" s="136">
        <v>0</v>
      </c>
      <c r="F395" s="103">
        <f t="shared" si="287"/>
        <v>0</v>
      </c>
      <c r="G395" s="166">
        <v>0</v>
      </c>
      <c r="H395" s="166">
        <v>0</v>
      </c>
      <c r="I395" s="166">
        <v>0</v>
      </c>
      <c r="J395" s="136">
        <v>0</v>
      </c>
      <c r="K395" s="103">
        <f t="shared" si="282"/>
        <v>0</v>
      </c>
      <c r="L395" s="166">
        <v>0</v>
      </c>
      <c r="M395" s="166">
        <v>0</v>
      </c>
      <c r="N395" s="166">
        <v>0</v>
      </c>
      <c r="O395" s="302">
        <v>0</v>
      </c>
      <c r="P395" s="166">
        <f t="shared" si="283"/>
        <v>0</v>
      </c>
      <c r="Q395" s="166">
        <v>0</v>
      </c>
      <c r="R395" s="166">
        <v>0</v>
      </c>
      <c r="S395" s="303">
        <v>0</v>
      </c>
      <c r="T395" s="302">
        <v>0</v>
      </c>
      <c r="U395" s="166">
        <v>0</v>
      </c>
      <c r="V395" s="166">
        <v>0</v>
      </c>
      <c r="W395" s="166">
        <v>0</v>
      </c>
      <c r="X395" s="303">
        <v>0</v>
      </c>
      <c r="Y395" s="302">
        <f>ROUND(3.095,2)</f>
        <v>3.1</v>
      </c>
      <c r="Z395" s="166">
        <f t="shared" si="284"/>
        <v>774</v>
      </c>
      <c r="AA395" s="166">
        <v>0</v>
      </c>
      <c r="AB395" s="166">
        <v>0</v>
      </c>
      <c r="AC395" s="303">
        <v>774</v>
      </c>
      <c r="AD395" s="7"/>
    </row>
    <row r="396" spans="1:30" s="8" customFormat="1" ht="28.15" customHeight="1" outlineLevel="1" x14ac:dyDescent="0.2">
      <c r="A396" s="157" t="s">
        <v>564</v>
      </c>
      <c r="B396" s="167" t="s">
        <v>325</v>
      </c>
      <c r="C396" s="302">
        <f t="shared" si="285"/>
        <v>2.16</v>
      </c>
      <c r="D396" s="166">
        <f t="shared" si="286"/>
        <v>540</v>
      </c>
      <c r="E396" s="136">
        <v>0</v>
      </c>
      <c r="F396" s="103">
        <f t="shared" si="287"/>
        <v>0</v>
      </c>
      <c r="G396" s="166">
        <v>0</v>
      </c>
      <c r="H396" s="166">
        <v>0</v>
      </c>
      <c r="I396" s="166">
        <v>0</v>
      </c>
      <c r="J396" s="136">
        <v>0</v>
      </c>
      <c r="K396" s="103">
        <f t="shared" si="282"/>
        <v>0</v>
      </c>
      <c r="L396" s="166">
        <v>0</v>
      </c>
      <c r="M396" s="166">
        <v>0</v>
      </c>
      <c r="N396" s="166">
        <v>0</v>
      </c>
      <c r="O396" s="302">
        <v>0</v>
      </c>
      <c r="P396" s="166">
        <f t="shared" si="283"/>
        <v>0</v>
      </c>
      <c r="Q396" s="166">
        <v>0</v>
      </c>
      <c r="R396" s="166">
        <v>0</v>
      </c>
      <c r="S396" s="303">
        <v>0</v>
      </c>
      <c r="T396" s="302">
        <v>0</v>
      </c>
      <c r="U396" s="166">
        <v>0</v>
      </c>
      <c r="V396" s="166">
        <v>0</v>
      </c>
      <c r="W396" s="166">
        <v>0</v>
      </c>
      <c r="X396" s="303">
        <v>0</v>
      </c>
      <c r="Y396" s="302">
        <v>2.16</v>
      </c>
      <c r="Z396" s="166">
        <f t="shared" si="284"/>
        <v>540</v>
      </c>
      <c r="AA396" s="166">
        <v>0</v>
      </c>
      <c r="AB396" s="166">
        <v>0</v>
      </c>
      <c r="AC396" s="303">
        <v>540</v>
      </c>
      <c r="AD396" s="7"/>
    </row>
    <row r="397" spans="1:30" s="8" customFormat="1" ht="31.9" customHeight="1" outlineLevel="1" x14ac:dyDescent="0.2">
      <c r="A397" s="157" t="s">
        <v>565</v>
      </c>
      <c r="B397" s="167" t="s">
        <v>326</v>
      </c>
      <c r="C397" s="302">
        <f t="shared" si="285"/>
        <v>1.9</v>
      </c>
      <c r="D397" s="166">
        <f t="shared" si="286"/>
        <v>475</v>
      </c>
      <c r="E397" s="136">
        <v>0</v>
      </c>
      <c r="F397" s="103">
        <f t="shared" si="287"/>
        <v>0</v>
      </c>
      <c r="G397" s="166">
        <v>0</v>
      </c>
      <c r="H397" s="166">
        <v>0</v>
      </c>
      <c r="I397" s="166">
        <v>0</v>
      </c>
      <c r="J397" s="136">
        <v>0</v>
      </c>
      <c r="K397" s="103">
        <f t="shared" si="282"/>
        <v>0</v>
      </c>
      <c r="L397" s="166">
        <v>0</v>
      </c>
      <c r="M397" s="166">
        <v>0</v>
      </c>
      <c r="N397" s="166">
        <v>0</v>
      </c>
      <c r="O397" s="302">
        <v>0</v>
      </c>
      <c r="P397" s="166">
        <f t="shared" si="283"/>
        <v>0</v>
      </c>
      <c r="Q397" s="166">
        <v>0</v>
      </c>
      <c r="R397" s="166">
        <v>0</v>
      </c>
      <c r="S397" s="303">
        <v>0</v>
      </c>
      <c r="T397" s="302">
        <v>0</v>
      </c>
      <c r="U397" s="166">
        <v>0</v>
      </c>
      <c r="V397" s="166">
        <v>0</v>
      </c>
      <c r="W397" s="166">
        <v>0</v>
      </c>
      <c r="X397" s="303">
        <v>0</v>
      </c>
      <c r="Y397" s="302">
        <v>1.9</v>
      </c>
      <c r="Z397" s="166">
        <f t="shared" si="284"/>
        <v>475</v>
      </c>
      <c r="AA397" s="166">
        <v>0</v>
      </c>
      <c r="AB397" s="166">
        <v>0</v>
      </c>
      <c r="AC397" s="303">
        <v>475</v>
      </c>
      <c r="AD397" s="7"/>
    </row>
    <row r="398" spans="1:30" s="8" customFormat="1" ht="30" customHeight="1" outlineLevel="1" x14ac:dyDescent="0.2">
      <c r="A398" s="157" t="s">
        <v>566</v>
      </c>
      <c r="B398" s="167" t="s">
        <v>437</v>
      </c>
      <c r="C398" s="302">
        <f t="shared" si="285"/>
        <v>1.35</v>
      </c>
      <c r="D398" s="166">
        <f t="shared" si="286"/>
        <v>338</v>
      </c>
      <c r="E398" s="136">
        <v>0</v>
      </c>
      <c r="F398" s="103">
        <f t="shared" si="287"/>
        <v>0</v>
      </c>
      <c r="G398" s="166">
        <v>0</v>
      </c>
      <c r="H398" s="166">
        <v>0</v>
      </c>
      <c r="I398" s="166">
        <v>0</v>
      </c>
      <c r="J398" s="136">
        <v>0</v>
      </c>
      <c r="K398" s="103">
        <f t="shared" si="282"/>
        <v>0</v>
      </c>
      <c r="L398" s="166">
        <v>0</v>
      </c>
      <c r="M398" s="166">
        <v>0</v>
      </c>
      <c r="N398" s="166">
        <v>0</v>
      </c>
      <c r="O398" s="302">
        <v>0</v>
      </c>
      <c r="P398" s="166">
        <f t="shared" si="283"/>
        <v>0</v>
      </c>
      <c r="Q398" s="166">
        <v>0</v>
      </c>
      <c r="R398" s="166">
        <v>0</v>
      </c>
      <c r="S398" s="303">
        <v>0</v>
      </c>
      <c r="T398" s="302">
        <v>0</v>
      </c>
      <c r="U398" s="166">
        <v>0</v>
      </c>
      <c r="V398" s="166">
        <v>0</v>
      </c>
      <c r="W398" s="166">
        <v>0</v>
      </c>
      <c r="X398" s="303">
        <v>0</v>
      </c>
      <c r="Y398" s="302">
        <v>1.35</v>
      </c>
      <c r="Z398" s="166">
        <f t="shared" si="284"/>
        <v>338</v>
      </c>
      <c r="AA398" s="166">
        <v>0</v>
      </c>
      <c r="AB398" s="166">
        <v>0</v>
      </c>
      <c r="AC398" s="303">
        <v>338</v>
      </c>
      <c r="AD398" s="7"/>
    </row>
    <row r="399" spans="1:30" s="8" customFormat="1" ht="33" customHeight="1" outlineLevel="1" x14ac:dyDescent="0.2">
      <c r="A399" s="157" t="s">
        <v>567</v>
      </c>
      <c r="B399" s="167" t="s">
        <v>327</v>
      </c>
      <c r="C399" s="302">
        <f t="shared" si="285"/>
        <v>1.48</v>
      </c>
      <c r="D399" s="166">
        <f t="shared" si="286"/>
        <v>369</v>
      </c>
      <c r="E399" s="136">
        <v>0</v>
      </c>
      <c r="F399" s="103">
        <f t="shared" si="287"/>
        <v>0</v>
      </c>
      <c r="G399" s="166">
        <v>0</v>
      </c>
      <c r="H399" s="166">
        <v>0</v>
      </c>
      <c r="I399" s="166">
        <v>0</v>
      </c>
      <c r="J399" s="136">
        <v>0</v>
      </c>
      <c r="K399" s="103">
        <f t="shared" si="282"/>
        <v>0</v>
      </c>
      <c r="L399" s="166">
        <v>0</v>
      </c>
      <c r="M399" s="166">
        <v>0</v>
      </c>
      <c r="N399" s="166">
        <v>0</v>
      </c>
      <c r="O399" s="302">
        <v>0</v>
      </c>
      <c r="P399" s="166">
        <f t="shared" si="283"/>
        <v>0</v>
      </c>
      <c r="Q399" s="166">
        <v>0</v>
      </c>
      <c r="R399" s="166">
        <v>0</v>
      </c>
      <c r="S399" s="303">
        <v>0</v>
      </c>
      <c r="T399" s="302">
        <v>0</v>
      </c>
      <c r="U399" s="166">
        <v>0</v>
      </c>
      <c r="V399" s="166">
        <v>0</v>
      </c>
      <c r="W399" s="166">
        <v>0</v>
      </c>
      <c r="X399" s="303">
        <v>0</v>
      </c>
      <c r="Y399" s="302">
        <f>ROUND(1.475,2)</f>
        <v>1.48</v>
      </c>
      <c r="Z399" s="166">
        <f t="shared" si="284"/>
        <v>369</v>
      </c>
      <c r="AA399" s="166">
        <v>0</v>
      </c>
      <c r="AB399" s="166">
        <v>0</v>
      </c>
      <c r="AC399" s="303">
        <v>369</v>
      </c>
      <c r="AD399" s="7"/>
    </row>
    <row r="400" spans="1:30" s="8" customFormat="1" ht="34.9" customHeight="1" outlineLevel="1" x14ac:dyDescent="0.2">
      <c r="A400" s="157" t="s">
        <v>568</v>
      </c>
      <c r="B400" s="167" t="s">
        <v>438</v>
      </c>
      <c r="C400" s="302">
        <f t="shared" si="285"/>
        <v>0.65</v>
      </c>
      <c r="D400" s="166">
        <f t="shared" si="286"/>
        <v>163</v>
      </c>
      <c r="E400" s="136">
        <v>0</v>
      </c>
      <c r="F400" s="103">
        <f t="shared" si="287"/>
        <v>0</v>
      </c>
      <c r="G400" s="166">
        <v>0</v>
      </c>
      <c r="H400" s="166">
        <v>0</v>
      </c>
      <c r="I400" s="166">
        <v>0</v>
      </c>
      <c r="J400" s="136">
        <v>0</v>
      </c>
      <c r="K400" s="103">
        <f t="shared" si="282"/>
        <v>0</v>
      </c>
      <c r="L400" s="166">
        <v>0</v>
      </c>
      <c r="M400" s="166">
        <v>0</v>
      </c>
      <c r="N400" s="166">
        <v>0</v>
      </c>
      <c r="O400" s="302">
        <v>0</v>
      </c>
      <c r="P400" s="166">
        <f t="shared" si="283"/>
        <v>0</v>
      </c>
      <c r="Q400" s="166">
        <v>0</v>
      </c>
      <c r="R400" s="166">
        <v>0</v>
      </c>
      <c r="S400" s="303">
        <v>0</v>
      </c>
      <c r="T400" s="302">
        <v>0</v>
      </c>
      <c r="U400" s="166">
        <v>0</v>
      </c>
      <c r="V400" s="166">
        <v>0</v>
      </c>
      <c r="W400" s="166">
        <v>0</v>
      </c>
      <c r="X400" s="303">
        <v>0</v>
      </c>
      <c r="Y400" s="302">
        <v>0.65</v>
      </c>
      <c r="Z400" s="166">
        <f t="shared" si="284"/>
        <v>163</v>
      </c>
      <c r="AA400" s="166">
        <v>0</v>
      </c>
      <c r="AB400" s="166">
        <v>0</v>
      </c>
      <c r="AC400" s="303">
        <v>163</v>
      </c>
      <c r="AD400" s="7"/>
    </row>
    <row r="401" spans="1:30" s="8" customFormat="1" ht="25.9" customHeight="1" outlineLevel="1" x14ac:dyDescent="0.2">
      <c r="A401" s="157" t="s">
        <v>569</v>
      </c>
      <c r="B401" s="167" t="s">
        <v>328</v>
      </c>
      <c r="C401" s="302">
        <f t="shared" si="285"/>
        <v>2.59</v>
      </c>
      <c r="D401" s="166">
        <f t="shared" si="286"/>
        <v>648</v>
      </c>
      <c r="E401" s="136">
        <v>0</v>
      </c>
      <c r="F401" s="103">
        <f t="shared" si="287"/>
        <v>0</v>
      </c>
      <c r="G401" s="166">
        <v>0</v>
      </c>
      <c r="H401" s="166">
        <v>0</v>
      </c>
      <c r="I401" s="166">
        <v>0</v>
      </c>
      <c r="J401" s="136">
        <v>0</v>
      </c>
      <c r="K401" s="103">
        <f t="shared" si="282"/>
        <v>0</v>
      </c>
      <c r="L401" s="166">
        <v>0</v>
      </c>
      <c r="M401" s="166">
        <v>0</v>
      </c>
      <c r="N401" s="166">
        <v>0</v>
      </c>
      <c r="O401" s="302">
        <v>0</v>
      </c>
      <c r="P401" s="166">
        <f t="shared" si="283"/>
        <v>0</v>
      </c>
      <c r="Q401" s="166">
        <v>0</v>
      </c>
      <c r="R401" s="166">
        <v>0</v>
      </c>
      <c r="S401" s="303">
        <v>0</v>
      </c>
      <c r="T401" s="302">
        <v>0</v>
      </c>
      <c r="U401" s="166">
        <v>0</v>
      </c>
      <c r="V401" s="166">
        <v>0</v>
      </c>
      <c r="W401" s="166">
        <v>0</v>
      </c>
      <c r="X401" s="303">
        <v>0</v>
      </c>
      <c r="Y401" s="302">
        <v>2.59</v>
      </c>
      <c r="Z401" s="166">
        <f t="shared" si="284"/>
        <v>648</v>
      </c>
      <c r="AA401" s="166">
        <v>0</v>
      </c>
      <c r="AB401" s="166">
        <v>0</v>
      </c>
      <c r="AC401" s="303">
        <v>648</v>
      </c>
      <c r="AD401" s="7"/>
    </row>
    <row r="402" spans="1:30" s="8" customFormat="1" ht="24" customHeight="1" outlineLevel="1" x14ac:dyDescent="0.2">
      <c r="A402" s="157" t="s">
        <v>570</v>
      </c>
      <c r="B402" s="167" t="s">
        <v>329</v>
      </c>
      <c r="C402" s="302">
        <f t="shared" si="285"/>
        <v>1.8</v>
      </c>
      <c r="D402" s="166">
        <f t="shared" si="286"/>
        <v>449</v>
      </c>
      <c r="E402" s="136">
        <v>0</v>
      </c>
      <c r="F402" s="103">
        <f t="shared" si="287"/>
        <v>0</v>
      </c>
      <c r="G402" s="166">
        <v>0</v>
      </c>
      <c r="H402" s="166">
        <v>0</v>
      </c>
      <c r="I402" s="166">
        <v>0</v>
      </c>
      <c r="J402" s="136">
        <v>0</v>
      </c>
      <c r="K402" s="103">
        <f t="shared" si="282"/>
        <v>0</v>
      </c>
      <c r="L402" s="166">
        <v>0</v>
      </c>
      <c r="M402" s="166">
        <v>0</v>
      </c>
      <c r="N402" s="166">
        <v>0</v>
      </c>
      <c r="O402" s="302">
        <v>0</v>
      </c>
      <c r="P402" s="166">
        <f t="shared" si="283"/>
        <v>0</v>
      </c>
      <c r="Q402" s="166">
        <v>0</v>
      </c>
      <c r="R402" s="166">
        <v>0</v>
      </c>
      <c r="S402" s="303">
        <v>0</v>
      </c>
      <c r="T402" s="302">
        <v>0</v>
      </c>
      <c r="U402" s="166">
        <v>0</v>
      </c>
      <c r="V402" s="166">
        <v>0</v>
      </c>
      <c r="W402" s="166">
        <v>0</v>
      </c>
      <c r="X402" s="303">
        <v>0</v>
      </c>
      <c r="Y402" s="302">
        <f>ROUND(1.795,2)</f>
        <v>1.8</v>
      </c>
      <c r="Z402" s="166">
        <f t="shared" si="284"/>
        <v>449</v>
      </c>
      <c r="AA402" s="166">
        <v>0</v>
      </c>
      <c r="AB402" s="166">
        <v>0</v>
      </c>
      <c r="AC402" s="303">
        <v>449</v>
      </c>
      <c r="AD402" s="7"/>
    </row>
    <row r="403" spans="1:30" s="8" customFormat="1" ht="22.9" customHeight="1" outlineLevel="1" x14ac:dyDescent="0.2">
      <c r="A403" s="157" t="s">
        <v>571</v>
      </c>
      <c r="B403" s="167" t="s">
        <v>439</v>
      </c>
      <c r="C403" s="302">
        <f t="shared" si="285"/>
        <v>0.5</v>
      </c>
      <c r="D403" s="166">
        <f t="shared" si="286"/>
        <v>125</v>
      </c>
      <c r="E403" s="136">
        <v>0</v>
      </c>
      <c r="F403" s="103">
        <f t="shared" si="287"/>
        <v>0</v>
      </c>
      <c r="G403" s="166">
        <v>0</v>
      </c>
      <c r="H403" s="166">
        <v>0</v>
      </c>
      <c r="I403" s="166">
        <v>0</v>
      </c>
      <c r="J403" s="136">
        <v>0</v>
      </c>
      <c r="K403" s="103">
        <f t="shared" si="282"/>
        <v>0</v>
      </c>
      <c r="L403" s="166">
        <v>0</v>
      </c>
      <c r="M403" s="166">
        <v>0</v>
      </c>
      <c r="N403" s="166">
        <v>0</v>
      </c>
      <c r="O403" s="302">
        <v>0</v>
      </c>
      <c r="P403" s="166">
        <f t="shared" si="283"/>
        <v>0</v>
      </c>
      <c r="Q403" s="166">
        <v>0</v>
      </c>
      <c r="R403" s="166">
        <v>0</v>
      </c>
      <c r="S403" s="303">
        <v>0</v>
      </c>
      <c r="T403" s="302">
        <v>0</v>
      </c>
      <c r="U403" s="166">
        <v>0</v>
      </c>
      <c r="V403" s="166">
        <v>0</v>
      </c>
      <c r="W403" s="166">
        <v>0</v>
      </c>
      <c r="X403" s="303">
        <v>0</v>
      </c>
      <c r="Y403" s="302">
        <v>0.5</v>
      </c>
      <c r="Z403" s="166">
        <f t="shared" si="284"/>
        <v>125</v>
      </c>
      <c r="AA403" s="166">
        <v>0</v>
      </c>
      <c r="AB403" s="166">
        <v>0</v>
      </c>
      <c r="AC403" s="303">
        <v>125</v>
      </c>
      <c r="AD403" s="7"/>
    </row>
    <row r="404" spans="1:30" s="8" customFormat="1" ht="32.450000000000003" customHeight="1" outlineLevel="1" x14ac:dyDescent="0.2">
      <c r="A404" s="157" t="s">
        <v>572</v>
      </c>
      <c r="B404" s="167" t="s">
        <v>330</v>
      </c>
      <c r="C404" s="302">
        <f t="shared" si="285"/>
        <v>0.57000000000000006</v>
      </c>
      <c r="D404" s="166">
        <f t="shared" si="286"/>
        <v>143</v>
      </c>
      <c r="E404" s="136">
        <v>0</v>
      </c>
      <c r="F404" s="103">
        <f t="shared" si="287"/>
        <v>0</v>
      </c>
      <c r="G404" s="166">
        <v>0</v>
      </c>
      <c r="H404" s="166">
        <v>0</v>
      </c>
      <c r="I404" s="166">
        <v>0</v>
      </c>
      <c r="J404" s="136">
        <v>0</v>
      </c>
      <c r="K404" s="103">
        <f t="shared" si="282"/>
        <v>0</v>
      </c>
      <c r="L404" s="166">
        <v>0</v>
      </c>
      <c r="M404" s="166">
        <v>0</v>
      </c>
      <c r="N404" s="166">
        <v>0</v>
      </c>
      <c r="O404" s="302">
        <v>0</v>
      </c>
      <c r="P404" s="166">
        <f t="shared" si="283"/>
        <v>0</v>
      </c>
      <c r="Q404" s="166">
        <v>0</v>
      </c>
      <c r="R404" s="166">
        <v>0</v>
      </c>
      <c r="S404" s="303">
        <v>0</v>
      </c>
      <c r="T404" s="302">
        <v>0</v>
      </c>
      <c r="U404" s="166">
        <v>0</v>
      </c>
      <c r="V404" s="166">
        <v>0</v>
      </c>
      <c r="W404" s="166">
        <v>0</v>
      </c>
      <c r="X404" s="303">
        <v>0</v>
      </c>
      <c r="Y404" s="302">
        <v>0.57000000000000006</v>
      </c>
      <c r="Z404" s="166">
        <f t="shared" si="284"/>
        <v>143</v>
      </c>
      <c r="AA404" s="166">
        <v>0</v>
      </c>
      <c r="AB404" s="166">
        <v>0</v>
      </c>
      <c r="AC404" s="303">
        <v>143</v>
      </c>
      <c r="AD404" s="7"/>
    </row>
    <row r="405" spans="1:30" s="8" customFormat="1" ht="28.9" customHeight="1" outlineLevel="1" x14ac:dyDescent="0.2">
      <c r="A405" s="157" t="s">
        <v>573</v>
      </c>
      <c r="B405" s="167" t="s">
        <v>331</v>
      </c>
      <c r="C405" s="302">
        <f t="shared" si="285"/>
        <v>4.74</v>
      </c>
      <c r="D405" s="166">
        <f t="shared" si="286"/>
        <v>1184</v>
      </c>
      <c r="E405" s="136">
        <v>0</v>
      </c>
      <c r="F405" s="103">
        <f t="shared" si="287"/>
        <v>0</v>
      </c>
      <c r="G405" s="166">
        <v>0</v>
      </c>
      <c r="H405" s="166">
        <v>0</v>
      </c>
      <c r="I405" s="166">
        <v>0</v>
      </c>
      <c r="J405" s="136">
        <v>0</v>
      </c>
      <c r="K405" s="103">
        <f t="shared" si="282"/>
        <v>0</v>
      </c>
      <c r="L405" s="166">
        <v>0</v>
      </c>
      <c r="M405" s="166">
        <v>0</v>
      </c>
      <c r="N405" s="166">
        <v>0</v>
      </c>
      <c r="O405" s="302">
        <v>0</v>
      </c>
      <c r="P405" s="166">
        <f t="shared" si="283"/>
        <v>0</v>
      </c>
      <c r="Q405" s="166">
        <v>0</v>
      </c>
      <c r="R405" s="166">
        <v>0</v>
      </c>
      <c r="S405" s="303">
        <v>0</v>
      </c>
      <c r="T405" s="302">
        <v>0</v>
      </c>
      <c r="U405" s="166">
        <v>0</v>
      </c>
      <c r="V405" s="166">
        <v>0</v>
      </c>
      <c r="W405" s="166">
        <v>0</v>
      </c>
      <c r="X405" s="303">
        <v>0</v>
      </c>
      <c r="Y405" s="302">
        <f>ROUND(4.735,2)</f>
        <v>4.74</v>
      </c>
      <c r="Z405" s="166">
        <f t="shared" si="284"/>
        <v>1184</v>
      </c>
      <c r="AA405" s="166">
        <v>0</v>
      </c>
      <c r="AB405" s="166">
        <v>0</v>
      </c>
      <c r="AC405" s="303">
        <v>1184</v>
      </c>
      <c r="AD405" s="7"/>
    </row>
    <row r="406" spans="1:30" s="8" customFormat="1" ht="28.9" customHeight="1" outlineLevel="1" x14ac:dyDescent="0.2">
      <c r="A406" s="157" t="s">
        <v>574</v>
      </c>
      <c r="B406" s="167" t="s">
        <v>332</v>
      </c>
      <c r="C406" s="302">
        <f t="shared" si="285"/>
        <v>0.79</v>
      </c>
      <c r="D406" s="166">
        <f t="shared" si="286"/>
        <v>196</v>
      </c>
      <c r="E406" s="136">
        <v>0</v>
      </c>
      <c r="F406" s="103">
        <f t="shared" si="287"/>
        <v>0</v>
      </c>
      <c r="G406" s="166">
        <v>0</v>
      </c>
      <c r="H406" s="166">
        <v>0</v>
      </c>
      <c r="I406" s="166">
        <v>0</v>
      </c>
      <c r="J406" s="136">
        <v>0</v>
      </c>
      <c r="K406" s="103">
        <f t="shared" si="282"/>
        <v>0</v>
      </c>
      <c r="L406" s="166">
        <v>0</v>
      </c>
      <c r="M406" s="166">
        <v>0</v>
      </c>
      <c r="N406" s="166">
        <v>0</v>
      </c>
      <c r="O406" s="302">
        <v>0</v>
      </c>
      <c r="P406" s="166">
        <f t="shared" si="283"/>
        <v>0</v>
      </c>
      <c r="Q406" s="166">
        <v>0</v>
      </c>
      <c r="R406" s="166">
        <v>0</v>
      </c>
      <c r="S406" s="303">
        <v>0</v>
      </c>
      <c r="T406" s="302">
        <v>0</v>
      </c>
      <c r="U406" s="166">
        <v>0</v>
      </c>
      <c r="V406" s="166">
        <v>0</v>
      </c>
      <c r="W406" s="166">
        <v>0</v>
      </c>
      <c r="X406" s="303">
        <v>0</v>
      </c>
      <c r="Y406" s="302">
        <f>ROUND(0.785,2)</f>
        <v>0.79</v>
      </c>
      <c r="Z406" s="166">
        <f t="shared" si="284"/>
        <v>196</v>
      </c>
      <c r="AA406" s="166">
        <v>0</v>
      </c>
      <c r="AB406" s="166">
        <v>0</v>
      </c>
      <c r="AC406" s="303">
        <v>196</v>
      </c>
      <c r="AD406" s="7"/>
    </row>
    <row r="407" spans="1:30" s="8" customFormat="1" ht="41.45" customHeight="1" outlineLevel="1" x14ac:dyDescent="0.2">
      <c r="A407" s="157" t="s">
        <v>575</v>
      </c>
      <c r="B407" s="167" t="s">
        <v>1614</v>
      </c>
      <c r="C407" s="302">
        <f t="shared" si="285"/>
        <v>0.35000000000000003</v>
      </c>
      <c r="D407" s="166">
        <f t="shared" si="286"/>
        <v>88</v>
      </c>
      <c r="E407" s="136">
        <v>0</v>
      </c>
      <c r="F407" s="103">
        <f t="shared" si="287"/>
        <v>0</v>
      </c>
      <c r="G407" s="166">
        <v>0</v>
      </c>
      <c r="H407" s="166">
        <v>0</v>
      </c>
      <c r="I407" s="166">
        <v>0</v>
      </c>
      <c r="J407" s="136">
        <v>0</v>
      </c>
      <c r="K407" s="103">
        <f t="shared" si="282"/>
        <v>0</v>
      </c>
      <c r="L407" s="166">
        <v>0</v>
      </c>
      <c r="M407" s="166">
        <v>0</v>
      </c>
      <c r="N407" s="166">
        <v>0</v>
      </c>
      <c r="O407" s="302">
        <v>0</v>
      </c>
      <c r="P407" s="166">
        <f t="shared" si="283"/>
        <v>0</v>
      </c>
      <c r="Q407" s="166">
        <v>0</v>
      </c>
      <c r="R407" s="166">
        <v>0</v>
      </c>
      <c r="S407" s="303">
        <v>0</v>
      </c>
      <c r="T407" s="302">
        <v>0</v>
      </c>
      <c r="U407" s="166">
        <v>0</v>
      </c>
      <c r="V407" s="166">
        <v>0</v>
      </c>
      <c r="W407" s="166">
        <v>0</v>
      </c>
      <c r="X407" s="303">
        <v>0</v>
      </c>
      <c r="Y407" s="302">
        <v>0.35000000000000003</v>
      </c>
      <c r="Z407" s="166">
        <f t="shared" si="284"/>
        <v>88</v>
      </c>
      <c r="AA407" s="166">
        <v>0</v>
      </c>
      <c r="AB407" s="166">
        <v>0</v>
      </c>
      <c r="AC407" s="303">
        <v>88</v>
      </c>
      <c r="AD407" s="7"/>
    </row>
    <row r="408" spans="1:30" s="8" customFormat="1" ht="25.5" customHeight="1" outlineLevel="1" x14ac:dyDescent="0.2">
      <c r="A408" s="157" t="s">
        <v>576</v>
      </c>
      <c r="B408" s="167" t="s">
        <v>333</v>
      </c>
      <c r="C408" s="302">
        <f t="shared" si="285"/>
        <v>0.35000000000000003</v>
      </c>
      <c r="D408" s="166">
        <f t="shared" si="286"/>
        <v>88</v>
      </c>
      <c r="E408" s="136">
        <v>0</v>
      </c>
      <c r="F408" s="103">
        <f t="shared" si="287"/>
        <v>0</v>
      </c>
      <c r="G408" s="166">
        <v>0</v>
      </c>
      <c r="H408" s="166">
        <v>0</v>
      </c>
      <c r="I408" s="166">
        <v>0</v>
      </c>
      <c r="J408" s="136">
        <v>0</v>
      </c>
      <c r="K408" s="103">
        <f t="shared" si="282"/>
        <v>0</v>
      </c>
      <c r="L408" s="166">
        <v>0</v>
      </c>
      <c r="M408" s="166">
        <v>0</v>
      </c>
      <c r="N408" s="166">
        <v>0</v>
      </c>
      <c r="O408" s="302">
        <v>0</v>
      </c>
      <c r="P408" s="166">
        <f t="shared" si="283"/>
        <v>0</v>
      </c>
      <c r="Q408" s="166">
        <v>0</v>
      </c>
      <c r="R408" s="166">
        <v>0</v>
      </c>
      <c r="S408" s="303">
        <v>0</v>
      </c>
      <c r="T408" s="302">
        <v>0</v>
      </c>
      <c r="U408" s="166">
        <v>0</v>
      </c>
      <c r="V408" s="166">
        <v>0</v>
      </c>
      <c r="W408" s="166">
        <v>0</v>
      </c>
      <c r="X408" s="303">
        <v>0</v>
      </c>
      <c r="Y408" s="302">
        <v>0.35000000000000003</v>
      </c>
      <c r="Z408" s="166">
        <f t="shared" si="284"/>
        <v>88</v>
      </c>
      <c r="AA408" s="166">
        <v>0</v>
      </c>
      <c r="AB408" s="166">
        <v>0</v>
      </c>
      <c r="AC408" s="303">
        <v>88</v>
      </c>
      <c r="AD408" s="7"/>
    </row>
    <row r="409" spans="1:30" s="8" customFormat="1" ht="24" customHeight="1" outlineLevel="1" x14ac:dyDescent="0.2">
      <c r="A409" s="157" t="s">
        <v>577</v>
      </c>
      <c r="B409" s="167" t="s">
        <v>334</v>
      </c>
      <c r="C409" s="302">
        <f t="shared" si="285"/>
        <v>1.7799999999999998</v>
      </c>
      <c r="D409" s="166">
        <f t="shared" si="286"/>
        <v>444.99999999999994</v>
      </c>
      <c r="E409" s="136">
        <v>0</v>
      </c>
      <c r="F409" s="103">
        <f t="shared" si="287"/>
        <v>0</v>
      </c>
      <c r="G409" s="166">
        <v>0</v>
      </c>
      <c r="H409" s="166">
        <v>0</v>
      </c>
      <c r="I409" s="166">
        <v>0</v>
      </c>
      <c r="J409" s="136">
        <v>0</v>
      </c>
      <c r="K409" s="103">
        <f t="shared" si="282"/>
        <v>0</v>
      </c>
      <c r="L409" s="166">
        <v>0</v>
      </c>
      <c r="M409" s="166">
        <v>0</v>
      </c>
      <c r="N409" s="166">
        <v>0</v>
      </c>
      <c r="O409" s="302">
        <v>0</v>
      </c>
      <c r="P409" s="166">
        <f t="shared" si="283"/>
        <v>0</v>
      </c>
      <c r="Q409" s="166">
        <v>0</v>
      </c>
      <c r="R409" s="166">
        <v>0</v>
      </c>
      <c r="S409" s="303">
        <v>0</v>
      </c>
      <c r="T409" s="302">
        <v>0</v>
      </c>
      <c r="U409" s="166">
        <v>0</v>
      </c>
      <c r="V409" s="166">
        <v>0</v>
      </c>
      <c r="W409" s="166">
        <v>0</v>
      </c>
      <c r="X409" s="303">
        <v>0</v>
      </c>
      <c r="Y409" s="302">
        <v>1.7799999999999998</v>
      </c>
      <c r="Z409" s="166">
        <f t="shared" si="284"/>
        <v>444.99999999999994</v>
      </c>
      <c r="AA409" s="166">
        <v>0</v>
      </c>
      <c r="AB409" s="166">
        <v>0</v>
      </c>
      <c r="AC409" s="303">
        <v>444.99999999999994</v>
      </c>
      <c r="AD409" s="7"/>
    </row>
    <row r="410" spans="1:30" s="8" customFormat="1" ht="46.9" customHeight="1" outlineLevel="1" x14ac:dyDescent="0.2">
      <c r="A410" s="157" t="s">
        <v>578</v>
      </c>
      <c r="B410" s="167" t="s">
        <v>335</v>
      </c>
      <c r="C410" s="302">
        <f t="shared" si="285"/>
        <v>0.35000000000000003</v>
      </c>
      <c r="D410" s="166">
        <f t="shared" si="286"/>
        <v>88</v>
      </c>
      <c r="E410" s="136">
        <v>0</v>
      </c>
      <c r="F410" s="103">
        <f t="shared" si="287"/>
        <v>0</v>
      </c>
      <c r="G410" s="166">
        <v>0</v>
      </c>
      <c r="H410" s="166">
        <v>0</v>
      </c>
      <c r="I410" s="166">
        <v>0</v>
      </c>
      <c r="J410" s="136">
        <v>0</v>
      </c>
      <c r="K410" s="103">
        <f t="shared" si="282"/>
        <v>0</v>
      </c>
      <c r="L410" s="166">
        <v>0</v>
      </c>
      <c r="M410" s="166">
        <v>0</v>
      </c>
      <c r="N410" s="166">
        <v>0</v>
      </c>
      <c r="O410" s="302">
        <v>0</v>
      </c>
      <c r="P410" s="166">
        <f t="shared" si="283"/>
        <v>0</v>
      </c>
      <c r="Q410" s="166">
        <v>0</v>
      </c>
      <c r="R410" s="166">
        <v>0</v>
      </c>
      <c r="S410" s="303">
        <v>0</v>
      </c>
      <c r="T410" s="302">
        <v>0</v>
      </c>
      <c r="U410" s="166">
        <v>0</v>
      </c>
      <c r="V410" s="166">
        <v>0</v>
      </c>
      <c r="W410" s="166">
        <v>0</v>
      </c>
      <c r="X410" s="303">
        <v>0</v>
      </c>
      <c r="Y410" s="302">
        <v>0.35000000000000003</v>
      </c>
      <c r="Z410" s="166">
        <f t="shared" si="284"/>
        <v>88</v>
      </c>
      <c r="AA410" s="166">
        <v>0</v>
      </c>
      <c r="AB410" s="166">
        <v>0</v>
      </c>
      <c r="AC410" s="303">
        <v>88</v>
      </c>
      <c r="AD410" s="7"/>
    </row>
    <row r="411" spans="1:30" s="8" customFormat="1" ht="46.9" customHeight="1" outlineLevel="1" x14ac:dyDescent="0.2">
      <c r="A411" s="157" t="s">
        <v>579</v>
      </c>
      <c r="B411" s="167" t="s">
        <v>336</v>
      </c>
      <c r="C411" s="302">
        <f t="shared" si="285"/>
        <v>0.6</v>
      </c>
      <c r="D411" s="166">
        <f t="shared" si="286"/>
        <v>150</v>
      </c>
      <c r="E411" s="136">
        <v>0</v>
      </c>
      <c r="F411" s="103">
        <f t="shared" si="287"/>
        <v>0</v>
      </c>
      <c r="G411" s="166">
        <v>0</v>
      </c>
      <c r="H411" s="166">
        <v>0</v>
      </c>
      <c r="I411" s="166">
        <v>0</v>
      </c>
      <c r="J411" s="136">
        <v>0</v>
      </c>
      <c r="K411" s="103">
        <f t="shared" si="282"/>
        <v>0</v>
      </c>
      <c r="L411" s="166">
        <v>0</v>
      </c>
      <c r="M411" s="166">
        <v>0</v>
      </c>
      <c r="N411" s="166">
        <v>0</v>
      </c>
      <c r="O411" s="302">
        <v>0</v>
      </c>
      <c r="P411" s="166">
        <f t="shared" si="283"/>
        <v>0</v>
      </c>
      <c r="Q411" s="166">
        <v>0</v>
      </c>
      <c r="R411" s="166">
        <v>0</v>
      </c>
      <c r="S411" s="303">
        <v>0</v>
      </c>
      <c r="T411" s="302">
        <v>0</v>
      </c>
      <c r="U411" s="166">
        <v>0</v>
      </c>
      <c r="V411" s="166">
        <v>0</v>
      </c>
      <c r="W411" s="166">
        <v>0</v>
      </c>
      <c r="X411" s="303">
        <v>0</v>
      </c>
      <c r="Y411" s="302">
        <v>0.6</v>
      </c>
      <c r="Z411" s="166">
        <f t="shared" si="284"/>
        <v>150</v>
      </c>
      <c r="AA411" s="166">
        <v>0</v>
      </c>
      <c r="AB411" s="166">
        <v>0</v>
      </c>
      <c r="AC411" s="303">
        <v>150</v>
      </c>
      <c r="AD411" s="7"/>
    </row>
    <row r="412" spans="1:30" s="8" customFormat="1" ht="46.9" customHeight="1" outlineLevel="1" x14ac:dyDescent="0.2">
      <c r="A412" s="157" t="s">
        <v>580</v>
      </c>
      <c r="B412" s="167" t="s">
        <v>1615</v>
      </c>
      <c r="C412" s="302">
        <f t="shared" si="285"/>
        <v>1.43</v>
      </c>
      <c r="D412" s="166">
        <f t="shared" si="286"/>
        <v>356</v>
      </c>
      <c r="E412" s="136">
        <v>0</v>
      </c>
      <c r="F412" s="103">
        <f t="shared" si="287"/>
        <v>0</v>
      </c>
      <c r="G412" s="166">
        <v>0</v>
      </c>
      <c r="H412" s="166">
        <v>0</v>
      </c>
      <c r="I412" s="166">
        <v>0</v>
      </c>
      <c r="J412" s="136">
        <v>0</v>
      </c>
      <c r="K412" s="103">
        <f t="shared" si="282"/>
        <v>0</v>
      </c>
      <c r="L412" s="166">
        <v>0</v>
      </c>
      <c r="M412" s="166">
        <v>0</v>
      </c>
      <c r="N412" s="166">
        <v>0</v>
      </c>
      <c r="O412" s="302">
        <v>0</v>
      </c>
      <c r="P412" s="166">
        <f t="shared" si="283"/>
        <v>0</v>
      </c>
      <c r="Q412" s="166">
        <v>0</v>
      </c>
      <c r="R412" s="166">
        <v>0</v>
      </c>
      <c r="S412" s="303">
        <v>0</v>
      </c>
      <c r="T412" s="302">
        <v>0</v>
      </c>
      <c r="U412" s="166">
        <v>0</v>
      </c>
      <c r="V412" s="166">
        <v>0</v>
      </c>
      <c r="W412" s="166">
        <v>0</v>
      </c>
      <c r="X412" s="303">
        <v>0</v>
      </c>
      <c r="Y412" s="302">
        <f>ROUND(1.425,2)</f>
        <v>1.43</v>
      </c>
      <c r="Z412" s="166">
        <f t="shared" si="284"/>
        <v>356</v>
      </c>
      <c r="AA412" s="166">
        <v>0</v>
      </c>
      <c r="AB412" s="166">
        <v>0</v>
      </c>
      <c r="AC412" s="303">
        <v>356</v>
      </c>
      <c r="AD412" s="7"/>
    </row>
    <row r="413" spans="1:30" s="8" customFormat="1" ht="26.45" customHeight="1" outlineLevel="1" x14ac:dyDescent="0.2">
      <c r="A413" s="157" t="s">
        <v>581</v>
      </c>
      <c r="B413" s="167" t="s">
        <v>337</v>
      </c>
      <c r="C413" s="302">
        <f t="shared" si="285"/>
        <v>0.56000000000000005</v>
      </c>
      <c r="D413" s="166">
        <f t="shared" si="286"/>
        <v>139</v>
      </c>
      <c r="E413" s="136">
        <v>0</v>
      </c>
      <c r="F413" s="103">
        <f t="shared" si="287"/>
        <v>0</v>
      </c>
      <c r="G413" s="166">
        <v>0</v>
      </c>
      <c r="H413" s="166">
        <v>0</v>
      </c>
      <c r="I413" s="166">
        <v>0</v>
      </c>
      <c r="J413" s="136">
        <v>0</v>
      </c>
      <c r="K413" s="103">
        <f t="shared" si="282"/>
        <v>0</v>
      </c>
      <c r="L413" s="166">
        <v>0</v>
      </c>
      <c r="M413" s="166">
        <v>0</v>
      </c>
      <c r="N413" s="166">
        <v>0</v>
      </c>
      <c r="O413" s="302">
        <v>0</v>
      </c>
      <c r="P413" s="166">
        <f t="shared" si="283"/>
        <v>0</v>
      </c>
      <c r="Q413" s="166">
        <v>0</v>
      </c>
      <c r="R413" s="166">
        <v>0</v>
      </c>
      <c r="S413" s="303">
        <v>0</v>
      </c>
      <c r="T413" s="302">
        <v>0</v>
      </c>
      <c r="U413" s="166">
        <v>0</v>
      </c>
      <c r="V413" s="166">
        <v>0</v>
      </c>
      <c r="W413" s="166">
        <v>0</v>
      </c>
      <c r="X413" s="303">
        <v>0</v>
      </c>
      <c r="Y413" s="302">
        <f>ROUND(0.555,2)</f>
        <v>0.56000000000000005</v>
      </c>
      <c r="Z413" s="166">
        <f t="shared" si="284"/>
        <v>139</v>
      </c>
      <c r="AA413" s="166">
        <v>0</v>
      </c>
      <c r="AB413" s="166">
        <v>0</v>
      </c>
      <c r="AC413" s="303">
        <v>139</v>
      </c>
      <c r="AD413" s="7"/>
    </row>
    <row r="414" spans="1:30" s="8" customFormat="1" ht="24" customHeight="1" outlineLevel="1" x14ac:dyDescent="0.2">
      <c r="A414" s="157" t="s">
        <v>582</v>
      </c>
      <c r="B414" s="167" t="s">
        <v>449</v>
      </c>
      <c r="C414" s="302">
        <f t="shared" si="285"/>
        <v>1.5</v>
      </c>
      <c r="D414" s="166">
        <f t="shared" si="286"/>
        <v>375</v>
      </c>
      <c r="E414" s="136">
        <v>0</v>
      </c>
      <c r="F414" s="103">
        <f t="shared" si="287"/>
        <v>0</v>
      </c>
      <c r="G414" s="166">
        <v>0</v>
      </c>
      <c r="H414" s="166">
        <v>0</v>
      </c>
      <c r="I414" s="166">
        <v>0</v>
      </c>
      <c r="J414" s="136">
        <v>0</v>
      </c>
      <c r="K414" s="103">
        <f t="shared" si="282"/>
        <v>0</v>
      </c>
      <c r="L414" s="166">
        <v>0</v>
      </c>
      <c r="M414" s="166">
        <v>0</v>
      </c>
      <c r="N414" s="166">
        <v>0</v>
      </c>
      <c r="O414" s="302">
        <v>0</v>
      </c>
      <c r="P414" s="166">
        <f t="shared" si="283"/>
        <v>0</v>
      </c>
      <c r="Q414" s="166">
        <v>0</v>
      </c>
      <c r="R414" s="166">
        <v>0</v>
      </c>
      <c r="S414" s="303">
        <v>0</v>
      </c>
      <c r="T414" s="302">
        <v>0</v>
      </c>
      <c r="U414" s="166">
        <v>0</v>
      </c>
      <c r="V414" s="166">
        <v>0</v>
      </c>
      <c r="W414" s="166">
        <v>0</v>
      </c>
      <c r="X414" s="303">
        <v>0</v>
      </c>
      <c r="Y414" s="302">
        <v>1.5</v>
      </c>
      <c r="Z414" s="166">
        <f t="shared" si="284"/>
        <v>375</v>
      </c>
      <c r="AA414" s="166">
        <v>0</v>
      </c>
      <c r="AB414" s="166">
        <v>0</v>
      </c>
      <c r="AC414" s="303">
        <v>375</v>
      </c>
      <c r="AD414" s="7"/>
    </row>
    <row r="415" spans="1:30" s="8" customFormat="1" ht="23.45" customHeight="1" outlineLevel="1" x14ac:dyDescent="0.2">
      <c r="A415" s="157" t="s">
        <v>583</v>
      </c>
      <c r="B415" s="167" t="s">
        <v>338</v>
      </c>
      <c r="C415" s="302">
        <f t="shared" si="285"/>
        <v>0.81</v>
      </c>
      <c r="D415" s="166">
        <f t="shared" si="286"/>
        <v>203</v>
      </c>
      <c r="E415" s="136">
        <v>0</v>
      </c>
      <c r="F415" s="103">
        <f t="shared" si="287"/>
        <v>0</v>
      </c>
      <c r="G415" s="166">
        <v>0</v>
      </c>
      <c r="H415" s="166">
        <v>0</v>
      </c>
      <c r="I415" s="166">
        <v>0</v>
      </c>
      <c r="J415" s="136">
        <v>0</v>
      </c>
      <c r="K415" s="103">
        <f t="shared" ref="K415" si="288">L415+M415+N415</f>
        <v>0</v>
      </c>
      <c r="L415" s="166">
        <v>0</v>
      </c>
      <c r="M415" s="166">
        <v>0</v>
      </c>
      <c r="N415" s="166">
        <v>0</v>
      </c>
      <c r="O415" s="302">
        <v>0</v>
      </c>
      <c r="P415" s="166">
        <f t="shared" ref="P415" si="289">Q415+R415+S415</f>
        <v>0</v>
      </c>
      <c r="Q415" s="166">
        <v>0</v>
      </c>
      <c r="R415" s="166">
        <v>0</v>
      </c>
      <c r="S415" s="303">
        <v>0</v>
      </c>
      <c r="T415" s="302">
        <v>0</v>
      </c>
      <c r="U415" s="166">
        <v>0</v>
      </c>
      <c r="V415" s="166">
        <v>0</v>
      </c>
      <c r="W415" s="166">
        <v>0</v>
      </c>
      <c r="X415" s="303">
        <v>0</v>
      </c>
      <c r="Y415" s="302">
        <v>0.81</v>
      </c>
      <c r="Z415" s="166">
        <f t="shared" ref="Z415" si="290">AA415+AB415+AC415</f>
        <v>203</v>
      </c>
      <c r="AA415" s="166">
        <v>0</v>
      </c>
      <c r="AB415" s="166">
        <v>0</v>
      </c>
      <c r="AC415" s="303">
        <v>203</v>
      </c>
      <c r="AD415" s="7"/>
    </row>
    <row r="416" spans="1:30" s="8" customFormat="1" ht="27" customHeight="1" outlineLevel="1" x14ac:dyDescent="0.2">
      <c r="A416" s="188"/>
      <c r="B416" s="168" t="s">
        <v>453</v>
      </c>
      <c r="C416" s="188">
        <f>SUM(C417:C418)</f>
        <v>12.05</v>
      </c>
      <c r="D416" s="190">
        <f>SUM(D417:D418)</f>
        <v>3615</v>
      </c>
      <c r="E416" s="188">
        <f t="shared" ref="E416:O416" si="291">SUM(E417:E418)</f>
        <v>0</v>
      </c>
      <c r="F416" s="190">
        <f>SUM(F417:F418)</f>
        <v>0</v>
      </c>
      <c r="G416" s="190">
        <f t="shared" si="291"/>
        <v>0</v>
      </c>
      <c r="H416" s="190">
        <f t="shared" si="291"/>
        <v>0</v>
      </c>
      <c r="I416" s="190">
        <f t="shared" si="291"/>
        <v>0</v>
      </c>
      <c r="J416" s="188">
        <f t="shared" si="291"/>
        <v>0</v>
      </c>
      <c r="K416" s="190">
        <f t="shared" ref="K416:K448" si="292">SUM(L416:N416)</f>
        <v>0</v>
      </c>
      <c r="L416" s="190">
        <f t="shared" si="291"/>
        <v>0</v>
      </c>
      <c r="M416" s="190">
        <f t="shared" si="291"/>
        <v>0</v>
      </c>
      <c r="N416" s="190">
        <f t="shared" si="291"/>
        <v>0</v>
      </c>
      <c r="O416" s="188">
        <f t="shared" si="291"/>
        <v>0</v>
      </c>
      <c r="P416" s="165">
        <f t="shared" ref="P416:P481" si="293">Q416+R416+S416</f>
        <v>0</v>
      </c>
      <c r="Q416" s="190">
        <f>SUM(Q417:Q418)</f>
        <v>0</v>
      </c>
      <c r="R416" s="190">
        <f>SUM(R417:R418)</f>
        <v>0</v>
      </c>
      <c r="S416" s="190">
        <f>SUM(S417:S418)</f>
        <v>0</v>
      </c>
      <c r="T416" s="188">
        <f>SUM(T417:T418)</f>
        <v>0</v>
      </c>
      <c r="U416" s="165">
        <f t="shared" ref="U416:U446" si="294">V416+W416+X416</f>
        <v>0</v>
      </c>
      <c r="V416" s="190">
        <f>SUM(AA417:AA418)</f>
        <v>0</v>
      </c>
      <c r="W416" s="190">
        <f>SUM(AB417:AB418)</f>
        <v>0</v>
      </c>
      <c r="X416" s="190">
        <f t="shared" ref="X416:AC416" si="295">SUM(X417:X418)</f>
        <v>0</v>
      </c>
      <c r="Y416" s="188">
        <f t="shared" si="295"/>
        <v>12.05</v>
      </c>
      <c r="Z416" s="165">
        <f t="shared" si="295"/>
        <v>3615</v>
      </c>
      <c r="AA416" s="190">
        <f t="shared" si="295"/>
        <v>0</v>
      </c>
      <c r="AB416" s="190">
        <f t="shared" si="295"/>
        <v>0</v>
      </c>
      <c r="AC416" s="190">
        <f t="shared" si="295"/>
        <v>3615</v>
      </c>
      <c r="AD416" s="7"/>
    </row>
    <row r="417" spans="1:30" s="8" customFormat="1" ht="25.15" customHeight="1" outlineLevel="1" x14ac:dyDescent="0.2">
      <c r="A417" s="157" t="s">
        <v>584</v>
      </c>
      <c r="B417" s="167" t="s">
        <v>430</v>
      </c>
      <c r="C417" s="302">
        <f>E417+J417+O417+Y417+U417</f>
        <v>7</v>
      </c>
      <c r="D417" s="166">
        <f t="shared" si="286"/>
        <v>2100</v>
      </c>
      <c r="E417" s="136">
        <v>0</v>
      </c>
      <c r="F417" s="103">
        <f t="shared" si="287"/>
        <v>0</v>
      </c>
      <c r="G417" s="166">
        <v>0</v>
      </c>
      <c r="H417" s="166">
        <v>0</v>
      </c>
      <c r="I417" s="166">
        <v>0</v>
      </c>
      <c r="J417" s="136">
        <v>0</v>
      </c>
      <c r="K417" s="103">
        <f t="shared" ref="K417:K418" si="296">SUM(L417:N417)</f>
        <v>0</v>
      </c>
      <c r="L417" s="166">
        <v>0</v>
      </c>
      <c r="M417" s="166">
        <v>0</v>
      </c>
      <c r="N417" s="166">
        <v>0</v>
      </c>
      <c r="O417" s="302">
        <v>0</v>
      </c>
      <c r="P417" s="166">
        <f t="shared" si="293"/>
        <v>0</v>
      </c>
      <c r="Q417" s="166">
        <v>0</v>
      </c>
      <c r="R417" s="166">
        <v>0</v>
      </c>
      <c r="S417" s="303">
        <v>0</v>
      </c>
      <c r="T417" s="302">
        <v>0</v>
      </c>
      <c r="U417" s="233">
        <v>0</v>
      </c>
      <c r="V417" s="233">
        <v>0</v>
      </c>
      <c r="W417" s="233">
        <v>0</v>
      </c>
      <c r="X417" s="233">
        <v>0</v>
      </c>
      <c r="Y417" s="302">
        <v>7</v>
      </c>
      <c r="Z417" s="166">
        <f>AA417+AB417+AC417</f>
        <v>2100</v>
      </c>
      <c r="AA417" s="166">
        <v>0</v>
      </c>
      <c r="AB417" s="166">
        <v>0</v>
      </c>
      <c r="AC417" s="303">
        <v>2100</v>
      </c>
      <c r="AD417" s="7"/>
    </row>
    <row r="418" spans="1:30" s="8" customFormat="1" ht="34.9" customHeight="1" outlineLevel="1" x14ac:dyDescent="0.2">
      <c r="A418" s="157" t="s">
        <v>585</v>
      </c>
      <c r="B418" s="167" t="s">
        <v>440</v>
      </c>
      <c r="C418" s="302">
        <f>E418+J418+O418+Y418+U418</f>
        <v>5.05</v>
      </c>
      <c r="D418" s="166">
        <f t="shared" si="286"/>
        <v>1515</v>
      </c>
      <c r="E418" s="136">
        <v>0</v>
      </c>
      <c r="F418" s="103">
        <f t="shared" si="287"/>
        <v>0</v>
      </c>
      <c r="G418" s="166">
        <v>0</v>
      </c>
      <c r="H418" s="166">
        <v>0</v>
      </c>
      <c r="I418" s="166">
        <v>0</v>
      </c>
      <c r="J418" s="136">
        <v>0</v>
      </c>
      <c r="K418" s="103">
        <f t="shared" si="296"/>
        <v>0</v>
      </c>
      <c r="L418" s="166">
        <v>0</v>
      </c>
      <c r="M418" s="166">
        <v>0</v>
      </c>
      <c r="N418" s="166">
        <v>0</v>
      </c>
      <c r="O418" s="302">
        <v>0</v>
      </c>
      <c r="P418" s="166">
        <f t="shared" si="293"/>
        <v>0</v>
      </c>
      <c r="Q418" s="166">
        <v>0</v>
      </c>
      <c r="R418" s="166">
        <v>0</v>
      </c>
      <c r="S418" s="303">
        <v>0</v>
      </c>
      <c r="T418" s="302">
        <v>0</v>
      </c>
      <c r="U418" s="233">
        <v>0</v>
      </c>
      <c r="V418" s="233">
        <v>0</v>
      </c>
      <c r="W418" s="233">
        <v>0</v>
      </c>
      <c r="X418" s="233">
        <v>0</v>
      </c>
      <c r="Y418" s="302">
        <v>5.05</v>
      </c>
      <c r="Z418" s="166">
        <f>AA418+AB418+AC418</f>
        <v>1515</v>
      </c>
      <c r="AA418" s="166">
        <v>0</v>
      </c>
      <c r="AB418" s="166">
        <v>0</v>
      </c>
      <c r="AC418" s="303">
        <v>1515</v>
      </c>
      <c r="AD418" s="7"/>
    </row>
    <row r="419" spans="1:30" s="8" customFormat="1" ht="32.450000000000003" customHeight="1" outlineLevel="1" x14ac:dyDescent="0.2">
      <c r="A419" s="143"/>
      <c r="B419" s="168" t="s">
        <v>431</v>
      </c>
      <c r="C419" s="188">
        <f>SUM(C420:C444)</f>
        <v>80.850000000000023</v>
      </c>
      <c r="D419" s="190">
        <f>SUM(D420:D445)</f>
        <v>19278</v>
      </c>
      <c r="E419" s="188">
        <f t="shared" ref="E419:X419" si="297">SUM(E420:E444)</f>
        <v>13.8</v>
      </c>
      <c r="F419" s="190">
        <f>SUM(F420:F445)</f>
        <v>2746</v>
      </c>
      <c r="G419" s="190">
        <f t="shared" si="297"/>
        <v>0</v>
      </c>
      <c r="H419" s="190">
        <f t="shared" si="297"/>
        <v>0</v>
      </c>
      <c r="I419" s="190">
        <f t="shared" si="297"/>
        <v>2746</v>
      </c>
      <c r="J419" s="188">
        <f>SUM(J420:J445)</f>
        <v>0</v>
      </c>
      <c r="K419" s="190">
        <f>SUM(K420:K445)</f>
        <v>0</v>
      </c>
      <c r="L419" s="190">
        <f t="shared" si="297"/>
        <v>0</v>
      </c>
      <c r="M419" s="190">
        <f t="shared" si="297"/>
        <v>0</v>
      </c>
      <c r="N419" s="190">
        <f>SUM(N420:N445)</f>
        <v>0</v>
      </c>
      <c r="O419" s="188">
        <f t="shared" si="297"/>
        <v>4.79</v>
      </c>
      <c r="P419" s="190">
        <f>SUM(P420:P444)</f>
        <v>1050</v>
      </c>
      <c r="Q419" s="190">
        <f t="shared" si="297"/>
        <v>0</v>
      </c>
      <c r="R419" s="190">
        <f t="shared" si="297"/>
        <v>0</v>
      </c>
      <c r="S419" s="190">
        <f t="shared" si="297"/>
        <v>1050</v>
      </c>
      <c r="T419" s="188">
        <f t="shared" si="297"/>
        <v>4.96</v>
      </c>
      <c r="U419" s="190">
        <f>SUM(U420:U444)</f>
        <v>1150</v>
      </c>
      <c r="V419" s="190">
        <f t="shared" si="297"/>
        <v>0</v>
      </c>
      <c r="W419" s="190">
        <f t="shared" si="297"/>
        <v>0</v>
      </c>
      <c r="X419" s="190">
        <f t="shared" si="297"/>
        <v>1150</v>
      </c>
      <c r="Y419" s="188">
        <f>SUM(Y420:Y444)</f>
        <v>57.300000000000011</v>
      </c>
      <c r="Z419" s="190">
        <f>SUM(Z420:Z444)</f>
        <v>14332</v>
      </c>
      <c r="AA419" s="190">
        <f>SUM(AA420:AA444)</f>
        <v>0</v>
      </c>
      <c r="AB419" s="190">
        <f>SUM(AB420:AB444)</f>
        <v>0</v>
      </c>
      <c r="AC419" s="190">
        <f>SUM(AC420:AC444)</f>
        <v>14332</v>
      </c>
      <c r="AD419" s="7"/>
    </row>
    <row r="420" spans="1:30" s="8" customFormat="1" ht="42.75" customHeight="1" outlineLevel="1" x14ac:dyDescent="0.2">
      <c r="A420" s="157" t="s">
        <v>586</v>
      </c>
      <c r="B420" s="167" t="s">
        <v>1137</v>
      </c>
      <c r="C420" s="302">
        <f>E420+J420+P420+T420+Y420</f>
        <v>7.25</v>
      </c>
      <c r="D420" s="104">
        <f>F420+K420+P420+Z420+U420</f>
        <v>831</v>
      </c>
      <c r="E420" s="136">
        <v>7.25</v>
      </c>
      <c r="F420" s="101">
        <f t="shared" si="287"/>
        <v>831</v>
      </c>
      <c r="G420" s="101">
        <v>0</v>
      </c>
      <c r="H420" s="101">
        <v>0</v>
      </c>
      <c r="I420" s="101">
        <v>831</v>
      </c>
      <c r="J420" s="136">
        <f t="shared" ref="J420:K435" si="298">K420+L420+M420</f>
        <v>0</v>
      </c>
      <c r="K420" s="101">
        <f t="shared" si="298"/>
        <v>0</v>
      </c>
      <c r="L420" s="101">
        <v>0</v>
      </c>
      <c r="M420" s="101">
        <v>0</v>
      </c>
      <c r="N420" s="101">
        <v>0</v>
      </c>
      <c r="O420" s="6">
        <v>0</v>
      </c>
      <c r="P420" s="136">
        <f>Q420+R420+S420</f>
        <v>0</v>
      </c>
      <c r="Q420" s="101">
        <v>0</v>
      </c>
      <c r="R420" s="101">
        <v>0</v>
      </c>
      <c r="S420" s="101">
        <v>0</v>
      </c>
      <c r="T420" s="136">
        <v>0</v>
      </c>
      <c r="U420" s="101">
        <f>V420+W420+X420</f>
        <v>0</v>
      </c>
      <c r="V420" s="101">
        <v>0</v>
      </c>
      <c r="W420" s="101">
        <v>0</v>
      </c>
      <c r="X420" s="101">
        <v>0</v>
      </c>
      <c r="Y420" s="136">
        <f t="shared" ref="Y420" si="299">Z420+AA420+AB420</f>
        <v>0</v>
      </c>
      <c r="Z420" s="101">
        <f t="shared" ref="Z420" si="300">AA420+AB420+AC420</f>
        <v>0</v>
      </c>
      <c r="AA420" s="101">
        <v>0</v>
      </c>
      <c r="AB420" s="101">
        <v>0</v>
      </c>
      <c r="AC420" s="101"/>
      <c r="AD420" s="7"/>
    </row>
    <row r="421" spans="1:30" s="8" customFormat="1" ht="44.45" customHeight="1" outlineLevel="1" x14ac:dyDescent="0.2">
      <c r="A421" s="157" t="s">
        <v>587</v>
      </c>
      <c r="B421" s="167" t="s">
        <v>339</v>
      </c>
      <c r="C421" s="302">
        <f t="shared" ref="C421:C444" si="301">E421+J421+O421+T421+Y421</f>
        <v>4</v>
      </c>
      <c r="D421" s="104">
        <f t="shared" si="286"/>
        <v>1000</v>
      </c>
      <c r="E421" s="136">
        <v>0</v>
      </c>
      <c r="F421" s="101">
        <f t="shared" si="287"/>
        <v>0</v>
      </c>
      <c r="G421" s="166">
        <v>0</v>
      </c>
      <c r="H421" s="166">
        <v>0</v>
      </c>
      <c r="I421" s="166">
        <v>0</v>
      </c>
      <c r="J421" s="136">
        <v>0</v>
      </c>
      <c r="K421" s="101">
        <f t="shared" si="298"/>
        <v>0</v>
      </c>
      <c r="L421" s="166">
        <v>0</v>
      </c>
      <c r="M421" s="166">
        <v>0</v>
      </c>
      <c r="N421" s="166">
        <v>0</v>
      </c>
      <c r="O421" s="302">
        <v>0</v>
      </c>
      <c r="P421" s="166">
        <f t="shared" si="293"/>
        <v>0</v>
      </c>
      <c r="Q421" s="166">
        <v>0</v>
      </c>
      <c r="R421" s="166">
        <v>0</v>
      </c>
      <c r="S421" s="303">
        <v>0</v>
      </c>
      <c r="T421" s="302">
        <v>0</v>
      </c>
      <c r="U421" s="166">
        <v>0</v>
      </c>
      <c r="V421" s="166">
        <v>0</v>
      </c>
      <c r="W421" s="166">
        <v>0</v>
      </c>
      <c r="X421" s="166">
        <v>0</v>
      </c>
      <c r="Y421" s="302">
        <v>4</v>
      </c>
      <c r="Z421" s="166">
        <f t="shared" ref="Z421:Z442" si="302">AA421+AB421+AC421</f>
        <v>1000</v>
      </c>
      <c r="AA421" s="166">
        <v>0</v>
      </c>
      <c r="AB421" s="166">
        <v>0</v>
      </c>
      <c r="AC421" s="303">
        <v>1000</v>
      </c>
      <c r="AD421" s="7"/>
    </row>
    <row r="422" spans="1:30" s="8" customFormat="1" ht="31.9" customHeight="1" outlineLevel="1" x14ac:dyDescent="0.2">
      <c r="A422" s="157" t="s">
        <v>588</v>
      </c>
      <c r="B422" s="167" t="s">
        <v>340</v>
      </c>
      <c r="C422" s="302">
        <f t="shared" si="301"/>
        <v>13.899999999999999</v>
      </c>
      <c r="D422" s="104">
        <f t="shared" ref="D422:D445" si="303">F422+K422+P422+Z422+U422</f>
        <v>3238</v>
      </c>
      <c r="E422" s="136">
        <v>0</v>
      </c>
      <c r="F422" s="101">
        <f t="shared" ref="F422:F445" si="304">G422+H422+I422</f>
        <v>0</v>
      </c>
      <c r="G422" s="166">
        <v>0</v>
      </c>
      <c r="H422" s="166">
        <v>0</v>
      </c>
      <c r="I422" s="166">
        <v>0</v>
      </c>
      <c r="J422" s="136">
        <v>0</v>
      </c>
      <c r="K422" s="101">
        <f t="shared" si="298"/>
        <v>0</v>
      </c>
      <c r="L422" s="166">
        <v>0</v>
      </c>
      <c r="M422" s="166">
        <v>0</v>
      </c>
      <c r="N422" s="166">
        <v>0</v>
      </c>
      <c r="O422" s="302">
        <v>4.79</v>
      </c>
      <c r="P422" s="166">
        <f t="shared" si="293"/>
        <v>1050</v>
      </c>
      <c r="Q422" s="166">
        <v>0</v>
      </c>
      <c r="R422" s="166">
        <v>0</v>
      </c>
      <c r="S422" s="303">
        <v>1050</v>
      </c>
      <c r="T422" s="302">
        <v>4.96</v>
      </c>
      <c r="U422" s="166">
        <f>V422+W422+X422</f>
        <v>1150</v>
      </c>
      <c r="V422" s="166">
        <v>0</v>
      </c>
      <c r="W422" s="166">
        <v>0</v>
      </c>
      <c r="X422" s="166">
        <v>1150</v>
      </c>
      <c r="Y422" s="302">
        <v>4.1499999999999995</v>
      </c>
      <c r="Z422" s="166">
        <f t="shared" si="302"/>
        <v>1038</v>
      </c>
      <c r="AA422" s="166">
        <v>0</v>
      </c>
      <c r="AB422" s="166">
        <v>0</v>
      </c>
      <c r="AC422" s="303">
        <v>1038</v>
      </c>
      <c r="AD422" s="7"/>
    </row>
    <row r="423" spans="1:30" s="8" customFormat="1" ht="24" customHeight="1" outlineLevel="1" x14ac:dyDescent="0.2">
      <c r="A423" s="157" t="s">
        <v>589</v>
      </c>
      <c r="B423" s="167" t="s">
        <v>341</v>
      </c>
      <c r="C423" s="302">
        <f t="shared" si="301"/>
        <v>3.8</v>
      </c>
      <c r="D423" s="104">
        <f t="shared" si="303"/>
        <v>950</v>
      </c>
      <c r="E423" s="136">
        <v>0</v>
      </c>
      <c r="F423" s="101">
        <f t="shared" si="304"/>
        <v>0</v>
      </c>
      <c r="G423" s="166">
        <v>0</v>
      </c>
      <c r="H423" s="166">
        <v>0</v>
      </c>
      <c r="I423" s="166">
        <v>0</v>
      </c>
      <c r="J423" s="136">
        <v>0</v>
      </c>
      <c r="K423" s="101">
        <f t="shared" si="298"/>
        <v>0</v>
      </c>
      <c r="L423" s="166">
        <v>0</v>
      </c>
      <c r="M423" s="166">
        <v>0</v>
      </c>
      <c r="N423" s="166">
        <v>0</v>
      </c>
      <c r="O423" s="302">
        <v>0</v>
      </c>
      <c r="P423" s="166">
        <f t="shared" si="293"/>
        <v>0</v>
      </c>
      <c r="Q423" s="166">
        <v>0</v>
      </c>
      <c r="R423" s="166">
        <v>0</v>
      </c>
      <c r="S423" s="303">
        <v>0</v>
      </c>
      <c r="T423" s="302">
        <v>0</v>
      </c>
      <c r="U423" s="166">
        <v>0</v>
      </c>
      <c r="V423" s="166">
        <v>0</v>
      </c>
      <c r="W423" s="166">
        <v>0</v>
      </c>
      <c r="X423" s="166">
        <v>0</v>
      </c>
      <c r="Y423" s="302">
        <v>3.8</v>
      </c>
      <c r="Z423" s="166">
        <f t="shared" si="302"/>
        <v>950</v>
      </c>
      <c r="AA423" s="166">
        <v>0</v>
      </c>
      <c r="AB423" s="166">
        <v>0</v>
      </c>
      <c r="AC423" s="303">
        <v>950</v>
      </c>
      <c r="AD423" s="7"/>
    </row>
    <row r="424" spans="1:30" s="8" customFormat="1" ht="26.45" customHeight="1" outlineLevel="1" x14ac:dyDescent="0.2">
      <c r="A424" s="157" t="s">
        <v>590</v>
      </c>
      <c r="B424" s="167" t="s">
        <v>342</v>
      </c>
      <c r="C424" s="302">
        <f t="shared" si="301"/>
        <v>2.0499999999999998</v>
      </c>
      <c r="D424" s="104">
        <f t="shared" si="303"/>
        <v>513</v>
      </c>
      <c r="E424" s="136">
        <v>0</v>
      </c>
      <c r="F424" s="101">
        <f t="shared" si="304"/>
        <v>0</v>
      </c>
      <c r="G424" s="166">
        <v>0</v>
      </c>
      <c r="H424" s="166">
        <v>0</v>
      </c>
      <c r="I424" s="166">
        <v>0</v>
      </c>
      <c r="J424" s="136">
        <v>0</v>
      </c>
      <c r="K424" s="101">
        <f t="shared" si="298"/>
        <v>0</v>
      </c>
      <c r="L424" s="166">
        <v>0</v>
      </c>
      <c r="M424" s="166">
        <v>0</v>
      </c>
      <c r="N424" s="166">
        <v>0</v>
      </c>
      <c r="O424" s="302">
        <v>0</v>
      </c>
      <c r="P424" s="166">
        <f t="shared" si="293"/>
        <v>0</v>
      </c>
      <c r="Q424" s="166">
        <v>0</v>
      </c>
      <c r="R424" s="166">
        <v>0</v>
      </c>
      <c r="S424" s="303">
        <v>0</v>
      </c>
      <c r="T424" s="302">
        <v>0</v>
      </c>
      <c r="U424" s="166">
        <v>0</v>
      </c>
      <c r="V424" s="166">
        <v>0</v>
      </c>
      <c r="W424" s="166">
        <v>0</v>
      </c>
      <c r="X424" s="166">
        <v>0</v>
      </c>
      <c r="Y424" s="302">
        <v>2.0499999999999998</v>
      </c>
      <c r="Z424" s="166">
        <f t="shared" si="302"/>
        <v>513</v>
      </c>
      <c r="AA424" s="166">
        <v>0</v>
      </c>
      <c r="AB424" s="166">
        <v>0</v>
      </c>
      <c r="AC424" s="303">
        <v>513</v>
      </c>
      <c r="AD424" s="7"/>
    </row>
    <row r="425" spans="1:30" s="8" customFormat="1" ht="27" customHeight="1" outlineLevel="1" x14ac:dyDescent="0.2">
      <c r="A425" s="157" t="s">
        <v>591</v>
      </c>
      <c r="B425" s="167" t="s">
        <v>815</v>
      </c>
      <c r="C425" s="302">
        <f t="shared" si="301"/>
        <v>2.9499999999999997</v>
      </c>
      <c r="D425" s="104">
        <f>F425+K425+P425+Z425+U425</f>
        <v>738</v>
      </c>
      <c r="E425" s="136">
        <v>0</v>
      </c>
      <c r="F425" s="101">
        <f t="shared" si="304"/>
        <v>0</v>
      </c>
      <c r="G425" s="166">
        <v>0</v>
      </c>
      <c r="H425" s="166">
        <v>0</v>
      </c>
      <c r="I425" s="166">
        <v>0</v>
      </c>
      <c r="J425" s="136">
        <v>0</v>
      </c>
      <c r="K425" s="101">
        <f t="shared" si="298"/>
        <v>0</v>
      </c>
      <c r="L425" s="166">
        <v>0</v>
      </c>
      <c r="M425" s="166">
        <v>0</v>
      </c>
      <c r="N425" s="166">
        <v>0</v>
      </c>
      <c r="O425" s="302">
        <v>0</v>
      </c>
      <c r="P425" s="166">
        <f t="shared" si="293"/>
        <v>0</v>
      </c>
      <c r="Q425" s="166">
        <v>0</v>
      </c>
      <c r="R425" s="166">
        <v>0</v>
      </c>
      <c r="S425" s="303">
        <v>0</v>
      </c>
      <c r="T425" s="302">
        <v>0</v>
      </c>
      <c r="U425" s="166">
        <f>V425+W425+X425</f>
        <v>0</v>
      </c>
      <c r="V425" s="166">
        <v>0</v>
      </c>
      <c r="W425" s="166">
        <v>0</v>
      </c>
      <c r="X425" s="166">
        <v>0</v>
      </c>
      <c r="Y425" s="302">
        <v>2.9499999999999997</v>
      </c>
      <c r="Z425" s="166">
        <f t="shared" si="302"/>
        <v>738</v>
      </c>
      <c r="AA425" s="166">
        <v>0</v>
      </c>
      <c r="AB425" s="166">
        <v>0</v>
      </c>
      <c r="AC425" s="303">
        <v>738</v>
      </c>
      <c r="AD425" s="7"/>
    </row>
    <row r="426" spans="1:30" s="8" customFormat="1" ht="24" customHeight="1" outlineLevel="1" x14ac:dyDescent="0.2">
      <c r="A426" s="157" t="s">
        <v>592</v>
      </c>
      <c r="B426" s="167" t="s">
        <v>816</v>
      </c>
      <c r="C426" s="302">
        <f t="shared" si="301"/>
        <v>5.6499999999999995</v>
      </c>
      <c r="D426" s="104">
        <f t="shared" si="303"/>
        <v>1413</v>
      </c>
      <c r="E426" s="136">
        <v>0</v>
      </c>
      <c r="F426" s="101">
        <f t="shared" si="304"/>
        <v>0</v>
      </c>
      <c r="G426" s="166">
        <v>0</v>
      </c>
      <c r="H426" s="166">
        <v>0</v>
      </c>
      <c r="I426" s="166">
        <v>0</v>
      </c>
      <c r="J426" s="136">
        <v>0</v>
      </c>
      <c r="K426" s="101">
        <f t="shared" si="298"/>
        <v>0</v>
      </c>
      <c r="L426" s="166">
        <v>0</v>
      </c>
      <c r="M426" s="166">
        <v>0</v>
      </c>
      <c r="N426" s="166">
        <v>0</v>
      </c>
      <c r="O426" s="302">
        <v>0</v>
      </c>
      <c r="P426" s="166">
        <f t="shared" si="293"/>
        <v>0</v>
      </c>
      <c r="Q426" s="166">
        <v>0</v>
      </c>
      <c r="R426" s="166">
        <v>0</v>
      </c>
      <c r="S426" s="303">
        <v>0</v>
      </c>
      <c r="T426" s="302">
        <v>0</v>
      </c>
      <c r="U426" s="166">
        <v>0</v>
      </c>
      <c r="V426" s="166">
        <v>0</v>
      </c>
      <c r="W426" s="166">
        <v>0</v>
      </c>
      <c r="X426" s="166">
        <v>0</v>
      </c>
      <c r="Y426" s="302">
        <v>5.6499999999999995</v>
      </c>
      <c r="Z426" s="166">
        <f t="shared" si="302"/>
        <v>1413</v>
      </c>
      <c r="AA426" s="166">
        <v>0</v>
      </c>
      <c r="AB426" s="166">
        <v>0</v>
      </c>
      <c r="AC426" s="303">
        <v>1413</v>
      </c>
      <c r="AD426" s="7"/>
    </row>
    <row r="427" spans="1:30" s="8" customFormat="1" ht="28.15" customHeight="1" outlineLevel="1" x14ac:dyDescent="0.2">
      <c r="A427" s="157" t="s">
        <v>593</v>
      </c>
      <c r="B427" s="167" t="s">
        <v>817</v>
      </c>
      <c r="C427" s="302">
        <f t="shared" si="301"/>
        <v>3.35</v>
      </c>
      <c r="D427" s="104">
        <f t="shared" si="303"/>
        <v>838</v>
      </c>
      <c r="E427" s="136">
        <v>0</v>
      </c>
      <c r="F427" s="101">
        <f t="shared" si="304"/>
        <v>0</v>
      </c>
      <c r="G427" s="166">
        <v>0</v>
      </c>
      <c r="H427" s="166">
        <v>0</v>
      </c>
      <c r="I427" s="166">
        <v>0</v>
      </c>
      <c r="J427" s="136">
        <v>0</v>
      </c>
      <c r="K427" s="101">
        <f t="shared" si="298"/>
        <v>0</v>
      </c>
      <c r="L427" s="166">
        <v>0</v>
      </c>
      <c r="M427" s="166">
        <v>0</v>
      </c>
      <c r="N427" s="166">
        <v>0</v>
      </c>
      <c r="O427" s="302">
        <v>0</v>
      </c>
      <c r="P427" s="166">
        <f t="shared" si="293"/>
        <v>0</v>
      </c>
      <c r="Q427" s="166">
        <v>0</v>
      </c>
      <c r="R427" s="166">
        <v>0</v>
      </c>
      <c r="S427" s="303">
        <v>0</v>
      </c>
      <c r="T427" s="302">
        <v>0</v>
      </c>
      <c r="U427" s="166">
        <v>0</v>
      </c>
      <c r="V427" s="166">
        <v>0</v>
      </c>
      <c r="W427" s="166">
        <v>0</v>
      </c>
      <c r="X427" s="166">
        <v>0</v>
      </c>
      <c r="Y427" s="302">
        <v>3.35</v>
      </c>
      <c r="Z427" s="166">
        <f t="shared" si="302"/>
        <v>838</v>
      </c>
      <c r="AA427" s="166">
        <v>0</v>
      </c>
      <c r="AB427" s="166">
        <v>0</v>
      </c>
      <c r="AC427" s="303">
        <v>838</v>
      </c>
      <c r="AD427" s="7"/>
    </row>
    <row r="428" spans="1:30" s="8" customFormat="1" ht="23.45" customHeight="1" outlineLevel="1" x14ac:dyDescent="0.2">
      <c r="A428" s="157" t="s">
        <v>594</v>
      </c>
      <c r="B428" s="167" t="s">
        <v>343</v>
      </c>
      <c r="C428" s="302">
        <f t="shared" si="301"/>
        <v>2.9499999999999997</v>
      </c>
      <c r="D428" s="104">
        <f t="shared" si="303"/>
        <v>738</v>
      </c>
      <c r="E428" s="136">
        <v>0</v>
      </c>
      <c r="F428" s="101">
        <f t="shared" si="304"/>
        <v>0</v>
      </c>
      <c r="G428" s="166">
        <v>0</v>
      </c>
      <c r="H428" s="166">
        <v>0</v>
      </c>
      <c r="I428" s="166">
        <v>0</v>
      </c>
      <c r="J428" s="136">
        <v>0</v>
      </c>
      <c r="K428" s="101">
        <f t="shared" si="298"/>
        <v>0</v>
      </c>
      <c r="L428" s="166">
        <v>0</v>
      </c>
      <c r="M428" s="166">
        <v>0</v>
      </c>
      <c r="N428" s="166">
        <v>0</v>
      </c>
      <c r="O428" s="302">
        <v>0</v>
      </c>
      <c r="P428" s="166">
        <f t="shared" si="293"/>
        <v>0</v>
      </c>
      <c r="Q428" s="166">
        <v>0</v>
      </c>
      <c r="R428" s="166">
        <v>0</v>
      </c>
      <c r="S428" s="303">
        <v>0</v>
      </c>
      <c r="T428" s="302">
        <v>0</v>
      </c>
      <c r="U428" s="166">
        <v>0</v>
      </c>
      <c r="V428" s="166">
        <v>0</v>
      </c>
      <c r="W428" s="166">
        <v>0</v>
      </c>
      <c r="X428" s="166">
        <v>0</v>
      </c>
      <c r="Y428" s="302">
        <v>2.9499999999999997</v>
      </c>
      <c r="Z428" s="166">
        <f t="shared" si="302"/>
        <v>738</v>
      </c>
      <c r="AA428" s="166">
        <v>0</v>
      </c>
      <c r="AB428" s="166">
        <v>0</v>
      </c>
      <c r="AC428" s="303">
        <v>738</v>
      </c>
      <c r="AD428" s="7"/>
    </row>
    <row r="429" spans="1:30" s="8" customFormat="1" ht="24" customHeight="1" outlineLevel="1" x14ac:dyDescent="0.2">
      <c r="A429" s="157" t="s">
        <v>595</v>
      </c>
      <c r="B429" s="167" t="s">
        <v>344</v>
      </c>
      <c r="C429" s="302">
        <f t="shared" si="301"/>
        <v>1.6</v>
      </c>
      <c r="D429" s="104">
        <f t="shared" si="303"/>
        <v>400</v>
      </c>
      <c r="E429" s="136">
        <v>0</v>
      </c>
      <c r="F429" s="101">
        <f t="shared" si="304"/>
        <v>0</v>
      </c>
      <c r="G429" s="166">
        <v>0</v>
      </c>
      <c r="H429" s="166">
        <v>0</v>
      </c>
      <c r="I429" s="166">
        <v>0</v>
      </c>
      <c r="J429" s="136">
        <v>0</v>
      </c>
      <c r="K429" s="101">
        <f t="shared" si="298"/>
        <v>0</v>
      </c>
      <c r="L429" s="166">
        <v>0</v>
      </c>
      <c r="M429" s="166">
        <v>0</v>
      </c>
      <c r="N429" s="166">
        <v>0</v>
      </c>
      <c r="O429" s="302">
        <v>0</v>
      </c>
      <c r="P429" s="166">
        <f t="shared" si="293"/>
        <v>0</v>
      </c>
      <c r="Q429" s="166">
        <v>0</v>
      </c>
      <c r="R429" s="166">
        <v>0</v>
      </c>
      <c r="S429" s="303">
        <v>0</v>
      </c>
      <c r="T429" s="302">
        <v>0</v>
      </c>
      <c r="U429" s="166">
        <v>0</v>
      </c>
      <c r="V429" s="166">
        <v>0</v>
      </c>
      <c r="W429" s="166">
        <v>0</v>
      </c>
      <c r="X429" s="166">
        <v>0</v>
      </c>
      <c r="Y429" s="302">
        <v>1.6</v>
      </c>
      <c r="Z429" s="166">
        <f t="shared" si="302"/>
        <v>400</v>
      </c>
      <c r="AA429" s="166">
        <v>0</v>
      </c>
      <c r="AB429" s="166">
        <v>0</v>
      </c>
      <c r="AC429" s="303">
        <v>400</v>
      </c>
      <c r="AD429" s="7"/>
    </row>
    <row r="430" spans="1:30" s="8" customFormat="1" ht="22.9" customHeight="1" outlineLevel="1" x14ac:dyDescent="0.2">
      <c r="A430" s="157" t="s">
        <v>596</v>
      </c>
      <c r="B430" s="167" t="s">
        <v>345</v>
      </c>
      <c r="C430" s="302">
        <f t="shared" si="301"/>
        <v>1.6</v>
      </c>
      <c r="D430" s="104">
        <f t="shared" si="303"/>
        <v>400</v>
      </c>
      <c r="E430" s="136">
        <v>0</v>
      </c>
      <c r="F430" s="101">
        <f t="shared" si="304"/>
        <v>0</v>
      </c>
      <c r="G430" s="166">
        <v>0</v>
      </c>
      <c r="H430" s="166">
        <v>0</v>
      </c>
      <c r="I430" s="166">
        <v>0</v>
      </c>
      <c r="J430" s="136">
        <v>0</v>
      </c>
      <c r="K430" s="101">
        <f t="shared" si="298"/>
        <v>0</v>
      </c>
      <c r="L430" s="166">
        <v>0</v>
      </c>
      <c r="M430" s="166">
        <v>0</v>
      </c>
      <c r="N430" s="166">
        <v>0</v>
      </c>
      <c r="O430" s="302">
        <v>0</v>
      </c>
      <c r="P430" s="166">
        <f t="shared" si="293"/>
        <v>0</v>
      </c>
      <c r="Q430" s="166">
        <v>0</v>
      </c>
      <c r="R430" s="166">
        <v>0</v>
      </c>
      <c r="S430" s="303">
        <v>0</v>
      </c>
      <c r="T430" s="302">
        <v>0</v>
      </c>
      <c r="U430" s="166">
        <v>0</v>
      </c>
      <c r="V430" s="166">
        <v>0</v>
      </c>
      <c r="W430" s="166">
        <v>0</v>
      </c>
      <c r="X430" s="166">
        <v>0</v>
      </c>
      <c r="Y430" s="302">
        <v>1.6</v>
      </c>
      <c r="Z430" s="166">
        <f t="shared" si="302"/>
        <v>400</v>
      </c>
      <c r="AA430" s="166">
        <v>0</v>
      </c>
      <c r="AB430" s="166">
        <v>0</v>
      </c>
      <c r="AC430" s="303">
        <v>400</v>
      </c>
      <c r="AD430" s="7"/>
    </row>
    <row r="431" spans="1:30" s="8" customFormat="1" ht="22.9" customHeight="1" outlineLevel="1" x14ac:dyDescent="0.2">
      <c r="A431" s="157" t="s">
        <v>597</v>
      </c>
      <c r="B431" s="167" t="s">
        <v>818</v>
      </c>
      <c r="C431" s="302">
        <f t="shared" si="301"/>
        <v>1.6</v>
      </c>
      <c r="D431" s="104">
        <f t="shared" si="303"/>
        <v>400</v>
      </c>
      <c r="E431" s="136">
        <v>0</v>
      </c>
      <c r="F431" s="101">
        <f t="shared" si="304"/>
        <v>0</v>
      </c>
      <c r="G431" s="166">
        <v>0</v>
      </c>
      <c r="H431" s="166">
        <v>0</v>
      </c>
      <c r="I431" s="166">
        <v>0</v>
      </c>
      <c r="J431" s="136">
        <v>0</v>
      </c>
      <c r="K431" s="101">
        <f t="shared" si="298"/>
        <v>0</v>
      </c>
      <c r="L431" s="166">
        <v>0</v>
      </c>
      <c r="M431" s="166">
        <v>0</v>
      </c>
      <c r="N431" s="166">
        <v>0</v>
      </c>
      <c r="O431" s="302">
        <v>0</v>
      </c>
      <c r="P431" s="166">
        <f t="shared" si="293"/>
        <v>0</v>
      </c>
      <c r="Q431" s="166">
        <v>0</v>
      </c>
      <c r="R431" s="166">
        <v>0</v>
      </c>
      <c r="S431" s="303">
        <v>0</v>
      </c>
      <c r="T431" s="302">
        <v>0</v>
      </c>
      <c r="U431" s="166">
        <v>0</v>
      </c>
      <c r="V431" s="166">
        <v>0</v>
      </c>
      <c r="W431" s="166">
        <v>0</v>
      </c>
      <c r="X431" s="166">
        <v>0</v>
      </c>
      <c r="Y431" s="302">
        <v>1.6</v>
      </c>
      <c r="Z431" s="166">
        <f t="shared" si="302"/>
        <v>400</v>
      </c>
      <c r="AA431" s="166">
        <v>0</v>
      </c>
      <c r="AB431" s="166">
        <v>0</v>
      </c>
      <c r="AC431" s="303">
        <v>400</v>
      </c>
      <c r="AD431" s="7"/>
    </row>
    <row r="432" spans="1:30" s="8" customFormat="1" ht="22.15" customHeight="1" outlineLevel="1" x14ac:dyDescent="0.2">
      <c r="A432" s="157" t="s">
        <v>598</v>
      </c>
      <c r="B432" s="167" t="s">
        <v>346</v>
      </c>
      <c r="C432" s="302">
        <f t="shared" si="301"/>
        <v>1.75</v>
      </c>
      <c r="D432" s="104">
        <f t="shared" si="303"/>
        <v>438</v>
      </c>
      <c r="E432" s="136">
        <v>0</v>
      </c>
      <c r="F432" s="101">
        <f t="shared" si="304"/>
        <v>0</v>
      </c>
      <c r="G432" s="166">
        <v>0</v>
      </c>
      <c r="H432" s="166">
        <v>0</v>
      </c>
      <c r="I432" s="166">
        <v>0</v>
      </c>
      <c r="J432" s="136">
        <v>0</v>
      </c>
      <c r="K432" s="101">
        <f t="shared" si="298"/>
        <v>0</v>
      </c>
      <c r="L432" s="166">
        <v>0</v>
      </c>
      <c r="M432" s="166">
        <v>0</v>
      </c>
      <c r="N432" s="166">
        <v>0</v>
      </c>
      <c r="O432" s="302">
        <v>0</v>
      </c>
      <c r="P432" s="166">
        <f t="shared" si="293"/>
        <v>0</v>
      </c>
      <c r="Q432" s="166">
        <v>0</v>
      </c>
      <c r="R432" s="166">
        <v>0</v>
      </c>
      <c r="S432" s="303">
        <v>0</v>
      </c>
      <c r="T432" s="302">
        <v>0</v>
      </c>
      <c r="U432" s="166">
        <v>0</v>
      </c>
      <c r="V432" s="166">
        <v>0</v>
      </c>
      <c r="W432" s="166">
        <v>0</v>
      </c>
      <c r="X432" s="166">
        <v>0</v>
      </c>
      <c r="Y432" s="302">
        <v>1.75</v>
      </c>
      <c r="Z432" s="166">
        <f t="shared" si="302"/>
        <v>438</v>
      </c>
      <c r="AA432" s="166">
        <v>0</v>
      </c>
      <c r="AB432" s="166">
        <v>0</v>
      </c>
      <c r="AC432" s="303">
        <v>438</v>
      </c>
      <c r="AD432" s="7"/>
    </row>
    <row r="433" spans="1:30" s="8" customFormat="1" ht="22.15" customHeight="1" outlineLevel="1" x14ac:dyDescent="0.2">
      <c r="A433" s="157" t="s">
        <v>599</v>
      </c>
      <c r="B433" s="167" t="s">
        <v>347</v>
      </c>
      <c r="C433" s="302">
        <f t="shared" si="301"/>
        <v>2.9499999999999997</v>
      </c>
      <c r="D433" s="104">
        <f t="shared" si="303"/>
        <v>738</v>
      </c>
      <c r="E433" s="136">
        <v>0</v>
      </c>
      <c r="F433" s="101">
        <f t="shared" si="304"/>
        <v>0</v>
      </c>
      <c r="G433" s="166">
        <v>0</v>
      </c>
      <c r="H433" s="166">
        <v>0</v>
      </c>
      <c r="I433" s="166">
        <v>0</v>
      </c>
      <c r="J433" s="136">
        <v>0</v>
      </c>
      <c r="K433" s="101">
        <f t="shared" si="298"/>
        <v>0</v>
      </c>
      <c r="L433" s="166">
        <v>0</v>
      </c>
      <c r="M433" s="166">
        <v>0</v>
      </c>
      <c r="N433" s="166">
        <v>0</v>
      </c>
      <c r="O433" s="302">
        <v>0</v>
      </c>
      <c r="P433" s="166">
        <f t="shared" si="293"/>
        <v>0</v>
      </c>
      <c r="Q433" s="166">
        <v>0</v>
      </c>
      <c r="R433" s="166">
        <v>0</v>
      </c>
      <c r="S433" s="303">
        <v>0</v>
      </c>
      <c r="T433" s="302">
        <v>0</v>
      </c>
      <c r="U433" s="166">
        <v>0</v>
      </c>
      <c r="V433" s="166">
        <v>0</v>
      </c>
      <c r="W433" s="166">
        <v>0</v>
      </c>
      <c r="X433" s="166">
        <v>0</v>
      </c>
      <c r="Y433" s="302">
        <v>2.9499999999999997</v>
      </c>
      <c r="Z433" s="166">
        <f t="shared" si="302"/>
        <v>738</v>
      </c>
      <c r="AA433" s="166">
        <v>0</v>
      </c>
      <c r="AB433" s="166">
        <v>0</v>
      </c>
      <c r="AC433" s="303">
        <v>738</v>
      </c>
      <c r="AD433" s="7"/>
    </row>
    <row r="434" spans="1:30" s="8" customFormat="1" ht="22.15" customHeight="1" outlineLevel="1" x14ac:dyDescent="0.2">
      <c r="A434" s="157" t="s">
        <v>600</v>
      </c>
      <c r="B434" s="167" t="s">
        <v>348</v>
      </c>
      <c r="C434" s="302">
        <f t="shared" si="301"/>
        <v>1.05</v>
      </c>
      <c r="D434" s="104">
        <f t="shared" si="303"/>
        <v>263</v>
      </c>
      <c r="E434" s="136">
        <v>0</v>
      </c>
      <c r="F434" s="101">
        <f t="shared" si="304"/>
        <v>0</v>
      </c>
      <c r="G434" s="166">
        <v>0</v>
      </c>
      <c r="H434" s="166">
        <v>0</v>
      </c>
      <c r="I434" s="166">
        <v>0</v>
      </c>
      <c r="J434" s="136">
        <v>0</v>
      </c>
      <c r="K434" s="101">
        <f t="shared" si="298"/>
        <v>0</v>
      </c>
      <c r="L434" s="166">
        <v>0</v>
      </c>
      <c r="M434" s="166">
        <v>0</v>
      </c>
      <c r="N434" s="166">
        <v>0</v>
      </c>
      <c r="O434" s="302">
        <v>0</v>
      </c>
      <c r="P434" s="166">
        <f t="shared" si="293"/>
        <v>0</v>
      </c>
      <c r="Q434" s="166">
        <v>0</v>
      </c>
      <c r="R434" s="166">
        <v>0</v>
      </c>
      <c r="S434" s="303">
        <v>0</v>
      </c>
      <c r="T434" s="302">
        <v>0</v>
      </c>
      <c r="U434" s="166">
        <v>0</v>
      </c>
      <c r="V434" s="166">
        <v>0</v>
      </c>
      <c r="W434" s="166">
        <v>0</v>
      </c>
      <c r="X434" s="166">
        <v>0</v>
      </c>
      <c r="Y434" s="302">
        <v>1.05</v>
      </c>
      <c r="Z434" s="166">
        <f t="shared" si="302"/>
        <v>263</v>
      </c>
      <c r="AA434" s="166">
        <v>0</v>
      </c>
      <c r="AB434" s="166">
        <v>0</v>
      </c>
      <c r="AC434" s="303">
        <v>263</v>
      </c>
      <c r="AD434" s="7"/>
    </row>
    <row r="435" spans="1:30" s="8" customFormat="1" ht="28.5" customHeight="1" outlineLevel="1" x14ac:dyDescent="0.2">
      <c r="A435" s="157" t="s">
        <v>601</v>
      </c>
      <c r="B435" s="167" t="s">
        <v>349</v>
      </c>
      <c r="C435" s="302">
        <f t="shared" si="301"/>
        <v>1.1000000000000001</v>
      </c>
      <c r="D435" s="104">
        <f t="shared" si="303"/>
        <v>275</v>
      </c>
      <c r="E435" s="136">
        <v>0</v>
      </c>
      <c r="F435" s="101">
        <f t="shared" si="304"/>
        <v>0</v>
      </c>
      <c r="G435" s="166">
        <v>0</v>
      </c>
      <c r="H435" s="166">
        <v>0</v>
      </c>
      <c r="I435" s="166">
        <v>0</v>
      </c>
      <c r="J435" s="136">
        <v>0</v>
      </c>
      <c r="K435" s="101">
        <f t="shared" si="298"/>
        <v>0</v>
      </c>
      <c r="L435" s="166">
        <v>0</v>
      </c>
      <c r="M435" s="166">
        <v>0</v>
      </c>
      <c r="N435" s="166">
        <v>0</v>
      </c>
      <c r="O435" s="302">
        <v>0</v>
      </c>
      <c r="P435" s="166">
        <f t="shared" si="293"/>
        <v>0</v>
      </c>
      <c r="Q435" s="166">
        <v>0</v>
      </c>
      <c r="R435" s="166">
        <v>0</v>
      </c>
      <c r="S435" s="303">
        <v>0</v>
      </c>
      <c r="T435" s="302">
        <v>0</v>
      </c>
      <c r="U435" s="166">
        <v>0</v>
      </c>
      <c r="V435" s="166">
        <v>0</v>
      </c>
      <c r="W435" s="166">
        <v>0</v>
      </c>
      <c r="X435" s="166">
        <v>0</v>
      </c>
      <c r="Y435" s="302">
        <v>1.1000000000000001</v>
      </c>
      <c r="Z435" s="166">
        <f t="shared" si="302"/>
        <v>275</v>
      </c>
      <c r="AA435" s="166">
        <v>0</v>
      </c>
      <c r="AB435" s="166">
        <v>0</v>
      </c>
      <c r="AC435" s="303">
        <v>275</v>
      </c>
      <c r="AD435" s="7"/>
    </row>
    <row r="436" spans="1:30" s="8" customFormat="1" ht="25.5" customHeight="1" outlineLevel="1" x14ac:dyDescent="0.2">
      <c r="A436" s="157" t="s">
        <v>602</v>
      </c>
      <c r="B436" s="167" t="s">
        <v>350</v>
      </c>
      <c r="C436" s="302">
        <f t="shared" si="301"/>
        <v>1.1000000000000001</v>
      </c>
      <c r="D436" s="104">
        <f t="shared" si="303"/>
        <v>275</v>
      </c>
      <c r="E436" s="136">
        <v>0</v>
      </c>
      <c r="F436" s="101">
        <f t="shared" si="304"/>
        <v>0</v>
      </c>
      <c r="G436" s="166">
        <v>0</v>
      </c>
      <c r="H436" s="166">
        <v>0</v>
      </c>
      <c r="I436" s="166">
        <v>0</v>
      </c>
      <c r="J436" s="136">
        <v>0</v>
      </c>
      <c r="K436" s="101">
        <f t="shared" ref="K436:K445" si="305">L436+M436+N436</f>
        <v>0</v>
      </c>
      <c r="L436" s="166">
        <v>0</v>
      </c>
      <c r="M436" s="166">
        <v>0</v>
      </c>
      <c r="N436" s="166">
        <v>0</v>
      </c>
      <c r="O436" s="302">
        <v>0</v>
      </c>
      <c r="P436" s="166">
        <f t="shared" si="293"/>
        <v>0</v>
      </c>
      <c r="Q436" s="166">
        <v>0</v>
      </c>
      <c r="R436" s="166">
        <v>0</v>
      </c>
      <c r="S436" s="303">
        <v>0</v>
      </c>
      <c r="T436" s="302">
        <v>0</v>
      </c>
      <c r="U436" s="166">
        <v>0</v>
      </c>
      <c r="V436" s="166">
        <v>0</v>
      </c>
      <c r="W436" s="166">
        <v>0</v>
      </c>
      <c r="X436" s="166">
        <v>0</v>
      </c>
      <c r="Y436" s="302">
        <v>1.1000000000000001</v>
      </c>
      <c r="Z436" s="166">
        <f t="shared" si="302"/>
        <v>275</v>
      </c>
      <c r="AA436" s="166">
        <v>0</v>
      </c>
      <c r="AB436" s="166">
        <v>0</v>
      </c>
      <c r="AC436" s="303">
        <v>275</v>
      </c>
      <c r="AD436" s="7"/>
    </row>
    <row r="437" spans="1:30" s="8" customFormat="1" ht="24.6" customHeight="1" outlineLevel="1" x14ac:dyDescent="0.2">
      <c r="A437" s="157" t="s">
        <v>603</v>
      </c>
      <c r="B437" s="167" t="s">
        <v>351</v>
      </c>
      <c r="C437" s="302">
        <f t="shared" si="301"/>
        <v>2.9499999999999997</v>
      </c>
      <c r="D437" s="104">
        <f t="shared" si="303"/>
        <v>738</v>
      </c>
      <c r="E437" s="136">
        <v>0</v>
      </c>
      <c r="F437" s="101">
        <f t="shared" si="304"/>
        <v>0</v>
      </c>
      <c r="G437" s="166">
        <v>0</v>
      </c>
      <c r="H437" s="166">
        <v>0</v>
      </c>
      <c r="I437" s="166">
        <v>0</v>
      </c>
      <c r="J437" s="136">
        <v>0</v>
      </c>
      <c r="K437" s="101">
        <f t="shared" si="305"/>
        <v>0</v>
      </c>
      <c r="L437" s="166">
        <v>0</v>
      </c>
      <c r="M437" s="166">
        <v>0</v>
      </c>
      <c r="N437" s="166">
        <v>0</v>
      </c>
      <c r="O437" s="302">
        <v>0</v>
      </c>
      <c r="P437" s="166">
        <f t="shared" si="293"/>
        <v>0</v>
      </c>
      <c r="Q437" s="166">
        <v>0</v>
      </c>
      <c r="R437" s="166">
        <v>0</v>
      </c>
      <c r="S437" s="303">
        <v>0</v>
      </c>
      <c r="T437" s="302">
        <v>0</v>
      </c>
      <c r="U437" s="166">
        <v>0</v>
      </c>
      <c r="V437" s="166">
        <v>0</v>
      </c>
      <c r="W437" s="166">
        <v>0</v>
      </c>
      <c r="X437" s="166">
        <v>0</v>
      </c>
      <c r="Y437" s="302">
        <v>2.9499999999999997</v>
      </c>
      <c r="Z437" s="166">
        <f t="shared" si="302"/>
        <v>738</v>
      </c>
      <c r="AA437" s="166">
        <v>0</v>
      </c>
      <c r="AB437" s="166">
        <v>0</v>
      </c>
      <c r="AC437" s="303">
        <v>738</v>
      </c>
      <c r="AD437" s="7"/>
    </row>
    <row r="438" spans="1:30" s="8" customFormat="1" ht="23.45" customHeight="1" outlineLevel="1" x14ac:dyDescent="0.2">
      <c r="A438" s="157" t="s">
        <v>604</v>
      </c>
      <c r="B438" s="167" t="s">
        <v>352</v>
      </c>
      <c r="C438" s="302">
        <f t="shared" si="301"/>
        <v>2.9499999999999997</v>
      </c>
      <c r="D438" s="104">
        <f t="shared" si="303"/>
        <v>738</v>
      </c>
      <c r="E438" s="136">
        <v>0</v>
      </c>
      <c r="F438" s="101">
        <f t="shared" si="304"/>
        <v>0</v>
      </c>
      <c r="G438" s="166">
        <v>0</v>
      </c>
      <c r="H438" s="166">
        <v>0</v>
      </c>
      <c r="I438" s="166">
        <v>0</v>
      </c>
      <c r="J438" s="136">
        <v>0</v>
      </c>
      <c r="K438" s="101">
        <f t="shared" si="305"/>
        <v>0</v>
      </c>
      <c r="L438" s="166">
        <v>0</v>
      </c>
      <c r="M438" s="166">
        <v>0</v>
      </c>
      <c r="N438" s="166">
        <v>0</v>
      </c>
      <c r="O438" s="302">
        <v>0</v>
      </c>
      <c r="P438" s="166">
        <f t="shared" si="293"/>
        <v>0</v>
      </c>
      <c r="Q438" s="166">
        <v>0</v>
      </c>
      <c r="R438" s="166">
        <v>0</v>
      </c>
      <c r="S438" s="303">
        <v>0</v>
      </c>
      <c r="T438" s="302">
        <v>0</v>
      </c>
      <c r="U438" s="166">
        <v>0</v>
      </c>
      <c r="V438" s="166">
        <v>0</v>
      </c>
      <c r="W438" s="166">
        <v>0</v>
      </c>
      <c r="X438" s="166">
        <v>0</v>
      </c>
      <c r="Y438" s="302">
        <v>2.9499999999999997</v>
      </c>
      <c r="Z438" s="166">
        <f t="shared" si="302"/>
        <v>738</v>
      </c>
      <c r="AA438" s="166">
        <v>0</v>
      </c>
      <c r="AB438" s="166">
        <v>0</v>
      </c>
      <c r="AC438" s="303">
        <v>738</v>
      </c>
      <c r="AD438" s="7"/>
    </row>
    <row r="439" spans="1:30" s="8" customFormat="1" ht="22.15" customHeight="1" outlineLevel="1" x14ac:dyDescent="0.2">
      <c r="A439" s="157" t="s">
        <v>605</v>
      </c>
      <c r="B439" s="167" t="s">
        <v>819</v>
      </c>
      <c r="C439" s="302">
        <f t="shared" si="301"/>
        <v>3.35</v>
      </c>
      <c r="D439" s="104">
        <f t="shared" si="303"/>
        <v>838</v>
      </c>
      <c r="E439" s="136">
        <v>0</v>
      </c>
      <c r="F439" s="101">
        <f t="shared" si="304"/>
        <v>0</v>
      </c>
      <c r="G439" s="166">
        <v>0</v>
      </c>
      <c r="H439" s="166">
        <v>0</v>
      </c>
      <c r="I439" s="166">
        <v>0</v>
      </c>
      <c r="J439" s="136">
        <v>0</v>
      </c>
      <c r="K439" s="101">
        <f t="shared" si="305"/>
        <v>0</v>
      </c>
      <c r="L439" s="166">
        <v>0</v>
      </c>
      <c r="M439" s="166">
        <v>0</v>
      </c>
      <c r="N439" s="166">
        <v>0</v>
      </c>
      <c r="O439" s="302">
        <v>0</v>
      </c>
      <c r="P439" s="166">
        <f t="shared" si="293"/>
        <v>0</v>
      </c>
      <c r="Q439" s="166">
        <v>0</v>
      </c>
      <c r="R439" s="166">
        <v>0</v>
      </c>
      <c r="S439" s="303">
        <v>0</v>
      </c>
      <c r="T439" s="302">
        <v>0</v>
      </c>
      <c r="U439" s="166">
        <v>0</v>
      </c>
      <c r="V439" s="166">
        <v>0</v>
      </c>
      <c r="W439" s="166">
        <v>0</v>
      </c>
      <c r="X439" s="166">
        <v>0</v>
      </c>
      <c r="Y439" s="302">
        <v>3.35</v>
      </c>
      <c r="Z439" s="166">
        <f t="shared" si="302"/>
        <v>838</v>
      </c>
      <c r="AA439" s="166">
        <v>0</v>
      </c>
      <c r="AB439" s="166">
        <v>0</v>
      </c>
      <c r="AC439" s="303">
        <v>838</v>
      </c>
      <c r="AD439" s="7"/>
    </row>
    <row r="440" spans="1:30" s="8" customFormat="1" ht="25.5" customHeight="1" outlineLevel="1" x14ac:dyDescent="0.2">
      <c r="A440" s="157" t="s">
        <v>606</v>
      </c>
      <c r="B440" s="167" t="s">
        <v>353</v>
      </c>
      <c r="C440" s="302">
        <f t="shared" si="301"/>
        <v>3.9000000000000004</v>
      </c>
      <c r="D440" s="104">
        <f t="shared" si="303"/>
        <v>975.00000000000011</v>
      </c>
      <c r="E440" s="136">
        <v>0</v>
      </c>
      <c r="F440" s="101">
        <f t="shared" si="304"/>
        <v>0</v>
      </c>
      <c r="G440" s="166">
        <v>0</v>
      </c>
      <c r="H440" s="166">
        <v>0</v>
      </c>
      <c r="I440" s="166">
        <v>0</v>
      </c>
      <c r="J440" s="136">
        <v>0</v>
      </c>
      <c r="K440" s="101">
        <f t="shared" si="305"/>
        <v>0</v>
      </c>
      <c r="L440" s="166">
        <v>0</v>
      </c>
      <c r="M440" s="166">
        <v>0</v>
      </c>
      <c r="N440" s="166">
        <v>0</v>
      </c>
      <c r="O440" s="302">
        <v>0</v>
      </c>
      <c r="P440" s="166">
        <f t="shared" si="293"/>
        <v>0</v>
      </c>
      <c r="Q440" s="166">
        <v>0</v>
      </c>
      <c r="R440" s="166">
        <v>0</v>
      </c>
      <c r="S440" s="303">
        <v>0</v>
      </c>
      <c r="T440" s="302">
        <v>0</v>
      </c>
      <c r="U440" s="166">
        <v>0</v>
      </c>
      <c r="V440" s="166">
        <v>0</v>
      </c>
      <c r="W440" s="166">
        <v>0</v>
      </c>
      <c r="X440" s="166">
        <v>0</v>
      </c>
      <c r="Y440" s="302">
        <v>3.9000000000000004</v>
      </c>
      <c r="Z440" s="166">
        <f t="shared" si="302"/>
        <v>975.00000000000011</v>
      </c>
      <c r="AA440" s="166">
        <v>0</v>
      </c>
      <c r="AB440" s="166">
        <v>0</v>
      </c>
      <c r="AC440" s="303">
        <v>975.00000000000011</v>
      </c>
      <c r="AD440" s="7"/>
    </row>
    <row r="441" spans="1:30" s="8" customFormat="1" ht="46.9" customHeight="1" outlineLevel="1" x14ac:dyDescent="0.2">
      <c r="A441" s="157" t="s">
        <v>607</v>
      </c>
      <c r="B441" s="167" t="s">
        <v>450</v>
      </c>
      <c r="C441" s="302">
        <f t="shared" si="301"/>
        <v>1.25</v>
      </c>
      <c r="D441" s="104">
        <f t="shared" si="303"/>
        <v>313</v>
      </c>
      <c r="E441" s="136">
        <v>0</v>
      </c>
      <c r="F441" s="101">
        <f t="shared" si="304"/>
        <v>0</v>
      </c>
      <c r="G441" s="166">
        <v>0</v>
      </c>
      <c r="H441" s="166">
        <v>0</v>
      </c>
      <c r="I441" s="166">
        <v>0</v>
      </c>
      <c r="J441" s="136">
        <v>0</v>
      </c>
      <c r="K441" s="101">
        <f t="shared" si="305"/>
        <v>0</v>
      </c>
      <c r="L441" s="166">
        <v>0</v>
      </c>
      <c r="M441" s="166">
        <v>0</v>
      </c>
      <c r="N441" s="166">
        <v>0</v>
      </c>
      <c r="O441" s="302">
        <v>0</v>
      </c>
      <c r="P441" s="166">
        <f t="shared" si="293"/>
        <v>0</v>
      </c>
      <c r="Q441" s="166">
        <v>0</v>
      </c>
      <c r="R441" s="166">
        <v>0</v>
      </c>
      <c r="S441" s="303">
        <v>0</v>
      </c>
      <c r="T441" s="302">
        <v>0</v>
      </c>
      <c r="U441" s="166">
        <v>0</v>
      </c>
      <c r="V441" s="166">
        <v>0</v>
      </c>
      <c r="W441" s="166">
        <v>0</v>
      </c>
      <c r="X441" s="166">
        <v>0</v>
      </c>
      <c r="Y441" s="302">
        <v>1.25</v>
      </c>
      <c r="Z441" s="166">
        <f t="shared" si="302"/>
        <v>313</v>
      </c>
      <c r="AA441" s="166">
        <v>0</v>
      </c>
      <c r="AB441" s="166">
        <v>0</v>
      </c>
      <c r="AC441" s="303">
        <v>313</v>
      </c>
      <c r="AD441" s="7"/>
    </row>
    <row r="442" spans="1:30" s="8" customFormat="1" ht="46.9" customHeight="1" outlineLevel="1" x14ac:dyDescent="0.2">
      <c r="A442" s="157" t="s">
        <v>608</v>
      </c>
      <c r="B442" s="167" t="s">
        <v>451</v>
      </c>
      <c r="C442" s="302">
        <f t="shared" si="301"/>
        <v>1.25</v>
      </c>
      <c r="D442" s="104">
        <f t="shared" si="303"/>
        <v>313</v>
      </c>
      <c r="E442" s="136">
        <v>0</v>
      </c>
      <c r="F442" s="101">
        <f t="shared" si="304"/>
        <v>0</v>
      </c>
      <c r="G442" s="166">
        <v>0</v>
      </c>
      <c r="H442" s="166">
        <v>0</v>
      </c>
      <c r="I442" s="166">
        <v>0</v>
      </c>
      <c r="J442" s="136">
        <v>0</v>
      </c>
      <c r="K442" s="101">
        <f t="shared" si="305"/>
        <v>0</v>
      </c>
      <c r="L442" s="166">
        <v>0</v>
      </c>
      <c r="M442" s="166">
        <v>0</v>
      </c>
      <c r="N442" s="166">
        <v>0</v>
      </c>
      <c r="O442" s="302">
        <v>0</v>
      </c>
      <c r="P442" s="166">
        <f t="shared" si="293"/>
        <v>0</v>
      </c>
      <c r="Q442" s="166">
        <v>0</v>
      </c>
      <c r="R442" s="166">
        <v>0</v>
      </c>
      <c r="S442" s="303">
        <v>0</v>
      </c>
      <c r="T442" s="302">
        <v>0</v>
      </c>
      <c r="U442" s="166">
        <v>0</v>
      </c>
      <c r="V442" s="166">
        <v>0</v>
      </c>
      <c r="W442" s="166">
        <v>0</v>
      </c>
      <c r="X442" s="166">
        <v>0</v>
      </c>
      <c r="Y442" s="302">
        <v>1.25</v>
      </c>
      <c r="Z442" s="166">
        <f t="shared" si="302"/>
        <v>313</v>
      </c>
      <c r="AA442" s="166">
        <v>0</v>
      </c>
      <c r="AB442" s="166">
        <v>0</v>
      </c>
      <c r="AC442" s="303">
        <v>313</v>
      </c>
      <c r="AD442" s="7"/>
    </row>
    <row r="443" spans="1:30" s="8" customFormat="1" ht="39.6" customHeight="1" outlineLevel="1" x14ac:dyDescent="0.2">
      <c r="A443" s="157" t="s">
        <v>1139</v>
      </c>
      <c r="B443" s="167" t="s">
        <v>1138</v>
      </c>
      <c r="C443" s="302">
        <f t="shared" si="301"/>
        <v>5.65</v>
      </c>
      <c r="D443" s="104">
        <f t="shared" si="303"/>
        <v>648</v>
      </c>
      <c r="E443" s="136">
        <v>5.65</v>
      </c>
      <c r="F443" s="101">
        <f t="shared" si="304"/>
        <v>648</v>
      </c>
      <c r="G443" s="166">
        <v>0</v>
      </c>
      <c r="H443" s="166">
        <v>0</v>
      </c>
      <c r="I443" s="166">
        <v>648</v>
      </c>
      <c r="J443" s="136">
        <v>0</v>
      </c>
      <c r="K443" s="101">
        <f t="shared" si="305"/>
        <v>0</v>
      </c>
      <c r="L443" s="166">
        <v>0</v>
      </c>
      <c r="M443" s="166">
        <v>0</v>
      </c>
      <c r="N443" s="166">
        <v>0</v>
      </c>
      <c r="O443" s="302">
        <v>0</v>
      </c>
      <c r="P443" s="166">
        <f t="shared" ref="P443" si="306">Q443+R443+S443</f>
        <v>0</v>
      </c>
      <c r="Q443" s="166">
        <v>0</v>
      </c>
      <c r="R443" s="166">
        <v>0</v>
      </c>
      <c r="S443" s="303">
        <v>0</v>
      </c>
      <c r="T443" s="302">
        <v>0</v>
      </c>
      <c r="U443" s="166">
        <v>0</v>
      </c>
      <c r="V443" s="166">
        <v>0</v>
      </c>
      <c r="W443" s="166">
        <v>0</v>
      </c>
      <c r="X443" s="166">
        <v>0</v>
      </c>
      <c r="Y443" s="302">
        <v>0</v>
      </c>
      <c r="Z443" s="166">
        <f t="shared" ref="Z443" si="307">AA443+AB443+AC443</f>
        <v>0</v>
      </c>
      <c r="AA443" s="166">
        <v>0</v>
      </c>
      <c r="AB443" s="166">
        <v>0</v>
      </c>
      <c r="AC443" s="303">
        <v>0</v>
      </c>
      <c r="AD443" s="7"/>
    </row>
    <row r="444" spans="1:30" s="8" customFormat="1" ht="39.6" customHeight="1" outlineLevel="1" x14ac:dyDescent="0.2">
      <c r="A444" s="157" t="s">
        <v>1287</v>
      </c>
      <c r="B444" s="167" t="s">
        <v>1288</v>
      </c>
      <c r="C444" s="302">
        <f t="shared" si="301"/>
        <v>0.9</v>
      </c>
      <c r="D444" s="104">
        <f t="shared" si="303"/>
        <v>1267</v>
      </c>
      <c r="E444" s="136">
        <v>0.9</v>
      </c>
      <c r="F444" s="101">
        <f t="shared" si="304"/>
        <v>1267</v>
      </c>
      <c r="G444" s="166">
        <v>0</v>
      </c>
      <c r="H444" s="166">
        <v>0</v>
      </c>
      <c r="I444" s="166">
        <v>1267</v>
      </c>
      <c r="J444" s="136">
        <v>0</v>
      </c>
      <c r="K444" s="101">
        <f t="shared" si="305"/>
        <v>0</v>
      </c>
      <c r="L444" s="166">
        <v>0</v>
      </c>
      <c r="M444" s="166">
        <v>0</v>
      </c>
      <c r="N444" s="166">
        <v>0</v>
      </c>
      <c r="O444" s="302">
        <v>0</v>
      </c>
      <c r="P444" s="166">
        <f t="shared" ref="P444" si="308">Q444+R444+S444</f>
        <v>0</v>
      </c>
      <c r="Q444" s="166">
        <v>0</v>
      </c>
      <c r="R444" s="166">
        <v>0</v>
      </c>
      <c r="S444" s="303">
        <v>0</v>
      </c>
      <c r="T444" s="302">
        <v>0</v>
      </c>
      <c r="U444" s="166">
        <v>0</v>
      </c>
      <c r="V444" s="166">
        <v>0</v>
      </c>
      <c r="W444" s="166">
        <v>0</v>
      </c>
      <c r="X444" s="166">
        <v>0</v>
      </c>
      <c r="Y444" s="302">
        <v>0</v>
      </c>
      <c r="Z444" s="166">
        <f t="shared" ref="Z444" si="309">AA444+AB444+AC444</f>
        <v>0</v>
      </c>
      <c r="AA444" s="166">
        <v>0</v>
      </c>
      <c r="AB444" s="166">
        <v>0</v>
      </c>
      <c r="AC444" s="303">
        <v>0</v>
      </c>
      <c r="AD444" s="7"/>
    </row>
    <row r="445" spans="1:30" s="8" customFormat="1" ht="39.6" customHeight="1" outlineLevel="1" x14ac:dyDescent="0.2">
      <c r="A445" s="157" t="s">
        <v>1538</v>
      </c>
      <c r="B445" s="167" t="s">
        <v>1537</v>
      </c>
      <c r="C445" s="302">
        <f t="shared" ref="C445" si="310">E445+J445+O445+T445+Y445</f>
        <v>0</v>
      </c>
      <c r="D445" s="104">
        <f t="shared" si="303"/>
        <v>0</v>
      </c>
      <c r="E445" s="136">
        <v>0</v>
      </c>
      <c r="F445" s="101">
        <f t="shared" si="304"/>
        <v>0</v>
      </c>
      <c r="G445" s="166">
        <v>0</v>
      </c>
      <c r="H445" s="166">
        <v>0</v>
      </c>
      <c r="I445" s="166">
        <v>0</v>
      </c>
      <c r="J445" s="136">
        <v>0</v>
      </c>
      <c r="K445" s="101">
        <f t="shared" si="305"/>
        <v>0</v>
      </c>
      <c r="L445" s="166">
        <v>0</v>
      </c>
      <c r="M445" s="166">
        <v>0</v>
      </c>
      <c r="N445" s="166">
        <v>0</v>
      </c>
      <c r="O445" s="302">
        <v>0</v>
      </c>
      <c r="P445" s="166">
        <f t="shared" ref="P445" si="311">Q445+R445+S445</f>
        <v>0</v>
      </c>
      <c r="Q445" s="166">
        <v>0</v>
      </c>
      <c r="R445" s="166">
        <v>0</v>
      </c>
      <c r="S445" s="303">
        <v>0</v>
      </c>
      <c r="T445" s="302">
        <v>0</v>
      </c>
      <c r="U445" s="166">
        <v>0</v>
      </c>
      <c r="V445" s="166">
        <v>0</v>
      </c>
      <c r="W445" s="166">
        <v>0</v>
      </c>
      <c r="X445" s="166">
        <v>0</v>
      </c>
      <c r="Y445" s="302">
        <v>0</v>
      </c>
      <c r="Z445" s="166">
        <f t="shared" ref="Z445" si="312">AA445+AB445+AC445</f>
        <v>0</v>
      </c>
      <c r="AA445" s="166">
        <v>0</v>
      </c>
      <c r="AB445" s="166">
        <v>0</v>
      </c>
      <c r="AC445" s="303">
        <v>0</v>
      </c>
      <c r="AD445" s="7"/>
    </row>
    <row r="446" spans="1:30" s="8" customFormat="1" ht="25.9" customHeight="1" x14ac:dyDescent="0.2">
      <c r="A446" s="188"/>
      <c r="B446" s="168" t="s">
        <v>448</v>
      </c>
      <c r="C446" s="188">
        <f>SUM(C286,C419,C416)</f>
        <v>343.62000000000006</v>
      </c>
      <c r="D446" s="190">
        <f>SUM(D286,D419,D416)</f>
        <v>85526</v>
      </c>
      <c r="E446" s="188">
        <f t="shared" ref="E446:H446" si="313">SUM(E286,E419,E416)</f>
        <v>13.8</v>
      </c>
      <c r="F446" s="190">
        <f>SUM(F286,F419,F416)</f>
        <v>2746</v>
      </c>
      <c r="G446" s="190">
        <f t="shared" si="313"/>
        <v>0</v>
      </c>
      <c r="H446" s="190">
        <f t="shared" si="313"/>
        <v>0</v>
      </c>
      <c r="I446" s="190">
        <f>SUM(I286,I419,I416)</f>
        <v>2746</v>
      </c>
      <c r="J446" s="188">
        <f>SUM(J286,J419,J416)</f>
        <v>0</v>
      </c>
      <c r="K446" s="190">
        <f t="shared" si="292"/>
        <v>0</v>
      </c>
      <c r="L446" s="190">
        <f>SUM(L286,L419,L416)</f>
        <v>0</v>
      </c>
      <c r="M446" s="190">
        <f>SUM(M286,M419,M416)</f>
        <v>0</v>
      </c>
      <c r="N446" s="190">
        <f>SUM(N286,N419,N416)</f>
        <v>0</v>
      </c>
      <c r="O446" s="188">
        <f>SUM(O286,O419,O416)</f>
        <v>4.79</v>
      </c>
      <c r="P446" s="190">
        <f t="shared" si="293"/>
        <v>1050</v>
      </c>
      <c r="Q446" s="190">
        <f>SUM(Q286,Q419,Q416)</f>
        <v>0</v>
      </c>
      <c r="R446" s="190">
        <f>SUM(R286,R419,R416)</f>
        <v>0</v>
      </c>
      <c r="S446" s="190">
        <f>SUM(S286,S419,S416)</f>
        <v>1050</v>
      </c>
      <c r="T446" s="188">
        <f>SUM(T286,T419,T416)</f>
        <v>4.96</v>
      </c>
      <c r="U446" s="190">
        <f t="shared" si="294"/>
        <v>1150</v>
      </c>
      <c r="V446" s="190">
        <f t="shared" ref="V446:AC446" si="314">SUM(V286,V419,V416)</f>
        <v>0</v>
      </c>
      <c r="W446" s="190">
        <f t="shared" si="314"/>
        <v>0</v>
      </c>
      <c r="X446" s="190">
        <f t="shared" si="314"/>
        <v>1150</v>
      </c>
      <c r="Y446" s="188">
        <f t="shared" si="314"/>
        <v>320.07000000000011</v>
      </c>
      <c r="Z446" s="190">
        <f t="shared" si="314"/>
        <v>80580</v>
      </c>
      <c r="AA446" s="190">
        <f t="shared" si="314"/>
        <v>0</v>
      </c>
      <c r="AB446" s="190">
        <f t="shared" si="314"/>
        <v>0</v>
      </c>
      <c r="AC446" s="190">
        <f t="shared" si="314"/>
        <v>80580</v>
      </c>
      <c r="AD446" s="7"/>
    </row>
    <row r="447" spans="1:30" s="8" customFormat="1" ht="24" customHeight="1" x14ac:dyDescent="0.2">
      <c r="A447" s="164" t="s">
        <v>455</v>
      </c>
      <c r="B447" s="169" t="s">
        <v>354</v>
      </c>
      <c r="C447" s="191"/>
      <c r="D447" s="166"/>
      <c r="E447" s="136"/>
      <c r="F447" s="103"/>
      <c r="G447" s="170"/>
      <c r="H447" s="170"/>
      <c r="I447" s="170"/>
      <c r="J447" s="146"/>
      <c r="K447" s="103"/>
      <c r="L447" s="170"/>
      <c r="M447" s="170"/>
      <c r="N447" s="170"/>
      <c r="O447" s="191"/>
      <c r="P447" s="166"/>
      <c r="Q447" s="170"/>
      <c r="R447" s="170"/>
      <c r="S447" s="192"/>
      <c r="T447" s="191"/>
      <c r="U447" s="166"/>
      <c r="V447" s="170"/>
      <c r="W447" s="170"/>
      <c r="X447" s="192"/>
      <c r="Y447" s="191"/>
      <c r="Z447" s="166"/>
      <c r="AA447" s="166"/>
      <c r="AB447" s="166"/>
      <c r="AC447" s="192"/>
      <c r="AD447" s="7"/>
    </row>
    <row r="448" spans="1:30" s="8" customFormat="1" ht="34.15" customHeight="1" outlineLevel="1" x14ac:dyDescent="0.2">
      <c r="A448" s="188"/>
      <c r="B448" s="171" t="s">
        <v>445</v>
      </c>
      <c r="C448" s="299">
        <f>SUM(C449:C453)</f>
        <v>14.030000000000001</v>
      </c>
      <c r="D448" s="189">
        <f>SUM(D449:D453)</f>
        <v>4348</v>
      </c>
      <c r="E448" s="299">
        <f t="shared" ref="E448:S448" si="315">SUM(E449:E453)</f>
        <v>0</v>
      </c>
      <c r="F448" s="189">
        <f t="shared" si="315"/>
        <v>0</v>
      </c>
      <c r="G448" s="189">
        <f t="shared" si="315"/>
        <v>0</v>
      </c>
      <c r="H448" s="189">
        <f t="shared" si="315"/>
        <v>0</v>
      </c>
      <c r="I448" s="189">
        <f t="shared" si="315"/>
        <v>0</v>
      </c>
      <c r="J448" s="299">
        <f t="shared" si="315"/>
        <v>0</v>
      </c>
      <c r="K448" s="189">
        <f t="shared" si="292"/>
        <v>0</v>
      </c>
      <c r="L448" s="189">
        <f t="shared" si="315"/>
        <v>0</v>
      </c>
      <c r="M448" s="189">
        <f t="shared" si="315"/>
        <v>0</v>
      </c>
      <c r="N448" s="189">
        <f t="shared" si="315"/>
        <v>0</v>
      </c>
      <c r="O448" s="299">
        <f t="shared" si="315"/>
        <v>0</v>
      </c>
      <c r="P448" s="165">
        <f t="shared" si="293"/>
        <v>0</v>
      </c>
      <c r="Q448" s="189">
        <f t="shared" si="315"/>
        <v>0</v>
      </c>
      <c r="R448" s="189">
        <f t="shared" si="315"/>
        <v>0</v>
      </c>
      <c r="S448" s="189">
        <f t="shared" si="315"/>
        <v>0</v>
      </c>
      <c r="T448" s="299">
        <v>0</v>
      </c>
      <c r="U448" s="165">
        <v>0</v>
      </c>
      <c r="V448" s="165">
        <v>0</v>
      </c>
      <c r="W448" s="165">
        <v>0</v>
      </c>
      <c r="X448" s="165">
        <v>0</v>
      </c>
      <c r="Y448" s="299">
        <f>SUM(Y449:Y453)</f>
        <v>14.030000000000001</v>
      </c>
      <c r="Z448" s="165">
        <f t="shared" ref="Z448:Z479" si="316">AA448+AB448+AC448</f>
        <v>4348</v>
      </c>
      <c r="AA448" s="189">
        <f>SUM(AA449:AA453)</f>
        <v>0</v>
      </c>
      <c r="AB448" s="189">
        <f>SUM(AB449:AB453)</f>
        <v>0</v>
      </c>
      <c r="AC448" s="189">
        <f>SUM(AC449:AC453)</f>
        <v>4348</v>
      </c>
      <c r="AD448" s="7"/>
    </row>
    <row r="449" spans="1:30" s="8" customFormat="1" ht="27" customHeight="1" outlineLevel="1" x14ac:dyDescent="0.2">
      <c r="A449" s="157" t="s">
        <v>609</v>
      </c>
      <c r="B449" s="148" t="s">
        <v>356</v>
      </c>
      <c r="C449" s="302">
        <f>E449+J449+O449+Y449+T449</f>
        <v>4.2300000000000004</v>
      </c>
      <c r="D449" s="166">
        <f t="shared" ref="D449:D514" si="317">F449+K449+P449+Z449+U449</f>
        <v>1310</v>
      </c>
      <c r="E449" s="136">
        <v>0</v>
      </c>
      <c r="F449" s="103">
        <f t="shared" ref="F449:F514" si="318">G449+H449+I449</f>
        <v>0</v>
      </c>
      <c r="G449" s="166">
        <v>0</v>
      </c>
      <c r="H449" s="166">
        <v>0</v>
      </c>
      <c r="I449" s="166">
        <v>0</v>
      </c>
      <c r="J449" s="136">
        <v>0</v>
      </c>
      <c r="K449" s="103">
        <f t="shared" ref="K449:K460" si="319">L449+M449+N449</f>
        <v>0</v>
      </c>
      <c r="L449" s="166">
        <v>0</v>
      </c>
      <c r="M449" s="166">
        <v>0</v>
      </c>
      <c r="N449" s="166">
        <v>0</v>
      </c>
      <c r="O449" s="302">
        <v>0</v>
      </c>
      <c r="P449" s="166">
        <f t="shared" si="293"/>
        <v>0</v>
      </c>
      <c r="Q449" s="166">
        <v>0</v>
      </c>
      <c r="R449" s="166">
        <v>0</v>
      </c>
      <c r="S449" s="303">
        <v>0</v>
      </c>
      <c r="T449" s="302">
        <v>0</v>
      </c>
      <c r="U449" s="166">
        <v>0</v>
      </c>
      <c r="V449" s="166">
        <v>0</v>
      </c>
      <c r="W449" s="166">
        <v>0</v>
      </c>
      <c r="X449" s="166">
        <v>0</v>
      </c>
      <c r="Y449" s="302">
        <f>ROUND(4.225,2)</f>
        <v>4.2300000000000004</v>
      </c>
      <c r="Z449" s="166">
        <f t="shared" si="316"/>
        <v>1310</v>
      </c>
      <c r="AA449" s="166">
        <v>0</v>
      </c>
      <c r="AB449" s="166">
        <v>0</v>
      </c>
      <c r="AC449" s="303">
        <v>1310</v>
      </c>
      <c r="AD449" s="7"/>
    </row>
    <row r="450" spans="1:30" s="8" customFormat="1" ht="37.9" customHeight="1" outlineLevel="1" x14ac:dyDescent="0.2">
      <c r="A450" s="157" t="s">
        <v>610</v>
      </c>
      <c r="B450" s="148" t="s">
        <v>357</v>
      </c>
      <c r="C450" s="302">
        <f t="shared" ref="C450:C452" si="320">E450+J450+O450+Y450+T450</f>
        <v>1</v>
      </c>
      <c r="D450" s="166">
        <f t="shared" si="317"/>
        <v>310</v>
      </c>
      <c r="E450" s="136">
        <v>0</v>
      </c>
      <c r="F450" s="103">
        <f t="shared" si="318"/>
        <v>0</v>
      </c>
      <c r="G450" s="166">
        <v>0</v>
      </c>
      <c r="H450" s="166">
        <v>0</v>
      </c>
      <c r="I450" s="166">
        <v>0</v>
      </c>
      <c r="J450" s="136">
        <v>0</v>
      </c>
      <c r="K450" s="103">
        <f t="shared" si="319"/>
        <v>0</v>
      </c>
      <c r="L450" s="166">
        <v>0</v>
      </c>
      <c r="M450" s="166">
        <v>0</v>
      </c>
      <c r="N450" s="166">
        <v>0</v>
      </c>
      <c r="O450" s="302">
        <v>0</v>
      </c>
      <c r="P450" s="166">
        <f t="shared" si="293"/>
        <v>0</v>
      </c>
      <c r="Q450" s="166">
        <v>0</v>
      </c>
      <c r="R450" s="166">
        <v>0</v>
      </c>
      <c r="S450" s="303">
        <v>0</v>
      </c>
      <c r="T450" s="302">
        <v>0</v>
      </c>
      <c r="U450" s="166">
        <v>0</v>
      </c>
      <c r="V450" s="166">
        <v>0</v>
      </c>
      <c r="W450" s="166">
        <v>0</v>
      </c>
      <c r="X450" s="166">
        <v>0</v>
      </c>
      <c r="Y450" s="302">
        <v>1</v>
      </c>
      <c r="Z450" s="166">
        <f t="shared" si="316"/>
        <v>310</v>
      </c>
      <c r="AA450" s="166">
        <v>0</v>
      </c>
      <c r="AB450" s="166">
        <v>0</v>
      </c>
      <c r="AC450" s="303">
        <v>310</v>
      </c>
      <c r="AD450" s="7"/>
    </row>
    <row r="451" spans="1:30" s="8" customFormat="1" ht="46.9" customHeight="1" outlineLevel="1" x14ac:dyDescent="0.2">
      <c r="A451" s="157" t="s">
        <v>611</v>
      </c>
      <c r="B451" s="148" t="s">
        <v>416</v>
      </c>
      <c r="C451" s="302">
        <f t="shared" si="320"/>
        <v>1</v>
      </c>
      <c r="D451" s="166">
        <f t="shared" si="317"/>
        <v>310</v>
      </c>
      <c r="E451" s="136">
        <v>0</v>
      </c>
      <c r="F451" s="103">
        <f t="shared" si="318"/>
        <v>0</v>
      </c>
      <c r="G451" s="166">
        <v>0</v>
      </c>
      <c r="H451" s="166">
        <v>0</v>
      </c>
      <c r="I451" s="166">
        <v>0</v>
      </c>
      <c r="J451" s="136">
        <v>0</v>
      </c>
      <c r="K451" s="103">
        <f t="shared" si="319"/>
        <v>0</v>
      </c>
      <c r="L451" s="166">
        <v>0</v>
      </c>
      <c r="M451" s="166">
        <v>0</v>
      </c>
      <c r="N451" s="166">
        <v>0</v>
      </c>
      <c r="O451" s="302">
        <v>0</v>
      </c>
      <c r="P451" s="166">
        <f t="shared" si="293"/>
        <v>0</v>
      </c>
      <c r="Q451" s="166">
        <v>0</v>
      </c>
      <c r="R451" s="166">
        <v>0</v>
      </c>
      <c r="S451" s="303">
        <v>0</v>
      </c>
      <c r="T451" s="302">
        <v>0</v>
      </c>
      <c r="U451" s="166">
        <v>0</v>
      </c>
      <c r="V451" s="166">
        <v>0</v>
      </c>
      <c r="W451" s="166">
        <v>0</v>
      </c>
      <c r="X451" s="166">
        <v>0</v>
      </c>
      <c r="Y451" s="302">
        <v>1</v>
      </c>
      <c r="Z451" s="166">
        <f t="shared" si="316"/>
        <v>310</v>
      </c>
      <c r="AA451" s="166">
        <v>0</v>
      </c>
      <c r="AB451" s="166">
        <v>0</v>
      </c>
      <c r="AC451" s="303">
        <v>310</v>
      </c>
      <c r="AD451" s="7"/>
    </row>
    <row r="452" spans="1:30" s="8" customFormat="1" ht="28.15" customHeight="1" outlineLevel="1" x14ac:dyDescent="0.2">
      <c r="A452" s="157" t="s">
        <v>612</v>
      </c>
      <c r="B452" s="148" t="s">
        <v>417</v>
      </c>
      <c r="C452" s="302">
        <f t="shared" si="320"/>
        <v>3.3000000000000003</v>
      </c>
      <c r="D452" s="166">
        <f t="shared" si="317"/>
        <v>1023.0000000000001</v>
      </c>
      <c r="E452" s="136">
        <v>0</v>
      </c>
      <c r="F452" s="103">
        <f t="shared" si="318"/>
        <v>0</v>
      </c>
      <c r="G452" s="166">
        <v>0</v>
      </c>
      <c r="H452" s="166">
        <v>0</v>
      </c>
      <c r="I452" s="166">
        <v>0</v>
      </c>
      <c r="J452" s="136">
        <v>0</v>
      </c>
      <c r="K452" s="103">
        <f t="shared" si="319"/>
        <v>0</v>
      </c>
      <c r="L452" s="166">
        <v>0</v>
      </c>
      <c r="M452" s="166">
        <v>0</v>
      </c>
      <c r="N452" s="166">
        <v>0</v>
      </c>
      <c r="O452" s="302">
        <v>0</v>
      </c>
      <c r="P452" s="166">
        <f t="shared" si="293"/>
        <v>0</v>
      </c>
      <c r="Q452" s="166">
        <v>0</v>
      </c>
      <c r="R452" s="166">
        <v>0</v>
      </c>
      <c r="S452" s="303">
        <v>0</v>
      </c>
      <c r="T452" s="302">
        <v>0</v>
      </c>
      <c r="U452" s="166">
        <v>0</v>
      </c>
      <c r="V452" s="166">
        <v>0</v>
      </c>
      <c r="W452" s="166">
        <v>0</v>
      </c>
      <c r="X452" s="166">
        <v>0</v>
      </c>
      <c r="Y452" s="302">
        <v>3.3000000000000003</v>
      </c>
      <c r="Z452" s="166">
        <f t="shared" si="316"/>
        <v>1023.0000000000001</v>
      </c>
      <c r="AA452" s="166">
        <v>0</v>
      </c>
      <c r="AB452" s="166">
        <v>0</v>
      </c>
      <c r="AC452" s="303">
        <v>1023.0000000000001</v>
      </c>
      <c r="AD452" s="7"/>
    </row>
    <row r="453" spans="1:30" s="8" customFormat="1" ht="28.15" customHeight="1" outlineLevel="1" x14ac:dyDescent="0.2">
      <c r="A453" s="157" t="s">
        <v>613</v>
      </c>
      <c r="B453" s="148" t="s">
        <v>447</v>
      </c>
      <c r="C453" s="302">
        <f>E453+J453+O453+Y453+T453</f>
        <v>4.5</v>
      </c>
      <c r="D453" s="166">
        <f t="shared" si="317"/>
        <v>1395</v>
      </c>
      <c r="E453" s="136">
        <v>0</v>
      </c>
      <c r="F453" s="103">
        <f t="shared" si="318"/>
        <v>0</v>
      </c>
      <c r="G453" s="166">
        <v>0</v>
      </c>
      <c r="H453" s="166">
        <v>0</v>
      </c>
      <c r="I453" s="166">
        <v>0</v>
      </c>
      <c r="J453" s="136">
        <v>0</v>
      </c>
      <c r="K453" s="103">
        <f t="shared" si="319"/>
        <v>0</v>
      </c>
      <c r="L453" s="166">
        <v>0</v>
      </c>
      <c r="M453" s="166">
        <v>0</v>
      </c>
      <c r="N453" s="166">
        <v>0</v>
      </c>
      <c r="O453" s="302">
        <v>0</v>
      </c>
      <c r="P453" s="166">
        <f t="shared" si="293"/>
        <v>0</v>
      </c>
      <c r="Q453" s="166">
        <v>0</v>
      </c>
      <c r="R453" s="166">
        <v>0</v>
      </c>
      <c r="S453" s="303">
        <v>0</v>
      </c>
      <c r="T453" s="302">
        <v>0</v>
      </c>
      <c r="U453" s="166">
        <v>0</v>
      </c>
      <c r="V453" s="166">
        <v>0</v>
      </c>
      <c r="W453" s="166">
        <v>0</v>
      </c>
      <c r="X453" s="166">
        <v>0</v>
      </c>
      <c r="Y453" s="302">
        <v>4.5</v>
      </c>
      <c r="Z453" s="166">
        <f t="shared" si="316"/>
        <v>1395</v>
      </c>
      <c r="AA453" s="166">
        <v>0</v>
      </c>
      <c r="AB453" s="166">
        <v>0</v>
      </c>
      <c r="AC453" s="303">
        <v>1395</v>
      </c>
      <c r="AD453" s="7"/>
    </row>
    <row r="454" spans="1:30" s="8" customFormat="1" ht="28.9" customHeight="1" outlineLevel="1" x14ac:dyDescent="0.2">
      <c r="A454" s="164"/>
      <c r="B454" s="171" t="s">
        <v>444</v>
      </c>
      <c r="C454" s="299">
        <f>SUM(C455:C460)</f>
        <v>33.900000000000006</v>
      </c>
      <c r="D454" s="189">
        <f>SUM(D455:D460)</f>
        <v>9744</v>
      </c>
      <c r="E454" s="299">
        <f t="shared" ref="E454:S454" si="321">SUM(E455:E460)</f>
        <v>0</v>
      </c>
      <c r="F454" s="189">
        <f t="shared" si="321"/>
        <v>0</v>
      </c>
      <c r="G454" s="189">
        <f t="shared" si="321"/>
        <v>0</v>
      </c>
      <c r="H454" s="189">
        <f t="shared" si="321"/>
        <v>0</v>
      </c>
      <c r="I454" s="189">
        <f t="shared" si="321"/>
        <v>0</v>
      </c>
      <c r="J454" s="299">
        <f t="shared" si="321"/>
        <v>0</v>
      </c>
      <c r="K454" s="103">
        <f t="shared" si="319"/>
        <v>0</v>
      </c>
      <c r="L454" s="189">
        <f t="shared" si="321"/>
        <v>0</v>
      </c>
      <c r="M454" s="189">
        <f t="shared" si="321"/>
        <v>0</v>
      </c>
      <c r="N454" s="189">
        <f t="shared" si="321"/>
        <v>0</v>
      </c>
      <c r="O454" s="299">
        <f t="shared" si="321"/>
        <v>5.99</v>
      </c>
      <c r="P454" s="165">
        <f t="shared" si="293"/>
        <v>1250</v>
      </c>
      <c r="Q454" s="189">
        <f>SUM(Q455:Q460)</f>
        <v>0</v>
      </c>
      <c r="R454" s="189">
        <f>SUM(R455:R460)</f>
        <v>0</v>
      </c>
      <c r="S454" s="189">
        <f t="shared" si="321"/>
        <v>1250</v>
      </c>
      <c r="T454" s="299">
        <f>SUM(T455:T460)</f>
        <v>4.96</v>
      </c>
      <c r="U454" s="165">
        <f t="shared" ref="U454" si="322">V454+W454+X454</f>
        <v>1150</v>
      </c>
      <c r="V454" s="165">
        <f>SUM(V455:V460)</f>
        <v>0</v>
      </c>
      <c r="W454" s="165">
        <f>SUM(W455:W460)</f>
        <v>0</v>
      </c>
      <c r="X454" s="165">
        <f t="shared" ref="X454" si="323">SUM(X455:X460)</f>
        <v>1150</v>
      </c>
      <c r="Y454" s="299">
        <f>SUM(Y455:Y460)</f>
        <v>22.95</v>
      </c>
      <c r="Z454" s="165">
        <f t="shared" si="316"/>
        <v>7344</v>
      </c>
      <c r="AA454" s="189">
        <f>SUM(AA455:AA460)</f>
        <v>0</v>
      </c>
      <c r="AB454" s="189">
        <f>SUM(AB455:AB460)</f>
        <v>0</v>
      </c>
      <c r="AC454" s="189">
        <f>SUM(AC455:AC460)</f>
        <v>7344</v>
      </c>
      <c r="AD454" s="7"/>
    </row>
    <row r="455" spans="1:30" s="8" customFormat="1" ht="27" customHeight="1" outlineLevel="1" x14ac:dyDescent="0.2">
      <c r="A455" s="157" t="s">
        <v>614</v>
      </c>
      <c r="B455" s="148" t="s">
        <v>443</v>
      </c>
      <c r="C455" s="302">
        <f>E455+J455+O455+Y455+T455</f>
        <v>2.15</v>
      </c>
      <c r="D455" s="166">
        <f t="shared" si="317"/>
        <v>688</v>
      </c>
      <c r="E455" s="136">
        <v>0</v>
      </c>
      <c r="F455" s="103">
        <f t="shared" si="318"/>
        <v>0</v>
      </c>
      <c r="G455" s="166">
        <v>0</v>
      </c>
      <c r="H455" s="166">
        <v>0</v>
      </c>
      <c r="I455" s="166">
        <v>0</v>
      </c>
      <c r="J455" s="136">
        <v>0</v>
      </c>
      <c r="K455" s="103">
        <f t="shared" si="319"/>
        <v>0</v>
      </c>
      <c r="L455" s="166">
        <v>0</v>
      </c>
      <c r="M455" s="166">
        <v>0</v>
      </c>
      <c r="N455" s="166">
        <v>0</v>
      </c>
      <c r="O455" s="302">
        <v>0</v>
      </c>
      <c r="P455" s="166">
        <f t="shared" ref="P455:P460" si="324">Q455+R455+S455</f>
        <v>0</v>
      </c>
      <c r="Q455" s="166">
        <v>0</v>
      </c>
      <c r="R455" s="166">
        <v>0</v>
      </c>
      <c r="S455" s="303">
        <v>0</v>
      </c>
      <c r="T455" s="302">
        <v>0</v>
      </c>
      <c r="U455" s="166">
        <f>V455+W455+X455</f>
        <v>0</v>
      </c>
      <c r="V455" s="166">
        <v>0</v>
      </c>
      <c r="W455" s="166">
        <v>0</v>
      </c>
      <c r="X455" s="166">
        <v>0</v>
      </c>
      <c r="Y455" s="302">
        <v>2.15</v>
      </c>
      <c r="Z455" s="166">
        <f t="shared" si="316"/>
        <v>688</v>
      </c>
      <c r="AA455" s="166">
        <v>0</v>
      </c>
      <c r="AB455" s="166">
        <v>0</v>
      </c>
      <c r="AC455" s="303">
        <v>688</v>
      </c>
      <c r="AD455" s="7"/>
    </row>
    <row r="456" spans="1:30" s="8" customFormat="1" ht="22.15" customHeight="1" outlineLevel="1" x14ac:dyDescent="0.2">
      <c r="A456" s="157" t="s">
        <v>615</v>
      </c>
      <c r="B456" s="148" t="s">
        <v>358</v>
      </c>
      <c r="C456" s="302">
        <f t="shared" ref="C456:C460" si="325">E456+J456+O456+Y456+T456</f>
        <v>7</v>
      </c>
      <c r="D456" s="166">
        <f t="shared" si="317"/>
        <v>2240</v>
      </c>
      <c r="E456" s="136">
        <v>0</v>
      </c>
      <c r="F456" s="103">
        <f t="shared" si="318"/>
        <v>0</v>
      </c>
      <c r="G456" s="166">
        <v>0</v>
      </c>
      <c r="H456" s="166">
        <v>0</v>
      </c>
      <c r="I456" s="166">
        <v>0</v>
      </c>
      <c r="J456" s="136">
        <v>0</v>
      </c>
      <c r="K456" s="103">
        <f t="shared" si="319"/>
        <v>0</v>
      </c>
      <c r="L456" s="166">
        <v>0</v>
      </c>
      <c r="M456" s="166">
        <v>0</v>
      </c>
      <c r="N456" s="166">
        <v>0</v>
      </c>
      <c r="O456" s="302">
        <v>0</v>
      </c>
      <c r="P456" s="166">
        <f t="shared" si="324"/>
        <v>0</v>
      </c>
      <c r="Q456" s="166">
        <v>0</v>
      </c>
      <c r="R456" s="166">
        <v>0</v>
      </c>
      <c r="S456" s="303">
        <v>0</v>
      </c>
      <c r="T456" s="302">
        <v>0</v>
      </c>
      <c r="U456" s="166">
        <f t="shared" ref="U456:U458" si="326">V456+W456+X456</f>
        <v>0</v>
      </c>
      <c r="V456" s="166">
        <v>0</v>
      </c>
      <c r="W456" s="166">
        <v>0</v>
      </c>
      <c r="X456" s="166">
        <v>0</v>
      </c>
      <c r="Y456" s="302">
        <v>7</v>
      </c>
      <c r="Z456" s="166">
        <f t="shared" si="316"/>
        <v>2240</v>
      </c>
      <c r="AA456" s="166">
        <v>0</v>
      </c>
      <c r="AB456" s="166">
        <v>0</v>
      </c>
      <c r="AC456" s="303">
        <v>2240</v>
      </c>
      <c r="AD456" s="7"/>
    </row>
    <row r="457" spans="1:30" s="8" customFormat="1" ht="26.45" customHeight="1" outlineLevel="1" x14ac:dyDescent="0.2">
      <c r="A457" s="157" t="s">
        <v>616</v>
      </c>
      <c r="B457" s="148" t="s">
        <v>359</v>
      </c>
      <c r="C457" s="302">
        <f t="shared" si="325"/>
        <v>3.75</v>
      </c>
      <c r="D457" s="166">
        <f t="shared" si="317"/>
        <v>1200</v>
      </c>
      <c r="E457" s="136">
        <v>0</v>
      </c>
      <c r="F457" s="103">
        <f t="shared" si="318"/>
        <v>0</v>
      </c>
      <c r="G457" s="166">
        <v>0</v>
      </c>
      <c r="H457" s="166">
        <v>0</v>
      </c>
      <c r="I457" s="166">
        <v>0</v>
      </c>
      <c r="J457" s="136">
        <v>0</v>
      </c>
      <c r="K457" s="103">
        <f t="shared" si="319"/>
        <v>0</v>
      </c>
      <c r="L457" s="166">
        <v>0</v>
      </c>
      <c r="M457" s="166">
        <v>0</v>
      </c>
      <c r="N457" s="166">
        <v>0</v>
      </c>
      <c r="O457" s="302">
        <v>0</v>
      </c>
      <c r="P457" s="166">
        <f t="shared" si="324"/>
        <v>0</v>
      </c>
      <c r="Q457" s="166">
        <v>0</v>
      </c>
      <c r="R457" s="166">
        <v>0</v>
      </c>
      <c r="S457" s="303">
        <v>0</v>
      </c>
      <c r="T457" s="302">
        <v>0</v>
      </c>
      <c r="U457" s="166">
        <f t="shared" si="326"/>
        <v>0</v>
      </c>
      <c r="V457" s="166">
        <v>0</v>
      </c>
      <c r="W457" s="166">
        <v>0</v>
      </c>
      <c r="X457" s="166">
        <v>0</v>
      </c>
      <c r="Y457" s="302">
        <v>3.75</v>
      </c>
      <c r="Z457" s="166">
        <f t="shared" si="316"/>
        <v>1200</v>
      </c>
      <c r="AA457" s="166">
        <v>0</v>
      </c>
      <c r="AB457" s="166">
        <v>0</v>
      </c>
      <c r="AC457" s="303">
        <v>1200</v>
      </c>
      <c r="AD457" s="7"/>
    </row>
    <row r="458" spans="1:30" s="8" customFormat="1" ht="36" customHeight="1" outlineLevel="1" x14ac:dyDescent="0.2">
      <c r="A458" s="157" t="s">
        <v>617</v>
      </c>
      <c r="B458" s="148" t="s">
        <v>360</v>
      </c>
      <c r="C458" s="302">
        <f t="shared" si="325"/>
        <v>14.95</v>
      </c>
      <c r="D458" s="166">
        <f t="shared" si="317"/>
        <v>3680</v>
      </c>
      <c r="E458" s="136">
        <v>0</v>
      </c>
      <c r="F458" s="103">
        <f t="shared" si="318"/>
        <v>0</v>
      </c>
      <c r="G458" s="166">
        <v>0</v>
      </c>
      <c r="H458" s="166">
        <v>0</v>
      </c>
      <c r="I458" s="166">
        <v>0</v>
      </c>
      <c r="J458" s="136">
        <v>0</v>
      </c>
      <c r="K458" s="103">
        <f t="shared" si="319"/>
        <v>0</v>
      </c>
      <c r="L458" s="166">
        <v>0</v>
      </c>
      <c r="M458" s="166">
        <v>0</v>
      </c>
      <c r="N458" s="166">
        <v>0</v>
      </c>
      <c r="O458" s="302">
        <v>5.99</v>
      </c>
      <c r="P458" s="166">
        <f t="shared" si="324"/>
        <v>1250</v>
      </c>
      <c r="Q458" s="166">
        <v>0</v>
      </c>
      <c r="R458" s="166">
        <v>0</v>
      </c>
      <c r="S458" s="303">
        <v>1250</v>
      </c>
      <c r="T458" s="302">
        <v>4.96</v>
      </c>
      <c r="U458" s="166">
        <f t="shared" si="326"/>
        <v>1150</v>
      </c>
      <c r="V458" s="166">
        <v>0</v>
      </c>
      <c r="W458" s="166">
        <v>0</v>
      </c>
      <c r="X458" s="166">
        <v>1150</v>
      </c>
      <c r="Y458" s="302">
        <v>4</v>
      </c>
      <c r="Z458" s="166">
        <f t="shared" si="316"/>
        <v>1280</v>
      </c>
      <c r="AA458" s="166">
        <v>0</v>
      </c>
      <c r="AB458" s="166">
        <v>0</v>
      </c>
      <c r="AC458" s="303">
        <v>1280</v>
      </c>
      <c r="AD458" s="7"/>
    </row>
    <row r="459" spans="1:30" s="8" customFormat="1" ht="24" customHeight="1" outlineLevel="1" x14ac:dyDescent="0.2">
      <c r="A459" s="157" t="s">
        <v>618</v>
      </c>
      <c r="B459" s="148" t="s">
        <v>361</v>
      </c>
      <c r="C459" s="302">
        <f t="shared" si="325"/>
        <v>3.55</v>
      </c>
      <c r="D459" s="166">
        <f t="shared" si="317"/>
        <v>1136</v>
      </c>
      <c r="E459" s="136">
        <v>0</v>
      </c>
      <c r="F459" s="103">
        <f t="shared" si="318"/>
        <v>0</v>
      </c>
      <c r="G459" s="166">
        <v>0</v>
      </c>
      <c r="H459" s="166">
        <v>0</v>
      </c>
      <c r="I459" s="166">
        <v>0</v>
      </c>
      <c r="J459" s="136">
        <v>0</v>
      </c>
      <c r="K459" s="103">
        <f t="shared" si="319"/>
        <v>0</v>
      </c>
      <c r="L459" s="166">
        <v>0</v>
      </c>
      <c r="M459" s="166">
        <v>0</v>
      </c>
      <c r="N459" s="166">
        <v>0</v>
      </c>
      <c r="O459" s="302">
        <v>0</v>
      </c>
      <c r="P459" s="166">
        <f t="shared" si="324"/>
        <v>0</v>
      </c>
      <c r="Q459" s="166">
        <v>0</v>
      </c>
      <c r="R459" s="166">
        <v>0</v>
      </c>
      <c r="S459" s="303">
        <v>0</v>
      </c>
      <c r="T459" s="302">
        <v>0</v>
      </c>
      <c r="U459" s="166">
        <f>V459+W459+X459</f>
        <v>0</v>
      </c>
      <c r="V459" s="166">
        <v>0</v>
      </c>
      <c r="W459" s="166">
        <v>0</v>
      </c>
      <c r="X459" s="166">
        <v>0</v>
      </c>
      <c r="Y459" s="302">
        <v>3.55</v>
      </c>
      <c r="Z459" s="166">
        <f t="shared" si="316"/>
        <v>1136</v>
      </c>
      <c r="AA459" s="166">
        <v>0</v>
      </c>
      <c r="AB459" s="166">
        <v>0</v>
      </c>
      <c r="AC459" s="303">
        <v>1136</v>
      </c>
      <c r="AD459" s="7"/>
    </row>
    <row r="460" spans="1:30" s="8" customFormat="1" ht="23.45" customHeight="1" outlineLevel="1" x14ac:dyDescent="0.2">
      <c r="A460" s="157" t="s">
        <v>619</v>
      </c>
      <c r="B460" s="148" t="s">
        <v>362</v>
      </c>
      <c r="C460" s="302">
        <f t="shared" si="325"/>
        <v>2.5</v>
      </c>
      <c r="D460" s="166">
        <f t="shared" si="317"/>
        <v>800</v>
      </c>
      <c r="E460" s="136">
        <v>0</v>
      </c>
      <c r="F460" s="103">
        <f t="shared" si="318"/>
        <v>0</v>
      </c>
      <c r="G460" s="166">
        <v>0</v>
      </c>
      <c r="H460" s="166">
        <v>0</v>
      </c>
      <c r="I460" s="166">
        <v>0</v>
      </c>
      <c r="J460" s="136">
        <v>0</v>
      </c>
      <c r="K460" s="103">
        <f t="shared" si="319"/>
        <v>0</v>
      </c>
      <c r="L460" s="166">
        <v>0</v>
      </c>
      <c r="M460" s="166">
        <v>0</v>
      </c>
      <c r="N460" s="166">
        <v>0</v>
      </c>
      <c r="O460" s="302">
        <v>0</v>
      </c>
      <c r="P460" s="166">
        <f t="shared" si="324"/>
        <v>0</v>
      </c>
      <c r="Q460" s="166">
        <v>0</v>
      </c>
      <c r="R460" s="166">
        <v>0</v>
      </c>
      <c r="S460" s="303">
        <v>0</v>
      </c>
      <c r="T460" s="302">
        <v>0</v>
      </c>
      <c r="U460" s="166">
        <f>V460+W460+X460</f>
        <v>0</v>
      </c>
      <c r="V460" s="166">
        <v>0</v>
      </c>
      <c r="W460" s="166">
        <v>0</v>
      </c>
      <c r="X460" s="166">
        <v>0</v>
      </c>
      <c r="Y460" s="302">
        <v>2.5</v>
      </c>
      <c r="Z460" s="166">
        <f t="shared" si="316"/>
        <v>800</v>
      </c>
      <c r="AA460" s="166">
        <v>0</v>
      </c>
      <c r="AB460" s="166">
        <v>0</v>
      </c>
      <c r="AC460" s="303">
        <v>800</v>
      </c>
      <c r="AD460" s="7"/>
    </row>
    <row r="461" spans="1:30" s="8" customFormat="1" ht="28.15" customHeight="1" outlineLevel="1" x14ac:dyDescent="0.2">
      <c r="A461" s="188"/>
      <c r="B461" s="168" t="s">
        <v>442</v>
      </c>
      <c r="C461" s="299">
        <f>SUM(C462:C511)</f>
        <v>81.900000000000006</v>
      </c>
      <c r="D461" s="189">
        <f>SUM(D462:D511)</f>
        <v>25747</v>
      </c>
      <c r="E461" s="299">
        <f t="shared" ref="E461:X461" si="327">SUM(E462:E511)</f>
        <v>0</v>
      </c>
      <c r="F461" s="189">
        <f t="shared" si="327"/>
        <v>0</v>
      </c>
      <c r="G461" s="189">
        <f t="shared" si="327"/>
        <v>0</v>
      </c>
      <c r="H461" s="189">
        <f t="shared" si="327"/>
        <v>0</v>
      </c>
      <c r="I461" s="189">
        <f t="shared" si="327"/>
        <v>0</v>
      </c>
      <c r="J461" s="299">
        <f t="shared" si="327"/>
        <v>2.8</v>
      </c>
      <c r="K461" s="189">
        <f>SUM(L461:N461)</f>
        <v>1380</v>
      </c>
      <c r="L461" s="189">
        <f t="shared" si="327"/>
        <v>0</v>
      </c>
      <c r="M461" s="189">
        <f t="shared" si="327"/>
        <v>0</v>
      </c>
      <c r="N461" s="189">
        <f>SUM(N462:N511)</f>
        <v>1380</v>
      </c>
      <c r="O461" s="299">
        <f t="shared" si="327"/>
        <v>0</v>
      </c>
      <c r="P461" s="165">
        <f t="shared" si="293"/>
        <v>0</v>
      </c>
      <c r="Q461" s="189">
        <f t="shared" si="327"/>
        <v>0</v>
      </c>
      <c r="R461" s="189">
        <f t="shared" si="327"/>
        <v>0</v>
      </c>
      <c r="S461" s="189">
        <f t="shared" si="327"/>
        <v>0</v>
      </c>
      <c r="T461" s="299">
        <f>SUM(T462:T511)</f>
        <v>0</v>
      </c>
      <c r="U461" s="165">
        <f>V461+W461+X461</f>
        <v>0</v>
      </c>
      <c r="V461" s="165">
        <f t="shared" si="327"/>
        <v>0</v>
      </c>
      <c r="W461" s="165">
        <f t="shared" si="327"/>
        <v>0</v>
      </c>
      <c r="X461" s="165">
        <f t="shared" si="327"/>
        <v>0</v>
      </c>
      <c r="Y461" s="299">
        <f>SUM(Y462:Y511)</f>
        <v>79.100000000000009</v>
      </c>
      <c r="Z461" s="165">
        <f t="shared" si="316"/>
        <v>24367</v>
      </c>
      <c r="AA461" s="189">
        <f>SUM(V462:V511)</f>
        <v>0</v>
      </c>
      <c r="AB461" s="189">
        <f>SUM(W462:W511)</f>
        <v>0</v>
      </c>
      <c r="AC461" s="189">
        <f>SUM(AC462:AC511)</f>
        <v>24367</v>
      </c>
      <c r="AD461" s="7"/>
    </row>
    <row r="462" spans="1:30" s="8" customFormat="1" ht="33" customHeight="1" outlineLevel="1" x14ac:dyDescent="0.2">
      <c r="A462" s="157" t="s">
        <v>620</v>
      </c>
      <c r="B462" s="148" t="s">
        <v>355</v>
      </c>
      <c r="C462" s="302">
        <f>E462+J462+O462+Y462+T462</f>
        <v>4.66</v>
      </c>
      <c r="D462" s="166">
        <f t="shared" si="317"/>
        <v>1398</v>
      </c>
      <c r="E462" s="136">
        <v>0</v>
      </c>
      <c r="F462" s="103">
        <f t="shared" si="318"/>
        <v>0</v>
      </c>
      <c r="G462" s="166">
        <v>0</v>
      </c>
      <c r="H462" s="166">
        <v>0</v>
      </c>
      <c r="I462" s="166">
        <v>0</v>
      </c>
      <c r="J462" s="136">
        <v>0</v>
      </c>
      <c r="K462" s="103">
        <f t="shared" ref="K462:K511" si="328">L462+M462+N462</f>
        <v>0</v>
      </c>
      <c r="L462" s="166">
        <v>0</v>
      </c>
      <c r="M462" s="166">
        <v>0</v>
      </c>
      <c r="N462" s="166">
        <v>0</v>
      </c>
      <c r="O462" s="302">
        <v>0</v>
      </c>
      <c r="P462" s="166">
        <f t="shared" si="293"/>
        <v>0</v>
      </c>
      <c r="Q462" s="166">
        <v>0</v>
      </c>
      <c r="R462" s="166">
        <v>0</v>
      </c>
      <c r="S462" s="303">
        <v>0</v>
      </c>
      <c r="T462" s="302">
        <v>0</v>
      </c>
      <c r="U462" s="166">
        <v>0</v>
      </c>
      <c r="V462" s="166">
        <v>0</v>
      </c>
      <c r="W462" s="166">
        <v>0</v>
      </c>
      <c r="X462" s="166">
        <v>0</v>
      </c>
      <c r="Y462" s="302">
        <v>4.66</v>
      </c>
      <c r="Z462" s="166">
        <f t="shared" si="316"/>
        <v>1398</v>
      </c>
      <c r="AA462" s="166">
        <v>0</v>
      </c>
      <c r="AB462" s="166">
        <v>0</v>
      </c>
      <c r="AC462" s="303">
        <v>1398</v>
      </c>
      <c r="AD462" s="7"/>
    </row>
    <row r="463" spans="1:30" s="8" customFormat="1" ht="36" customHeight="1" outlineLevel="1" x14ac:dyDescent="0.2">
      <c r="A463" s="157" t="s">
        <v>621</v>
      </c>
      <c r="B463" s="148" t="s">
        <v>364</v>
      </c>
      <c r="C463" s="302">
        <f t="shared" ref="C463:C504" si="329">E463+J463+O463+Y463+T463</f>
        <v>1.35</v>
      </c>
      <c r="D463" s="166">
        <f t="shared" si="317"/>
        <v>405</v>
      </c>
      <c r="E463" s="136">
        <v>0</v>
      </c>
      <c r="F463" s="103">
        <f t="shared" si="318"/>
        <v>0</v>
      </c>
      <c r="G463" s="166">
        <v>0</v>
      </c>
      <c r="H463" s="166">
        <v>0</v>
      </c>
      <c r="I463" s="166">
        <v>0</v>
      </c>
      <c r="J463" s="136">
        <v>0</v>
      </c>
      <c r="K463" s="103">
        <f t="shared" si="328"/>
        <v>0</v>
      </c>
      <c r="L463" s="166">
        <v>0</v>
      </c>
      <c r="M463" s="166">
        <v>0</v>
      </c>
      <c r="N463" s="166">
        <v>0</v>
      </c>
      <c r="O463" s="302">
        <v>0</v>
      </c>
      <c r="P463" s="166">
        <f t="shared" si="293"/>
        <v>0</v>
      </c>
      <c r="Q463" s="166">
        <v>0</v>
      </c>
      <c r="R463" s="166">
        <v>0</v>
      </c>
      <c r="S463" s="303">
        <v>0</v>
      </c>
      <c r="T463" s="302">
        <v>0</v>
      </c>
      <c r="U463" s="166">
        <v>0</v>
      </c>
      <c r="V463" s="166">
        <v>0</v>
      </c>
      <c r="W463" s="166">
        <v>0</v>
      </c>
      <c r="X463" s="166">
        <v>0</v>
      </c>
      <c r="Y463" s="302">
        <v>1.35</v>
      </c>
      <c r="Z463" s="166">
        <f t="shared" si="316"/>
        <v>405</v>
      </c>
      <c r="AA463" s="166">
        <v>0</v>
      </c>
      <c r="AB463" s="166">
        <v>0</v>
      </c>
      <c r="AC463" s="303">
        <v>405</v>
      </c>
      <c r="AD463" s="7"/>
    </row>
    <row r="464" spans="1:30" s="8" customFormat="1" ht="36" customHeight="1" outlineLevel="1" x14ac:dyDescent="0.2">
      <c r="A464" s="157" t="s">
        <v>622</v>
      </c>
      <c r="B464" s="148" t="s">
        <v>365</v>
      </c>
      <c r="C464" s="302">
        <f t="shared" si="329"/>
        <v>0.4</v>
      </c>
      <c r="D464" s="166">
        <f t="shared" si="317"/>
        <v>120</v>
      </c>
      <c r="E464" s="136">
        <v>0</v>
      </c>
      <c r="F464" s="103">
        <f t="shared" si="318"/>
        <v>0</v>
      </c>
      <c r="G464" s="166">
        <v>0</v>
      </c>
      <c r="H464" s="166">
        <v>0</v>
      </c>
      <c r="I464" s="166">
        <v>0</v>
      </c>
      <c r="J464" s="136">
        <v>0</v>
      </c>
      <c r="K464" s="103">
        <f t="shared" si="328"/>
        <v>0</v>
      </c>
      <c r="L464" s="166">
        <v>0</v>
      </c>
      <c r="M464" s="166">
        <v>0</v>
      </c>
      <c r="N464" s="166">
        <v>0</v>
      </c>
      <c r="O464" s="302">
        <v>0</v>
      </c>
      <c r="P464" s="166">
        <f t="shared" si="293"/>
        <v>0</v>
      </c>
      <c r="Q464" s="166">
        <v>0</v>
      </c>
      <c r="R464" s="166">
        <v>0</v>
      </c>
      <c r="S464" s="303">
        <v>0</v>
      </c>
      <c r="T464" s="302">
        <v>0</v>
      </c>
      <c r="U464" s="166">
        <v>0</v>
      </c>
      <c r="V464" s="166">
        <v>0</v>
      </c>
      <c r="W464" s="166">
        <v>0</v>
      </c>
      <c r="X464" s="166">
        <v>0</v>
      </c>
      <c r="Y464" s="302">
        <v>0.4</v>
      </c>
      <c r="Z464" s="166">
        <f t="shared" si="316"/>
        <v>120</v>
      </c>
      <c r="AA464" s="166">
        <v>0</v>
      </c>
      <c r="AB464" s="166">
        <v>0</v>
      </c>
      <c r="AC464" s="303">
        <v>120</v>
      </c>
      <c r="AD464" s="7"/>
    </row>
    <row r="465" spans="1:30" s="8" customFormat="1" ht="35.450000000000003" customHeight="1" outlineLevel="1" x14ac:dyDescent="0.2">
      <c r="A465" s="157" t="s">
        <v>623</v>
      </c>
      <c r="B465" s="167" t="s">
        <v>366</v>
      </c>
      <c r="C465" s="302">
        <f t="shared" si="329"/>
        <v>0.56000000000000005</v>
      </c>
      <c r="D465" s="166">
        <f t="shared" si="317"/>
        <v>168.00000000000003</v>
      </c>
      <c r="E465" s="136">
        <v>0</v>
      </c>
      <c r="F465" s="103">
        <f t="shared" si="318"/>
        <v>0</v>
      </c>
      <c r="G465" s="166">
        <v>0</v>
      </c>
      <c r="H465" s="166">
        <v>0</v>
      </c>
      <c r="I465" s="166">
        <v>0</v>
      </c>
      <c r="J465" s="136">
        <v>0</v>
      </c>
      <c r="K465" s="103">
        <f t="shared" si="328"/>
        <v>0</v>
      </c>
      <c r="L465" s="166">
        <v>0</v>
      </c>
      <c r="M465" s="166">
        <v>0</v>
      </c>
      <c r="N465" s="166">
        <v>0</v>
      </c>
      <c r="O465" s="302">
        <v>0</v>
      </c>
      <c r="P465" s="166">
        <f t="shared" si="293"/>
        <v>0</v>
      </c>
      <c r="Q465" s="166">
        <v>0</v>
      </c>
      <c r="R465" s="166">
        <v>0</v>
      </c>
      <c r="S465" s="303">
        <v>0</v>
      </c>
      <c r="T465" s="302">
        <v>0</v>
      </c>
      <c r="U465" s="166">
        <v>0</v>
      </c>
      <c r="V465" s="166">
        <v>0</v>
      </c>
      <c r="W465" s="166">
        <v>0</v>
      </c>
      <c r="X465" s="166">
        <v>0</v>
      </c>
      <c r="Y465" s="302">
        <v>0.56000000000000005</v>
      </c>
      <c r="Z465" s="166">
        <f t="shared" si="316"/>
        <v>168.00000000000003</v>
      </c>
      <c r="AA465" s="166">
        <v>0</v>
      </c>
      <c r="AB465" s="166">
        <v>0</v>
      </c>
      <c r="AC465" s="303">
        <v>168.00000000000003</v>
      </c>
      <c r="AD465" s="7"/>
    </row>
    <row r="466" spans="1:30" s="8" customFormat="1" ht="28.15" customHeight="1" outlineLevel="1" x14ac:dyDescent="0.2">
      <c r="A466" s="157" t="s">
        <v>624</v>
      </c>
      <c r="B466" s="167" t="s">
        <v>441</v>
      </c>
      <c r="C466" s="302">
        <f t="shared" si="329"/>
        <v>1.45</v>
      </c>
      <c r="D466" s="166">
        <f t="shared" si="317"/>
        <v>435</v>
      </c>
      <c r="E466" s="136">
        <v>0</v>
      </c>
      <c r="F466" s="103">
        <f t="shared" si="318"/>
        <v>0</v>
      </c>
      <c r="G466" s="166">
        <v>0</v>
      </c>
      <c r="H466" s="166">
        <v>0</v>
      </c>
      <c r="I466" s="166">
        <v>0</v>
      </c>
      <c r="J466" s="136">
        <v>0</v>
      </c>
      <c r="K466" s="103">
        <f t="shared" si="328"/>
        <v>0</v>
      </c>
      <c r="L466" s="166">
        <v>0</v>
      </c>
      <c r="M466" s="166">
        <v>0</v>
      </c>
      <c r="N466" s="166">
        <v>0</v>
      </c>
      <c r="O466" s="302">
        <v>0</v>
      </c>
      <c r="P466" s="166">
        <f t="shared" si="293"/>
        <v>0</v>
      </c>
      <c r="Q466" s="166">
        <v>0</v>
      </c>
      <c r="R466" s="166">
        <v>0</v>
      </c>
      <c r="S466" s="303">
        <v>0</v>
      </c>
      <c r="T466" s="302">
        <v>0</v>
      </c>
      <c r="U466" s="166">
        <v>0</v>
      </c>
      <c r="V466" s="166">
        <v>0</v>
      </c>
      <c r="W466" s="166">
        <v>0</v>
      </c>
      <c r="X466" s="166">
        <v>0</v>
      </c>
      <c r="Y466" s="302">
        <v>1.45</v>
      </c>
      <c r="Z466" s="166">
        <f t="shared" si="316"/>
        <v>435</v>
      </c>
      <c r="AA466" s="166">
        <v>0</v>
      </c>
      <c r="AB466" s="166">
        <v>0</v>
      </c>
      <c r="AC466" s="303">
        <v>435</v>
      </c>
      <c r="AD466" s="7"/>
    </row>
    <row r="467" spans="1:30" s="8" customFormat="1" ht="26.45" customHeight="1" outlineLevel="1" x14ac:dyDescent="0.2">
      <c r="A467" s="157" t="s">
        <v>625</v>
      </c>
      <c r="B467" s="167" t="s">
        <v>368</v>
      </c>
      <c r="C467" s="302">
        <f t="shared" si="329"/>
        <v>4.62</v>
      </c>
      <c r="D467" s="166">
        <f t="shared" si="317"/>
        <v>1386</v>
      </c>
      <c r="E467" s="136">
        <v>0</v>
      </c>
      <c r="F467" s="103">
        <f t="shared" si="318"/>
        <v>0</v>
      </c>
      <c r="G467" s="166">
        <v>0</v>
      </c>
      <c r="H467" s="166">
        <v>0</v>
      </c>
      <c r="I467" s="166">
        <v>0</v>
      </c>
      <c r="J467" s="136">
        <v>0</v>
      </c>
      <c r="K467" s="103">
        <f t="shared" si="328"/>
        <v>0</v>
      </c>
      <c r="L467" s="166">
        <v>0</v>
      </c>
      <c r="M467" s="166">
        <v>0</v>
      </c>
      <c r="N467" s="166">
        <v>0</v>
      </c>
      <c r="O467" s="302">
        <v>0</v>
      </c>
      <c r="P467" s="166">
        <f t="shared" si="293"/>
        <v>0</v>
      </c>
      <c r="Q467" s="166">
        <v>0</v>
      </c>
      <c r="R467" s="166">
        <v>0</v>
      </c>
      <c r="S467" s="303">
        <v>0</v>
      </c>
      <c r="T467" s="302">
        <v>0</v>
      </c>
      <c r="U467" s="166">
        <v>0</v>
      </c>
      <c r="V467" s="166">
        <v>0</v>
      </c>
      <c r="W467" s="166">
        <v>0</v>
      </c>
      <c r="X467" s="166">
        <v>0</v>
      </c>
      <c r="Y467" s="302">
        <v>4.62</v>
      </c>
      <c r="Z467" s="166">
        <f t="shared" si="316"/>
        <v>1386</v>
      </c>
      <c r="AA467" s="166">
        <v>0</v>
      </c>
      <c r="AB467" s="166">
        <v>0</v>
      </c>
      <c r="AC467" s="303">
        <v>1386</v>
      </c>
      <c r="AD467" s="7"/>
    </row>
    <row r="468" spans="1:30" s="8" customFormat="1" ht="25.9" customHeight="1" outlineLevel="1" x14ac:dyDescent="0.2">
      <c r="A468" s="157" t="s">
        <v>626</v>
      </c>
      <c r="B468" s="167" t="s">
        <v>369</v>
      </c>
      <c r="C468" s="302">
        <f t="shared" si="329"/>
        <v>1.23</v>
      </c>
      <c r="D468" s="166">
        <f t="shared" si="317"/>
        <v>369</v>
      </c>
      <c r="E468" s="136">
        <v>0</v>
      </c>
      <c r="F468" s="103">
        <f t="shared" si="318"/>
        <v>0</v>
      </c>
      <c r="G468" s="166">
        <v>0</v>
      </c>
      <c r="H468" s="166">
        <v>0</v>
      </c>
      <c r="I468" s="166">
        <v>0</v>
      </c>
      <c r="J468" s="136">
        <v>0</v>
      </c>
      <c r="K468" s="103">
        <f t="shared" si="328"/>
        <v>0</v>
      </c>
      <c r="L468" s="166">
        <v>0</v>
      </c>
      <c r="M468" s="166">
        <v>0</v>
      </c>
      <c r="N468" s="166">
        <v>0</v>
      </c>
      <c r="O468" s="302">
        <v>0</v>
      </c>
      <c r="P468" s="166">
        <f t="shared" si="293"/>
        <v>0</v>
      </c>
      <c r="Q468" s="166">
        <v>0</v>
      </c>
      <c r="R468" s="166">
        <v>0</v>
      </c>
      <c r="S468" s="303">
        <v>0</v>
      </c>
      <c r="T468" s="302">
        <v>0</v>
      </c>
      <c r="U468" s="166">
        <f>V468+W468+X468</f>
        <v>0</v>
      </c>
      <c r="V468" s="166">
        <v>0</v>
      </c>
      <c r="W468" s="166">
        <v>0</v>
      </c>
      <c r="X468" s="166">
        <v>0</v>
      </c>
      <c r="Y468" s="302">
        <v>1.23</v>
      </c>
      <c r="Z468" s="166">
        <f t="shared" si="316"/>
        <v>369</v>
      </c>
      <c r="AA468" s="166">
        <v>0</v>
      </c>
      <c r="AB468" s="166">
        <v>0</v>
      </c>
      <c r="AC468" s="303">
        <v>369</v>
      </c>
      <c r="AD468" s="7"/>
    </row>
    <row r="469" spans="1:30" s="8" customFormat="1" ht="31.15" customHeight="1" outlineLevel="1" x14ac:dyDescent="0.2">
      <c r="A469" s="157" t="s">
        <v>627</v>
      </c>
      <c r="B469" s="167" t="s">
        <v>370</v>
      </c>
      <c r="C469" s="302">
        <f t="shared" si="329"/>
        <v>1.9300000000000002</v>
      </c>
      <c r="D469" s="166">
        <f t="shared" si="317"/>
        <v>579</v>
      </c>
      <c r="E469" s="136">
        <v>0</v>
      </c>
      <c r="F469" s="103">
        <f t="shared" si="318"/>
        <v>0</v>
      </c>
      <c r="G469" s="166">
        <v>0</v>
      </c>
      <c r="H469" s="166">
        <v>0</v>
      </c>
      <c r="I469" s="166">
        <v>0</v>
      </c>
      <c r="J469" s="136">
        <v>0</v>
      </c>
      <c r="K469" s="103">
        <f t="shared" si="328"/>
        <v>0</v>
      </c>
      <c r="L469" s="166">
        <v>0</v>
      </c>
      <c r="M469" s="166">
        <v>0</v>
      </c>
      <c r="N469" s="166">
        <v>0</v>
      </c>
      <c r="O469" s="302">
        <v>0</v>
      </c>
      <c r="P469" s="166">
        <f t="shared" si="293"/>
        <v>0</v>
      </c>
      <c r="Q469" s="166">
        <v>0</v>
      </c>
      <c r="R469" s="166">
        <v>0</v>
      </c>
      <c r="S469" s="303">
        <v>0</v>
      </c>
      <c r="T469" s="302">
        <v>0</v>
      </c>
      <c r="U469" s="166">
        <v>0</v>
      </c>
      <c r="V469" s="166">
        <v>0</v>
      </c>
      <c r="W469" s="166">
        <v>0</v>
      </c>
      <c r="X469" s="166">
        <v>0</v>
      </c>
      <c r="Y469" s="302">
        <v>1.9300000000000002</v>
      </c>
      <c r="Z469" s="166">
        <f t="shared" si="316"/>
        <v>579</v>
      </c>
      <c r="AA469" s="166">
        <v>0</v>
      </c>
      <c r="AB469" s="166">
        <v>0</v>
      </c>
      <c r="AC469" s="303">
        <v>579</v>
      </c>
      <c r="AD469" s="7"/>
    </row>
    <row r="470" spans="1:30" s="8" customFormat="1" ht="37.9" customHeight="1" outlineLevel="1" x14ac:dyDescent="0.2">
      <c r="A470" s="157" t="s">
        <v>628</v>
      </c>
      <c r="B470" s="167" t="s">
        <v>452</v>
      </c>
      <c r="C470" s="302">
        <f t="shared" si="329"/>
        <v>1.82</v>
      </c>
      <c r="D470" s="166">
        <f t="shared" si="317"/>
        <v>545</v>
      </c>
      <c r="E470" s="136">
        <v>0</v>
      </c>
      <c r="F470" s="103">
        <f t="shared" si="318"/>
        <v>0</v>
      </c>
      <c r="G470" s="166">
        <v>0</v>
      </c>
      <c r="H470" s="166">
        <v>0</v>
      </c>
      <c r="I470" s="166">
        <v>0</v>
      </c>
      <c r="J470" s="136">
        <v>0</v>
      </c>
      <c r="K470" s="103">
        <f t="shared" si="328"/>
        <v>0</v>
      </c>
      <c r="L470" s="166">
        <v>0</v>
      </c>
      <c r="M470" s="166">
        <v>0</v>
      </c>
      <c r="N470" s="166">
        <v>0</v>
      </c>
      <c r="O470" s="302">
        <v>0</v>
      </c>
      <c r="P470" s="166">
        <f t="shared" si="293"/>
        <v>0</v>
      </c>
      <c r="Q470" s="166">
        <v>0</v>
      </c>
      <c r="R470" s="166">
        <v>0</v>
      </c>
      <c r="S470" s="303">
        <v>0</v>
      </c>
      <c r="T470" s="302">
        <v>0</v>
      </c>
      <c r="U470" s="166">
        <v>0</v>
      </c>
      <c r="V470" s="166">
        <v>0</v>
      </c>
      <c r="W470" s="166">
        <v>0</v>
      </c>
      <c r="X470" s="166">
        <v>0</v>
      </c>
      <c r="Y470" s="302">
        <v>1.82</v>
      </c>
      <c r="Z470" s="166">
        <f t="shared" si="316"/>
        <v>545</v>
      </c>
      <c r="AA470" s="166">
        <v>0</v>
      </c>
      <c r="AB470" s="166">
        <v>0</v>
      </c>
      <c r="AC470" s="303">
        <v>545</v>
      </c>
      <c r="AD470" s="7"/>
    </row>
    <row r="471" spans="1:30" s="8" customFormat="1" ht="25.15" customHeight="1" outlineLevel="1" x14ac:dyDescent="0.2">
      <c r="A471" s="157" t="s">
        <v>629</v>
      </c>
      <c r="B471" s="167" t="s">
        <v>371</v>
      </c>
      <c r="C471" s="302">
        <f t="shared" si="329"/>
        <v>1.6900000000000002</v>
      </c>
      <c r="D471" s="166">
        <f t="shared" si="317"/>
        <v>507.00000000000006</v>
      </c>
      <c r="E471" s="136">
        <v>0</v>
      </c>
      <c r="F471" s="103">
        <f t="shared" si="318"/>
        <v>0</v>
      </c>
      <c r="G471" s="166">
        <v>0</v>
      </c>
      <c r="H471" s="166">
        <v>0</v>
      </c>
      <c r="I471" s="166">
        <v>0</v>
      </c>
      <c r="J471" s="136">
        <v>0</v>
      </c>
      <c r="K471" s="103">
        <f t="shared" si="328"/>
        <v>0</v>
      </c>
      <c r="L471" s="166">
        <v>0</v>
      </c>
      <c r="M471" s="166">
        <v>0</v>
      </c>
      <c r="N471" s="166">
        <v>0</v>
      </c>
      <c r="O471" s="302">
        <v>0</v>
      </c>
      <c r="P471" s="166">
        <f t="shared" si="293"/>
        <v>0</v>
      </c>
      <c r="Q471" s="166">
        <v>0</v>
      </c>
      <c r="R471" s="166">
        <v>0</v>
      </c>
      <c r="S471" s="303">
        <v>0</v>
      </c>
      <c r="T471" s="302">
        <v>0</v>
      </c>
      <c r="U471" s="166">
        <v>0</v>
      </c>
      <c r="V471" s="166">
        <v>0</v>
      </c>
      <c r="W471" s="166">
        <v>0</v>
      </c>
      <c r="X471" s="166">
        <v>0</v>
      </c>
      <c r="Y471" s="302">
        <v>1.6900000000000002</v>
      </c>
      <c r="Z471" s="166">
        <f t="shared" si="316"/>
        <v>507.00000000000006</v>
      </c>
      <c r="AA471" s="166">
        <v>0</v>
      </c>
      <c r="AB471" s="166">
        <v>0</v>
      </c>
      <c r="AC471" s="303">
        <v>507.00000000000006</v>
      </c>
      <c r="AD471" s="7"/>
    </row>
    <row r="472" spans="1:30" s="8" customFormat="1" ht="28.15" customHeight="1" outlineLevel="1" x14ac:dyDescent="0.2">
      <c r="A472" s="157" t="s">
        <v>630</v>
      </c>
      <c r="B472" s="167" t="s">
        <v>372</v>
      </c>
      <c r="C472" s="302">
        <f t="shared" si="329"/>
        <v>1.1000000000000001</v>
      </c>
      <c r="D472" s="166">
        <f t="shared" si="317"/>
        <v>330</v>
      </c>
      <c r="E472" s="136">
        <v>0</v>
      </c>
      <c r="F472" s="103">
        <f t="shared" si="318"/>
        <v>0</v>
      </c>
      <c r="G472" s="166">
        <v>0</v>
      </c>
      <c r="H472" s="166">
        <v>0</v>
      </c>
      <c r="I472" s="166">
        <v>0</v>
      </c>
      <c r="J472" s="136">
        <v>0</v>
      </c>
      <c r="K472" s="103">
        <f t="shared" si="328"/>
        <v>0</v>
      </c>
      <c r="L472" s="166">
        <v>0</v>
      </c>
      <c r="M472" s="166">
        <v>0</v>
      </c>
      <c r="N472" s="166">
        <v>0</v>
      </c>
      <c r="O472" s="302">
        <v>0</v>
      </c>
      <c r="P472" s="166">
        <f t="shared" si="293"/>
        <v>0</v>
      </c>
      <c r="Q472" s="166">
        <v>0</v>
      </c>
      <c r="R472" s="166">
        <v>0</v>
      </c>
      <c r="S472" s="303">
        <v>0</v>
      </c>
      <c r="T472" s="302">
        <v>0</v>
      </c>
      <c r="U472" s="166">
        <v>0</v>
      </c>
      <c r="V472" s="166">
        <v>0</v>
      </c>
      <c r="W472" s="166">
        <v>0</v>
      </c>
      <c r="X472" s="166">
        <v>0</v>
      </c>
      <c r="Y472" s="302">
        <v>1.1000000000000001</v>
      </c>
      <c r="Z472" s="166">
        <f t="shared" si="316"/>
        <v>330</v>
      </c>
      <c r="AA472" s="166">
        <v>0</v>
      </c>
      <c r="AB472" s="166">
        <v>0</v>
      </c>
      <c r="AC472" s="303">
        <v>330</v>
      </c>
      <c r="AD472" s="7"/>
    </row>
    <row r="473" spans="1:30" s="8" customFormat="1" ht="24" customHeight="1" outlineLevel="1" x14ac:dyDescent="0.2">
      <c r="A473" s="157" t="s">
        <v>631</v>
      </c>
      <c r="B473" s="167" t="s">
        <v>373</v>
      </c>
      <c r="C473" s="302">
        <f t="shared" si="329"/>
        <v>0.35000000000000003</v>
      </c>
      <c r="D473" s="166">
        <f t="shared" si="317"/>
        <v>105.00000000000001</v>
      </c>
      <c r="E473" s="136">
        <v>0</v>
      </c>
      <c r="F473" s="103">
        <f t="shared" si="318"/>
        <v>0</v>
      </c>
      <c r="G473" s="166">
        <v>0</v>
      </c>
      <c r="H473" s="166">
        <v>0</v>
      </c>
      <c r="I473" s="166">
        <v>0</v>
      </c>
      <c r="J473" s="136">
        <v>0</v>
      </c>
      <c r="K473" s="103">
        <f t="shared" si="328"/>
        <v>0</v>
      </c>
      <c r="L473" s="166">
        <v>0</v>
      </c>
      <c r="M473" s="166">
        <v>0</v>
      </c>
      <c r="N473" s="166">
        <v>0</v>
      </c>
      <c r="O473" s="302">
        <v>0</v>
      </c>
      <c r="P473" s="166">
        <f t="shared" si="293"/>
        <v>0</v>
      </c>
      <c r="Q473" s="166">
        <v>0</v>
      </c>
      <c r="R473" s="166">
        <v>0</v>
      </c>
      <c r="S473" s="303">
        <v>0</v>
      </c>
      <c r="T473" s="302">
        <v>0</v>
      </c>
      <c r="U473" s="166">
        <v>0</v>
      </c>
      <c r="V473" s="166">
        <v>0</v>
      </c>
      <c r="W473" s="166">
        <v>0</v>
      </c>
      <c r="X473" s="166">
        <v>0</v>
      </c>
      <c r="Y473" s="302">
        <v>0.35000000000000003</v>
      </c>
      <c r="Z473" s="166">
        <f t="shared" si="316"/>
        <v>105.00000000000001</v>
      </c>
      <c r="AA473" s="166">
        <v>0</v>
      </c>
      <c r="AB473" s="166">
        <v>0</v>
      </c>
      <c r="AC473" s="303">
        <v>105.00000000000001</v>
      </c>
      <c r="AD473" s="7"/>
    </row>
    <row r="474" spans="1:30" s="8" customFormat="1" ht="25.15" customHeight="1" outlineLevel="1" x14ac:dyDescent="0.2">
      <c r="A474" s="157" t="s">
        <v>632</v>
      </c>
      <c r="B474" s="167" t="s">
        <v>374</v>
      </c>
      <c r="C474" s="302">
        <f t="shared" si="329"/>
        <v>3.87</v>
      </c>
      <c r="D474" s="166">
        <f t="shared" si="317"/>
        <v>1161</v>
      </c>
      <c r="E474" s="136">
        <v>0</v>
      </c>
      <c r="F474" s="103">
        <f t="shared" si="318"/>
        <v>0</v>
      </c>
      <c r="G474" s="166">
        <v>0</v>
      </c>
      <c r="H474" s="166">
        <v>0</v>
      </c>
      <c r="I474" s="166">
        <v>0</v>
      </c>
      <c r="J474" s="136">
        <v>0</v>
      </c>
      <c r="K474" s="103">
        <f t="shared" si="328"/>
        <v>0</v>
      </c>
      <c r="L474" s="166">
        <v>0</v>
      </c>
      <c r="M474" s="166">
        <v>0</v>
      </c>
      <c r="N474" s="166">
        <v>0</v>
      </c>
      <c r="O474" s="302">
        <v>0</v>
      </c>
      <c r="P474" s="166">
        <f t="shared" si="293"/>
        <v>0</v>
      </c>
      <c r="Q474" s="166">
        <v>0</v>
      </c>
      <c r="R474" s="166">
        <v>0</v>
      </c>
      <c r="S474" s="303">
        <v>0</v>
      </c>
      <c r="T474" s="302">
        <v>0</v>
      </c>
      <c r="U474" s="166">
        <v>0</v>
      </c>
      <c r="V474" s="166">
        <v>0</v>
      </c>
      <c r="W474" s="166">
        <v>0</v>
      </c>
      <c r="X474" s="166">
        <v>0</v>
      </c>
      <c r="Y474" s="302">
        <v>3.87</v>
      </c>
      <c r="Z474" s="166">
        <f t="shared" si="316"/>
        <v>1161</v>
      </c>
      <c r="AA474" s="166">
        <v>0</v>
      </c>
      <c r="AB474" s="166">
        <v>0</v>
      </c>
      <c r="AC474" s="303">
        <v>1161</v>
      </c>
      <c r="AD474" s="7"/>
    </row>
    <row r="475" spans="1:30" s="8" customFormat="1" ht="21" customHeight="1" outlineLevel="1" x14ac:dyDescent="0.2">
      <c r="A475" s="157" t="s">
        <v>633</v>
      </c>
      <c r="B475" s="167" t="s">
        <v>375</v>
      </c>
      <c r="C475" s="302">
        <f t="shared" si="329"/>
        <v>1.61</v>
      </c>
      <c r="D475" s="166">
        <f t="shared" si="317"/>
        <v>482</v>
      </c>
      <c r="E475" s="136">
        <v>0</v>
      </c>
      <c r="F475" s="103">
        <f t="shared" si="318"/>
        <v>0</v>
      </c>
      <c r="G475" s="166">
        <v>0</v>
      </c>
      <c r="H475" s="166">
        <v>0</v>
      </c>
      <c r="I475" s="166">
        <v>0</v>
      </c>
      <c r="J475" s="136">
        <v>0</v>
      </c>
      <c r="K475" s="103">
        <f t="shared" si="328"/>
        <v>0</v>
      </c>
      <c r="L475" s="166">
        <v>0</v>
      </c>
      <c r="M475" s="166">
        <v>0</v>
      </c>
      <c r="N475" s="166">
        <v>0</v>
      </c>
      <c r="O475" s="302">
        <v>0</v>
      </c>
      <c r="P475" s="166">
        <f t="shared" si="293"/>
        <v>0</v>
      </c>
      <c r="Q475" s="166">
        <v>0</v>
      </c>
      <c r="R475" s="166">
        <v>0</v>
      </c>
      <c r="S475" s="303">
        <v>0</v>
      </c>
      <c r="T475" s="302">
        <v>0</v>
      </c>
      <c r="U475" s="166">
        <v>0</v>
      </c>
      <c r="V475" s="166">
        <v>0</v>
      </c>
      <c r="W475" s="166">
        <v>0</v>
      </c>
      <c r="X475" s="166">
        <v>0</v>
      </c>
      <c r="Y475" s="302">
        <v>1.61</v>
      </c>
      <c r="Z475" s="166">
        <f t="shared" si="316"/>
        <v>482</v>
      </c>
      <c r="AA475" s="166">
        <v>0</v>
      </c>
      <c r="AB475" s="166">
        <v>0</v>
      </c>
      <c r="AC475" s="303">
        <v>482</v>
      </c>
      <c r="AD475" s="7"/>
    </row>
    <row r="476" spans="1:30" s="8" customFormat="1" ht="25.15" customHeight="1" outlineLevel="1" x14ac:dyDescent="0.2">
      <c r="A476" s="157" t="s">
        <v>634</v>
      </c>
      <c r="B476" s="167" t="s">
        <v>378</v>
      </c>
      <c r="C476" s="302">
        <f t="shared" si="329"/>
        <v>3.05</v>
      </c>
      <c r="D476" s="166">
        <f t="shared" si="317"/>
        <v>915</v>
      </c>
      <c r="E476" s="136">
        <v>0</v>
      </c>
      <c r="F476" s="103">
        <f t="shared" si="318"/>
        <v>0</v>
      </c>
      <c r="G476" s="166">
        <v>0</v>
      </c>
      <c r="H476" s="166">
        <v>0</v>
      </c>
      <c r="I476" s="166">
        <v>0</v>
      </c>
      <c r="J476" s="136">
        <v>0</v>
      </c>
      <c r="K476" s="103">
        <f t="shared" si="328"/>
        <v>0</v>
      </c>
      <c r="L476" s="166">
        <v>0</v>
      </c>
      <c r="M476" s="166">
        <v>0</v>
      </c>
      <c r="N476" s="166">
        <v>0</v>
      </c>
      <c r="O476" s="302">
        <v>0</v>
      </c>
      <c r="P476" s="166">
        <f t="shared" si="293"/>
        <v>0</v>
      </c>
      <c r="Q476" s="166">
        <v>0</v>
      </c>
      <c r="R476" s="166">
        <v>0</v>
      </c>
      <c r="S476" s="303">
        <v>0</v>
      </c>
      <c r="T476" s="302">
        <v>0</v>
      </c>
      <c r="U476" s="166">
        <v>0</v>
      </c>
      <c r="V476" s="166">
        <v>0</v>
      </c>
      <c r="W476" s="166">
        <v>0</v>
      </c>
      <c r="X476" s="166">
        <v>0</v>
      </c>
      <c r="Y476" s="302">
        <v>3.05</v>
      </c>
      <c r="Z476" s="166">
        <f t="shared" si="316"/>
        <v>915</v>
      </c>
      <c r="AA476" s="166">
        <v>0</v>
      </c>
      <c r="AB476" s="166">
        <v>0</v>
      </c>
      <c r="AC476" s="303">
        <v>915</v>
      </c>
      <c r="AD476" s="7"/>
    </row>
    <row r="477" spans="1:30" s="8" customFormat="1" ht="25.15" customHeight="1" outlineLevel="1" x14ac:dyDescent="0.2">
      <c r="A477" s="157" t="s">
        <v>635</v>
      </c>
      <c r="B477" s="167" t="s">
        <v>380</v>
      </c>
      <c r="C477" s="302">
        <f t="shared" si="329"/>
        <v>1.5</v>
      </c>
      <c r="D477" s="166">
        <f t="shared" si="317"/>
        <v>450</v>
      </c>
      <c r="E477" s="136">
        <v>0</v>
      </c>
      <c r="F477" s="103">
        <f t="shared" si="318"/>
        <v>0</v>
      </c>
      <c r="G477" s="166">
        <v>0</v>
      </c>
      <c r="H477" s="166">
        <v>0</v>
      </c>
      <c r="I477" s="166">
        <v>0</v>
      </c>
      <c r="J477" s="136">
        <v>0</v>
      </c>
      <c r="K477" s="103">
        <f t="shared" si="328"/>
        <v>0</v>
      </c>
      <c r="L477" s="166">
        <v>0</v>
      </c>
      <c r="M477" s="166">
        <v>0</v>
      </c>
      <c r="N477" s="166">
        <v>0</v>
      </c>
      <c r="O477" s="302">
        <v>0</v>
      </c>
      <c r="P477" s="166">
        <f t="shared" si="293"/>
        <v>0</v>
      </c>
      <c r="Q477" s="166">
        <v>0</v>
      </c>
      <c r="R477" s="166">
        <v>0</v>
      </c>
      <c r="S477" s="303">
        <v>0</v>
      </c>
      <c r="T477" s="302">
        <v>0</v>
      </c>
      <c r="U477" s="166">
        <v>0</v>
      </c>
      <c r="V477" s="166">
        <v>0</v>
      </c>
      <c r="W477" s="166">
        <v>0</v>
      </c>
      <c r="X477" s="166">
        <v>0</v>
      </c>
      <c r="Y477" s="302">
        <v>1.5</v>
      </c>
      <c r="Z477" s="166">
        <f t="shared" si="316"/>
        <v>450</v>
      </c>
      <c r="AA477" s="166">
        <v>0</v>
      </c>
      <c r="AB477" s="166">
        <v>0</v>
      </c>
      <c r="AC477" s="303">
        <v>450</v>
      </c>
      <c r="AD477" s="7"/>
    </row>
    <row r="478" spans="1:30" s="8" customFormat="1" ht="23.45" customHeight="1" outlineLevel="1" x14ac:dyDescent="0.2">
      <c r="A478" s="157" t="s">
        <v>636</v>
      </c>
      <c r="B478" s="167" t="s">
        <v>381</v>
      </c>
      <c r="C478" s="302">
        <f t="shared" si="329"/>
        <v>2.6100000000000003</v>
      </c>
      <c r="D478" s="166">
        <f t="shared" si="317"/>
        <v>783.00000000000011</v>
      </c>
      <c r="E478" s="136">
        <v>0</v>
      </c>
      <c r="F478" s="103">
        <f t="shared" si="318"/>
        <v>0</v>
      </c>
      <c r="G478" s="166">
        <v>0</v>
      </c>
      <c r="H478" s="166">
        <v>0</v>
      </c>
      <c r="I478" s="166">
        <v>0</v>
      </c>
      <c r="J478" s="136">
        <v>0</v>
      </c>
      <c r="K478" s="103">
        <f t="shared" si="328"/>
        <v>0</v>
      </c>
      <c r="L478" s="166">
        <v>0</v>
      </c>
      <c r="M478" s="166">
        <v>0</v>
      </c>
      <c r="N478" s="166">
        <v>0</v>
      </c>
      <c r="O478" s="302">
        <v>0</v>
      </c>
      <c r="P478" s="166">
        <f t="shared" si="293"/>
        <v>0</v>
      </c>
      <c r="Q478" s="166">
        <v>0</v>
      </c>
      <c r="R478" s="166">
        <v>0</v>
      </c>
      <c r="S478" s="303">
        <v>0</v>
      </c>
      <c r="T478" s="302">
        <v>0</v>
      </c>
      <c r="U478" s="166">
        <v>0</v>
      </c>
      <c r="V478" s="166">
        <v>0</v>
      </c>
      <c r="W478" s="166">
        <v>0</v>
      </c>
      <c r="X478" s="166">
        <v>0</v>
      </c>
      <c r="Y478" s="302">
        <v>2.6100000000000003</v>
      </c>
      <c r="Z478" s="166">
        <f t="shared" si="316"/>
        <v>783.00000000000011</v>
      </c>
      <c r="AA478" s="166">
        <v>0</v>
      </c>
      <c r="AB478" s="166">
        <v>0</v>
      </c>
      <c r="AC478" s="303">
        <v>783.00000000000011</v>
      </c>
      <c r="AD478" s="7"/>
    </row>
    <row r="479" spans="1:30" s="8" customFormat="1" ht="22.9" customHeight="1" outlineLevel="1" x14ac:dyDescent="0.2">
      <c r="A479" s="157" t="s">
        <v>637</v>
      </c>
      <c r="B479" s="167" t="s">
        <v>382</v>
      </c>
      <c r="C479" s="302">
        <f t="shared" si="329"/>
        <v>1.34</v>
      </c>
      <c r="D479" s="166">
        <f t="shared" si="317"/>
        <v>402</v>
      </c>
      <c r="E479" s="136">
        <v>0</v>
      </c>
      <c r="F479" s="103">
        <f t="shared" si="318"/>
        <v>0</v>
      </c>
      <c r="G479" s="166">
        <v>0</v>
      </c>
      <c r="H479" s="166">
        <v>0</v>
      </c>
      <c r="I479" s="166">
        <v>0</v>
      </c>
      <c r="J479" s="136">
        <v>0</v>
      </c>
      <c r="K479" s="103">
        <f t="shared" si="328"/>
        <v>0</v>
      </c>
      <c r="L479" s="166">
        <v>0</v>
      </c>
      <c r="M479" s="166">
        <v>0</v>
      </c>
      <c r="N479" s="166">
        <v>0</v>
      </c>
      <c r="O479" s="302">
        <v>0</v>
      </c>
      <c r="P479" s="166">
        <f t="shared" si="293"/>
        <v>0</v>
      </c>
      <c r="Q479" s="166">
        <v>0</v>
      </c>
      <c r="R479" s="166">
        <v>0</v>
      </c>
      <c r="S479" s="303">
        <v>0</v>
      </c>
      <c r="T479" s="302">
        <v>0</v>
      </c>
      <c r="U479" s="166">
        <v>0</v>
      </c>
      <c r="V479" s="166">
        <v>0</v>
      </c>
      <c r="W479" s="166">
        <v>0</v>
      </c>
      <c r="X479" s="166">
        <v>0</v>
      </c>
      <c r="Y479" s="302">
        <v>1.34</v>
      </c>
      <c r="Z479" s="166">
        <f t="shared" si="316"/>
        <v>402</v>
      </c>
      <c r="AA479" s="166">
        <v>0</v>
      </c>
      <c r="AB479" s="166">
        <v>0</v>
      </c>
      <c r="AC479" s="303">
        <v>402</v>
      </c>
      <c r="AD479" s="7"/>
    </row>
    <row r="480" spans="1:30" s="8" customFormat="1" ht="33" customHeight="1" outlineLevel="1" x14ac:dyDescent="0.2">
      <c r="A480" s="157" t="s">
        <v>638</v>
      </c>
      <c r="B480" s="167" t="s">
        <v>1616</v>
      </c>
      <c r="C480" s="302">
        <f t="shared" si="329"/>
        <v>0.61</v>
      </c>
      <c r="D480" s="166">
        <f t="shared" si="317"/>
        <v>182</v>
      </c>
      <c r="E480" s="136">
        <v>0</v>
      </c>
      <c r="F480" s="103">
        <f t="shared" si="318"/>
        <v>0</v>
      </c>
      <c r="G480" s="166">
        <v>0</v>
      </c>
      <c r="H480" s="166">
        <v>0</v>
      </c>
      <c r="I480" s="166">
        <v>0</v>
      </c>
      <c r="J480" s="136">
        <v>0</v>
      </c>
      <c r="K480" s="103">
        <f t="shared" si="328"/>
        <v>0</v>
      </c>
      <c r="L480" s="166">
        <v>0</v>
      </c>
      <c r="M480" s="166">
        <v>0</v>
      </c>
      <c r="N480" s="166">
        <v>0</v>
      </c>
      <c r="O480" s="302">
        <v>0</v>
      </c>
      <c r="P480" s="166">
        <f t="shared" si="293"/>
        <v>0</v>
      </c>
      <c r="Q480" s="166">
        <v>0</v>
      </c>
      <c r="R480" s="166">
        <v>0</v>
      </c>
      <c r="S480" s="303">
        <v>0</v>
      </c>
      <c r="T480" s="302">
        <v>0</v>
      </c>
      <c r="U480" s="166">
        <v>0</v>
      </c>
      <c r="V480" s="166">
        <v>0</v>
      </c>
      <c r="W480" s="166">
        <v>0</v>
      </c>
      <c r="X480" s="166">
        <v>0</v>
      </c>
      <c r="Y480" s="302">
        <v>0.61</v>
      </c>
      <c r="Z480" s="166">
        <f t="shared" ref="Z480:Z504" si="330">AA480+AB480+AC480</f>
        <v>182</v>
      </c>
      <c r="AA480" s="166">
        <v>0</v>
      </c>
      <c r="AB480" s="166">
        <v>0</v>
      </c>
      <c r="AC480" s="303">
        <v>182</v>
      </c>
      <c r="AD480" s="7"/>
    </row>
    <row r="481" spans="1:30" s="8" customFormat="1" ht="33" customHeight="1" outlineLevel="1" x14ac:dyDescent="0.2">
      <c r="A481" s="157" t="s">
        <v>639</v>
      </c>
      <c r="B481" s="167" t="s">
        <v>1617</v>
      </c>
      <c r="C481" s="302">
        <f t="shared" si="329"/>
        <v>0.44</v>
      </c>
      <c r="D481" s="166">
        <f t="shared" si="317"/>
        <v>131</v>
      </c>
      <c r="E481" s="136">
        <v>0</v>
      </c>
      <c r="F481" s="103">
        <f t="shared" si="318"/>
        <v>0</v>
      </c>
      <c r="G481" s="166">
        <v>0</v>
      </c>
      <c r="H481" s="166">
        <v>0</v>
      </c>
      <c r="I481" s="166">
        <v>0</v>
      </c>
      <c r="J481" s="136">
        <v>0</v>
      </c>
      <c r="K481" s="103">
        <f t="shared" si="328"/>
        <v>0</v>
      </c>
      <c r="L481" s="166">
        <v>0</v>
      </c>
      <c r="M481" s="166">
        <v>0</v>
      </c>
      <c r="N481" s="166">
        <v>0</v>
      </c>
      <c r="O481" s="302">
        <v>0</v>
      </c>
      <c r="P481" s="166">
        <f t="shared" si="293"/>
        <v>0</v>
      </c>
      <c r="Q481" s="166">
        <v>0</v>
      </c>
      <c r="R481" s="166">
        <v>0</v>
      </c>
      <c r="S481" s="303">
        <v>0</v>
      </c>
      <c r="T481" s="302">
        <v>0</v>
      </c>
      <c r="U481" s="166">
        <v>0</v>
      </c>
      <c r="V481" s="166">
        <v>0</v>
      </c>
      <c r="W481" s="166">
        <v>0</v>
      </c>
      <c r="X481" s="166">
        <v>0</v>
      </c>
      <c r="Y481" s="302">
        <v>0.44</v>
      </c>
      <c r="Z481" s="166">
        <f t="shared" si="330"/>
        <v>131</v>
      </c>
      <c r="AA481" s="166">
        <v>0</v>
      </c>
      <c r="AB481" s="166">
        <v>0</v>
      </c>
      <c r="AC481" s="303">
        <v>131</v>
      </c>
      <c r="AD481" s="7"/>
    </row>
    <row r="482" spans="1:30" s="8" customFormat="1" ht="31.9" customHeight="1" outlineLevel="1" x14ac:dyDescent="0.2">
      <c r="A482" s="157" t="s">
        <v>640</v>
      </c>
      <c r="B482" s="167" t="s">
        <v>1618</v>
      </c>
      <c r="C482" s="302">
        <f t="shared" si="329"/>
        <v>0.4</v>
      </c>
      <c r="D482" s="166">
        <f t="shared" si="317"/>
        <v>119</v>
      </c>
      <c r="E482" s="136">
        <v>0</v>
      </c>
      <c r="F482" s="103">
        <f t="shared" si="318"/>
        <v>0</v>
      </c>
      <c r="G482" s="166">
        <v>0</v>
      </c>
      <c r="H482" s="166">
        <v>0</v>
      </c>
      <c r="I482" s="166">
        <v>0</v>
      </c>
      <c r="J482" s="136">
        <v>0</v>
      </c>
      <c r="K482" s="103">
        <f t="shared" si="328"/>
        <v>0</v>
      </c>
      <c r="L482" s="166">
        <v>0</v>
      </c>
      <c r="M482" s="166">
        <v>0</v>
      </c>
      <c r="N482" s="166">
        <v>0</v>
      </c>
      <c r="O482" s="302">
        <v>0</v>
      </c>
      <c r="P482" s="166">
        <f t="shared" ref="P482:P533" si="331">Q482+R482+S482</f>
        <v>0</v>
      </c>
      <c r="Q482" s="166">
        <v>0</v>
      </c>
      <c r="R482" s="166">
        <v>0</v>
      </c>
      <c r="S482" s="303">
        <v>0</v>
      </c>
      <c r="T482" s="302">
        <v>0</v>
      </c>
      <c r="U482" s="166">
        <v>0</v>
      </c>
      <c r="V482" s="166">
        <v>0</v>
      </c>
      <c r="W482" s="166">
        <v>0</v>
      </c>
      <c r="X482" s="166">
        <v>0</v>
      </c>
      <c r="Y482" s="302">
        <v>0.4</v>
      </c>
      <c r="Z482" s="166">
        <f t="shared" si="330"/>
        <v>119</v>
      </c>
      <c r="AA482" s="166">
        <v>0</v>
      </c>
      <c r="AB482" s="166">
        <v>0</v>
      </c>
      <c r="AC482" s="303">
        <v>119</v>
      </c>
      <c r="AD482" s="7"/>
    </row>
    <row r="483" spans="1:30" s="8" customFormat="1" ht="30" customHeight="1" outlineLevel="1" x14ac:dyDescent="0.2">
      <c r="A483" s="157" t="s">
        <v>641</v>
      </c>
      <c r="B483" s="167" t="s">
        <v>1619</v>
      </c>
      <c r="C483" s="302">
        <f t="shared" si="329"/>
        <v>0.71</v>
      </c>
      <c r="D483" s="166">
        <f t="shared" si="317"/>
        <v>212</v>
      </c>
      <c r="E483" s="136">
        <v>0</v>
      </c>
      <c r="F483" s="103">
        <f t="shared" si="318"/>
        <v>0</v>
      </c>
      <c r="G483" s="166">
        <v>0</v>
      </c>
      <c r="H483" s="166">
        <v>0</v>
      </c>
      <c r="I483" s="166">
        <v>0</v>
      </c>
      <c r="J483" s="136">
        <v>0</v>
      </c>
      <c r="K483" s="103">
        <f t="shared" si="328"/>
        <v>0</v>
      </c>
      <c r="L483" s="166">
        <v>0</v>
      </c>
      <c r="M483" s="166">
        <v>0</v>
      </c>
      <c r="N483" s="166">
        <v>0</v>
      </c>
      <c r="O483" s="302">
        <v>0</v>
      </c>
      <c r="P483" s="166">
        <f t="shared" si="331"/>
        <v>0</v>
      </c>
      <c r="Q483" s="166">
        <v>0</v>
      </c>
      <c r="R483" s="166">
        <v>0</v>
      </c>
      <c r="S483" s="303">
        <v>0</v>
      </c>
      <c r="T483" s="302">
        <v>0</v>
      </c>
      <c r="U483" s="166">
        <v>0</v>
      </c>
      <c r="V483" s="166">
        <v>0</v>
      </c>
      <c r="W483" s="166">
        <v>0</v>
      </c>
      <c r="X483" s="166">
        <v>0</v>
      </c>
      <c r="Y483" s="302">
        <v>0.71</v>
      </c>
      <c r="Z483" s="166">
        <f t="shared" si="330"/>
        <v>212</v>
      </c>
      <c r="AA483" s="166">
        <v>0</v>
      </c>
      <c r="AB483" s="166">
        <v>0</v>
      </c>
      <c r="AC483" s="303">
        <v>212</v>
      </c>
      <c r="AD483" s="7"/>
    </row>
    <row r="484" spans="1:30" s="8" customFormat="1" ht="26.45" customHeight="1" outlineLevel="1" x14ac:dyDescent="0.2">
      <c r="A484" s="157" t="s">
        <v>642</v>
      </c>
      <c r="B484" s="167" t="s">
        <v>383</v>
      </c>
      <c r="C484" s="302">
        <f t="shared" si="329"/>
        <v>1.2</v>
      </c>
      <c r="D484" s="166">
        <f t="shared" si="317"/>
        <v>360</v>
      </c>
      <c r="E484" s="136">
        <v>0</v>
      </c>
      <c r="F484" s="103">
        <f t="shared" si="318"/>
        <v>0</v>
      </c>
      <c r="G484" s="166">
        <v>0</v>
      </c>
      <c r="H484" s="166">
        <v>0</v>
      </c>
      <c r="I484" s="166">
        <v>0</v>
      </c>
      <c r="J484" s="136">
        <v>0</v>
      </c>
      <c r="K484" s="103">
        <f t="shared" si="328"/>
        <v>0</v>
      </c>
      <c r="L484" s="166">
        <v>0</v>
      </c>
      <c r="M484" s="166">
        <v>0</v>
      </c>
      <c r="N484" s="166">
        <v>0</v>
      </c>
      <c r="O484" s="302">
        <v>0</v>
      </c>
      <c r="P484" s="166">
        <f t="shared" si="331"/>
        <v>0</v>
      </c>
      <c r="Q484" s="166">
        <v>0</v>
      </c>
      <c r="R484" s="166">
        <v>0</v>
      </c>
      <c r="S484" s="303">
        <v>0</v>
      </c>
      <c r="T484" s="302">
        <v>0</v>
      </c>
      <c r="U484" s="166">
        <v>0</v>
      </c>
      <c r="V484" s="166">
        <v>0</v>
      </c>
      <c r="W484" s="166">
        <v>0</v>
      </c>
      <c r="X484" s="166">
        <v>0</v>
      </c>
      <c r="Y484" s="302">
        <v>1.2</v>
      </c>
      <c r="Z484" s="166">
        <f t="shared" si="330"/>
        <v>360</v>
      </c>
      <c r="AA484" s="166">
        <v>0</v>
      </c>
      <c r="AB484" s="166">
        <v>0</v>
      </c>
      <c r="AC484" s="303">
        <v>360</v>
      </c>
      <c r="AD484" s="7"/>
    </row>
    <row r="485" spans="1:30" s="8" customFormat="1" ht="27" customHeight="1" outlineLevel="1" x14ac:dyDescent="0.2">
      <c r="A485" s="157" t="s">
        <v>643</v>
      </c>
      <c r="B485" s="167" t="s">
        <v>384</v>
      </c>
      <c r="C485" s="302">
        <f t="shared" si="329"/>
        <v>1.24</v>
      </c>
      <c r="D485" s="166">
        <f t="shared" si="317"/>
        <v>372</v>
      </c>
      <c r="E485" s="136">
        <v>0</v>
      </c>
      <c r="F485" s="103">
        <f t="shared" si="318"/>
        <v>0</v>
      </c>
      <c r="G485" s="166">
        <v>0</v>
      </c>
      <c r="H485" s="166">
        <v>0</v>
      </c>
      <c r="I485" s="166">
        <v>0</v>
      </c>
      <c r="J485" s="136">
        <v>0</v>
      </c>
      <c r="K485" s="103">
        <f t="shared" si="328"/>
        <v>0</v>
      </c>
      <c r="L485" s="166">
        <v>0</v>
      </c>
      <c r="M485" s="166">
        <v>0</v>
      </c>
      <c r="N485" s="166">
        <v>0</v>
      </c>
      <c r="O485" s="302">
        <v>0</v>
      </c>
      <c r="P485" s="166">
        <f t="shared" si="331"/>
        <v>0</v>
      </c>
      <c r="Q485" s="166">
        <v>0</v>
      </c>
      <c r="R485" s="166">
        <v>0</v>
      </c>
      <c r="S485" s="303">
        <v>0</v>
      </c>
      <c r="T485" s="302">
        <v>0</v>
      </c>
      <c r="U485" s="166">
        <v>0</v>
      </c>
      <c r="V485" s="166">
        <v>0</v>
      </c>
      <c r="W485" s="166">
        <v>0</v>
      </c>
      <c r="X485" s="166">
        <v>0</v>
      </c>
      <c r="Y485" s="302">
        <v>1.24</v>
      </c>
      <c r="Z485" s="166">
        <f t="shared" si="330"/>
        <v>372</v>
      </c>
      <c r="AA485" s="166">
        <v>0</v>
      </c>
      <c r="AB485" s="166">
        <v>0</v>
      </c>
      <c r="AC485" s="303">
        <v>372</v>
      </c>
      <c r="AD485" s="7"/>
    </row>
    <row r="486" spans="1:30" s="8" customFormat="1" ht="35.450000000000003" customHeight="1" outlineLevel="1" x14ac:dyDescent="0.2">
      <c r="A486" s="157" t="s">
        <v>644</v>
      </c>
      <c r="B486" s="167" t="s">
        <v>385</v>
      </c>
      <c r="C486" s="302">
        <f t="shared" si="329"/>
        <v>1.19</v>
      </c>
      <c r="D486" s="166">
        <f t="shared" si="317"/>
        <v>357</v>
      </c>
      <c r="E486" s="136">
        <v>0</v>
      </c>
      <c r="F486" s="103">
        <f t="shared" si="318"/>
        <v>0</v>
      </c>
      <c r="G486" s="166">
        <v>0</v>
      </c>
      <c r="H486" s="166">
        <v>0</v>
      </c>
      <c r="I486" s="166">
        <v>0</v>
      </c>
      <c r="J486" s="136">
        <v>0</v>
      </c>
      <c r="K486" s="103">
        <f t="shared" si="328"/>
        <v>0</v>
      </c>
      <c r="L486" s="166">
        <v>0</v>
      </c>
      <c r="M486" s="166">
        <v>0</v>
      </c>
      <c r="N486" s="166">
        <v>0</v>
      </c>
      <c r="O486" s="302">
        <v>0</v>
      </c>
      <c r="P486" s="166">
        <f t="shared" si="331"/>
        <v>0</v>
      </c>
      <c r="Q486" s="166">
        <v>0</v>
      </c>
      <c r="R486" s="166">
        <v>0</v>
      </c>
      <c r="S486" s="303">
        <v>0</v>
      </c>
      <c r="T486" s="302">
        <v>0</v>
      </c>
      <c r="U486" s="166">
        <v>0</v>
      </c>
      <c r="V486" s="166">
        <v>0</v>
      </c>
      <c r="W486" s="166">
        <v>0</v>
      </c>
      <c r="X486" s="166">
        <v>0</v>
      </c>
      <c r="Y486" s="302">
        <v>1.19</v>
      </c>
      <c r="Z486" s="166">
        <f t="shared" si="330"/>
        <v>357</v>
      </c>
      <c r="AA486" s="166">
        <v>0</v>
      </c>
      <c r="AB486" s="166">
        <v>0</v>
      </c>
      <c r="AC486" s="303">
        <v>357</v>
      </c>
      <c r="AD486" s="7"/>
    </row>
    <row r="487" spans="1:30" s="8" customFormat="1" ht="23.45" customHeight="1" outlineLevel="1" x14ac:dyDescent="0.2">
      <c r="A487" s="157" t="s">
        <v>645</v>
      </c>
      <c r="B487" s="167" t="s">
        <v>386</v>
      </c>
      <c r="C487" s="302">
        <f t="shared" si="329"/>
        <v>3.03</v>
      </c>
      <c r="D487" s="166">
        <f t="shared" si="317"/>
        <v>908.99999999999989</v>
      </c>
      <c r="E487" s="136">
        <v>0</v>
      </c>
      <c r="F487" s="103">
        <f t="shared" si="318"/>
        <v>0</v>
      </c>
      <c r="G487" s="166">
        <v>0</v>
      </c>
      <c r="H487" s="166">
        <v>0</v>
      </c>
      <c r="I487" s="166">
        <v>0</v>
      </c>
      <c r="J487" s="136">
        <v>0</v>
      </c>
      <c r="K487" s="103">
        <f t="shared" si="328"/>
        <v>0</v>
      </c>
      <c r="L487" s="166">
        <v>0</v>
      </c>
      <c r="M487" s="166">
        <v>0</v>
      </c>
      <c r="N487" s="166">
        <v>0</v>
      </c>
      <c r="O487" s="302">
        <v>0</v>
      </c>
      <c r="P487" s="166">
        <f t="shared" si="331"/>
        <v>0</v>
      </c>
      <c r="Q487" s="166">
        <v>0</v>
      </c>
      <c r="R487" s="166">
        <v>0</v>
      </c>
      <c r="S487" s="303">
        <v>0</v>
      </c>
      <c r="T487" s="302">
        <v>0</v>
      </c>
      <c r="U487" s="166">
        <v>0</v>
      </c>
      <c r="V487" s="166">
        <v>0</v>
      </c>
      <c r="W487" s="166">
        <v>0</v>
      </c>
      <c r="X487" s="166">
        <v>0</v>
      </c>
      <c r="Y487" s="302">
        <v>3.03</v>
      </c>
      <c r="Z487" s="166">
        <f t="shared" si="330"/>
        <v>908.99999999999989</v>
      </c>
      <c r="AA487" s="166">
        <v>0</v>
      </c>
      <c r="AB487" s="166">
        <v>0</v>
      </c>
      <c r="AC487" s="303">
        <v>908.99999999999989</v>
      </c>
      <c r="AD487" s="7"/>
    </row>
    <row r="488" spans="1:30" s="8" customFormat="1" ht="29.45" customHeight="1" outlineLevel="1" x14ac:dyDescent="0.2">
      <c r="A488" s="157" t="s">
        <v>646</v>
      </c>
      <c r="B488" s="167" t="s">
        <v>387</v>
      </c>
      <c r="C488" s="302">
        <f t="shared" si="329"/>
        <v>3.16</v>
      </c>
      <c r="D488" s="166">
        <f t="shared" si="317"/>
        <v>947</v>
      </c>
      <c r="E488" s="136">
        <v>0</v>
      </c>
      <c r="F488" s="103">
        <f t="shared" si="318"/>
        <v>0</v>
      </c>
      <c r="G488" s="166">
        <v>0</v>
      </c>
      <c r="H488" s="166">
        <v>0</v>
      </c>
      <c r="I488" s="166">
        <v>0</v>
      </c>
      <c r="J488" s="136">
        <v>0</v>
      </c>
      <c r="K488" s="103">
        <f t="shared" si="328"/>
        <v>0</v>
      </c>
      <c r="L488" s="166">
        <v>0</v>
      </c>
      <c r="M488" s="166">
        <v>0</v>
      </c>
      <c r="N488" s="166">
        <v>0</v>
      </c>
      <c r="O488" s="302">
        <v>0</v>
      </c>
      <c r="P488" s="166">
        <f t="shared" si="331"/>
        <v>0</v>
      </c>
      <c r="Q488" s="166">
        <v>0</v>
      </c>
      <c r="R488" s="166">
        <v>0</v>
      </c>
      <c r="S488" s="303">
        <v>0</v>
      </c>
      <c r="T488" s="302">
        <v>0</v>
      </c>
      <c r="U488" s="166">
        <v>0</v>
      </c>
      <c r="V488" s="166">
        <v>0</v>
      </c>
      <c r="W488" s="166">
        <v>0</v>
      </c>
      <c r="X488" s="166">
        <v>0</v>
      </c>
      <c r="Y488" s="302">
        <v>3.16</v>
      </c>
      <c r="Z488" s="166">
        <f t="shared" si="330"/>
        <v>947</v>
      </c>
      <c r="AA488" s="166">
        <v>0</v>
      </c>
      <c r="AB488" s="166">
        <v>0</v>
      </c>
      <c r="AC488" s="303">
        <v>947</v>
      </c>
      <c r="AD488" s="7"/>
    </row>
    <row r="489" spans="1:30" s="8" customFormat="1" ht="27" customHeight="1" outlineLevel="1" x14ac:dyDescent="0.2">
      <c r="A489" s="157" t="s">
        <v>647</v>
      </c>
      <c r="B489" s="167" t="s">
        <v>388</v>
      </c>
      <c r="C489" s="302">
        <f t="shared" si="329"/>
        <v>1.79</v>
      </c>
      <c r="D489" s="166">
        <f t="shared" si="317"/>
        <v>536</v>
      </c>
      <c r="E489" s="136">
        <v>0</v>
      </c>
      <c r="F489" s="103">
        <f t="shared" si="318"/>
        <v>0</v>
      </c>
      <c r="G489" s="166">
        <v>0</v>
      </c>
      <c r="H489" s="166">
        <v>0</v>
      </c>
      <c r="I489" s="166">
        <v>0</v>
      </c>
      <c r="J489" s="136">
        <v>0</v>
      </c>
      <c r="K489" s="103">
        <f t="shared" si="328"/>
        <v>0</v>
      </c>
      <c r="L489" s="166">
        <v>0</v>
      </c>
      <c r="M489" s="166">
        <v>0</v>
      </c>
      <c r="N489" s="166">
        <v>0</v>
      </c>
      <c r="O489" s="302">
        <v>0</v>
      </c>
      <c r="P489" s="166">
        <f t="shared" si="331"/>
        <v>0</v>
      </c>
      <c r="Q489" s="166">
        <v>0</v>
      </c>
      <c r="R489" s="166">
        <v>0</v>
      </c>
      <c r="S489" s="303">
        <v>0</v>
      </c>
      <c r="T489" s="302">
        <v>0</v>
      </c>
      <c r="U489" s="166">
        <v>0</v>
      </c>
      <c r="V489" s="166">
        <v>0</v>
      </c>
      <c r="W489" s="166">
        <v>0</v>
      </c>
      <c r="X489" s="166">
        <v>0</v>
      </c>
      <c r="Y489" s="302">
        <v>1.79</v>
      </c>
      <c r="Z489" s="166">
        <f t="shared" si="330"/>
        <v>536</v>
      </c>
      <c r="AA489" s="166">
        <v>0</v>
      </c>
      <c r="AB489" s="166">
        <v>0</v>
      </c>
      <c r="AC489" s="303">
        <v>536</v>
      </c>
      <c r="AD489" s="7"/>
    </row>
    <row r="490" spans="1:30" s="8" customFormat="1" ht="28.15" customHeight="1" outlineLevel="1" x14ac:dyDescent="0.2">
      <c r="A490" s="157" t="s">
        <v>648</v>
      </c>
      <c r="B490" s="167" t="s">
        <v>389</v>
      </c>
      <c r="C490" s="302">
        <f t="shared" si="329"/>
        <v>0.82</v>
      </c>
      <c r="D490" s="166">
        <f t="shared" si="317"/>
        <v>245</v>
      </c>
      <c r="E490" s="136">
        <v>0</v>
      </c>
      <c r="F490" s="103">
        <f t="shared" si="318"/>
        <v>0</v>
      </c>
      <c r="G490" s="166">
        <v>0</v>
      </c>
      <c r="H490" s="166">
        <v>0</v>
      </c>
      <c r="I490" s="166">
        <v>0</v>
      </c>
      <c r="J490" s="136">
        <v>0</v>
      </c>
      <c r="K490" s="103">
        <f t="shared" si="328"/>
        <v>0</v>
      </c>
      <c r="L490" s="166">
        <v>0</v>
      </c>
      <c r="M490" s="166">
        <v>0</v>
      </c>
      <c r="N490" s="166">
        <v>0</v>
      </c>
      <c r="O490" s="302">
        <v>0</v>
      </c>
      <c r="P490" s="166">
        <f t="shared" si="331"/>
        <v>0</v>
      </c>
      <c r="Q490" s="166">
        <v>0</v>
      </c>
      <c r="R490" s="166">
        <v>0</v>
      </c>
      <c r="S490" s="303">
        <v>0</v>
      </c>
      <c r="T490" s="302">
        <v>0</v>
      </c>
      <c r="U490" s="166">
        <v>0</v>
      </c>
      <c r="V490" s="166">
        <v>0</v>
      </c>
      <c r="W490" s="166">
        <v>0</v>
      </c>
      <c r="X490" s="166">
        <v>0</v>
      </c>
      <c r="Y490" s="302">
        <v>0.82</v>
      </c>
      <c r="Z490" s="166">
        <f t="shared" si="330"/>
        <v>245</v>
      </c>
      <c r="AA490" s="166">
        <v>0</v>
      </c>
      <c r="AB490" s="166">
        <v>0</v>
      </c>
      <c r="AC490" s="303">
        <v>245</v>
      </c>
      <c r="AD490" s="7"/>
    </row>
    <row r="491" spans="1:30" s="8" customFormat="1" ht="25.15" customHeight="1" outlineLevel="1" x14ac:dyDescent="0.2">
      <c r="A491" s="157" t="s">
        <v>649</v>
      </c>
      <c r="B491" s="167" t="s">
        <v>390</v>
      </c>
      <c r="C491" s="302">
        <f t="shared" si="329"/>
        <v>0.75</v>
      </c>
      <c r="D491" s="166">
        <f t="shared" si="317"/>
        <v>225</v>
      </c>
      <c r="E491" s="136">
        <v>0</v>
      </c>
      <c r="F491" s="103">
        <f t="shared" si="318"/>
        <v>0</v>
      </c>
      <c r="G491" s="166">
        <v>0</v>
      </c>
      <c r="H491" s="166">
        <v>0</v>
      </c>
      <c r="I491" s="166">
        <v>0</v>
      </c>
      <c r="J491" s="136">
        <v>0</v>
      </c>
      <c r="K491" s="103">
        <f t="shared" si="328"/>
        <v>0</v>
      </c>
      <c r="L491" s="166">
        <v>0</v>
      </c>
      <c r="M491" s="166">
        <v>0</v>
      </c>
      <c r="N491" s="166">
        <v>0</v>
      </c>
      <c r="O491" s="302">
        <v>0</v>
      </c>
      <c r="P491" s="166">
        <f t="shared" si="331"/>
        <v>0</v>
      </c>
      <c r="Q491" s="166">
        <v>0</v>
      </c>
      <c r="R491" s="166">
        <v>0</v>
      </c>
      <c r="S491" s="303">
        <v>0</v>
      </c>
      <c r="T491" s="302">
        <v>0</v>
      </c>
      <c r="U491" s="166">
        <v>0</v>
      </c>
      <c r="V491" s="166">
        <v>0</v>
      </c>
      <c r="W491" s="166">
        <v>0</v>
      </c>
      <c r="X491" s="166">
        <v>0</v>
      </c>
      <c r="Y491" s="302">
        <v>0.75</v>
      </c>
      <c r="Z491" s="166">
        <f t="shared" si="330"/>
        <v>225</v>
      </c>
      <c r="AA491" s="166">
        <v>0</v>
      </c>
      <c r="AB491" s="166">
        <v>0</v>
      </c>
      <c r="AC491" s="303">
        <v>225</v>
      </c>
      <c r="AD491" s="7"/>
    </row>
    <row r="492" spans="1:30" s="8" customFormat="1" ht="28.9" customHeight="1" outlineLevel="1" x14ac:dyDescent="0.2">
      <c r="A492" s="157" t="s">
        <v>650</v>
      </c>
      <c r="B492" s="167" t="s">
        <v>391</v>
      </c>
      <c r="C492" s="302">
        <f t="shared" si="329"/>
        <v>1.06</v>
      </c>
      <c r="D492" s="166">
        <f t="shared" si="317"/>
        <v>318</v>
      </c>
      <c r="E492" s="136">
        <v>0</v>
      </c>
      <c r="F492" s="103">
        <f t="shared" si="318"/>
        <v>0</v>
      </c>
      <c r="G492" s="166">
        <v>0</v>
      </c>
      <c r="H492" s="166">
        <v>0</v>
      </c>
      <c r="I492" s="166">
        <v>0</v>
      </c>
      <c r="J492" s="136">
        <v>0</v>
      </c>
      <c r="K492" s="103">
        <f t="shared" si="328"/>
        <v>0</v>
      </c>
      <c r="L492" s="166">
        <v>0</v>
      </c>
      <c r="M492" s="166">
        <v>0</v>
      </c>
      <c r="N492" s="166">
        <v>0</v>
      </c>
      <c r="O492" s="302">
        <v>0</v>
      </c>
      <c r="P492" s="166">
        <f t="shared" si="331"/>
        <v>0</v>
      </c>
      <c r="Q492" s="166">
        <v>0</v>
      </c>
      <c r="R492" s="166">
        <v>0</v>
      </c>
      <c r="S492" s="303">
        <v>0</v>
      </c>
      <c r="T492" s="302">
        <v>0</v>
      </c>
      <c r="U492" s="166">
        <v>0</v>
      </c>
      <c r="V492" s="166">
        <v>0</v>
      </c>
      <c r="W492" s="166">
        <v>0</v>
      </c>
      <c r="X492" s="166">
        <v>0</v>
      </c>
      <c r="Y492" s="302">
        <v>1.06</v>
      </c>
      <c r="Z492" s="166">
        <f t="shared" si="330"/>
        <v>318</v>
      </c>
      <c r="AA492" s="166">
        <v>0</v>
      </c>
      <c r="AB492" s="166">
        <v>0</v>
      </c>
      <c r="AC492" s="303">
        <v>318</v>
      </c>
      <c r="AD492" s="7"/>
    </row>
    <row r="493" spans="1:30" s="8" customFormat="1" ht="26.45" customHeight="1" outlineLevel="1" x14ac:dyDescent="0.2">
      <c r="A493" s="157" t="s">
        <v>651</v>
      </c>
      <c r="B493" s="167" t="s">
        <v>392</v>
      </c>
      <c r="C493" s="302">
        <f t="shared" si="329"/>
        <v>3.68</v>
      </c>
      <c r="D493" s="166">
        <f t="shared" si="317"/>
        <v>1103</v>
      </c>
      <c r="E493" s="136">
        <v>0</v>
      </c>
      <c r="F493" s="103">
        <f t="shared" si="318"/>
        <v>0</v>
      </c>
      <c r="G493" s="166">
        <v>0</v>
      </c>
      <c r="H493" s="166">
        <v>0</v>
      </c>
      <c r="I493" s="166">
        <v>0</v>
      </c>
      <c r="J493" s="136">
        <v>0</v>
      </c>
      <c r="K493" s="103">
        <f t="shared" si="328"/>
        <v>0</v>
      </c>
      <c r="L493" s="166">
        <v>0</v>
      </c>
      <c r="M493" s="166">
        <v>0</v>
      </c>
      <c r="N493" s="166">
        <v>0</v>
      </c>
      <c r="O493" s="302">
        <v>0</v>
      </c>
      <c r="P493" s="166">
        <f t="shared" si="331"/>
        <v>0</v>
      </c>
      <c r="Q493" s="166">
        <v>0</v>
      </c>
      <c r="R493" s="166">
        <v>0</v>
      </c>
      <c r="S493" s="303">
        <v>0</v>
      </c>
      <c r="T493" s="302">
        <v>0</v>
      </c>
      <c r="U493" s="166">
        <v>0</v>
      </c>
      <c r="V493" s="166">
        <v>0</v>
      </c>
      <c r="W493" s="166">
        <v>0</v>
      </c>
      <c r="X493" s="166">
        <v>0</v>
      </c>
      <c r="Y493" s="302">
        <v>3.68</v>
      </c>
      <c r="Z493" s="166">
        <f t="shared" si="330"/>
        <v>1103</v>
      </c>
      <c r="AA493" s="166">
        <v>0</v>
      </c>
      <c r="AB493" s="166">
        <v>0</v>
      </c>
      <c r="AC493" s="303">
        <v>1103</v>
      </c>
      <c r="AD493" s="7"/>
    </row>
    <row r="494" spans="1:30" s="8" customFormat="1" ht="25.9" customHeight="1" outlineLevel="1" x14ac:dyDescent="0.2">
      <c r="A494" s="157" t="s">
        <v>652</v>
      </c>
      <c r="B494" s="167" t="s">
        <v>400</v>
      </c>
      <c r="C494" s="302">
        <f t="shared" si="329"/>
        <v>1.59</v>
      </c>
      <c r="D494" s="166">
        <f t="shared" si="317"/>
        <v>477</v>
      </c>
      <c r="E494" s="136">
        <v>0</v>
      </c>
      <c r="F494" s="103">
        <f t="shared" si="318"/>
        <v>0</v>
      </c>
      <c r="G494" s="166">
        <v>0</v>
      </c>
      <c r="H494" s="166">
        <v>0</v>
      </c>
      <c r="I494" s="166">
        <v>0</v>
      </c>
      <c r="J494" s="136">
        <v>0</v>
      </c>
      <c r="K494" s="103">
        <f t="shared" si="328"/>
        <v>0</v>
      </c>
      <c r="L494" s="166">
        <v>0</v>
      </c>
      <c r="M494" s="166">
        <v>0</v>
      </c>
      <c r="N494" s="166">
        <v>0</v>
      </c>
      <c r="O494" s="302">
        <v>0</v>
      </c>
      <c r="P494" s="166">
        <f t="shared" si="331"/>
        <v>0</v>
      </c>
      <c r="Q494" s="166">
        <v>0</v>
      </c>
      <c r="R494" s="166">
        <v>0</v>
      </c>
      <c r="S494" s="303">
        <v>0</v>
      </c>
      <c r="T494" s="302">
        <v>0</v>
      </c>
      <c r="U494" s="166">
        <v>0</v>
      </c>
      <c r="V494" s="166">
        <v>0</v>
      </c>
      <c r="W494" s="166">
        <v>0</v>
      </c>
      <c r="X494" s="166">
        <v>0</v>
      </c>
      <c r="Y494" s="302">
        <v>1.59</v>
      </c>
      <c r="Z494" s="166">
        <f t="shared" si="330"/>
        <v>477</v>
      </c>
      <c r="AA494" s="166">
        <v>0</v>
      </c>
      <c r="AB494" s="166">
        <v>0</v>
      </c>
      <c r="AC494" s="303">
        <v>477</v>
      </c>
      <c r="AD494" s="7"/>
    </row>
    <row r="495" spans="1:30" s="8" customFormat="1" ht="28.9" customHeight="1" outlineLevel="1" x14ac:dyDescent="0.2">
      <c r="A495" s="157" t="s">
        <v>653</v>
      </c>
      <c r="B495" s="167" t="s">
        <v>401</v>
      </c>
      <c r="C495" s="302">
        <f t="shared" si="329"/>
        <v>1.39</v>
      </c>
      <c r="D495" s="166">
        <f t="shared" si="317"/>
        <v>416</v>
      </c>
      <c r="E495" s="136">
        <v>0</v>
      </c>
      <c r="F495" s="103">
        <f t="shared" si="318"/>
        <v>0</v>
      </c>
      <c r="G495" s="166">
        <v>0</v>
      </c>
      <c r="H495" s="166">
        <v>0</v>
      </c>
      <c r="I495" s="166">
        <v>0</v>
      </c>
      <c r="J495" s="136">
        <v>0</v>
      </c>
      <c r="K495" s="103">
        <f t="shared" si="328"/>
        <v>0</v>
      </c>
      <c r="L495" s="166">
        <v>0</v>
      </c>
      <c r="M495" s="166">
        <v>0</v>
      </c>
      <c r="N495" s="166">
        <v>0</v>
      </c>
      <c r="O495" s="302">
        <v>0</v>
      </c>
      <c r="P495" s="166">
        <f t="shared" si="331"/>
        <v>0</v>
      </c>
      <c r="Q495" s="166">
        <v>0</v>
      </c>
      <c r="R495" s="166">
        <v>0</v>
      </c>
      <c r="S495" s="303">
        <v>0</v>
      </c>
      <c r="T495" s="302">
        <v>0</v>
      </c>
      <c r="U495" s="166">
        <v>0</v>
      </c>
      <c r="V495" s="166">
        <v>0</v>
      </c>
      <c r="W495" s="166">
        <v>0</v>
      </c>
      <c r="X495" s="166">
        <v>0</v>
      </c>
      <c r="Y495" s="302">
        <v>1.39</v>
      </c>
      <c r="Z495" s="166">
        <f t="shared" si="330"/>
        <v>416</v>
      </c>
      <c r="AA495" s="166">
        <v>0</v>
      </c>
      <c r="AB495" s="166">
        <v>0</v>
      </c>
      <c r="AC495" s="303">
        <v>416</v>
      </c>
      <c r="AD495" s="7"/>
    </row>
    <row r="496" spans="1:30" s="8" customFormat="1" ht="26.45" customHeight="1" outlineLevel="1" x14ac:dyDescent="0.2">
      <c r="A496" s="157" t="s">
        <v>654</v>
      </c>
      <c r="B496" s="167" t="s">
        <v>402</v>
      </c>
      <c r="C496" s="302">
        <f t="shared" si="329"/>
        <v>1.9</v>
      </c>
      <c r="D496" s="166">
        <f t="shared" si="317"/>
        <v>570</v>
      </c>
      <c r="E496" s="136">
        <v>0</v>
      </c>
      <c r="F496" s="103">
        <f t="shared" si="318"/>
        <v>0</v>
      </c>
      <c r="G496" s="166">
        <v>0</v>
      </c>
      <c r="H496" s="166">
        <v>0</v>
      </c>
      <c r="I496" s="166">
        <v>0</v>
      </c>
      <c r="J496" s="136">
        <v>0</v>
      </c>
      <c r="K496" s="103">
        <f t="shared" si="328"/>
        <v>0</v>
      </c>
      <c r="L496" s="166">
        <v>0</v>
      </c>
      <c r="M496" s="166">
        <v>0</v>
      </c>
      <c r="N496" s="166">
        <v>0</v>
      </c>
      <c r="O496" s="302">
        <v>0</v>
      </c>
      <c r="P496" s="166">
        <f t="shared" si="331"/>
        <v>0</v>
      </c>
      <c r="Q496" s="166">
        <v>0</v>
      </c>
      <c r="R496" s="166">
        <v>0</v>
      </c>
      <c r="S496" s="303">
        <v>0</v>
      </c>
      <c r="T496" s="302">
        <v>0</v>
      </c>
      <c r="U496" s="166">
        <v>0</v>
      </c>
      <c r="V496" s="166">
        <v>0</v>
      </c>
      <c r="W496" s="166">
        <v>0</v>
      </c>
      <c r="X496" s="166">
        <v>0</v>
      </c>
      <c r="Y496" s="302">
        <v>1.9</v>
      </c>
      <c r="Z496" s="166">
        <f t="shared" si="330"/>
        <v>570</v>
      </c>
      <c r="AA496" s="166">
        <v>0</v>
      </c>
      <c r="AB496" s="166">
        <v>0</v>
      </c>
      <c r="AC496" s="303">
        <v>570</v>
      </c>
      <c r="AD496" s="7"/>
    </row>
    <row r="497" spans="1:30" s="8" customFormat="1" ht="33" customHeight="1" outlineLevel="1" x14ac:dyDescent="0.2">
      <c r="A497" s="157" t="s">
        <v>655</v>
      </c>
      <c r="B497" s="167" t="s">
        <v>403</v>
      </c>
      <c r="C497" s="302">
        <f t="shared" si="329"/>
        <v>0.95</v>
      </c>
      <c r="D497" s="166">
        <f t="shared" si="317"/>
        <v>285</v>
      </c>
      <c r="E497" s="136">
        <v>0</v>
      </c>
      <c r="F497" s="103">
        <f t="shared" si="318"/>
        <v>0</v>
      </c>
      <c r="G497" s="166">
        <v>0</v>
      </c>
      <c r="H497" s="166">
        <v>0</v>
      </c>
      <c r="I497" s="166">
        <v>0</v>
      </c>
      <c r="J497" s="136">
        <v>0</v>
      </c>
      <c r="K497" s="103">
        <f t="shared" si="328"/>
        <v>0</v>
      </c>
      <c r="L497" s="166">
        <v>0</v>
      </c>
      <c r="M497" s="166">
        <v>0</v>
      </c>
      <c r="N497" s="166">
        <v>0</v>
      </c>
      <c r="O497" s="302">
        <v>0</v>
      </c>
      <c r="P497" s="166">
        <f t="shared" si="331"/>
        <v>0</v>
      </c>
      <c r="Q497" s="166">
        <v>0</v>
      </c>
      <c r="R497" s="166">
        <v>0</v>
      </c>
      <c r="S497" s="303">
        <v>0</v>
      </c>
      <c r="T497" s="302">
        <v>0</v>
      </c>
      <c r="U497" s="166">
        <v>0</v>
      </c>
      <c r="V497" s="166">
        <v>0</v>
      </c>
      <c r="W497" s="166">
        <v>0</v>
      </c>
      <c r="X497" s="166">
        <v>0</v>
      </c>
      <c r="Y497" s="302">
        <v>0.95</v>
      </c>
      <c r="Z497" s="166">
        <f t="shared" si="330"/>
        <v>285</v>
      </c>
      <c r="AA497" s="166">
        <v>0</v>
      </c>
      <c r="AB497" s="166">
        <v>0</v>
      </c>
      <c r="AC497" s="303">
        <v>285</v>
      </c>
      <c r="AD497" s="7"/>
    </row>
    <row r="498" spans="1:30" s="8" customFormat="1" ht="32.450000000000003" customHeight="1" outlineLevel="1" x14ac:dyDescent="0.2">
      <c r="A498" s="157" t="s">
        <v>656</v>
      </c>
      <c r="B498" s="167" t="s">
        <v>404</v>
      </c>
      <c r="C498" s="302">
        <f t="shared" si="329"/>
        <v>1.85</v>
      </c>
      <c r="D498" s="166">
        <f t="shared" si="317"/>
        <v>555</v>
      </c>
      <c r="E498" s="136">
        <v>0</v>
      </c>
      <c r="F498" s="103">
        <f t="shared" si="318"/>
        <v>0</v>
      </c>
      <c r="G498" s="166">
        <v>0</v>
      </c>
      <c r="H498" s="166">
        <v>0</v>
      </c>
      <c r="I498" s="166">
        <v>0</v>
      </c>
      <c r="J498" s="136">
        <v>0</v>
      </c>
      <c r="K498" s="103">
        <f t="shared" si="328"/>
        <v>0</v>
      </c>
      <c r="L498" s="166">
        <v>0</v>
      </c>
      <c r="M498" s="166">
        <v>0</v>
      </c>
      <c r="N498" s="166">
        <v>0</v>
      </c>
      <c r="O498" s="302">
        <v>0</v>
      </c>
      <c r="P498" s="166">
        <f t="shared" si="331"/>
        <v>0</v>
      </c>
      <c r="Q498" s="166">
        <v>0</v>
      </c>
      <c r="R498" s="166">
        <v>0</v>
      </c>
      <c r="S498" s="303">
        <v>0</v>
      </c>
      <c r="T498" s="302">
        <v>0</v>
      </c>
      <c r="U498" s="166">
        <v>0</v>
      </c>
      <c r="V498" s="166">
        <v>0</v>
      </c>
      <c r="W498" s="166">
        <v>0</v>
      </c>
      <c r="X498" s="166">
        <v>0</v>
      </c>
      <c r="Y498" s="302">
        <v>1.85</v>
      </c>
      <c r="Z498" s="166">
        <f t="shared" si="330"/>
        <v>555</v>
      </c>
      <c r="AA498" s="166">
        <v>0</v>
      </c>
      <c r="AB498" s="166">
        <v>0</v>
      </c>
      <c r="AC498" s="303">
        <v>555</v>
      </c>
      <c r="AD498" s="7"/>
    </row>
    <row r="499" spans="1:30" s="8" customFormat="1" ht="30.6" customHeight="1" outlineLevel="1" x14ac:dyDescent="0.2">
      <c r="A499" s="157" t="s">
        <v>657</v>
      </c>
      <c r="B499" s="167" t="s">
        <v>405</v>
      </c>
      <c r="C499" s="302">
        <f t="shared" si="329"/>
        <v>0.89999999999999991</v>
      </c>
      <c r="D499" s="166">
        <f t="shared" si="317"/>
        <v>270</v>
      </c>
      <c r="E499" s="136">
        <v>0</v>
      </c>
      <c r="F499" s="103">
        <f t="shared" si="318"/>
        <v>0</v>
      </c>
      <c r="G499" s="166">
        <v>0</v>
      </c>
      <c r="H499" s="166">
        <v>0</v>
      </c>
      <c r="I499" s="166">
        <v>0</v>
      </c>
      <c r="J499" s="136">
        <v>0</v>
      </c>
      <c r="K499" s="103">
        <f t="shared" si="328"/>
        <v>0</v>
      </c>
      <c r="L499" s="166">
        <v>0</v>
      </c>
      <c r="M499" s="166">
        <v>0</v>
      </c>
      <c r="N499" s="166">
        <v>0</v>
      </c>
      <c r="O499" s="302">
        <v>0</v>
      </c>
      <c r="P499" s="166">
        <f t="shared" si="331"/>
        <v>0</v>
      </c>
      <c r="Q499" s="166">
        <v>0</v>
      </c>
      <c r="R499" s="166">
        <v>0</v>
      </c>
      <c r="S499" s="303">
        <v>0</v>
      </c>
      <c r="T499" s="302">
        <v>0</v>
      </c>
      <c r="U499" s="166">
        <v>0</v>
      </c>
      <c r="V499" s="166">
        <v>0</v>
      </c>
      <c r="W499" s="166">
        <v>0</v>
      </c>
      <c r="X499" s="166">
        <v>0</v>
      </c>
      <c r="Y499" s="302">
        <v>0.89999999999999991</v>
      </c>
      <c r="Z499" s="166">
        <f t="shared" si="330"/>
        <v>270</v>
      </c>
      <c r="AA499" s="166">
        <v>0</v>
      </c>
      <c r="AB499" s="166">
        <v>0</v>
      </c>
      <c r="AC499" s="303">
        <v>270</v>
      </c>
      <c r="AD499" s="7"/>
    </row>
    <row r="500" spans="1:30" s="8" customFormat="1" ht="22.15" customHeight="1" outlineLevel="1" x14ac:dyDescent="0.2">
      <c r="A500" s="157" t="s">
        <v>658</v>
      </c>
      <c r="B500" s="167" t="s">
        <v>406</v>
      </c>
      <c r="C500" s="302">
        <f t="shared" si="329"/>
        <v>1.7999999999999998</v>
      </c>
      <c r="D500" s="166">
        <f t="shared" si="317"/>
        <v>540</v>
      </c>
      <c r="E500" s="136">
        <v>0</v>
      </c>
      <c r="F500" s="103">
        <f t="shared" si="318"/>
        <v>0</v>
      </c>
      <c r="G500" s="166">
        <v>0</v>
      </c>
      <c r="H500" s="166">
        <v>0</v>
      </c>
      <c r="I500" s="166">
        <v>0</v>
      </c>
      <c r="J500" s="136">
        <v>0</v>
      </c>
      <c r="K500" s="103">
        <f t="shared" si="328"/>
        <v>0</v>
      </c>
      <c r="L500" s="166">
        <v>0</v>
      </c>
      <c r="M500" s="166">
        <v>0</v>
      </c>
      <c r="N500" s="166">
        <v>0</v>
      </c>
      <c r="O500" s="302">
        <v>0</v>
      </c>
      <c r="P500" s="166">
        <f t="shared" si="331"/>
        <v>0</v>
      </c>
      <c r="Q500" s="166">
        <v>0</v>
      </c>
      <c r="R500" s="166">
        <v>0</v>
      </c>
      <c r="S500" s="303">
        <v>0</v>
      </c>
      <c r="T500" s="302">
        <v>0</v>
      </c>
      <c r="U500" s="166">
        <v>0</v>
      </c>
      <c r="V500" s="166">
        <v>0</v>
      </c>
      <c r="W500" s="166">
        <v>0</v>
      </c>
      <c r="X500" s="166">
        <v>0</v>
      </c>
      <c r="Y500" s="302">
        <v>1.7999999999999998</v>
      </c>
      <c r="Z500" s="166">
        <f t="shared" si="330"/>
        <v>540</v>
      </c>
      <c r="AA500" s="166">
        <v>0</v>
      </c>
      <c r="AB500" s="166">
        <v>0</v>
      </c>
      <c r="AC500" s="303">
        <v>540</v>
      </c>
      <c r="AD500" s="7"/>
    </row>
    <row r="501" spans="1:30" s="8" customFormat="1" ht="22.15" customHeight="1" outlineLevel="1" x14ac:dyDescent="0.2">
      <c r="A501" s="157" t="s">
        <v>659</v>
      </c>
      <c r="B501" s="167" t="s">
        <v>407</v>
      </c>
      <c r="C501" s="302">
        <f t="shared" si="329"/>
        <v>1.28</v>
      </c>
      <c r="D501" s="166">
        <f t="shared" si="317"/>
        <v>383</v>
      </c>
      <c r="E501" s="136">
        <v>0</v>
      </c>
      <c r="F501" s="103">
        <f t="shared" si="318"/>
        <v>0</v>
      </c>
      <c r="G501" s="166">
        <v>0</v>
      </c>
      <c r="H501" s="166">
        <v>0</v>
      </c>
      <c r="I501" s="166">
        <v>0</v>
      </c>
      <c r="J501" s="136">
        <v>0</v>
      </c>
      <c r="K501" s="103">
        <f t="shared" si="328"/>
        <v>0</v>
      </c>
      <c r="L501" s="166">
        <v>0</v>
      </c>
      <c r="M501" s="166">
        <v>0</v>
      </c>
      <c r="N501" s="166">
        <v>0</v>
      </c>
      <c r="O501" s="302">
        <v>0</v>
      </c>
      <c r="P501" s="166">
        <f t="shared" si="331"/>
        <v>0</v>
      </c>
      <c r="Q501" s="166">
        <v>0</v>
      </c>
      <c r="R501" s="166">
        <v>0</v>
      </c>
      <c r="S501" s="303">
        <v>0</v>
      </c>
      <c r="T501" s="302">
        <v>0</v>
      </c>
      <c r="U501" s="166">
        <v>0</v>
      </c>
      <c r="V501" s="166">
        <v>0</v>
      </c>
      <c r="W501" s="166">
        <v>0</v>
      </c>
      <c r="X501" s="166">
        <v>0</v>
      </c>
      <c r="Y501" s="302">
        <v>1.28</v>
      </c>
      <c r="Z501" s="166">
        <f t="shared" si="330"/>
        <v>383</v>
      </c>
      <c r="AA501" s="166">
        <v>0</v>
      </c>
      <c r="AB501" s="166">
        <v>0</v>
      </c>
      <c r="AC501" s="303">
        <v>383</v>
      </c>
      <c r="AD501" s="7"/>
    </row>
    <row r="502" spans="1:30" s="8" customFormat="1" ht="19.899999999999999" customHeight="1" outlineLevel="1" x14ac:dyDescent="0.2">
      <c r="A502" s="157" t="s">
        <v>660</v>
      </c>
      <c r="B502" s="167" t="s">
        <v>408</v>
      </c>
      <c r="C502" s="302">
        <f t="shared" si="329"/>
        <v>1.0900000000000001</v>
      </c>
      <c r="D502" s="166">
        <f t="shared" si="317"/>
        <v>326</v>
      </c>
      <c r="E502" s="136">
        <v>0</v>
      </c>
      <c r="F502" s="103">
        <f t="shared" si="318"/>
        <v>0</v>
      </c>
      <c r="G502" s="166">
        <v>0</v>
      </c>
      <c r="H502" s="166">
        <v>0</v>
      </c>
      <c r="I502" s="166">
        <v>0</v>
      </c>
      <c r="J502" s="136">
        <v>0</v>
      </c>
      <c r="K502" s="103">
        <f t="shared" si="328"/>
        <v>0</v>
      </c>
      <c r="L502" s="166">
        <v>0</v>
      </c>
      <c r="M502" s="166">
        <v>0</v>
      </c>
      <c r="N502" s="166">
        <v>0</v>
      </c>
      <c r="O502" s="302">
        <v>0</v>
      </c>
      <c r="P502" s="166">
        <f t="shared" si="331"/>
        <v>0</v>
      </c>
      <c r="Q502" s="166">
        <v>0</v>
      </c>
      <c r="R502" s="166">
        <v>0</v>
      </c>
      <c r="S502" s="303">
        <v>0</v>
      </c>
      <c r="T502" s="302">
        <v>0</v>
      </c>
      <c r="U502" s="166">
        <v>0</v>
      </c>
      <c r="V502" s="166">
        <v>0</v>
      </c>
      <c r="W502" s="166">
        <v>0</v>
      </c>
      <c r="X502" s="166">
        <v>0</v>
      </c>
      <c r="Y502" s="302">
        <v>1.0900000000000001</v>
      </c>
      <c r="Z502" s="166">
        <f t="shared" si="330"/>
        <v>326</v>
      </c>
      <c r="AA502" s="166">
        <v>0</v>
      </c>
      <c r="AB502" s="166">
        <v>0</v>
      </c>
      <c r="AC502" s="303">
        <v>326</v>
      </c>
      <c r="AD502" s="7"/>
    </row>
    <row r="503" spans="1:30" s="8" customFormat="1" ht="25.15" customHeight="1" outlineLevel="1" x14ac:dyDescent="0.2">
      <c r="A503" s="157" t="s">
        <v>661</v>
      </c>
      <c r="B503" s="167" t="s">
        <v>409</v>
      </c>
      <c r="C503" s="302">
        <f t="shared" si="329"/>
        <v>0.82</v>
      </c>
      <c r="D503" s="166">
        <f t="shared" si="317"/>
        <v>245</v>
      </c>
      <c r="E503" s="136">
        <v>0</v>
      </c>
      <c r="F503" s="103">
        <f t="shared" si="318"/>
        <v>0</v>
      </c>
      <c r="G503" s="166">
        <v>0</v>
      </c>
      <c r="H503" s="166">
        <v>0</v>
      </c>
      <c r="I503" s="166">
        <v>0</v>
      </c>
      <c r="J503" s="136">
        <v>0</v>
      </c>
      <c r="K503" s="103">
        <f t="shared" si="328"/>
        <v>0</v>
      </c>
      <c r="L503" s="166">
        <v>0</v>
      </c>
      <c r="M503" s="166">
        <v>0</v>
      </c>
      <c r="N503" s="166">
        <v>0</v>
      </c>
      <c r="O503" s="302">
        <v>0</v>
      </c>
      <c r="P503" s="166">
        <f t="shared" si="331"/>
        <v>0</v>
      </c>
      <c r="Q503" s="166">
        <v>0</v>
      </c>
      <c r="R503" s="166">
        <v>0</v>
      </c>
      <c r="S503" s="303">
        <v>0</v>
      </c>
      <c r="T503" s="302">
        <v>0</v>
      </c>
      <c r="U503" s="166">
        <v>0</v>
      </c>
      <c r="V503" s="166">
        <v>0</v>
      </c>
      <c r="W503" s="166">
        <v>0</v>
      </c>
      <c r="X503" s="166">
        <v>0</v>
      </c>
      <c r="Y503" s="302">
        <v>0.82</v>
      </c>
      <c r="Z503" s="166">
        <f t="shared" si="330"/>
        <v>245</v>
      </c>
      <c r="AA503" s="166">
        <v>0</v>
      </c>
      <c r="AB503" s="166">
        <v>0</v>
      </c>
      <c r="AC503" s="303">
        <v>245</v>
      </c>
      <c r="AD503" s="7"/>
    </row>
    <row r="504" spans="1:30" s="8" customFormat="1" ht="36" customHeight="1" outlineLevel="1" x14ac:dyDescent="0.2">
      <c r="A504" s="157" t="s">
        <v>662</v>
      </c>
      <c r="B504" s="167" t="s">
        <v>410</v>
      </c>
      <c r="C504" s="302">
        <f t="shared" si="329"/>
        <v>0.59</v>
      </c>
      <c r="D504" s="166">
        <f t="shared" si="317"/>
        <v>176</v>
      </c>
      <c r="E504" s="136">
        <v>0</v>
      </c>
      <c r="F504" s="103">
        <f t="shared" si="318"/>
        <v>0</v>
      </c>
      <c r="G504" s="166">
        <v>0</v>
      </c>
      <c r="H504" s="166">
        <v>0</v>
      </c>
      <c r="I504" s="166">
        <v>0</v>
      </c>
      <c r="J504" s="136">
        <v>0</v>
      </c>
      <c r="K504" s="103">
        <f t="shared" si="328"/>
        <v>0</v>
      </c>
      <c r="L504" s="166">
        <v>0</v>
      </c>
      <c r="M504" s="166">
        <v>0</v>
      </c>
      <c r="N504" s="166">
        <v>0</v>
      </c>
      <c r="O504" s="302">
        <v>0</v>
      </c>
      <c r="P504" s="166">
        <f t="shared" si="331"/>
        <v>0</v>
      </c>
      <c r="Q504" s="166">
        <v>0</v>
      </c>
      <c r="R504" s="166">
        <v>0</v>
      </c>
      <c r="S504" s="303">
        <v>0</v>
      </c>
      <c r="T504" s="302">
        <v>0</v>
      </c>
      <c r="U504" s="166">
        <v>0</v>
      </c>
      <c r="V504" s="166">
        <v>0</v>
      </c>
      <c r="W504" s="166">
        <v>0</v>
      </c>
      <c r="X504" s="166">
        <v>0</v>
      </c>
      <c r="Y504" s="302">
        <v>0.59</v>
      </c>
      <c r="Z504" s="166">
        <f t="shared" si="330"/>
        <v>176</v>
      </c>
      <c r="AA504" s="166">
        <v>0</v>
      </c>
      <c r="AB504" s="166">
        <v>0</v>
      </c>
      <c r="AC504" s="303">
        <v>176</v>
      </c>
      <c r="AD504" s="7"/>
    </row>
    <row r="505" spans="1:30" s="8" customFormat="1" ht="27.75" customHeight="1" outlineLevel="1" x14ac:dyDescent="0.2">
      <c r="A505" s="157" t="s">
        <v>663</v>
      </c>
      <c r="B505" s="167" t="s">
        <v>411</v>
      </c>
      <c r="C505" s="302">
        <f t="shared" ref="C505" si="332">E505+J505+O505+T505+Y505</f>
        <v>2.8</v>
      </c>
      <c r="D505" s="166">
        <f t="shared" si="317"/>
        <v>2033</v>
      </c>
      <c r="E505" s="136">
        <v>0</v>
      </c>
      <c r="F505" s="103">
        <f t="shared" si="318"/>
        <v>0</v>
      </c>
      <c r="G505" s="166">
        <v>0</v>
      </c>
      <c r="H505" s="166">
        <v>0</v>
      </c>
      <c r="I505" s="166">
        <v>0</v>
      </c>
      <c r="J505" s="136">
        <v>2.8</v>
      </c>
      <c r="K505" s="103">
        <f t="shared" si="328"/>
        <v>1380</v>
      </c>
      <c r="L505" s="166">
        <v>0</v>
      </c>
      <c r="M505" s="166">
        <v>0</v>
      </c>
      <c r="N505" s="166">
        <v>1380</v>
      </c>
      <c r="O505" s="302">
        <v>0</v>
      </c>
      <c r="P505" s="166">
        <f t="shared" si="331"/>
        <v>0</v>
      </c>
      <c r="Q505" s="166">
        <v>0</v>
      </c>
      <c r="R505" s="166">
        <v>0</v>
      </c>
      <c r="S505" s="303">
        <v>0</v>
      </c>
      <c r="T505" s="302">
        <v>0</v>
      </c>
      <c r="U505" s="166">
        <v>0</v>
      </c>
      <c r="V505" s="166">
        <v>0</v>
      </c>
      <c r="W505" s="166">
        <v>0</v>
      </c>
      <c r="X505" s="303">
        <v>0</v>
      </c>
      <c r="Y505" s="302">
        <v>0</v>
      </c>
      <c r="Z505" s="166">
        <f>AA505+AB505+AC505</f>
        <v>653</v>
      </c>
      <c r="AA505" s="166">
        <v>0</v>
      </c>
      <c r="AB505" s="166">
        <v>0</v>
      </c>
      <c r="AC505" s="303">
        <v>653</v>
      </c>
      <c r="AD505" s="7"/>
    </row>
    <row r="506" spans="1:30" s="8" customFormat="1" ht="22.9" customHeight="1" outlineLevel="1" x14ac:dyDescent="0.2">
      <c r="A506" s="157" t="s">
        <v>664</v>
      </c>
      <c r="B506" s="167" t="s">
        <v>412</v>
      </c>
      <c r="C506" s="302">
        <f>E506+J506+O506+Y506+T506</f>
        <v>1.92</v>
      </c>
      <c r="D506" s="166">
        <f t="shared" si="317"/>
        <v>576</v>
      </c>
      <c r="E506" s="136">
        <v>0</v>
      </c>
      <c r="F506" s="103">
        <f t="shared" si="318"/>
        <v>0</v>
      </c>
      <c r="G506" s="166">
        <v>0</v>
      </c>
      <c r="H506" s="166">
        <v>0</v>
      </c>
      <c r="I506" s="166">
        <v>0</v>
      </c>
      <c r="J506" s="136">
        <v>0</v>
      </c>
      <c r="K506" s="103">
        <f t="shared" si="328"/>
        <v>0</v>
      </c>
      <c r="L506" s="166">
        <v>0</v>
      </c>
      <c r="M506" s="166">
        <v>0</v>
      </c>
      <c r="N506" s="166">
        <v>0</v>
      </c>
      <c r="O506" s="302">
        <v>0</v>
      </c>
      <c r="P506" s="166">
        <f t="shared" si="331"/>
        <v>0</v>
      </c>
      <c r="Q506" s="166">
        <v>0</v>
      </c>
      <c r="R506" s="166">
        <v>0</v>
      </c>
      <c r="S506" s="303">
        <v>0</v>
      </c>
      <c r="T506" s="302">
        <v>0</v>
      </c>
      <c r="U506" s="166">
        <v>0</v>
      </c>
      <c r="V506" s="166">
        <v>0</v>
      </c>
      <c r="W506" s="166">
        <v>0</v>
      </c>
      <c r="X506" s="166">
        <v>0</v>
      </c>
      <c r="Y506" s="302">
        <v>1.92</v>
      </c>
      <c r="Z506" s="166">
        <f t="shared" ref="Z506:Z519" si="333">AA506+AB506+AC506</f>
        <v>576</v>
      </c>
      <c r="AA506" s="166">
        <v>0</v>
      </c>
      <c r="AB506" s="166">
        <v>0</v>
      </c>
      <c r="AC506" s="303">
        <v>576</v>
      </c>
      <c r="AD506" s="7"/>
    </row>
    <row r="507" spans="1:30" s="8" customFormat="1" ht="24" customHeight="1" outlineLevel="1" x14ac:dyDescent="0.2">
      <c r="A507" s="157" t="s">
        <v>665</v>
      </c>
      <c r="B507" s="167" t="s">
        <v>413</v>
      </c>
      <c r="C507" s="302">
        <f t="shared" ref="C507:C511" si="334">E507+J507+O507+Y507+T507</f>
        <v>1.45</v>
      </c>
      <c r="D507" s="166">
        <f t="shared" si="317"/>
        <v>435</v>
      </c>
      <c r="E507" s="136">
        <v>0</v>
      </c>
      <c r="F507" s="103">
        <f t="shared" si="318"/>
        <v>0</v>
      </c>
      <c r="G507" s="166">
        <v>0</v>
      </c>
      <c r="H507" s="166">
        <v>0</v>
      </c>
      <c r="I507" s="166">
        <v>0</v>
      </c>
      <c r="J507" s="136">
        <v>0</v>
      </c>
      <c r="K507" s="103">
        <f t="shared" si="328"/>
        <v>0</v>
      </c>
      <c r="L507" s="166">
        <v>0</v>
      </c>
      <c r="M507" s="166">
        <v>0</v>
      </c>
      <c r="N507" s="166">
        <v>0</v>
      </c>
      <c r="O507" s="302">
        <v>0</v>
      </c>
      <c r="P507" s="166">
        <f t="shared" si="331"/>
        <v>0</v>
      </c>
      <c r="Q507" s="166">
        <v>0</v>
      </c>
      <c r="R507" s="166">
        <v>0</v>
      </c>
      <c r="S507" s="303">
        <v>0</v>
      </c>
      <c r="T507" s="302">
        <v>0</v>
      </c>
      <c r="U507" s="166">
        <v>0</v>
      </c>
      <c r="V507" s="166">
        <v>0</v>
      </c>
      <c r="W507" s="166">
        <v>0</v>
      </c>
      <c r="X507" s="166">
        <v>0</v>
      </c>
      <c r="Y507" s="302">
        <v>1.45</v>
      </c>
      <c r="Z507" s="166">
        <f t="shared" si="333"/>
        <v>435</v>
      </c>
      <c r="AA507" s="166">
        <v>0</v>
      </c>
      <c r="AB507" s="166">
        <v>0</v>
      </c>
      <c r="AC507" s="303">
        <v>435</v>
      </c>
      <c r="AD507" s="7"/>
    </row>
    <row r="508" spans="1:30" s="8" customFormat="1" ht="26.45" customHeight="1" outlineLevel="1" x14ac:dyDescent="0.2">
      <c r="A508" s="157" t="s">
        <v>666</v>
      </c>
      <c r="B508" s="167" t="s">
        <v>414</v>
      </c>
      <c r="C508" s="302">
        <f t="shared" si="334"/>
        <v>0.66</v>
      </c>
      <c r="D508" s="166">
        <f t="shared" si="317"/>
        <v>197</v>
      </c>
      <c r="E508" s="136">
        <v>0</v>
      </c>
      <c r="F508" s="103">
        <f t="shared" si="318"/>
        <v>0</v>
      </c>
      <c r="G508" s="166">
        <v>0</v>
      </c>
      <c r="H508" s="166">
        <v>0</v>
      </c>
      <c r="I508" s="166">
        <v>0</v>
      </c>
      <c r="J508" s="136">
        <v>0</v>
      </c>
      <c r="K508" s="103">
        <f t="shared" si="328"/>
        <v>0</v>
      </c>
      <c r="L508" s="166">
        <v>0</v>
      </c>
      <c r="M508" s="166">
        <v>0</v>
      </c>
      <c r="N508" s="166">
        <v>0</v>
      </c>
      <c r="O508" s="302">
        <v>0</v>
      </c>
      <c r="P508" s="166">
        <f t="shared" si="331"/>
        <v>0</v>
      </c>
      <c r="Q508" s="166">
        <v>0</v>
      </c>
      <c r="R508" s="166">
        <v>0</v>
      </c>
      <c r="S508" s="303">
        <v>0</v>
      </c>
      <c r="T508" s="302">
        <v>0</v>
      </c>
      <c r="U508" s="166">
        <v>0</v>
      </c>
      <c r="V508" s="166">
        <v>0</v>
      </c>
      <c r="W508" s="166">
        <v>0</v>
      </c>
      <c r="X508" s="166">
        <v>0</v>
      </c>
      <c r="Y508" s="302">
        <v>0.66</v>
      </c>
      <c r="Z508" s="166">
        <f t="shared" si="333"/>
        <v>197</v>
      </c>
      <c r="AA508" s="166">
        <v>0</v>
      </c>
      <c r="AB508" s="166">
        <v>0</v>
      </c>
      <c r="AC508" s="303">
        <v>197</v>
      </c>
      <c r="AD508" s="7"/>
    </row>
    <row r="509" spans="1:30" s="8" customFormat="1" ht="28.9" customHeight="1" outlineLevel="1" x14ac:dyDescent="0.2">
      <c r="A509" s="157" t="s">
        <v>667</v>
      </c>
      <c r="B509" s="167" t="s">
        <v>415</v>
      </c>
      <c r="C509" s="302">
        <f t="shared" si="334"/>
        <v>1.02</v>
      </c>
      <c r="D509" s="166">
        <f t="shared" si="317"/>
        <v>306</v>
      </c>
      <c r="E509" s="136">
        <v>0</v>
      </c>
      <c r="F509" s="103">
        <f t="shared" si="318"/>
        <v>0</v>
      </c>
      <c r="G509" s="166">
        <v>0</v>
      </c>
      <c r="H509" s="166">
        <v>0</v>
      </c>
      <c r="I509" s="166">
        <v>0</v>
      </c>
      <c r="J509" s="136">
        <v>0</v>
      </c>
      <c r="K509" s="103">
        <f t="shared" si="328"/>
        <v>0</v>
      </c>
      <c r="L509" s="166">
        <v>0</v>
      </c>
      <c r="M509" s="166">
        <v>0</v>
      </c>
      <c r="N509" s="166">
        <v>0</v>
      </c>
      <c r="O509" s="302">
        <v>0</v>
      </c>
      <c r="P509" s="166">
        <f t="shared" si="331"/>
        <v>0</v>
      </c>
      <c r="Q509" s="166">
        <v>0</v>
      </c>
      <c r="R509" s="166">
        <v>0</v>
      </c>
      <c r="S509" s="303">
        <v>0</v>
      </c>
      <c r="T509" s="302">
        <v>0</v>
      </c>
      <c r="U509" s="166">
        <v>0</v>
      </c>
      <c r="V509" s="166">
        <v>0</v>
      </c>
      <c r="W509" s="166">
        <v>0</v>
      </c>
      <c r="X509" s="166">
        <v>0</v>
      </c>
      <c r="Y509" s="302">
        <v>1.02</v>
      </c>
      <c r="Z509" s="166">
        <f t="shared" si="333"/>
        <v>306</v>
      </c>
      <c r="AA509" s="166">
        <v>0</v>
      </c>
      <c r="AB509" s="166">
        <v>0</v>
      </c>
      <c r="AC509" s="303">
        <v>306</v>
      </c>
      <c r="AD509" s="7"/>
    </row>
    <row r="510" spans="1:30" s="8" customFormat="1" ht="28.9" customHeight="1" outlineLevel="1" x14ac:dyDescent="0.2">
      <c r="A510" s="157" t="s">
        <v>668</v>
      </c>
      <c r="B510" s="167" t="s">
        <v>418</v>
      </c>
      <c r="C510" s="302">
        <f t="shared" si="334"/>
        <v>2.8000000000000003</v>
      </c>
      <c r="D510" s="166">
        <f t="shared" si="317"/>
        <v>840.00000000000011</v>
      </c>
      <c r="E510" s="136">
        <v>0</v>
      </c>
      <c r="F510" s="103">
        <f t="shared" si="318"/>
        <v>0</v>
      </c>
      <c r="G510" s="166">
        <v>0</v>
      </c>
      <c r="H510" s="166">
        <v>0</v>
      </c>
      <c r="I510" s="166">
        <v>0</v>
      </c>
      <c r="J510" s="136">
        <v>0</v>
      </c>
      <c r="K510" s="103">
        <f t="shared" si="328"/>
        <v>0</v>
      </c>
      <c r="L510" s="166">
        <v>0</v>
      </c>
      <c r="M510" s="166">
        <v>0</v>
      </c>
      <c r="N510" s="166">
        <v>0</v>
      </c>
      <c r="O510" s="302">
        <v>0</v>
      </c>
      <c r="P510" s="166">
        <f t="shared" si="331"/>
        <v>0</v>
      </c>
      <c r="Q510" s="166">
        <v>0</v>
      </c>
      <c r="R510" s="166">
        <v>0</v>
      </c>
      <c r="S510" s="303">
        <v>0</v>
      </c>
      <c r="T510" s="302">
        <v>0</v>
      </c>
      <c r="U510" s="166">
        <v>0</v>
      </c>
      <c r="V510" s="166">
        <v>0</v>
      </c>
      <c r="W510" s="166">
        <v>0</v>
      </c>
      <c r="X510" s="166">
        <v>0</v>
      </c>
      <c r="Y510" s="302">
        <v>2.8000000000000003</v>
      </c>
      <c r="Z510" s="166">
        <f t="shared" si="333"/>
        <v>840.00000000000011</v>
      </c>
      <c r="AA510" s="166">
        <v>0</v>
      </c>
      <c r="AB510" s="166">
        <v>0</v>
      </c>
      <c r="AC510" s="303">
        <v>840.00000000000011</v>
      </c>
      <c r="AD510" s="7"/>
    </row>
    <row r="511" spans="1:30" s="8" customFormat="1" ht="28.15" customHeight="1" outlineLevel="1" x14ac:dyDescent="0.2">
      <c r="A511" s="157" t="s">
        <v>669</v>
      </c>
      <c r="B511" s="167" t="s">
        <v>419</v>
      </c>
      <c r="C511" s="302">
        <f t="shared" si="334"/>
        <v>1.87</v>
      </c>
      <c r="D511" s="166">
        <f t="shared" si="317"/>
        <v>561</v>
      </c>
      <c r="E511" s="136">
        <v>0</v>
      </c>
      <c r="F511" s="103">
        <f t="shared" si="318"/>
        <v>0</v>
      </c>
      <c r="G511" s="166">
        <v>0</v>
      </c>
      <c r="H511" s="166">
        <v>0</v>
      </c>
      <c r="I511" s="166">
        <v>0</v>
      </c>
      <c r="J511" s="136">
        <v>0</v>
      </c>
      <c r="K511" s="103">
        <f t="shared" si="328"/>
        <v>0</v>
      </c>
      <c r="L511" s="166">
        <v>0</v>
      </c>
      <c r="M511" s="166">
        <v>0</v>
      </c>
      <c r="N511" s="166">
        <v>0</v>
      </c>
      <c r="O511" s="302">
        <v>0</v>
      </c>
      <c r="P511" s="166">
        <f t="shared" si="331"/>
        <v>0</v>
      </c>
      <c r="Q511" s="166">
        <v>0</v>
      </c>
      <c r="R511" s="166">
        <v>0</v>
      </c>
      <c r="S511" s="303">
        <v>0</v>
      </c>
      <c r="T511" s="302">
        <v>0</v>
      </c>
      <c r="U511" s="166">
        <v>0</v>
      </c>
      <c r="V511" s="166">
        <v>0</v>
      </c>
      <c r="W511" s="166">
        <v>0</v>
      </c>
      <c r="X511" s="166">
        <v>0</v>
      </c>
      <c r="Y511" s="302">
        <v>1.87</v>
      </c>
      <c r="Z511" s="166">
        <f t="shared" si="333"/>
        <v>561</v>
      </c>
      <c r="AA511" s="166">
        <v>0</v>
      </c>
      <c r="AB511" s="166">
        <v>0</v>
      </c>
      <c r="AC511" s="303">
        <v>561</v>
      </c>
      <c r="AD511" s="7"/>
    </row>
    <row r="512" spans="1:30" s="8" customFormat="1" ht="34.15" customHeight="1" outlineLevel="1" x14ac:dyDescent="0.2">
      <c r="A512" s="188"/>
      <c r="B512" s="168" t="s">
        <v>446</v>
      </c>
      <c r="C512" s="188">
        <f>SUM(C513:C531)</f>
        <v>52.359999999999992</v>
      </c>
      <c r="D512" s="190">
        <f>SUM(D513:D531)</f>
        <v>13085</v>
      </c>
      <c r="E512" s="188">
        <f t="shared" ref="E512:S512" si="335">SUM(E513:E531)</f>
        <v>0</v>
      </c>
      <c r="F512" s="190">
        <f t="shared" si="335"/>
        <v>0</v>
      </c>
      <c r="G512" s="190">
        <f t="shared" si="335"/>
        <v>0</v>
      </c>
      <c r="H512" s="190">
        <f t="shared" si="335"/>
        <v>0</v>
      </c>
      <c r="I512" s="190">
        <f t="shared" si="335"/>
        <v>0</v>
      </c>
      <c r="J512" s="188">
        <f t="shared" si="335"/>
        <v>0</v>
      </c>
      <c r="K512" s="190">
        <f t="shared" ref="K512:K533" si="336">SUM(L512:N512)</f>
        <v>0</v>
      </c>
      <c r="L512" s="190">
        <f t="shared" si="335"/>
        <v>0</v>
      </c>
      <c r="M512" s="190">
        <f t="shared" si="335"/>
        <v>0</v>
      </c>
      <c r="N512" s="190">
        <f t="shared" si="335"/>
        <v>0</v>
      </c>
      <c r="O512" s="188">
        <f t="shared" si="335"/>
        <v>0</v>
      </c>
      <c r="P512" s="165">
        <f t="shared" si="331"/>
        <v>0</v>
      </c>
      <c r="Q512" s="190">
        <f t="shared" si="335"/>
        <v>0</v>
      </c>
      <c r="R512" s="190">
        <f t="shared" si="335"/>
        <v>0</v>
      </c>
      <c r="S512" s="190">
        <f t="shared" si="335"/>
        <v>0</v>
      </c>
      <c r="T512" s="299">
        <v>0</v>
      </c>
      <c r="U512" s="165">
        <v>0</v>
      </c>
      <c r="V512" s="165">
        <v>0</v>
      </c>
      <c r="W512" s="165">
        <v>0</v>
      </c>
      <c r="X512" s="165">
        <v>0</v>
      </c>
      <c r="Y512" s="188">
        <f>SUM(T513:T531)</f>
        <v>0</v>
      </c>
      <c r="Z512" s="165">
        <f>AA512+AB512+AC512</f>
        <v>13085</v>
      </c>
      <c r="AA512" s="190">
        <f>SUM(V513:V531)</f>
        <v>0</v>
      </c>
      <c r="AB512" s="190">
        <f>SUM(W513:W531)</f>
        <v>0</v>
      </c>
      <c r="AC512" s="190">
        <f>SUM(AC513:AC531)</f>
        <v>13085</v>
      </c>
      <c r="AD512" s="7"/>
    </row>
    <row r="513" spans="1:30" s="8" customFormat="1" ht="25.9" customHeight="1" outlineLevel="1" x14ac:dyDescent="0.2">
      <c r="A513" s="157" t="s">
        <v>670</v>
      </c>
      <c r="B513" s="167" t="s">
        <v>420</v>
      </c>
      <c r="C513" s="302">
        <f>E513+J513+O513+Y513+T513</f>
        <v>4.04</v>
      </c>
      <c r="D513" s="166">
        <f t="shared" si="317"/>
        <v>1010</v>
      </c>
      <c r="E513" s="136">
        <v>0</v>
      </c>
      <c r="F513" s="103">
        <f t="shared" si="318"/>
        <v>0</v>
      </c>
      <c r="G513" s="166">
        <v>0</v>
      </c>
      <c r="H513" s="166">
        <v>0</v>
      </c>
      <c r="I513" s="166">
        <v>0</v>
      </c>
      <c r="J513" s="136">
        <v>0</v>
      </c>
      <c r="K513" s="103">
        <f t="shared" ref="K513:K530" si="337">L513+M513+N513</f>
        <v>0</v>
      </c>
      <c r="L513" s="166">
        <v>0</v>
      </c>
      <c r="M513" s="166">
        <v>0</v>
      </c>
      <c r="N513" s="166">
        <v>0</v>
      </c>
      <c r="O513" s="302">
        <v>0</v>
      </c>
      <c r="P513" s="166">
        <f t="shared" si="331"/>
        <v>0</v>
      </c>
      <c r="Q513" s="166">
        <v>0</v>
      </c>
      <c r="R513" s="166">
        <v>0</v>
      </c>
      <c r="S513" s="303">
        <v>0</v>
      </c>
      <c r="T513" s="302">
        <v>0</v>
      </c>
      <c r="U513" s="166">
        <v>0</v>
      </c>
      <c r="V513" s="166">
        <v>0</v>
      </c>
      <c r="W513" s="166">
        <v>0</v>
      </c>
      <c r="X513" s="166">
        <v>0</v>
      </c>
      <c r="Y513" s="302">
        <v>4.04</v>
      </c>
      <c r="Z513" s="166">
        <f t="shared" si="333"/>
        <v>1010</v>
      </c>
      <c r="AA513" s="166">
        <v>0</v>
      </c>
      <c r="AB513" s="166">
        <v>0</v>
      </c>
      <c r="AC513" s="303">
        <v>1010</v>
      </c>
      <c r="AD513" s="7"/>
    </row>
    <row r="514" spans="1:30" s="8" customFormat="1" ht="25.15" customHeight="1" outlineLevel="1" x14ac:dyDescent="0.2">
      <c r="A514" s="157" t="s">
        <v>671</v>
      </c>
      <c r="B514" s="167" t="s">
        <v>421</v>
      </c>
      <c r="C514" s="302">
        <f t="shared" ref="C514:D531" si="338">E514+J514+O514+Y514+T514</f>
        <v>4.09</v>
      </c>
      <c r="D514" s="166">
        <f t="shared" si="317"/>
        <v>1023</v>
      </c>
      <c r="E514" s="136">
        <v>0</v>
      </c>
      <c r="F514" s="103">
        <f t="shared" si="318"/>
        <v>0</v>
      </c>
      <c r="G514" s="166">
        <v>0</v>
      </c>
      <c r="H514" s="166">
        <v>0</v>
      </c>
      <c r="I514" s="166">
        <v>0</v>
      </c>
      <c r="J514" s="136">
        <v>0</v>
      </c>
      <c r="K514" s="103">
        <f t="shared" si="337"/>
        <v>0</v>
      </c>
      <c r="L514" s="166">
        <v>0</v>
      </c>
      <c r="M514" s="166">
        <v>0</v>
      </c>
      <c r="N514" s="166">
        <v>0</v>
      </c>
      <c r="O514" s="302">
        <v>0</v>
      </c>
      <c r="P514" s="166">
        <f t="shared" si="331"/>
        <v>0</v>
      </c>
      <c r="Q514" s="166">
        <v>0</v>
      </c>
      <c r="R514" s="166">
        <v>0</v>
      </c>
      <c r="S514" s="303">
        <v>0</v>
      </c>
      <c r="T514" s="302">
        <v>0</v>
      </c>
      <c r="U514" s="166">
        <v>0</v>
      </c>
      <c r="V514" s="166">
        <v>0</v>
      </c>
      <c r="W514" s="166">
        <v>0</v>
      </c>
      <c r="X514" s="166">
        <v>0</v>
      </c>
      <c r="Y514" s="302">
        <v>4.09</v>
      </c>
      <c r="Z514" s="166">
        <f t="shared" si="333"/>
        <v>1023</v>
      </c>
      <c r="AA514" s="166">
        <v>0</v>
      </c>
      <c r="AB514" s="166">
        <v>0</v>
      </c>
      <c r="AC514" s="303">
        <v>1023</v>
      </c>
      <c r="AD514" s="7"/>
    </row>
    <row r="515" spans="1:30" s="8" customFormat="1" ht="25.9" customHeight="1" outlineLevel="1" x14ac:dyDescent="0.2">
      <c r="A515" s="157" t="s">
        <v>672</v>
      </c>
      <c r="B515" s="167" t="s">
        <v>422</v>
      </c>
      <c r="C515" s="302">
        <f t="shared" si="338"/>
        <v>0.74</v>
      </c>
      <c r="D515" s="166">
        <f t="shared" si="338"/>
        <v>185</v>
      </c>
      <c r="E515" s="136">
        <v>0</v>
      </c>
      <c r="F515" s="103">
        <f t="shared" ref="F515:F531" si="339">G515+H515+I515</f>
        <v>0</v>
      </c>
      <c r="G515" s="166">
        <v>0</v>
      </c>
      <c r="H515" s="166">
        <v>0</v>
      </c>
      <c r="I515" s="166">
        <v>0</v>
      </c>
      <c r="J515" s="136">
        <v>0</v>
      </c>
      <c r="K515" s="103">
        <f t="shared" si="337"/>
        <v>0</v>
      </c>
      <c r="L515" s="166">
        <v>0</v>
      </c>
      <c r="M515" s="166">
        <v>0</v>
      </c>
      <c r="N515" s="166">
        <v>0</v>
      </c>
      <c r="O515" s="302">
        <v>0</v>
      </c>
      <c r="P515" s="166">
        <f t="shared" si="331"/>
        <v>0</v>
      </c>
      <c r="Q515" s="166">
        <v>0</v>
      </c>
      <c r="R515" s="166">
        <v>0</v>
      </c>
      <c r="S515" s="303">
        <v>0</v>
      </c>
      <c r="T515" s="302">
        <v>0</v>
      </c>
      <c r="U515" s="166">
        <v>0</v>
      </c>
      <c r="V515" s="166">
        <v>0</v>
      </c>
      <c r="W515" s="166">
        <v>0</v>
      </c>
      <c r="X515" s="166">
        <v>0</v>
      </c>
      <c r="Y515" s="302">
        <v>0.74</v>
      </c>
      <c r="Z515" s="166">
        <f t="shared" si="333"/>
        <v>185</v>
      </c>
      <c r="AA515" s="166">
        <v>0</v>
      </c>
      <c r="AB515" s="166">
        <v>0</v>
      </c>
      <c r="AC515" s="303">
        <v>185</v>
      </c>
      <c r="AD515" s="7"/>
    </row>
    <row r="516" spans="1:30" s="8" customFormat="1" ht="25.15" customHeight="1" outlineLevel="1" x14ac:dyDescent="0.2">
      <c r="A516" s="157" t="s">
        <v>673</v>
      </c>
      <c r="B516" s="167" t="s">
        <v>423</v>
      </c>
      <c r="C516" s="302">
        <f t="shared" si="338"/>
        <v>2.2999999999999998</v>
      </c>
      <c r="D516" s="166">
        <f t="shared" si="338"/>
        <v>574</v>
      </c>
      <c r="E516" s="136">
        <v>0</v>
      </c>
      <c r="F516" s="103">
        <f t="shared" si="339"/>
        <v>0</v>
      </c>
      <c r="G516" s="166">
        <v>0</v>
      </c>
      <c r="H516" s="166">
        <v>0</v>
      </c>
      <c r="I516" s="166">
        <v>0</v>
      </c>
      <c r="J516" s="136">
        <v>0</v>
      </c>
      <c r="K516" s="103">
        <f t="shared" si="337"/>
        <v>0</v>
      </c>
      <c r="L516" s="166">
        <v>0</v>
      </c>
      <c r="M516" s="166">
        <v>0</v>
      </c>
      <c r="N516" s="166">
        <v>0</v>
      </c>
      <c r="O516" s="302">
        <v>0</v>
      </c>
      <c r="P516" s="166">
        <f t="shared" si="331"/>
        <v>0</v>
      </c>
      <c r="Q516" s="166">
        <v>0</v>
      </c>
      <c r="R516" s="166">
        <v>0</v>
      </c>
      <c r="S516" s="303">
        <v>0</v>
      </c>
      <c r="T516" s="302">
        <v>0</v>
      </c>
      <c r="U516" s="166">
        <v>0</v>
      </c>
      <c r="V516" s="166">
        <v>0</v>
      </c>
      <c r="W516" s="166">
        <v>0</v>
      </c>
      <c r="X516" s="166">
        <v>0</v>
      </c>
      <c r="Y516" s="302">
        <v>2.2999999999999998</v>
      </c>
      <c r="Z516" s="166">
        <f t="shared" si="333"/>
        <v>574</v>
      </c>
      <c r="AA516" s="166">
        <v>0</v>
      </c>
      <c r="AB516" s="166">
        <v>0</v>
      </c>
      <c r="AC516" s="303">
        <v>574</v>
      </c>
      <c r="AD516" s="7"/>
    </row>
    <row r="517" spans="1:30" s="8" customFormat="1" ht="23.45" customHeight="1" outlineLevel="1" x14ac:dyDescent="0.2">
      <c r="A517" s="157" t="s">
        <v>674</v>
      </c>
      <c r="B517" s="167" t="s">
        <v>424</v>
      </c>
      <c r="C517" s="302">
        <f t="shared" si="338"/>
        <v>3.2</v>
      </c>
      <c r="D517" s="166">
        <f t="shared" si="338"/>
        <v>800</v>
      </c>
      <c r="E517" s="136">
        <v>0</v>
      </c>
      <c r="F517" s="103">
        <f t="shared" si="339"/>
        <v>0</v>
      </c>
      <c r="G517" s="166">
        <v>0</v>
      </c>
      <c r="H517" s="166">
        <v>0</v>
      </c>
      <c r="I517" s="166">
        <v>0</v>
      </c>
      <c r="J517" s="136">
        <v>0</v>
      </c>
      <c r="K517" s="103">
        <f t="shared" si="337"/>
        <v>0</v>
      </c>
      <c r="L517" s="166">
        <v>0</v>
      </c>
      <c r="M517" s="166">
        <v>0</v>
      </c>
      <c r="N517" s="166">
        <v>0</v>
      </c>
      <c r="O517" s="302">
        <v>0</v>
      </c>
      <c r="P517" s="166">
        <f t="shared" si="331"/>
        <v>0</v>
      </c>
      <c r="Q517" s="166">
        <v>0</v>
      </c>
      <c r="R517" s="166">
        <v>0</v>
      </c>
      <c r="S517" s="303">
        <v>0</v>
      </c>
      <c r="T517" s="302">
        <v>0</v>
      </c>
      <c r="U517" s="166">
        <v>0</v>
      </c>
      <c r="V517" s="166">
        <v>0</v>
      </c>
      <c r="W517" s="166">
        <v>0</v>
      </c>
      <c r="X517" s="166">
        <v>0</v>
      </c>
      <c r="Y517" s="302">
        <v>3.2</v>
      </c>
      <c r="Z517" s="166">
        <f t="shared" si="333"/>
        <v>800</v>
      </c>
      <c r="AA517" s="166">
        <v>0</v>
      </c>
      <c r="AB517" s="166">
        <v>0</v>
      </c>
      <c r="AC517" s="303">
        <v>800</v>
      </c>
      <c r="AD517" s="7"/>
    </row>
    <row r="518" spans="1:30" s="8" customFormat="1" ht="24" customHeight="1" outlineLevel="1" x14ac:dyDescent="0.2">
      <c r="A518" s="157" t="s">
        <v>675</v>
      </c>
      <c r="B518" s="167" t="s">
        <v>425</v>
      </c>
      <c r="C518" s="302">
        <f t="shared" si="338"/>
        <v>1.06</v>
      </c>
      <c r="D518" s="166">
        <f t="shared" si="338"/>
        <v>265</v>
      </c>
      <c r="E518" s="136">
        <v>0</v>
      </c>
      <c r="F518" s="103">
        <f t="shared" si="339"/>
        <v>0</v>
      </c>
      <c r="G518" s="166">
        <v>0</v>
      </c>
      <c r="H518" s="166">
        <v>0</v>
      </c>
      <c r="I518" s="166">
        <v>0</v>
      </c>
      <c r="J518" s="136">
        <v>0</v>
      </c>
      <c r="K518" s="103">
        <f t="shared" si="337"/>
        <v>0</v>
      </c>
      <c r="L518" s="166">
        <v>0</v>
      </c>
      <c r="M518" s="166">
        <v>0</v>
      </c>
      <c r="N518" s="166">
        <v>0</v>
      </c>
      <c r="O518" s="302">
        <v>0</v>
      </c>
      <c r="P518" s="166">
        <f t="shared" si="331"/>
        <v>0</v>
      </c>
      <c r="Q518" s="166">
        <v>0</v>
      </c>
      <c r="R518" s="166">
        <v>0</v>
      </c>
      <c r="S518" s="303">
        <v>0</v>
      </c>
      <c r="T518" s="302">
        <v>0</v>
      </c>
      <c r="U518" s="166">
        <v>0</v>
      </c>
      <c r="V518" s="166">
        <v>0</v>
      </c>
      <c r="W518" s="166">
        <v>0</v>
      </c>
      <c r="X518" s="166">
        <v>0</v>
      </c>
      <c r="Y518" s="302">
        <v>1.06</v>
      </c>
      <c r="Z518" s="166">
        <f t="shared" si="333"/>
        <v>265</v>
      </c>
      <c r="AA518" s="166">
        <v>0</v>
      </c>
      <c r="AB518" s="166">
        <v>0</v>
      </c>
      <c r="AC518" s="303">
        <v>265</v>
      </c>
      <c r="AD518" s="7"/>
    </row>
    <row r="519" spans="1:30" s="8" customFormat="1" ht="26.45" customHeight="1" outlineLevel="1" x14ac:dyDescent="0.2">
      <c r="A519" s="157" t="s">
        <v>676</v>
      </c>
      <c r="B519" s="167" t="s">
        <v>426</v>
      </c>
      <c r="C519" s="302">
        <f t="shared" si="338"/>
        <v>1.3</v>
      </c>
      <c r="D519" s="166">
        <f t="shared" si="338"/>
        <v>325</v>
      </c>
      <c r="E519" s="136">
        <v>0</v>
      </c>
      <c r="F519" s="103">
        <f t="shared" si="339"/>
        <v>0</v>
      </c>
      <c r="G519" s="166">
        <v>0</v>
      </c>
      <c r="H519" s="166">
        <v>0</v>
      </c>
      <c r="I519" s="166">
        <v>0</v>
      </c>
      <c r="J519" s="136">
        <v>0</v>
      </c>
      <c r="K519" s="103">
        <f t="shared" si="337"/>
        <v>0</v>
      </c>
      <c r="L519" s="166">
        <v>0</v>
      </c>
      <c r="M519" s="166">
        <v>0</v>
      </c>
      <c r="N519" s="166">
        <v>0</v>
      </c>
      <c r="O519" s="302">
        <v>0</v>
      </c>
      <c r="P519" s="166">
        <f t="shared" si="331"/>
        <v>0</v>
      </c>
      <c r="Q519" s="166">
        <v>0</v>
      </c>
      <c r="R519" s="166">
        <v>0</v>
      </c>
      <c r="S519" s="303">
        <v>0</v>
      </c>
      <c r="T519" s="302">
        <v>0</v>
      </c>
      <c r="U519" s="166">
        <v>0</v>
      </c>
      <c r="V519" s="166">
        <v>0</v>
      </c>
      <c r="W519" s="166">
        <v>0</v>
      </c>
      <c r="X519" s="166">
        <v>0</v>
      </c>
      <c r="Y519" s="302">
        <v>1.3</v>
      </c>
      <c r="Z519" s="166">
        <f t="shared" si="333"/>
        <v>325</v>
      </c>
      <c r="AA519" s="166">
        <v>0</v>
      </c>
      <c r="AB519" s="166">
        <v>0</v>
      </c>
      <c r="AC519" s="303">
        <v>325</v>
      </c>
      <c r="AD519" s="7"/>
    </row>
    <row r="520" spans="1:30" s="8" customFormat="1" ht="45" customHeight="1" outlineLevel="1" x14ac:dyDescent="0.2">
      <c r="A520" s="157" t="s">
        <v>677</v>
      </c>
      <c r="B520" s="167" t="s">
        <v>367</v>
      </c>
      <c r="C520" s="302">
        <f t="shared" si="338"/>
        <v>2.4300000000000002</v>
      </c>
      <c r="D520" s="166">
        <f t="shared" si="338"/>
        <v>606</v>
      </c>
      <c r="E520" s="136">
        <v>0</v>
      </c>
      <c r="F520" s="103">
        <f t="shared" si="339"/>
        <v>0</v>
      </c>
      <c r="G520" s="166">
        <v>0</v>
      </c>
      <c r="H520" s="166">
        <v>0</v>
      </c>
      <c r="I520" s="166">
        <v>0</v>
      </c>
      <c r="J520" s="136">
        <v>0</v>
      </c>
      <c r="K520" s="103">
        <f t="shared" si="337"/>
        <v>0</v>
      </c>
      <c r="L520" s="166">
        <v>0</v>
      </c>
      <c r="M520" s="166">
        <v>0</v>
      </c>
      <c r="N520" s="166">
        <v>0</v>
      </c>
      <c r="O520" s="302">
        <v>0</v>
      </c>
      <c r="P520" s="166">
        <f t="shared" si="331"/>
        <v>0</v>
      </c>
      <c r="Q520" s="166">
        <v>0</v>
      </c>
      <c r="R520" s="166">
        <v>0</v>
      </c>
      <c r="S520" s="303">
        <v>0</v>
      </c>
      <c r="T520" s="302">
        <v>0</v>
      </c>
      <c r="U520" s="166">
        <v>0</v>
      </c>
      <c r="V520" s="166">
        <v>0</v>
      </c>
      <c r="W520" s="166">
        <v>0</v>
      </c>
      <c r="X520" s="303">
        <v>0</v>
      </c>
      <c r="Y520" s="302">
        <f>ROUND(2.425,2)</f>
        <v>2.4300000000000002</v>
      </c>
      <c r="Z520" s="166">
        <f t="shared" ref="Z520:Z533" si="340">AA520+AB520+AC520</f>
        <v>606</v>
      </c>
      <c r="AA520" s="166">
        <v>0</v>
      </c>
      <c r="AB520" s="166">
        <v>0</v>
      </c>
      <c r="AC520" s="303">
        <v>606</v>
      </c>
      <c r="AD520" s="7"/>
    </row>
    <row r="521" spans="1:30" s="8" customFormat="1" ht="24.6" customHeight="1" outlineLevel="1" x14ac:dyDescent="0.2">
      <c r="A521" s="157" t="s">
        <v>678</v>
      </c>
      <c r="B521" s="167" t="s">
        <v>399</v>
      </c>
      <c r="C521" s="302">
        <f t="shared" si="338"/>
        <v>3</v>
      </c>
      <c r="D521" s="166">
        <f t="shared" si="338"/>
        <v>749</v>
      </c>
      <c r="E521" s="136">
        <v>0</v>
      </c>
      <c r="F521" s="103">
        <f t="shared" si="339"/>
        <v>0</v>
      </c>
      <c r="G521" s="166">
        <v>0</v>
      </c>
      <c r="H521" s="166">
        <v>0</v>
      </c>
      <c r="I521" s="166">
        <v>0</v>
      </c>
      <c r="J521" s="136">
        <v>0</v>
      </c>
      <c r="K521" s="103">
        <f t="shared" si="337"/>
        <v>0</v>
      </c>
      <c r="L521" s="166">
        <v>0</v>
      </c>
      <c r="M521" s="166">
        <v>0</v>
      </c>
      <c r="N521" s="166">
        <v>0</v>
      </c>
      <c r="O521" s="302">
        <v>0</v>
      </c>
      <c r="P521" s="166">
        <f t="shared" si="331"/>
        <v>0</v>
      </c>
      <c r="Q521" s="166">
        <v>0</v>
      </c>
      <c r="R521" s="166">
        <v>0</v>
      </c>
      <c r="S521" s="303">
        <v>0</v>
      </c>
      <c r="T521" s="302">
        <v>0</v>
      </c>
      <c r="U521" s="166">
        <v>0</v>
      </c>
      <c r="V521" s="166">
        <v>0</v>
      </c>
      <c r="W521" s="166">
        <v>0</v>
      </c>
      <c r="X521" s="303">
        <v>0</v>
      </c>
      <c r="Y521" s="302">
        <f>ROUND(2.995,2)</f>
        <v>3</v>
      </c>
      <c r="Z521" s="166">
        <f t="shared" si="340"/>
        <v>749</v>
      </c>
      <c r="AA521" s="166">
        <v>0</v>
      </c>
      <c r="AB521" s="166">
        <v>0</v>
      </c>
      <c r="AC521" s="303">
        <v>749</v>
      </c>
      <c r="AD521" s="7"/>
    </row>
    <row r="522" spans="1:30" s="8" customFormat="1" ht="32.450000000000003" customHeight="1" outlineLevel="1" x14ac:dyDescent="0.2">
      <c r="A522" s="157" t="s">
        <v>679</v>
      </c>
      <c r="B522" s="167" t="s">
        <v>393</v>
      </c>
      <c r="C522" s="302">
        <f t="shared" si="338"/>
        <v>3.29</v>
      </c>
      <c r="D522" s="166">
        <f t="shared" si="338"/>
        <v>823</v>
      </c>
      <c r="E522" s="136">
        <v>0</v>
      </c>
      <c r="F522" s="103">
        <f t="shared" si="339"/>
        <v>0</v>
      </c>
      <c r="G522" s="166">
        <v>0</v>
      </c>
      <c r="H522" s="166">
        <v>0</v>
      </c>
      <c r="I522" s="166">
        <v>0</v>
      </c>
      <c r="J522" s="136">
        <v>0</v>
      </c>
      <c r="K522" s="103">
        <f t="shared" si="337"/>
        <v>0</v>
      </c>
      <c r="L522" s="166">
        <v>0</v>
      </c>
      <c r="M522" s="166">
        <v>0</v>
      </c>
      <c r="N522" s="166">
        <v>0</v>
      </c>
      <c r="O522" s="302">
        <v>0</v>
      </c>
      <c r="P522" s="166">
        <f t="shared" si="331"/>
        <v>0</v>
      </c>
      <c r="Q522" s="166">
        <v>0</v>
      </c>
      <c r="R522" s="166">
        <v>0</v>
      </c>
      <c r="S522" s="303">
        <v>0</v>
      </c>
      <c r="T522" s="302">
        <v>0</v>
      </c>
      <c r="U522" s="166">
        <v>0</v>
      </c>
      <c r="V522" s="166">
        <v>0</v>
      </c>
      <c r="W522" s="166">
        <v>0</v>
      </c>
      <c r="X522" s="303">
        <v>0</v>
      </c>
      <c r="Y522" s="302">
        <v>3.29</v>
      </c>
      <c r="Z522" s="166">
        <f t="shared" si="340"/>
        <v>823</v>
      </c>
      <c r="AA522" s="166">
        <v>0</v>
      </c>
      <c r="AB522" s="166">
        <v>0</v>
      </c>
      <c r="AC522" s="303">
        <v>823</v>
      </c>
      <c r="AD522" s="7"/>
    </row>
    <row r="523" spans="1:30" s="8" customFormat="1" ht="33" customHeight="1" outlineLevel="1" x14ac:dyDescent="0.2">
      <c r="A523" s="157" t="s">
        <v>680</v>
      </c>
      <c r="B523" s="167" t="s">
        <v>394</v>
      </c>
      <c r="C523" s="302">
        <f t="shared" si="338"/>
        <v>3.5</v>
      </c>
      <c r="D523" s="166">
        <f t="shared" si="338"/>
        <v>875</v>
      </c>
      <c r="E523" s="136">
        <v>0</v>
      </c>
      <c r="F523" s="103">
        <f t="shared" si="339"/>
        <v>0</v>
      </c>
      <c r="G523" s="166">
        <v>0</v>
      </c>
      <c r="H523" s="166">
        <v>0</v>
      </c>
      <c r="I523" s="166">
        <v>0</v>
      </c>
      <c r="J523" s="136">
        <v>0</v>
      </c>
      <c r="K523" s="103">
        <f t="shared" si="337"/>
        <v>0</v>
      </c>
      <c r="L523" s="166">
        <v>0</v>
      </c>
      <c r="M523" s="166">
        <v>0</v>
      </c>
      <c r="N523" s="166">
        <v>0</v>
      </c>
      <c r="O523" s="302">
        <v>0</v>
      </c>
      <c r="P523" s="166">
        <f t="shared" si="331"/>
        <v>0</v>
      </c>
      <c r="Q523" s="166">
        <v>0</v>
      </c>
      <c r="R523" s="166">
        <v>0</v>
      </c>
      <c r="S523" s="303">
        <v>0</v>
      </c>
      <c r="T523" s="302">
        <v>0</v>
      </c>
      <c r="U523" s="166">
        <v>0</v>
      </c>
      <c r="V523" s="166">
        <v>0</v>
      </c>
      <c r="W523" s="166">
        <v>0</v>
      </c>
      <c r="X523" s="303">
        <v>0</v>
      </c>
      <c r="Y523" s="302">
        <v>3.5</v>
      </c>
      <c r="Z523" s="166">
        <f t="shared" si="340"/>
        <v>875</v>
      </c>
      <c r="AA523" s="166">
        <v>0</v>
      </c>
      <c r="AB523" s="166">
        <v>0</v>
      </c>
      <c r="AC523" s="303">
        <v>875</v>
      </c>
      <c r="AD523" s="7"/>
    </row>
    <row r="524" spans="1:30" s="8" customFormat="1" ht="27" customHeight="1" outlineLevel="1" x14ac:dyDescent="0.2">
      <c r="A524" s="157" t="s">
        <v>681</v>
      </c>
      <c r="B524" s="167" t="s">
        <v>395</v>
      </c>
      <c r="C524" s="302">
        <f t="shared" si="338"/>
        <v>3.2600000000000002</v>
      </c>
      <c r="D524" s="166">
        <f t="shared" si="338"/>
        <v>815.00000000000011</v>
      </c>
      <c r="E524" s="136">
        <v>0</v>
      </c>
      <c r="F524" s="103">
        <f t="shared" si="339"/>
        <v>0</v>
      </c>
      <c r="G524" s="166">
        <v>0</v>
      </c>
      <c r="H524" s="166">
        <v>0</v>
      </c>
      <c r="I524" s="166">
        <v>0</v>
      </c>
      <c r="J524" s="136">
        <v>0</v>
      </c>
      <c r="K524" s="103">
        <f t="shared" si="337"/>
        <v>0</v>
      </c>
      <c r="L524" s="166">
        <v>0</v>
      </c>
      <c r="M524" s="166">
        <v>0</v>
      </c>
      <c r="N524" s="166">
        <v>0</v>
      </c>
      <c r="O524" s="302">
        <v>0</v>
      </c>
      <c r="P524" s="166">
        <f t="shared" si="331"/>
        <v>0</v>
      </c>
      <c r="Q524" s="166">
        <v>0</v>
      </c>
      <c r="R524" s="166">
        <v>0</v>
      </c>
      <c r="S524" s="303">
        <v>0</v>
      </c>
      <c r="T524" s="302">
        <v>0</v>
      </c>
      <c r="U524" s="166">
        <v>0</v>
      </c>
      <c r="V524" s="166">
        <v>0</v>
      </c>
      <c r="W524" s="166">
        <v>0</v>
      </c>
      <c r="X524" s="303">
        <v>0</v>
      </c>
      <c r="Y524" s="302">
        <v>3.2600000000000002</v>
      </c>
      <c r="Z524" s="166">
        <f t="shared" si="340"/>
        <v>815.00000000000011</v>
      </c>
      <c r="AA524" s="166">
        <v>0</v>
      </c>
      <c r="AB524" s="166">
        <v>0</v>
      </c>
      <c r="AC524" s="303">
        <v>815.00000000000011</v>
      </c>
      <c r="AD524" s="7"/>
    </row>
    <row r="525" spans="1:30" s="8" customFormat="1" ht="28.9" customHeight="1" outlineLevel="1" x14ac:dyDescent="0.2">
      <c r="A525" s="157" t="s">
        <v>682</v>
      </c>
      <c r="B525" s="167" t="s">
        <v>396</v>
      </c>
      <c r="C525" s="302">
        <f t="shared" si="338"/>
        <v>4</v>
      </c>
      <c r="D525" s="166">
        <f t="shared" si="338"/>
        <v>1000</v>
      </c>
      <c r="E525" s="136">
        <v>0</v>
      </c>
      <c r="F525" s="103">
        <f t="shared" si="339"/>
        <v>0</v>
      </c>
      <c r="G525" s="166">
        <v>0</v>
      </c>
      <c r="H525" s="166">
        <v>0</v>
      </c>
      <c r="I525" s="166">
        <v>0</v>
      </c>
      <c r="J525" s="136">
        <v>0</v>
      </c>
      <c r="K525" s="103">
        <f t="shared" si="337"/>
        <v>0</v>
      </c>
      <c r="L525" s="166">
        <v>0</v>
      </c>
      <c r="M525" s="166">
        <v>0</v>
      </c>
      <c r="N525" s="166">
        <v>0</v>
      </c>
      <c r="O525" s="302">
        <v>0</v>
      </c>
      <c r="P525" s="166">
        <f t="shared" si="331"/>
        <v>0</v>
      </c>
      <c r="Q525" s="166">
        <v>0</v>
      </c>
      <c r="R525" s="166">
        <v>0</v>
      </c>
      <c r="S525" s="303">
        <v>0</v>
      </c>
      <c r="T525" s="302">
        <v>0</v>
      </c>
      <c r="U525" s="166">
        <v>0</v>
      </c>
      <c r="V525" s="166">
        <v>0</v>
      </c>
      <c r="W525" s="166">
        <v>0</v>
      </c>
      <c r="X525" s="303">
        <v>0</v>
      </c>
      <c r="Y525" s="302">
        <v>4</v>
      </c>
      <c r="Z525" s="166">
        <f t="shared" si="340"/>
        <v>1000</v>
      </c>
      <c r="AA525" s="166">
        <v>0</v>
      </c>
      <c r="AB525" s="166">
        <v>0</v>
      </c>
      <c r="AC525" s="303">
        <v>1000</v>
      </c>
      <c r="AD525" s="7"/>
    </row>
    <row r="526" spans="1:30" s="8" customFormat="1" ht="33" customHeight="1" outlineLevel="1" x14ac:dyDescent="0.2">
      <c r="A526" s="157" t="s">
        <v>683</v>
      </c>
      <c r="B526" s="167" t="s">
        <v>397</v>
      </c>
      <c r="C526" s="302">
        <f t="shared" si="338"/>
        <v>3.75</v>
      </c>
      <c r="D526" s="166">
        <f t="shared" si="338"/>
        <v>938</v>
      </c>
      <c r="E526" s="136">
        <v>0</v>
      </c>
      <c r="F526" s="103">
        <f t="shared" si="339"/>
        <v>0</v>
      </c>
      <c r="G526" s="166">
        <v>0</v>
      </c>
      <c r="H526" s="166">
        <v>0</v>
      </c>
      <c r="I526" s="166">
        <v>0</v>
      </c>
      <c r="J526" s="136">
        <v>0</v>
      </c>
      <c r="K526" s="103">
        <f t="shared" si="337"/>
        <v>0</v>
      </c>
      <c r="L526" s="166">
        <v>0</v>
      </c>
      <c r="M526" s="166">
        <v>0</v>
      </c>
      <c r="N526" s="166">
        <v>0</v>
      </c>
      <c r="O526" s="302">
        <v>0</v>
      </c>
      <c r="P526" s="166">
        <f t="shared" si="331"/>
        <v>0</v>
      </c>
      <c r="Q526" s="166">
        <v>0</v>
      </c>
      <c r="R526" s="166">
        <v>0</v>
      </c>
      <c r="S526" s="303">
        <v>0</v>
      </c>
      <c r="T526" s="302">
        <v>0</v>
      </c>
      <c r="U526" s="166">
        <v>0</v>
      </c>
      <c r="V526" s="166">
        <v>0</v>
      </c>
      <c r="W526" s="166">
        <v>0</v>
      </c>
      <c r="X526" s="303">
        <v>0</v>
      </c>
      <c r="Y526" s="302">
        <v>3.75</v>
      </c>
      <c r="Z526" s="166">
        <f t="shared" si="340"/>
        <v>938</v>
      </c>
      <c r="AA526" s="166">
        <v>0</v>
      </c>
      <c r="AB526" s="166">
        <v>0</v>
      </c>
      <c r="AC526" s="303">
        <v>938</v>
      </c>
      <c r="AD526" s="7"/>
    </row>
    <row r="527" spans="1:30" s="8" customFormat="1" ht="25.15" customHeight="1" outlineLevel="1" x14ac:dyDescent="0.2">
      <c r="A527" s="157" t="s">
        <v>684</v>
      </c>
      <c r="B527" s="167" t="s">
        <v>398</v>
      </c>
      <c r="C527" s="302">
        <f t="shared" si="338"/>
        <v>3.95</v>
      </c>
      <c r="D527" s="166">
        <f t="shared" si="338"/>
        <v>986</v>
      </c>
      <c r="E527" s="136">
        <v>0</v>
      </c>
      <c r="F527" s="103">
        <f t="shared" si="339"/>
        <v>0</v>
      </c>
      <c r="G527" s="166">
        <v>0</v>
      </c>
      <c r="H527" s="166">
        <v>0</v>
      </c>
      <c r="I527" s="166">
        <v>0</v>
      </c>
      <c r="J527" s="136">
        <v>0</v>
      </c>
      <c r="K527" s="103">
        <f t="shared" si="337"/>
        <v>0</v>
      </c>
      <c r="L527" s="166">
        <v>0</v>
      </c>
      <c r="M527" s="166">
        <v>0</v>
      </c>
      <c r="N527" s="166">
        <v>0</v>
      </c>
      <c r="O527" s="302">
        <v>0</v>
      </c>
      <c r="P527" s="166">
        <f t="shared" si="331"/>
        <v>0</v>
      </c>
      <c r="Q527" s="166">
        <v>0</v>
      </c>
      <c r="R527" s="166">
        <v>0</v>
      </c>
      <c r="S527" s="303">
        <v>0</v>
      </c>
      <c r="T527" s="302">
        <v>0</v>
      </c>
      <c r="U527" s="166">
        <v>0</v>
      </c>
      <c r="V527" s="166">
        <v>0</v>
      </c>
      <c r="W527" s="166">
        <v>0</v>
      </c>
      <c r="X527" s="303">
        <v>0</v>
      </c>
      <c r="Y527" s="302">
        <f>ROUND(3.945,2)</f>
        <v>3.95</v>
      </c>
      <c r="Z527" s="166">
        <f t="shared" si="340"/>
        <v>986</v>
      </c>
      <c r="AA527" s="166">
        <v>0</v>
      </c>
      <c r="AB527" s="166">
        <v>0</v>
      </c>
      <c r="AC527" s="303">
        <v>986</v>
      </c>
      <c r="AD527" s="7"/>
    </row>
    <row r="528" spans="1:30" s="8" customFormat="1" ht="27" customHeight="1" outlineLevel="1" x14ac:dyDescent="0.2">
      <c r="A528" s="157" t="s">
        <v>685</v>
      </c>
      <c r="B528" s="167" t="s">
        <v>379</v>
      </c>
      <c r="C528" s="302">
        <f t="shared" si="338"/>
        <v>0.92999999999999994</v>
      </c>
      <c r="D528" s="166">
        <f t="shared" si="338"/>
        <v>233</v>
      </c>
      <c r="E528" s="136">
        <v>0</v>
      </c>
      <c r="F528" s="103">
        <f t="shared" si="339"/>
        <v>0</v>
      </c>
      <c r="G528" s="166">
        <v>0</v>
      </c>
      <c r="H528" s="166">
        <v>0</v>
      </c>
      <c r="I528" s="166">
        <v>0</v>
      </c>
      <c r="J528" s="136">
        <v>0</v>
      </c>
      <c r="K528" s="103">
        <f t="shared" si="337"/>
        <v>0</v>
      </c>
      <c r="L528" s="166">
        <v>0</v>
      </c>
      <c r="M528" s="166">
        <v>0</v>
      </c>
      <c r="N528" s="166">
        <v>0</v>
      </c>
      <c r="O528" s="302">
        <v>0</v>
      </c>
      <c r="P528" s="166">
        <f t="shared" si="331"/>
        <v>0</v>
      </c>
      <c r="Q528" s="166">
        <v>0</v>
      </c>
      <c r="R528" s="166">
        <v>0</v>
      </c>
      <c r="S528" s="303">
        <v>0</v>
      </c>
      <c r="T528" s="302">
        <v>0</v>
      </c>
      <c r="U528" s="166">
        <v>0</v>
      </c>
      <c r="V528" s="166">
        <v>0</v>
      </c>
      <c r="W528" s="166">
        <v>0</v>
      </c>
      <c r="X528" s="303">
        <v>0</v>
      </c>
      <c r="Y528" s="302">
        <v>0.92999999999999994</v>
      </c>
      <c r="Z528" s="166">
        <f t="shared" si="340"/>
        <v>233</v>
      </c>
      <c r="AA528" s="166">
        <v>0</v>
      </c>
      <c r="AB528" s="166">
        <v>0</v>
      </c>
      <c r="AC528" s="303">
        <v>233</v>
      </c>
      <c r="AD528" s="7"/>
    </row>
    <row r="529" spans="1:31" s="8" customFormat="1" ht="25.5" customHeight="1" outlineLevel="1" x14ac:dyDescent="0.2">
      <c r="A529" s="157" t="s">
        <v>686</v>
      </c>
      <c r="B529" s="167" t="s">
        <v>376</v>
      </c>
      <c r="C529" s="302">
        <f t="shared" si="338"/>
        <v>1.58</v>
      </c>
      <c r="D529" s="166">
        <f t="shared" si="338"/>
        <v>394</v>
      </c>
      <c r="E529" s="136">
        <v>0</v>
      </c>
      <c r="F529" s="103">
        <f t="shared" si="339"/>
        <v>0</v>
      </c>
      <c r="G529" s="166">
        <v>0</v>
      </c>
      <c r="H529" s="166">
        <v>0</v>
      </c>
      <c r="I529" s="166">
        <v>0</v>
      </c>
      <c r="J529" s="136">
        <v>0</v>
      </c>
      <c r="K529" s="103">
        <f t="shared" si="337"/>
        <v>0</v>
      </c>
      <c r="L529" s="166">
        <v>0</v>
      </c>
      <c r="M529" s="166">
        <v>0</v>
      </c>
      <c r="N529" s="166">
        <v>0</v>
      </c>
      <c r="O529" s="302">
        <v>0</v>
      </c>
      <c r="P529" s="166">
        <f t="shared" si="331"/>
        <v>0</v>
      </c>
      <c r="Q529" s="166">
        <v>0</v>
      </c>
      <c r="R529" s="166">
        <v>0</v>
      </c>
      <c r="S529" s="303">
        <v>0</v>
      </c>
      <c r="T529" s="302">
        <v>0</v>
      </c>
      <c r="U529" s="166">
        <v>0</v>
      </c>
      <c r="V529" s="166">
        <v>0</v>
      </c>
      <c r="W529" s="166">
        <v>0</v>
      </c>
      <c r="X529" s="303">
        <v>0</v>
      </c>
      <c r="Y529" s="302">
        <f>ROUND(1.575,2)</f>
        <v>1.58</v>
      </c>
      <c r="Z529" s="166">
        <f t="shared" si="340"/>
        <v>394</v>
      </c>
      <c r="AA529" s="166">
        <v>0</v>
      </c>
      <c r="AB529" s="166">
        <v>0</v>
      </c>
      <c r="AC529" s="303">
        <v>394</v>
      </c>
      <c r="AD529" s="7"/>
    </row>
    <row r="530" spans="1:31" s="8" customFormat="1" ht="31.9" customHeight="1" outlineLevel="1" x14ac:dyDescent="0.2">
      <c r="A530" s="157" t="s">
        <v>687</v>
      </c>
      <c r="B530" s="167" t="s">
        <v>377</v>
      </c>
      <c r="C530" s="302">
        <f t="shared" si="338"/>
        <v>3.44</v>
      </c>
      <c r="D530" s="166">
        <f t="shared" si="338"/>
        <v>859</v>
      </c>
      <c r="E530" s="136">
        <v>0</v>
      </c>
      <c r="F530" s="103">
        <f t="shared" si="339"/>
        <v>0</v>
      </c>
      <c r="G530" s="166">
        <v>0</v>
      </c>
      <c r="H530" s="166">
        <v>0</v>
      </c>
      <c r="I530" s="166">
        <v>0</v>
      </c>
      <c r="J530" s="136">
        <v>0</v>
      </c>
      <c r="K530" s="103">
        <f t="shared" si="337"/>
        <v>0</v>
      </c>
      <c r="L530" s="166">
        <v>0</v>
      </c>
      <c r="M530" s="166">
        <v>0</v>
      </c>
      <c r="N530" s="166">
        <v>0</v>
      </c>
      <c r="O530" s="302">
        <v>0</v>
      </c>
      <c r="P530" s="166">
        <f t="shared" si="331"/>
        <v>0</v>
      </c>
      <c r="Q530" s="166">
        <v>0</v>
      </c>
      <c r="R530" s="166">
        <v>0</v>
      </c>
      <c r="S530" s="303">
        <v>0</v>
      </c>
      <c r="T530" s="302">
        <v>0</v>
      </c>
      <c r="U530" s="166">
        <v>0</v>
      </c>
      <c r="V530" s="166">
        <v>0</v>
      </c>
      <c r="W530" s="166">
        <v>0</v>
      </c>
      <c r="X530" s="303">
        <v>0</v>
      </c>
      <c r="Y530" s="302">
        <f>ROUND(3.435,2)</f>
        <v>3.44</v>
      </c>
      <c r="Z530" s="166">
        <f t="shared" si="340"/>
        <v>859</v>
      </c>
      <c r="AA530" s="166">
        <v>0</v>
      </c>
      <c r="AB530" s="166">
        <v>0</v>
      </c>
      <c r="AC530" s="303">
        <v>859</v>
      </c>
      <c r="AD530" s="7"/>
    </row>
    <row r="531" spans="1:31" s="8" customFormat="1" ht="23.45" customHeight="1" outlineLevel="1" x14ac:dyDescent="0.2">
      <c r="A531" s="157" t="s">
        <v>688</v>
      </c>
      <c r="B531" s="172" t="s">
        <v>363</v>
      </c>
      <c r="C531" s="302">
        <f t="shared" si="338"/>
        <v>2.5</v>
      </c>
      <c r="D531" s="166">
        <f t="shared" si="338"/>
        <v>625</v>
      </c>
      <c r="E531" s="136">
        <v>0</v>
      </c>
      <c r="F531" s="103">
        <f t="shared" si="339"/>
        <v>0</v>
      </c>
      <c r="G531" s="166">
        <v>0</v>
      </c>
      <c r="H531" s="166">
        <v>0</v>
      </c>
      <c r="I531" s="166">
        <v>0</v>
      </c>
      <c r="J531" s="136">
        <v>0</v>
      </c>
      <c r="K531" s="103">
        <f>L531+M531+N531</f>
        <v>0</v>
      </c>
      <c r="L531" s="166">
        <v>0</v>
      </c>
      <c r="M531" s="166">
        <v>0</v>
      </c>
      <c r="N531" s="166">
        <v>0</v>
      </c>
      <c r="O531" s="302">
        <v>0</v>
      </c>
      <c r="P531" s="166">
        <f t="shared" si="331"/>
        <v>0</v>
      </c>
      <c r="Q531" s="166">
        <v>0</v>
      </c>
      <c r="R531" s="166">
        <v>0</v>
      </c>
      <c r="S531" s="303">
        <v>0</v>
      </c>
      <c r="T531" s="302">
        <v>0</v>
      </c>
      <c r="U531" s="166">
        <v>0</v>
      </c>
      <c r="V531" s="166">
        <v>0</v>
      </c>
      <c r="W531" s="166">
        <v>0</v>
      </c>
      <c r="X531" s="303">
        <v>0</v>
      </c>
      <c r="Y531" s="302">
        <v>2.5</v>
      </c>
      <c r="Z531" s="166">
        <f t="shared" si="340"/>
        <v>625</v>
      </c>
      <c r="AA531" s="166">
        <v>0</v>
      </c>
      <c r="AB531" s="166">
        <v>0</v>
      </c>
      <c r="AC531" s="303">
        <v>625</v>
      </c>
      <c r="AD531" s="7"/>
    </row>
    <row r="532" spans="1:31" s="8" customFormat="1" ht="32.25" customHeight="1" x14ac:dyDescent="0.2">
      <c r="A532" s="143"/>
      <c r="B532" s="173" t="s">
        <v>428</v>
      </c>
      <c r="C532" s="299">
        <f t="shared" ref="C532:J532" si="341">SUM(C512,C461,C454,C448)</f>
        <v>182.19</v>
      </c>
      <c r="D532" s="193">
        <f>SUM(D512,D461,D454,D448)</f>
        <v>52924</v>
      </c>
      <c r="E532" s="299">
        <f t="shared" si="341"/>
        <v>0</v>
      </c>
      <c r="F532" s="193">
        <f t="shared" si="341"/>
        <v>0</v>
      </c>
      <c r="G532" s="193">
        <f t="shared" si="341"/>
        <v>0</v>
      </c>
      <c r="H532" s="193">
        <f t="shared" si="341"/>
        <v>0</v>
      </c>
      <c r="I532" s="193">
        <f t="shared" si="341"/>
        <v>0</v>
      </c>
      <c r="J532" s="299">
        <f t="shared" si="341"/>
        <v>2.8</v>
      </c>
      <c r="K532" s="193">
        <f t="shared" si="336"/>
        <v>1380</v>
      </c>
      <c r="L532" s="193">
        <f>SUM(L512,L461,L454,L448)</f>
        <v>0</v>
      </c>
      <c r="M532" s="193">
        <f>SUM(M512,M461,M454,M448)</f>
        <v>0</v>
      </c>
      <c r="N532" s="193">
        <f>SUM(N512,N461,N454,N448)</f>
        <v>1380</v>
      </c>
      <c r="O532" s="299">
        <f>SUM(O512,O57,O454,O448)</f>
        <v>5.99</v>
      </c>
      <c r="P532" s="193">
        <f t="shared" si="331"/>
        <v>1250</v>
      </c>
      <c r="Q532" s="193">
        <f>SUM(Q512,Q461,Q454,Q448)</f>
        <v>0</v>
      </c>
      <c r="R532" s="193">
        <f>SUM(R512,R461,R454,R448)</f>
        <v>0</v>
      </c>
      <c r="S532" s="193">
        <f>SUM(S512,S461,S454,S448)</f>
        <v>1250</v>
      </c>
      <c r="T532" s="299">
        <f>SUM(T512,T461,T454,T448)</f>
        <v>4.96</v>
      </c>
      <c r="U532" s="165">
        <f t="shared" ref="U532:U533" si="342">V532+W532+X532</f>
        <v>1150</v>
      </c>
      <c r="V532" s="165">
        <v>0</v>
      </c>
      <c r="W532" s="165">
        <v>0</v>
      </c>
      <c r="X532" s="165">
        <f>SUM(X512,X461,X454,X448)</f>
        <v>1150</v>
      </c>
      <c r="Y532" s="299">
        <f>SUM(Y512,Y461,Y454,Y448)</f>
        <v>116.08000000000001</v>
      </c>
      <c r="Z532" s="193">
        <f>AA532+AB532+AC532</f>
        <v>49144</v>
      </c>
      <c r="AA532" s="193">
        <f>SUM(AA512,AA461,AA454,AA448)</f>
        <v>0</v>
      </c>
      <c r="AB532" s="193">
        <f>SUM(AB512,AB461,AB454,AB448)</f>
        <v>0</v>
      </c>
      <c r="AC532" s="193">
        <f>SUM(AC512,AC461,AC454,AC448)</f>
        <v>49144</v>
      </c>
      <c r="AD532" s="7"/>
    </row>
    <row r="533" spans="1:31" s="8" customFormat="1" ht="127.5" hidden="1" customHeight="1" x14ac:dyDescent="0.2">
      <c r="A533" s="143"/>
      <c r="B533" s="167" t="s">
        <v>427</v>
      </c>
      <c r="C533" s="302">
        <f t="shared" ref="C533" si="343">E533+J533+O533+T533+Y533</f>
        <v>0</v>
      </c>
      <c r="D533" s="166">
        <f t="shared" ref="D533" si="344">F533+K533+P533+U533+Z533</f>
        <v>0</v>
      </c>
      <c r="E533" s="146"/>
      <c r="F533" s="103">
        <f t="shared" ref="F533" si="345">G533+H533+I533</f>
        <v>0</v>
      </c>
      <c r="G533" s="170"/>
      <c r="H533" s="170"/>
      <c r="I533" s="170"/>
      <c r="J533" s="146"/>
      <c r="K533" s="103">
        <f t="shared" si="336"/>
        <v>0</v>
      </c>
      <c r="L533" s="170"/>
      <c r="M533" s="170"/>
      <c r="N533" s="170"/>
      <c r="O533" s="143">
        <v>0</v>
      </c>
      <c r="P533" s="103">
        <f t="shared" si="331"/>
        <v>0</v>
      </c>
      <c r="Q533" s="170"/>
      <c r="R533" s="170"/>
      <c r="S533" s="103">
        <v>0</v>
      </c>
      <c r="T533" s="143">
        <v>0</v>
      </c>
      <c r="U533" s="103">
        <f t="shared" si="342"/>
        <v>0</v>
      </c>
      <c r="V533" s="170"/>
      <c r="W533" s="170"/>
      <c r="X533" s="103">
        <v>0</v>
      </c>
      <c r="Y533" s="143">
        <v>0</v>
      </c>
      <c r="Z533" s="103">
        <f t="shared" si="340"/>
        <v>0</v>
      </c>
      <c r="AA533" s="166">
        <v>0</v>
      </c>
      <c r="AB533" s="166">
        <v>0</v>
      </c>
      <c r="AC533" s="103">
        <v>0</v>
      </c>
      <c r="AD533" s="7"/>
    </row>
    <row r="534" spans="1:31" s="8" customFormat="1" ht="57" customHeight="1" x14ac:dyDescent="0.2">
      <c r="A534" s="174"/>
      <c r="B534" s="156" t="s">
        <v>689</v>
      </c>
      <c r="C534" s="146">
        <f>C446+C532</f>
        <v>525.81000000000006</v>
      </c>
      <c r="D534" s="100">
        <f>D446+D532</f>
        <v>138450</v>
      </c>
      <c r="E534" s="146">
        <f t="shared" ref="E534:H534" si="346">E446+E532</f>
        <v>13.8</v>
      </c>
      <c r="F534" s="100">
        <f t="shared" si="346"/>
        <v>2746</v>
      </c>
      <c r="G534" s="100">
        <f t="shared" si="346"/>
        <v>0</v>
      </c>
      <c r="H534" s="100">
        <f t="shared" si="346"/>
        <v>0</v>
      </c>
      <c r="I534" s="100">
        <f>I446+I532</f>
        <v>2746</v>
      </c>
      <c r="J534" s="330">
        <f>J446+J532</f>
        <v>2.8</v>
      </c>
      <c r="K534" s="331">
        <f t="shared" ref="K534:R534" si="347">K446+K532</f>
        <v>1380</v>
      </c>
      <c r="L534" s="331">
        <f t="shared" si="347"/>
        <v>0</v>
      </c>
      <c r="M534" s="331">
        <f t="shared" si="347"/>
        <v>0</v>
      </c>
      <c r="N534" s="331">
        <f t="shared" si="347"/>
        <v>1380</v>
      </c>
      <c r="O534" s="146">
        <f t="shared" si="347"/>
        <v>10.780000000000001</v>
      </c>
      <c r="P534" s="100">
        <f t="shared" si="347"/>
        <v>2300</v>
      </c>
      <c r="Q534" s="100">
        <f t="shared" si="347"/>
        <v>0</v>
      </c>
      <c r="R534" s="100">
        <f t="shared" si="347"/>
        <v>0</v>
      </c>
      <c r="S534" s="100">
        <f>S446+S532</f>
        <v>2300</v>
      </c>
      <c r="T534" s="146">
        <f>T446+T532</f>
        <v>9.92</v>
      </c>
      <c r="U534" s="100">
        <f>U446+U532</f>
        <v>2300</v>
      </c>
      <c r="V534" s="100">
        <f>V446+AA532</f>
        <v>0</v>
      </c>
      <c r="W534" s="100">
        <f>W446+AB532</f>
        <v>0</v>
      </c>
      <c r="X534" s="100">
        <f t="shared" ref="X534:AC534" si="348">X446+X532</f>
        <v>2300</v>
      </c>
      <c r="Y534" s="146">
        <f>Y446+Y532</f>
        <v>436.15000000000009</v>
      </c>
      <c r="Z534" s="100">
        <f t="shared" si="348"/>
        <v>129724</v>
      </c>
      <c r="AA534" s="100">
        <f t="shared" si="348"/>
        <v>0</v>
      </c>
      <c r="AB534" s="100">
        <f t="shared" si="348"/>
        <v>0</v>
      </c>
      <c r="AC534" s="100">
        <f t="shared" si="348"/>
        <v>129724</v>
      </c>
      <c r="AD534" s="7"/>
    </row>
    <row r="535" spans="1:31" s="8" customFormat="1" ht="27.75" customHeight="1" x14ac:dyDescent="0.2">
      <c r="A535" s="414" t="s">
        <v>1188</v>
      </c>
      <c r="B535" s="414"/>
      <c r="C535" s="414"/>
      <c r="D535" s="414"/>
      <c r="E535" s="414"/>
      <c r="F535" s="414"/>
      <c r="G535" s="414"/>
      <c r="H535" s="414"/>
      <c r="I535" s="414"/>
      <c r="J535" s="414"/>
      <c r="K535" s="414"/>
      <c r="L535" s="414"/>
      <c r="M535" s="414"/>
      <c r="N535" s="414"/>
      <c r="O535" s="414"/>
      <c r="P535" s="414"/>
      <c r="Q535" s="414"/>
      <c r="R535" s="414"/>
      <c r="S535" s="414"/>
      <c r="T535" s="414"/>
      <c r="U535" s="414"/>
      <c r="V535" s="414"/>
      <c r="W535" s="414"/>
      <c r="X535" s="414"/>
      <c r="Y535" s="414"/>
      <c r="Z535" s="414"/>
      <c r="AA535" s="414"/>
      <c r="AB535" s="414"/>
      <c r="AC535" s="414"/>
      <c r="AD535" s="7"/>
    </row>
    <row r="536" spans="1:31" s="8" customFormat="1" ht="47.25" customHeight="1" x14ac:dyDescent="0.2">
      <c r="A536" s="143" t="s">
        <v>1133</v>
      </c>
      <c r="B536" s="172" t="s">
        <v>1187</v>
      </c>
      <c r="C536" s="136">
        <f t="shared" ref="C536" si="349">E536+J536+O536+T536+Y536</f>
        <v>0</v>
      </c>
      <c r="D536" s="95">
        <f t="shared" ref="D536" si="350">F536+K536+P536+U536+Z536</f>
        <v>367776</v>
      </c>
      <c r="E536" s="161">
        <v>0</v>
      </c>
      <c r="F536" s="104">
        <f t="shared" ref="F536" si="351">G536+H536+I536</f>
        <v>155462</v>
      </c>
      <c r="G536" s="104">
        <v>0</v>
      </c>
      <c r="H536" s="104">
        <v>148000</v>
      </c>
      <c r="I536" s="104">
        <v>7462</v>
      </c>
      <c r="J536" s="136">
        <v>0</v>
      </c>
      <c r="K536" s="104">
        <f t="shared" ref="K536" si="352">SUM(L536:N536)</f>
        <v>212314</v>
      </c>
      <c r="L536" s="104">
        <v>0</v>
      </c>
      <c r="M536" s="104">
        <v>200000</v>
      </c>
      <c r="N536" s="104">
        <v>12314</v>
      </c>
      <c r="O536" s="136">
        <v>0</v>
      </c>
      <c r="P536" s="166">
        <f t="shared" ref="P536" si="353">Q536+R536+S536</f>
        <v>0</v>
      </c>
      <c r="Q536" s="166">
        <v>0</v>
      </c>
      <c r="R536" s="166">
        <v>0</v>
      </c>
      <c r="S536" s="166">
        <v>0</v>
      </c>
      <c r="T536" s="136">
        <v>0</v>
      </c>
      <c r="U536" s="166">
        <f t="shared" ref="U536" si="354">V536+W536+X536</f>
        <v>0</v>
      </c>
      <c r="V536" s="166">
        <v>0</v>
      </c>
      <c r="W536" s="166">
        <v>0</v>
      </c>
      <c r="X536" s="166">
        <v>0</v>
      </c>
      <c r="Y536" s="136">
        <v>0</v>
      </c>
      <c r="Z536" s="166">
        <f t="shared" ref="Z536" si="355">AA536+AB536+AC536</f>
        <v>0</v>
      </c>
      <c r="AA536" s="166">
        <v>0</v>
      </c>
      <c r="AB536" s="166">
        <v>0</v>
      </c>
      <c r="AC536" s="166">
        <v>0</v>
      </c>
      <c r="AD536" s="7"/>
    </row>
    <row r="537" spans="1:31" s="8" customFormat="1" ht="88.5" customHeight="1" x14ac:dyDescent="0.2">
      <c r="A537" s="174"/>
      <c r="B537" s="156" t="s">
        <v>1189</v>
      </c>
      <c r="C537" s="146">
        <f t="shared" ref="C537" si="356">E537+J537+O537+T537+Y537</f>
        <v>0</v>
      </c>
      <c r="D537" s="96">
        <f t="shared" ref="D537" si="357">F537+K537+P537+U537+Z537</f>
        <v>367776</v>
      </c>
      <c r="E537" s="146">
        <v>0</v>
      </c>
      <c r="F537" s="96">
        <f t="shared" ref="F537" si="358">G537+H537+I537</f>
        <v>155462</v>
      </c>
      <c r="G537" s="96">
        <v>0</v>
      </c>
      <c r="H537" s="96">
        <f>H536</f>
        <v>148000</v>
      </c>
      <c r="I537" s="96">
        <f>I536</f>
        <v>7462</v>
      </c>
      <c r="J537" s="146">
        <v>0</v>
      </c>
      <c r="K537" s="100">
        <f t="shared" ref="K537" si="359">SUM(L537:N537)</f>
        <v>212314</v>
      </c>
      <c r="L537" s="100">
        <v>0</v>
      </c>
      <c r="M537" s="100">
        <v>200000</v>
      </c>
      <c r="N537" s="100">
        <v>12314</v>
      </c>
      <c r="O537" s="146">
        <v>0</v>
      </c>
      <c r="P537" s="96">
        <f t="shared" ref="P537" si="360">Q537+R537+S537</f>
        <v>0</v>
      </c>
      <c r="Q537" s="96">
        <v>0</v>
      </c>
      <c r="R537" s="96">
        <v>0</v>
      </c>
      <c r="S537" s="96">
        <v>0</v>
      </c>
      <c r="T537" s="146">
        <v>0</v>
      </c>
      <c r="U537" s="96">
        <f t="shared" ref="U537" si="361">V537+W537+X537</f>
        <v>0</v>
      </c>
      <c r="V537" s="96">
        <v>0</v>
      </c>
      <c r="W537" s="96">
        <v>0</v>
      </c>
      <c r="X537" s="96">
        <v>0</v>
      </c>
      <c r="Y537" s="146">
        <v>0</v>
      </c>
      <c r="Z537" s="96">
        <f t="shared" ref="Z537" si="362">AA537+AB537+AC537</f>
        <v>0</v>
      </c>
      <c r="AA537" s="96">
        <v>0</v>
      </c>
      <c r="AB537" s="96">
        <v>0</v>
      </c>
      <c r="AC537" s="96">
        <v>0</v>
      </c>
      <c r="AD537" s="7"/>
    </row>
    <row r="538" spans="1:31" s="8" customFormat="1" ht="42.75" customHeight="1" x14ac:dyDescent="0.2">
      <c r="A538" s="405" t="s">
        <v>1525</v>
      </c>
      <c r="B538" s="405"/>
      <c r="C538" s="405"/>
      <c r="D538" s="94">
        <f>D540-D539</f>
        <v>10231956.4</v>
      </c>
      <c r="E538" s="141">
        <f t="shared" ref="E538:AB538" si="363">E540-E539</f>
        <v>425.43</v>
      </c>
      <c r="F538" s="94">
        <f>F540-F539</f>
        <v>1584835</v>
      </c>
      <c r="G538" s="94">
        <f t="shared" si="363"/>
        <v>126793</v>
      </c>
      <c r="H538" s="94">
        <f t="shared" si="363"/>
        <v>1349108</v>
      </c>
      <c r="I538" s="94">
        <f t="shared" si="363"/>
        <v>108934</v>
      </c>
      <c r="J538" s="141">
        <f t="shared" si="363"/>
        <v>491.67</v>
      </c>
      <c r="K538" s="94">
        <f>K540-K539</f>
        <v>1765138</v>
      </c>
      <c r="L538" s="94">
        <f t="shared" si="363"/>
        <v>0</v>
      </c>
      <c r="M538" s="94">
        <f t="shared" si="363"/>
        <v>1489866</v>
      </c>
      <c r="N538" s="94">
        <f t="shared" si="363"/>
        <v>275272</v>
      </c>
      <c r="O538" s="141">
        <f t="shared" si="363"/>
        <v>232.23</v>
      </c>
      <c r="P538" s="94">
        <f>P540-P539</f>
        <v>947865</v>
      </c>
      <c r="Q538" s="94">
        <f t="shared" si="363"/>
        <v>0</v>
      </c>
      <c r="R538" s="94">
        <f t="shared" si="363"/>
        <v>795051</v>
      </c>
      <c r="S538" s="94">
        <f t="shared" si="363"/>
        <v>152814</v>
      </c>
      <c r="T538" s="141">
        <f t="shared" si="363"/>
        <v>17.740000000000002</v>
      </c>
      <c r="U538" s="94">
        <f t="shared" si="363"/>
        <v>840685</v>
      </c>
      <c r="V538" s="94">
        <f t="shared" si="363"/>
        <v>0</v>
      </c>
      <c r="W538" s="94">
        <f t="shared" si="363"/>
        <v>700000</v>
      </c>
      <c r="X538" s="94">
        <f t="shared" si="363"/>
        <v>140685</v>
      </c>
      <c r="Y538" s="141">
        <f t="shared" si="363"/>
        <v>1945.4460000000001</v>
      </c>
      <c r="Z538" s="94">
        <f t="shared" si="363"/>
        <v>5093433</v>
      </c>
      <c r="AA538" s="94">
        <f t="shared" si="363"/>
        <v>0</v>
      </c>
      <c r="AB538" s="94">
        <f t="shared" si="363"/>
        <v>4591427</v>
      </c>
      <c r="AC538" s="94">
        <f>AC540-AC539</f>
        <v>502006</v>
      </c>
      <c r="AD538" s="7"/>
    </row>
    <row r="539" spans="1:31" s="2" customFormat="1" ht="26.25" customHeight="1" x14ac:dyDescent="0.2">
      <c r="A539" s="406" t="s">
        <v>1531</v>
      </c>
      <c r="B539" s="406"/>
      <c r="C539" s="406"/>
      <c r="D539" s="100">
        <f>F539+K539+P539+U539+Z539</f>
        <v>988</v>
      </c>
      <c r="E539" s="146">
        <v>0</v>
      </c>
      <c r="F539" s="100">
        <f t="shared" ref="F539" si="364">G539+H539+I539</f>
        <v>988</v>
      </c>
      <c r="G539" s="100">
        <v>0</v>
      </c>
      <c r="H539" s="100">
        <v>0</v>
      </c>
      <c r="I539" s="100">
        <v>988</v>
      </c>
      <c r="J539" s="146">
        <v>0</v>
      </c>
      <c r="K539" s="100">
        <f t="shared" ref="K539" si="365">L539+M539+N539</f>
        <v>0</v>
      </c>
      <c r="L539" s="100">
        <v>0</v>
      </c>
      <c r="M539" s="100">
        <v>0</v>
      </c>
      <c r="N539" s="100">
        <v>0</v>
      </c>
      <c r="O539" s="146">
        <v>0</v>
      </c>
      <c r="P539" s="100">
        <f t="shared" ref="P539" si="366">Q539+R539+S539</f>
        <v>0</v>
      </c>
      <c r="Q539" s="100">
        <v>0</v>
      </c>
      <c r="R539" s="100">
        <v>0</v>
      </c>
      <c r="S539" s="100">
        <v>0</v>
      </c>
      <c r="T539" s="146">
        <v>0</v>
      </c>
      <c r="U539" s="100">
        <f t="shared" ref="U539" si="367">V539+W539+X539</f>
        <v>0</v>
      </c>
      <c r="V539" s="100">
        <v>0</v>
      </c>
      <c r="W539" s="100">
        <v>0</v>
      </c>
      <c r="X539" s="100">
        <v>0</v>
      </c>
      <c r="Y539" s="146">
        <v>0</v>
      </c>
      <c r="Z539" s="100">
        <f t="shared" ref="Z539" si="368">AA539+AB539+AC539</f>
        <v>0</v>
      </c>
      <c r="AA539" s="100">
        <v>0</v>
      </c>
      <c r="AB539" s="100">
        <v>0</v>
      </c>
      <c r="AC539" s="100">
        <v>0</v>
      </c>
      <c r="AD539" s="4"/>
      <c r="AE539" s="4"/>
    </row>
    <row r="540" spans="1:31" ht="47.25" customHeight="1" x14ac:dyDescent="0.2">
      <c r="A540" s="407" t="s">
        <v>1524</v>
      </c>
      <c r="B540" s="407"/>
      <c r="C540" s="407"/>
      <c r="D540" s="94">
        <f>D48+D66+D92+D116+D279+D283+D534+D537+D539</f>
        <v>10232944.4</v>
      </c>
      <c r="E540" s="141">
        <f>E48+E66+E92+E116+E279+E283+E534+E537+E539</f>
        <v>425.43</v>
      </c>
      <c r="F540" s="94">
        <f>F48+F66+F92+F116+F279+F283+F534+F537+F539</f>
        <v>1585823</v>
      </c>
      <c r="G540" s="94">
        <f t="shared" ref="G540:H540" si="369">G48+G66+G92+G116+G279+G283+G534+G537+G539</f>
        <v>126793</v>
      </c>
      <c r="H540" s="94">
        <f t="shared" si="369"/>
        <v>1349108</v>
      </c>
      <c r="I540" s="94">
        <f>I48+I66+I92+I116+I279+I283+I534+I537+I539</f>
        <v>109922</v>
      </c>
      <c r="J540" s="141">
        <f t="shared" ref="J540:AC540" si="370">J48+J66+J92+J116+J279+J283+J534+J537+J539</f>
        <v>491.67</v>
      </c>
      <c r="K540" s="94">
        <f t="shared" si="370"/>
        <v>1765138</v>
      </c>
      <c r="L540" s="94">
        <f t="shared" si="370"/>
        <v>0</v>
      </c>
      <c r="M540" s="94">
        <f t="shared" si="370"/>
        <v>1489866</v>
      </c>
      <c r="N540" s="94">
        <f t="shared" si="370"/>
        <v>275272</v>
      </c>
      <c r="O540" s="141">
        <f t="shared" si="370"/>
        <v>232.23</v>
      </c>
      <c r="P540" s="94">
        <f t="shared" si="370"/>
        <v>947865</v>
      </c>
      <c r="Q540" s="94">
        <f t="shared" si="370"/>
        <v>0</v>
      </c>
      <c r="R540" s="94">
        <f t="shared" si="370"/>
        <v>795051</v>
      </c>
      <c r="S540" s="94">
        <f t="shared" si="370"/>
        <v>152814</v>
      </c>
      <c r="T540" s="141">
        <f t="shared" si="370"/>
        <v>17.740000000000002</v>
      </c>
      <c r="U540" s="94">
        <f t="shared" si="370"/>
        <v>840685</v>
      </c>
      <c r="V540" s="94">
        <f t="shared" si="370"/>
        <v>0</v>
      </c>
      <c r="W540" s="94">
        <f t="shared" si="370"/>
        <v>700000</v>
      </c>
      <c r="X540" s="94">
        <f t="shared" si="370"/>
        <v>140685</v>
      </c>
      <c r="Y540" s="141">
        <f t="shared" si="370"/>
        <v>1945.4460000000001</v>
      </c>
      <c r="Z540" s="94">
        <f>Z48+Z66+Z92+Z116+Z279+Z283+Z534+Z537+Z539</f>
        <v>5093433</v>
      </c>
      <c r="AA540" s="94">
        <f t="shared" si="370"/>
        <v>0</v>
      </c>
      <c r="AB540" s="94">
        <f t="shared" si="370"/>
        <v>4591427</v>
      </c>
      <c r="AC540" s="94">
        <f t="shared" si="370"/>
        <v>502006</v>
      </c>
    </row>
    <row r="541" spans="1:31" ht="52.15" customHeight="1" x14ac:dyDescent="0.2">
      <c r="M541" s="177"/>
      <c r="N541" s="177"/>
      <c r="O541" s="178"/>
      <c r="P541" s="179"/>
      <c r="Q541" s="179"/>
    </row>
  </sheetData>
  <mergeCells count="26">
    <mergeCell ref="A538:C538"/>
    <mergeCell ref="A539:C539"/>
    <mergeCell ref="A540:C540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A535:AC535"/>
    <mergeCell ref="A284:AC284"/>
    <mergeCell ref="A117:AC117"/>
    <mergeCell ref="A280:AC280"/>
    <mergeCell ref="A111:AC111"/>
    <mergeCell ref="A240:AC240"/>
    <mergeCell ref="E4:AC4"/>
    <mergeCell ref="A49:AC49"/>
    <mergeCell ref="A8:AC8"/>
    <mergeCell ref="A67:AC67"/>
    <mergeCell ref="A94:AC94"/>
    <mergeCell ref="D4:D6"/>
    <mergeCell ref="A4:A6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7" fitToHeight="0" orientation="landscape" r:id="rId1"/>
  <headerFooter alignWithMargins="0"/>
  <rowBreaks count="19" manualBreakCount="19">
    <brk id="17" max="28" man="1"/>
    <brk id="28" max="28" man="1"/>
    <brk id="42" max="28" man="1"/>
    <brk id="53" max="28" man="1"/>
    <brk id="61" max="28" man="1"/>
    <brk id="71" max="28" man="1"/>
    <brk id="80" max="28" man="1"/>
    <brk id="88" max="28" man="1"/>
    <brk id="102" max="28" man="1"/>
    <brk id="158" max="28" man="1"/>
    <brk id="171" max="28" man="1"/>
    <brk id="186" max="28" man="1"/>
    <brk id="201" max="28" man="1"/>
    <brk id="214" max="28" man="1"/>
    <brk id="228" max="28" man="1"/>
    <brk id="248" max="28" man="1"/>
    <brk id="276" max="28" man="1"/>
    <brk id="469" max="28" man="1"/>
    <brk id="506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93"/>
  <sheetViews>
    <sheetView view="pageBreakPreview" topLeftCell="A76" zoomScale="70" zoomScaleSheetLayoutView="70" workbookViewId="0">
      <selection activeCell="A79" sqref="A79:C79"/>
    </sheetView>
  </sheetViews>
  <sheetFormatPr defaultColWidth="9.140625" defaultRowHeight="42" customHeight="1" outlineLevelRow="1" x14ac:dyDescent="0.2"/>
  <cols>
    <col min="1" max="1" width="6.42578125" style="3" customWidth="1"/>
    <col min="2" max="2" width="21.5703125" style="19" customWidth="1"/>
    <col min="3" max="3" width="19.7109375" style="20" customWidth="1"/>
    <col min="4" max="4" width="10.28515625" style="3" customWidth="1"/>
    <col min="5" max="5" width="14.28515625" style="1" customWidth="1"/>
    <col min="6" max="6" width="12.85546875" style="3" customWidth="1"/>
    <col min="7" max="7" width="13.85546875" style="3" customWidth="1"/>
    <col min="8" max="8" width="13.5703125" style="3" customWidth="1"/>
    <col min="9" max="9" width="8.85546875" style="3" customWidth="1"/>
    <col min="10" max="10" width="13.85546875" style="1" customWidth="1"/>
    <col min="11" max="11" width="13.7109375" style="3" customWidth="1"/>
    <col min="12" max="12" width="13" style="3" customWidth="1"/>
    <col min="13" max="13" width="9.140625" style="3" customWidth="1"/>
    <col min="14" max="14" width="8.42578125" style="3" customWidth="1"/>
    <col min="15" max="15" width="13.85546875" style="1" customWidth="1"/>
    <col min="16" max="16" width="11.85546875" style="3" customWidth="1"/>
    <col min="17" max="17" width="13.7109375" style="3" customWidth="1"/>
    <col min="18" max="18" width="8.5703125" style="3" customWidth="1"/>
    <col min="19" max="19" width="8.42578125" style="3" customWidth="1"/>
    <col min="20" max="20" width="14.42578125" style="1" customWidth="1"/>
    <col min="21" max="21" width="14.42578125" style="3" customWidth="1"/>
    <col min="22" max="22" width="16" style="3" customWidth="1"/>
    <col min="23" max="23" width="8.5703125" style="3" customWidth="1"/>
    <col min="24" max="24" width="8.42578125" style="3" customWidth="1"/>
    <col min="25" max="25" width="13.85546875" style="1" customWidth="1"/>
    <col min="26" max="26" width="13.140625" style="3" customWidth="1"/>
    <col min="27" max="27" width="13.85546875" style="3" customWidth="1"/>
    <col min="28" max="28" width="8.5703125" style="3" customWidth="1"/>
    <col min="29" max="29" width="7.7109375" style="3" customWidth="1"/>
    <col min="30" max="30" width="15.7109375" style="35" customWidth="1"/>
    <col min="31" max="31" width="16.28515625" style="3" bestFit="1" customWidth="1"/>
    <col min="32" max="32" width="14.7109375" style="3" customWidth="1"/>
    <col min="33" max="33" width="16.28515625" style="3" customWidth="1"/>
    <col min="34" max="34" width="9.28515625" style="3" bestFit="1" customWidth="1"/>
    <col min="35" max="16384" width="9.140625" style="10"/>
  </cols>
  <sheetData>
    <row r="1" spans="1:34" s="13" customFormat="1" ht="82.9" customHeight="1" x14ac:dyDescent="0.25">
      <c r="A1" s="16"/>
      <c r="B1" s="21"/>
      <c r="C1" s="22"/>
      <c r="D1" s="23"/>
      <c r="E1" s="24"/>
      <c r="F1" s="25"/>
      <c r="G1" s="25"/>
      <c r="H1" s="25"/>
      <c r="I1" s="25"/>
      <c r="J1" s="64"/>
      <c r="K1" s="65"/>
      <c r="L1" s="65"/>
      <c r="M1" s="65"/>
      <c r="N1" s="65"/>
      <c r="O1" s="14"/>
      <c r="P1" s="14"/>
      <c r="Q1" s="26"/>
      <c r="R1" s="14"/>
      <c r="S1" s="14"/>
      <c r="T1" s="14"/>
      <c r="U1" s="14"/>
      <c r="V1" s="14"/>
      <c r="W1" s="14"/>
      <c r="X1" s="14"/>
      <c r="Y1" s="15"/>
      <c r="Z1" s="14"/>
      <c r="AA1" s="390" t="s">
        <v>1566</v>
      </c>
      <c r="AB1" s="390"/>
      <c r="AC1" s="390"/>
      <c r="AD1" s="390"/>
      <c r="AE1" s="25"/>
      <c r="AF1" s="25"/>
      <c r="AG1" s="25"/>
      <c r="AH1" s="25"/>
    </row>
    <row r="2" spans="1:34" s="13" customFormat="1" ht="120" customHeight="1" x14ac:dyDescent="0.25">
      <c r="A2" s="16"/>
      <c r="B2" s="21"/>
      <c r="C2" s="22"/>
      <c r="D2" s="23"/>
      <c r="E2" s="24"/>
      <c r="F2" s="25"/>
      <c r="G2" s="25"/>
      <c r="H2" s="25"/>
      <c r="I2" s="25"/>
      <c r="J2" s="64"/>
      <c r="K2" s="65"/>
      <c r="L2" s="65"/>
      <c r="M2" s="65"/>
      <c r="N2" s="65"/>
      <c r="O2" s="14"/>
      <c r="P2" s="14"/>
      <c r="Q2" s="26"/>
      <c r="R2" s="14"/>
      <c r="S2" s="14"/>
      <c r="T2" s="14"/>
      <c r="U2" s="14"/>
      <c r="V2" s="14"/>
      <c r="W2" s="14"/>
      <c r="X2" s="14"/>
      <c r="Y2" s="15"/>
      <c r="Z2" s="14"/>
      <c r="AA2" s="355" t="s">
        <v>1561</v>
      </c>
      <c r="AB2" s="355"/>
      <c r="AC2" s="355"/>
      <c r="AD2" s="355"/>
      <c r="AE2" s="25"/>
      <c r="AF2" s="25"/>
      <c r="AG2" s="25"/>
      <c r="AH2" s="25"/>
    </row>
    <row r="3" spans="1:34" ht="42" customHeight="1" x14ac:dyDescent="0.4">
      <c r="A3" s="5"/>
      <c r="B3" s="434" t="s">
        <v>1144</v>
      </c>
      <c r="C3" s="434"/>
      <c r="D3" s="434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</row>
    <row r="4" spans="1:34" ht="42" customHeight="1" x14ac:dyDescent="0.2">
      <c r="A4" s="381" t="s">
        <v>210</v>
      </c>
      <c r="B4" s="361" t="s">
        <v>209</v>
      </c>
      <c r="C4" s="361" t="s">
        <v>208</v>
      </c>
      <c r="D4" s="361" t="s">
        <v>222</v>
      </c>
      <c r="E4" s="428" t="s">
        <v>207</v>
      </c>
      <c r="F4" s="428"/>
      <c r="G4" s="428"/>
      <c r="H4" s="428"/>
      <c r="I4" s="428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389" t="s">
        <v>206</v>
      </c>
    </row>
    <row r="5" spans="1:34" ht="42" customHeight="1" x14ac:dyDescent="0.2">
      <c r="A5" s="381"/>
      <c r="B5" s="426"/>
      <c r="C5" s="361"/>
      <c r="D5" s="427"/>
      <c r="E5" s="433" t="s">
        <v>205</v>
      </c>
      <c r="F5" s="433"/>
      <c r="G5" s="433"/>
      <c r="H5" s="433"/>
      <c r="I5" s="433"/>
      <c r="J5" s="433" t="s">
        <v>204</v>
      </c>
      <c r="K5" s="433"/>
      <c r="L5" s="433"/>
      <c r="M5" s="433"/>
      <c r="N5" s="433"/>
      <c r="O5" s="433" t="s">
        <v>203</v>
      </c>
      <c r="P5" s="433"/>
      <c r="Q5" s="433"/>
      <c r="R5" s="433"/>
      <c r="S5" s="433"/>
      <c r="T5" s="433" t="s">
        <v>202</v>
      </c>
      <c r="U5" s="433"/>
      <c r="V5" s="433"/>
      <c r="W5" s="433"/>
      <c r="X5" s="433"/>
      <c r="Y5" s="433" t="s">
        <v>201</v>
      </c>
      <c r="Z5" s="433"/>
      <c r="AA5" s="433"/>
      <c r="AB5" s="433"/>
      <c r="AC5" s="433"/>
      <c r="AD5" s="389"/>
    </row>
    <row r="6" spans="1:34" ht="57.6" customHeight="1" x14ac:dyDescent="0.2">
      <c r="A6" s="381"/>
      <c r="B6" s="426"/>
      <c r="C6" s="361"/>
      <c r="D6" s="427"/>
      <c r="E6" s="17" t="s">
        <v>200</v>
      </c>
      <c r="F6" s="209" t="s">
        <v>692</v>
      </c>
      <c r="G6" s="209" t="s">
        <v>693</v>
      </c>
      <c r="H6" s="209" t="s">
        <v>197</v>
      </c>
      <c r="I6" s="209" t="s">
        <v>211</v>
      </c>
      <c r="J6" s="17" t="s">
        <v>200</v>
      </c>
      <c r="K6" s="209" t="s">
        <v>692</v>
      </c>
      <c r="L6" s="209" t="s">
        <v>693</v>
      </c>
      <c r="M6" s="209" t="s">
        <v>212</v>
      </c>
      <c r="N6" s="209" t="s">
        <v>211</v>
      </c>
      <c r="O6" s="17" t="s">
        <v>200</v>
      </c>
      <c r="P6" s="209" t="s">
        <v>692</v>
      </c>
      <c r="Q6" s="209" t="s">
        <v>693</v>
      </c>
      <c r="R6" s="209" t="s">
        <v>212</v>
      </c>
      <c r="S6" s="209" t="s">
        <v>211</v>
      </c>
      <c r="T6" s="17" t="s">
        <v>200</v>
      </c>
      <c r="U6" s="209" t="s">
        <v>692</v>
      </c>
      <c r="V6" s="209" t="s">
        <v>693</v>
      </c>
      <c r="W6" s="209" t="s">
        <v>212</v>
      </c>
      <c r="X6" s="209" t="s">
        <v>211</v>
      </c>
      <c r="Y6" s="17" t="s">
        <v>200</v>
      </c>
      <c r="Z6" s="209" t="s">
        <v>692</v>
      </c>
      <c r="AA6" s="209" t="s">
        <v>693</v>
      </c>
      <c r="AB6" s="209" t="s">
        <v>212</v>
      </c>
      <c r="AC6" s="209" t="s">
        <v>211</v>
      </c>
      <c r="AD6" s="389"/>
      <c r="AE6" s="73" t="s">
        <v>199</v>
      </c>
      <c r="AF6" s="73" t="s">
        <v>198</v>
      </c>
      <c r="AG6" s="73" t="s">
        <v>212</v>
      </c>
      <c r="AH6" s="73" t="s">
        <v>211</v>
      </c>
    </row>
    <row r="7" spans="1:34" s="12" customFormat="1" ht="25.15" customHeight="1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28">
        <v>18</v>
      </c>
      <c r="S7" s="28">
        <v>19</v>
      </c>
      <c r="T7" s="28">
        <v>20</v>
      </c>
      <c r="U7" s="28">
        <v>21</v>
      </c>
      <c r="V7" s="28">
        <v>22</v>
      </c>
      <c r="W7" s="28">
        <v>23</v>
      </c>
      <c r="X7" s="28">
        <v>24</v>
      </c>
      <c r="Y7" s="28">
        <v>25</v>
      </c>
      <c r="Z7" s="28">
        <v>26</v>
      </c>
      <c r="AA7" s="28">
        <v>27</v>
      </c>
      <c r="AB7" s="28">
        <v>28</v>
      </c>
      <c r="AC7" s="28">
        <v>29</v>
      </c>
      <c r="AD7" s="28">
        <v>30</v>
      </c>
      <c r="AE7" s="66"/>
      <c r="AF7" s="66"/>
      <c r="AG7" s="66"/>
      <c r="AH7" s="66"/>
    </row>
    <row r="8" spans="1:34" s="12" customFormat="1" ht="33" customHeight="1" x14ac:dyDescent="0.25">
      <c r="A8" s="442" t="s">
        <v>223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66"/>
      <c r="AF8" s="66"/>
      <c r="AG8" s="66"/>
      <c r="AH8" s="66"/>
    </row>
    <row r="9" spans="1:34" s="18" customFormat="1" ht="34.9" customHeight="1" x14ac:dyDescent="0.25">
      <c r="A9" s="447" t="s">
        <v>195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66"/>
      <c r="AF9" s="66"/>
      <c r="AG9" s="66"/>
      <c r="AH9" s="66"/>
    </row>
    <row r="10" spans="1:34" s="13" customFormat="1" ht="30" customHeight="1" x14ac:dyDescent="0.2">
      <c r="A10" s="444" t="s">
        <v>1143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25"/>
      <c r="AF10" s="25"/>
      <c r="AG10" s="25"/>
      <c r="AH10" s="25"/>
    </row>
    <row r="11" spans="1:34" s="13" customFormat="1" ht="34.9" customHeight="1" outlineLevel="1" x14ac:dyDescent="0.2">
      <c r="A11" s="445" t="s">
        <v>194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25"/>
      <c r="AF11" s="25"/>
      <c r="AG11" s="25"/>
      <c r="AH11" s="25"/>
    </row>
    <row r="12" spans="1:34" s="13" customFormat="1" ht="31.15" customHeight="1" outlineLevel="1" x14ac:dyDescent="0.2">
      <c r="A12" s="446" t="s">
        <v>193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25"/>
      <c r="AF12" s="25"/>
      <c r="AG12" s="25"/>
      <c r="AH12" s="25"/>
    </row>
    <row r="13" spans="1:34" s="20" customFormat="1" ht="88.15" customHeight="1" outlineLevel="1" x14ac:dyDescent="0.2">
      <c r="A13" s="206">
        <v>1</v>
      </c>
      <c r="B13" s="205" t="s">
        <v>933</v>
      </c>
      <c r="C13" s="209" t="s">
        <v>179</v>
      </c>
      <c r="D13" s="49" t="s">
        <v>1367</v>
      </c>
      <c r="E13" s="186">
        <f t="shared" ref="E13:E17" si="0">F13+G13+H13+I13</f>
        <v>67429</v>
      </c>
      <c r="F13" s="235">
        <f>67429</f>
        <v>67429</v>
      </c>
      <c r="G13" s="235">
        <v>0</v>
      </c>
      <c r="H13" s="235">
        <v>0</v>
      </c>
      <c r="I13" s="235">
        <v>0</v>
      </c>
      <c r="J13" s="274">
        <f t="shared" ref="J13" si="1">K13+L13+M13+N13</f>
        <v>6885</v>
      </c>
      <c r="K13" s="275">
        <v>6885</v>
      </c>
      <c r="L13" s="235">
        <v>0</v>
      </c>
      <c r="M13" s="235">
        <v>0</v>
      </c>
      <c r="N13" s="235">
        <v>0</v>
      </c>
      <c r="O13" s="186">
        <f>P13</f>
        <v>30758</v>
      </c>
      <c r="P13" s="235">
        <v>30758</v>
      </c>
      <c r="Q13" s="235">
        <v>0</v>
      </c>
      <c r="R13" s="235">
        <v>0</v>
      </c>
      <c r="S13" s="235">
        <v>0</v>
      </c>
      <c r="T13" s="186">
        <f>U13+V13</f>
        <v>30758</v>
      </c>
      <c r="U13" s="235">
        <v>30758</v>
      </c>
      <c r="V13" s="235">
        <v>0</v>
      </c>
      <c r="W13" s="235">
        <v>0</v>
      </c>
      <c r="X13" s="235">
        <v>0</v>
      </c>
      <c r="Y13" s="235">
        <v>0</v>
      </c>
      <c r="Z13" s="235">
        <v>0</v>
      </c>
      <c r="AA13" s="235">
        <v>0</v>
      </c>
      <c r="AB13" s="235">
        <v>0</v>
      </c>
      <c r="AC13" s="235">
        <v>0</v>
      </c>
      <c r="AD13" s="186">
        <f t="shared" ref="AD13:AD18" si="2">E13+J13+O13+T13+Y13</f>
        <v>135830</v>
      </c>
    </row>
    <row r="14" spans="1:34" s="20" customFormat="1" ht="117" customHeight="1" outlineLevel="1" x14ac:dyDescent="0.2">
      <c r="A14" s="206">
        <v>2</v>
      </c>
      <c r="B14" s="205" t="s">
        <v>1351</v>
      </c>
      <c r="C14" s="209" t="s">
        <v>179</v>
      </c>
      <c r="D14" s="71">
        <v>2021</v>
      </c>
      <c r="E14" s="208">
        <f t="shared" si="0"/>
        <v>1235</v>
      </c>
      <c r="F14" s="207">
        <v>1235</v>
      </c>
      <c r="G14" s="207">
        <v>0</v>
      </c>
      <c r="H14" s="207">
        <v>0</v>
      </c>
      <c r="I14" s="207">
        <v>0</v>
      </c>
      <c r="J14" s="274">
        <f t="shared" ref="J14:J18" si="3">K14+L14+M14+N14</f>
        <v>741</v>
      </c>
      <c r="K14" s="275">
        <v>741</v>
      </c>
      <c r="L14" s="207">
        <v>0</v>
      </c>
      <c r="M14" s="207">
        <v>0</v>
      </c>
      <c r="N14" s="207">
        <v>0</v>
      </c>
      <c r="O14" s="208">
        <f>P14+Q14+R14+S14</f>
        <v>0</v>
      </c>
      <c r="P14" s="207">
        <v>0</v>
      </c>
      <c r="Q14" s="207">
        <v>0</v>
      </c>
      <c r="R14" s="207">
        <v>0</v>
      </c>
      <c r="S14" s="207">
        <v>0</v>
      </c>
      <c r="T14" s="207">
        <f>U14+V14+W14+X14</f>
        <v>0</v>
      </c>
      <c r="U14" s="207">
        <v>0</v>
      </c>
      <c r="V14" s="207">
        <v>0</v>
      </c>
      <c r="W14" s="207">
        <v>0</v>
      </c>
      <c r="X14" s="207">
        <v>0</v>
      </c>
      <c r="Y14" s="207">
        <f>Z14+AA14+AB14+AC14</f>
        <v>0</v>
      </c>
      <c r="Z14" s="207">
        <v>0</v>
      </c>
      <c r="AA14" s="207">
        <v>0</v>
      </c>
      <c r="AB14" s="207">
        <v>0</v>
      </c>
      <c r="AC14" s="207">
        <v>0</v>
      </c>
      <c r="AD14" s="208">
        <f t="shared" si="2"/>
        <v>1976</v>
      </c>
    </row>
    <row r="15" spans="1:34" s="3" customFormat="1" ht="99" customHeight="1" outlineLevel="1" x14ac:dyDescent="0.2">
      <c r="A15" s="206">
        <v>3</v>
      </c>
      <c r="B15" s="205" t="s">
        <v>191</v>
      </c>
      <c r="C15" s="209" t="s">
        <v>179</v>
      </c>
      <c r="D15" s="50" t="s">
        <v>1367</v>
      </c>
      <c r="E15" s="208">
        <f t="shared" si="0"/>
        <v>1644</v>
      </c>
      <c r="F15" s="207">
        <v>1644</v>
      </c>
      <c r="G15" s="207">
        <v>0</v>
      </c>
      <c r="H15" s="207">
        <v>0</v>
      </c>
      <c r="I15" s="207">
        <v>0</v>
      </c>
      <c r="J15" s="274">
        <f t="shared" si="3"/>
        <v>1472</v>
      </c>
      <c r="K15" s="275">
        <v>1472</v>
      </c>
      <c r="L15" s="207">
        <v>0</v>
      </c>
      <c r="M15" s="207">
        <v>0</v>
      </c>
      <c r="N15" s="207">
        <v>0</v>
      </c>
      <c r="O15" s="208">
        <f>SUM(P15:S15)</f>
        <v>1368</v>
      </c>
      <c r="P15" s="207">
        <v>1368</v>
      </c>
      <c r="Q15" s="207">
        <v>0</v>
      </c>
      <c r="R15" s="207">
        <v>0</v>
      </c>
      <c r="S15" s="207">
        <v>0</v>
      </c>
      <c r="T15" s="208">
        <f>U15+V15</f>
        <v>1368</v>
      </c>
      <c r="U15" s="207">
        <v>1368</v>
      </c>
      <c r="V15" s="207">
        <v>0</v>
      </c>
      <c r="W15" s="207">
        <v>0</v>
      </c>
      <c r="X15" s="207">
        <v>0</v>
      </c>
      <c r="Y15" s="207">
        <v>0</v>
      </c>
      <c r="Z15" s="207">
        <v>0</v>
      </c>
      <c r="AA15" s="207">
        <v>0</v>
      </c>
      <c r="AB15" s="207">
        <v>0</v>
      </c>
      <c r="AC15" s="207">
        <v>0</v>
      </c>
      <c r="AD15" s="186">
        <f t="shared" si="2"/>
        <v>5852</v>
      </c>
    </row>
    <row r="16" spans="1:34" s="3" customFormat="1" ht="94.9" customHeight="1" outlineLevel="1" x14ac:dyDescent="0.2">
      <c r="A16" s="206">
        <v>4</v>
      </c>
      <c r="B16" s="205" t="s">
        <v>1178</v>
      </c>
      <c r="C16" s="209" t="s">
        <v>190</v>
      </c>
      <c r="D16" s="71" t="s">
        <v>1366</v>
      </c>
      <c r="E16" s="186">
        <f t="shared" si="0"/>
        <v>1020</v>
      </c>
      <c r="F16" s="235">
        <v>1020</v>
      </c>
      <c r="G16" s="235">
        <v>0</v>
      </c>
      <c r="H16" s="235">
        <v>0</v>
      </c>
      <c r="I16" s="235">
        <v>0</v>
      </c>
      <c r="J16" s="274">
        <f>K16+L16+M16+N16</f>
        <v>1569</v>
      </c>
      <c r="K16" s="275">
        <f>1286+283</f>
        <v>1569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  <c r="Z16" s="235">
        <v>0</v>
      </c>
      <c r="AA16" s="207">
        <v>0</v>
      </c>
      <c r="AB16" s="207">
        <v>0</v>
      </c>
      <c r="AC16" s="207">
        <v>0</v>
      </c>
      <c r="AD16" s="208">
        <f t="shared" si="2"/>
        <v>2589</v>
      </c>
    </row>
    <row r="17" spans="1:30" s="3" customFormat="1" ht="96" customHeight="1" outlineLevel="1" x14ac:dyDescent="0.2">
      <c r="A17" s="254">
        <v>5</v>
      </c>
      <c r="B17" s="255" t="s">
        <v>189</v>
      </c>
      <c r="C17" s="236" t="s">
        <v>179</v>
      </c>
      <c r="D17" s="256" t="s">
        <v>1367</v>
      </c>
      <c r="E17" s="186">
        <f t="shared" si="0"/>
        <v>8411</v>
      </c>
      <c r="F17" s="235">
        <v>8411</v>
      </c>
      <c r="G17" s="235">
        <v>0</v>
      </c>
      <c r="H17" s="235">
        <v>0</v>
      </c>
      <c r="I17" s="235">
        <v>0</v>
      </c>
      <c r="J17" s="274">
        <f t="shared" si="3"/>
        <v>2091</v>
      </c>
      <c r="K17" s="275">
        <f>7310-5219</f>
        <v>2091</v>
      </c>
      <c r="L17" s="235">
        <v>0</v>
      </c>
      <c r="M17" s="235">
        <v>0</v>
      </c>
      <c r="N17" s="235">
        <v>0</v>
      </c>
      <c r="O17" s="186">
        <f>P17</f>
        <v>8219</v>
      </c>
      <c r="P17" s="235">
        <v>8219</v>
      </c>
      <c r="Q17" s="235">
        <v>0</v>
      </c>
      <c r="R17" s="235">
        <v>0</v>
      </c>
      <c r="S17" s="235">
        <v>0</v>
      </c>
      <c r="T17" s="186">
        <f>U17+V17</f>
        <v>8219</v>
      </c>
      <c r="U17" s="235">
        <v>8219</v>
      </c>
      <c r="V17" s="235">
        <v>0</v>
      </c>
      <c r="W17" s="235">
        <v>0</v>
      </c>
      <c r="X17" s="235">
        <v>0</v>
      </c>
      <c r="Y17" s="235">
        <v>0</v>
      </c>
      <c r="Z17" s="235">
        <v>0</v>
      </c>
      <c r="AA17" s="235">
        <v>0</v>
      </c>
      <c r="AB17" s="235">
        <v>0</v>
      </c>
      <c r="AC17" s="235">
        <v>0</v>
      </c>
      <c r="AD17" s="186">
        <f t="shared" si="2"/>
        <v>26940</v>
      </c>
    </row>
    <row r="18" spans="1:30" s="3" customFormat="1" ht="135.75" customHeight="1" outlineLevel="1" x14ac:dyDescent="0.2">
      <c r="A18" s="254">
        <v>6</v>
      </c>
      <c r="B18" s="255" t="s">
        <v>1181</v>
      </c>
      <c r="C18" s="236" t="s">
        <v>179</v>
      </c>
      <c r="D18" s="257" t="s">
        <v>1366</v>
      </c>
      <c r="E18" s="186">
        <f>F18+G18+H18+I18</f>
        <v>817</v>
      </c>
      <c r="F18" s="235">
        <v>817</v>
      </c>
      <c r="G18" s="235">
        <v>0</v>
      </c>
      <c r="H18" s="235">
        <v>0</v>
      </c>
      <c r="I18" s="235">
        <v>0</v>
      </c>
      <c r="J18" s="274">
        <f t="shared" si="3"/>
        <v>2512</v>
      </c>
      <c r="K18" s="275">
        <f>1695+817</f>
        <v>2512</v>
      </c>
      <c r="L18" s="235">
        <v>0</v>
      </c>
      <c r="M18" s="235">
        <v>0</v>
      </c>
      <c r="N18" s="235">
        <v>0</v>
      </c>
      <c r="O18" s="186">
        <f>SUM(P18:S18)</f>
        <v>1193</v>
      </c>
      <c r="P18" s="235">
        <f>615+578</f>
        <v>1193</v>
      </c>
      <c r="Q18" s="235">
        <v>0</v>
      </c>
      <c r="R18" s="235">
        <v>0</v>
      </c>
      <c r="S18" s="235">
        <v>0</v>
      </c>
      <c r="T18" s="186">
        <v>0</v>
      </c>
      <c r="U18" s="235">
        <v>0</v>
      </c>
      <c r="V18" s="235">
        <v>0</v>
      </c>
      <c r="W18" s="235">
        <v>0</v>
      </c>
      <c r="X18" s="235">
        <v>0</v>
      </c>
      <c r="Y18" s="186">
        <f>SUM(Z18:AC18)</f>
        <v>0</v>
      </c>
      <c r="Z18" s="235">
        <v>0</v>
      </c>
      <c r="AA18" s="235">
        <v>0</v>
      </c>
      <c r="AB18" s="235">
        <v>0</v>
      </c>
      <c r="AC18" s="235">
        <v>0</v>
      </c>
      <c r="AD18" s="186">
        <f t="shared" si="2"/>
        <v>4522</v>
      </c>
    </row>
    <row r="19" spans="1:30" s="3" customFormat="1" ht="135.75" customHeight="1" outlineLevel="1" x14ac:dyDescent="0.2">
      <c r="A19" s="254">
        <v>7</v>
      </c>
      <c r="B19" s="255" t="s">
        <v>1364</v>
      </c>
      <c r="C19" s="236" t="s">
        <v>192</v>
      </c>
      <c r="D19" s="257" t="s">
        <v>1365</v>
      </c>
      <c r="E19" s="186">
        <f t="shared" ref="E19" si="4">F19+G19+H19+I19</f>
        <v>0</v>
      </c>
      <c r="F19" s="235">
        <v>0</v>
      </c>
      <c r="G19" s="235">
        <v>0</v>
      </c>
      <c r="H19" s="235">
        <v>0</v>
      </c>
      <c r="I19" s="235">
        <v>0</v>
      </c>
      <c r="J19" s="315">
        <f t="shared" ref="J19" si="5">K19+L19+M19+N19</f>
        <v>0</v>
      </c>
      <c r="K19" s="314">
        <f>8629-8629</f>
        <v>0</v>
      </c>
      <c r="L19" s="235">
        <v>0</v>
      </c>
      <c r="M19" s="235">
        <v>0</v>
      </c>
      <c r="N19" s="235">
        <v>0</v>
      </c>
      <c r="O19" s="186">
        <f>SUM(P19:S19)</f>
        <v>0</v>
      </c>
      <c r="P19" s="235">
        <v>0</v>
      </c>
      <c r="Q19" s="235">
        <v>0</v>
      </c>
      <c r="R19" s="235">
        <v>0</v>
      </c>
      <c r="S19" s="235">
        <v>0</v>
      </c>
      <c r="T19" s="186">
        <f>SUM(U19:X19)</f>
        <v>0</v>
      </c>
      <c r="U19" s="235">
        <v>0</v>
      </c>
      <c r="V19" s="235">
        <v>0</v>
      </c>
      <c r="W19" s="235">
        <v>0</v>
      </c>
      <c r="X19" s="235">
        <v>0</v>
      </c>
      <c r="Y19" s="186">
        <f>SUM(Z19:AC19)</f>
        <v>0</v>
      </c>
      <c r="Z19" s="235">
        <v>0</v>
      </c>
      <c r="AA19" s="235">
        <v>0</v>
      </c>
      <c r="AB19" s="235">
        <v>0</v>
      </c>
      <c r="AC19" s="235">
        <v>0</v>
      </c>
      <c r="AD19" s="186">
        <f t="shared" ref="AD19" si="6">E19+J19+O19+T19+Y19</f>
        <v>0</v>
      </c>
    </row>
    <row r="20" spans="1:30" ht="40.9" customHeight="1" outlineLevel="1" x14ac:dyDescent="0.3">
      <c r="A20" s="443" t="s">
        <v>920</v>
      </c>
      <c r="B20" s="448"/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</row>
    <row r="21" spans="1:30" s="3" customFormat="1" ht="118.9" customHeight="1" outlineLevel="1" x14ac:dyDescent="0.2">
      <c r="A21" s="254">
        <v>8</v>
      </c>
      <c r="B21" s="255" t="s">
        <v>974</v>
      </c>
      <c r="C21" s="236" t="s">
        <v>192</v>
      </c>
      <c r="D21" s="258" t="s">
        <v>980</v>
      </c>
      <c r="E21" s="186">
        <f>SUM(F21:I21)</f>
        <v>51269</v>
      </c>
      <c r="F21" s="235">
        <f>46195+1408+1630+2036</f>
        <v>51269</v>
      </c>
      <c r="G21" s="235">
        <v>0</v>
      </c>
      <c r="H21" s="235">
        <v>0</v>
      </c>
      <c r="I21" s="235">
        <v>0</v>
      </c>
      <c r="J21" s="274">
        <f>SUM(K21:N21)</f>
        <v>13924</v>
      </c>
      <c r="K21" s="275">
        <f>11888+2036</f>
        <v>13924</v>
      </c>
      <c r="L21" s="235">
        <v>0</v>
      </c>
      <c r="M21" s="235">
        <v>0</v>
      </c>
      <c r="N21" s="235">
        <v>0</v>
      </c>
      <c r="O21" s="186">
        <f t="shared" ref="O21:O28" si="7">SUM(P21:S21)</f>
        <v>13924</v>
      </c>
      <c r="P21" s="235">
        <f>11888+2036</f>
        <v>13924</v>
      </c>
      <c r="Q21" s="235">
        <v>0</v>
      </c>
      <c r="R21" s="235">
        <v>0</v>
      </c>
      <c r="S21" s="235">
        <v>0</v>
      </c>
      <c r="T21" s="186">
        <f>U21</f>
        <v>13924</v>
      </c>
      <c r="U21" s="235">
        <v>13924</v>
      </c>
      <c r="V21" s="235">
        <v>0</v>
      </c>
      <c r="W21" s="235">
        <v>0</v>
      </c>
      <c r="X21" s="235">
        <v>0</v>
      </c>
      <c r="Y21" s="186">
        <f>Z21</f>
        <v>29781</v>
      </c>
      <c r="Z21" s="235">
        <f>29000+781</f>
        <v>29781</v>
      </c>
      <c r="AA21" s="235">
        <v>0</v>
      </c>
      <c r="AB21" s="235">
        <v>0</v>
      </c>
      <c r="AC21" s="235">
        <v>0</v>
      </c>
      <c r="AD21" s="186">
        <f t="shared" ref="AD21:AD31" si="8">E21+J21+O21+T21+Y21</f>
        <v>122822</v>
      </c>
    </row>
    <row r="22" spans="1:30" s="3" customFormat="1" ht="126" customHeight="1" outlineLevel="1" x14ac:dyDescent="0.2">
      <c r="A22" s="259">
        <v>9</v>
      </c>
      <c r="B22" s="255" t="s">
        <v>188</v>
      </c>
      <c r="C22" s="236" t="s">
        <v>179</v>
      </c>
      <c r="D22" s="258" t="s">
        <v>1368</v>
      </c>
      <c r="E22" s="186">
        <f>F22+G22+H22+I22</f>
        <v>0</v>
      </c>
      <c r="F22" s="235">
        <v>0</v>
      </c>
      <c r="G22" s="235">
        <v>0</v>
      </c>
      <c r="H22" s="235">
        <v>0</v>
      </c>
      <c r="I22" s="235">
        <v>0</v>
      </c>
      <c r="J22" s="186">
        <f>K22+L22</f>
        <v>0</v>
      </c>
      <c r="K22" s="235">
        <v>0</v>
      </c>
      <c r="L22" s="235">
        <v>0</v>
      </c>
      <c r="M22" s="235">
        <v>0</v>
      </c>
      <c r="N22" s="235">
        <v>0</v>
      </c>
      <c r="O22" s="186">
        <f t="shared" si="7"/>
        <v>839</v>
      </c>
      <c r="P22" s="235">
        <f>1417-578</f>
        <v>839</v>
      </c>
      <c r="Q22" s="235">
        <v>0</v>
      </c>
      <c r="R22" s="235">
        <v>0</v>
      </c>
      <c r="S22" s="235">
        <v>0</v>
      </c>
      <c r="T22" s="186">
        <f>U22+V22</f>
        <v>1417</v>
      </c>
      <c r="U22" s="235">
        <v>1417</v>
      </c>
      <c r="V22" s="235">
        <v>0</v>
      </c>
      <c r="W22" s="235">
        <v>0</v>
      </c>
      <c r="X22" s="235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186">
        <f t="shared" si="8"/>
        <v>2256</v>
      </c>
    </row>
    <row r="23" spans="1:30" s="3" customFormat="1" ht="117.6" customHeight="1" outlineLevel="1" x14ac:dyDescent="0.2">
      <c r="A23" s="254">
        <v>10</v>
      </c>
      <c r="B23" s="255" t="s">
        <v>934</v>
      </c>
      <c r="C23" s="236" t="s">
        <v>179</v>
      </c>
      <c r="D23" s="258" t="s">
        <v>1367</v>
      </c>
      <c r="E23" s="186">
        <f>F23+G23+H23+I23</f>
        <v>5379</v>
      </c>
      <c r="F23" s="235">
        <v>5379</v>
      </c>
      <c r="G23" s="235">
        <v>0</v>
      </c>
      <c r="H23" s="235">
        <v>0</v>
      </c>
      <c r="I23" s="235">
        <v>0</v>
      </c>
      <c r="J23" s="186">
        <f>K23+L23+M23+N23</f>
        <v>8692</v>
      </c>
      <c r="K23" s="235">
        <f>5209+3483</f>
        <v>8692</v>
      </c>
      <c r="L23" s="235">
        <v>0</v>
      </c>
      <c r="M23" s="235">
        <v>0</v>
      </c>
      <c r="N23" s="235">
        <v>0</v>
      </c>
      <c r="O23" s="186">
        <f t="shared" si="7"/>
        <v>12265</v>
      </c>
      <c r="P23" s="235">
        <v>12265</v>
      </c>
      <c r="Q23" s="235">
        <v>0</v>
      </c>
      <c r="R23" s="235">
        <v>0</v>
      </c>
      <c r="S23" s="235">
        <v>0</v>
      </c>
      <c r="T23" s="186">
        <f>U23+V23</f>
        <v>12265</v>
      </c>
      <c r="U23" s="235">
        <v>12265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186">
        <f t="shared" si="8"/>
        <v>38601</v>
      </c>
    </row>
    <row r="24" spans="1:30" s="3" customFormat="1" ht="109.5" customHeight="1" outlineLevel="1" x14ac:dyDescent="0.2">
      <c r="A24" s="254">
        <v>11</v>
      </c>
      <c r="B24" s="255" t="s">
        <v>979</v>
      </c>
      <c r="C24" s="236" t="s">
        <v>179</v>
      </c>
      <c r="D24" s="258" t="s">
        <v>1549</v>
      </c>
      <c r="E24" s="186">
        <v>0</v>
      </c>
      <c r="F24" s="235">
        <v>0</v>
      </c>
      <c r="G24" s="235">
        <v>0</v>
      </c>
      <c r="H24" s="235">
        <v>0</v>
      </c>
      <c r="I24" s="235">
        <v>0</v>
      </c>
      <c r="J24" s="186">
        <f>K24+L24</f>
        <v>65</v>
      </c>
      <c r="K24" s="235">
        <v>65</v>
      </c>
      <c r="L24" s="235">
        <v>0</v>
      </c>
      <c r="M24" s="235">
        <v>0</v>
      </c>
      <c r="N24" s="235">
        <v>0</v>
      </c>
      <c r="O24" s="186">
        <v>0</v>
      </c>
      <c r="P24" s="235">
        <v>0</v>
      </c>
      <c r="Q24" s="235">
        <v>0</v>
      </c>
      <c r="R24" s="235">
        <v>0</v>
      </c>
      <c r="S24" s="235">
        <v>0</v>
      </c>
      <c r="T24" s="186">
        <f>U24</f>
        <v>0</v>
      </c>
      <c r="U24" s="235">
        <v>0</v>
      </c>
      <c r="V24" s="235">
        <v>0</v>
      </c>
      <c r="W24" s="235">
        <v>0</v>
      </c>
      <c r="X24" s="235">
        <v>0</v>
      </c>
      <c r="Y24" s="186">
        <f>Z24</f>
        <v>2170</v>
      </c>
      <c r="Z24" s="235">
        <v>2170</v>
      </c>
      <c r="AA24" s="235">
        <v>0</v>
      </c>
      <c r="AB24" s="235">
        <v>0</v>
      </c>
      <c r="AC24" s="235">
        <v>0</v>
      </c>
      <c r="AD24" s="186">
        <f t="shared" si="8"/>
        <v>2235</v>
      </c>
    </row>
    <row r="25" spans="1:30" s="3" customFormat="1" ht="82.9" customHeight="1" outlineLevel="1" x14ac:dyDescent="0.2">
      <c r="A25" s="254">
        <v>12</v>
      </c>
      <c r="B25" s="255" t="s">
        <v>943</v>
      </c>
      <c r="C25" s="236" t="s">
        <v>179</v>
      </c>
      <c r="D25" s="258" t="s">
        <v>1367</v>
      </c>
      <c r="E25" s="186">
        <f>F25+G25+H25+I25</f>
        <v>3478</v>
      </c>
      <c r="F25" s="235">
        <v>3478</v>
      </c>
      <c r="G25" s="235">
        <v>0</v>
      </c>
      <c r="H25" s="235">
        <v>0</v>
      </c>
      <c r="I25" s="235">
        <v>0</v>
      </c>
      <c r="J25" s="186">
        <f>K25+L25+M25+N25</f>
        <v>797</v>
      </c>
      <c r="K25" s="235">
        <f>4667-3870</f>
        <v>797</v>
      </c>
      <c r="L25" s="235">
        <v>0</v>
      </c>
      <c r="M25" s="235">
        <v>0</v>
      </c>
      <c r="N25" s="235">
        <v>0</v>
      </c>
      <c r="O25" s="186">
        <f t="shared" si="7"/>
        <v>57</v>
      </c>
      <c r="P25" s="235">
        <v>57</v>
      </c>
      <c r="Q25" s="235">
        <v>0</v>
      </c>
      <c r="R25" s="235">
        <v>0</v>
      </c>
      <c r="S25" s="235">
        <v>0</v>
      </c>
      <c r="T25" s="186">
        <f>U25+V25</f>
        <v>57</v>
      </c>
      <c r="U25" s="235">
        <v>57</v>
      </c>
      <c r="V25" s="235">
        <v>0</v>
      </c>
      <c r="W25" s="235">
        <v>0</v>
      </c>
      <c r="X25" s="235">
        <v>0</v>
      </c>
      <c r="Y25" s="235">
        <v>0</v>
      </c>
      <c r="Z25" s="235">
        <v>0</v>
      </c>
      <c r="AA25" s="235">
        <v>0</v>
      </c>
      <c r="AB25" s="235">
        <v>0</v>
      </c>
      <c r="AC25" s="235">
        <v>0</v>
      </c>
      <c r="AD25" s="186">
        <f t="shared" si="8"/>
        <v>4389</v>
      </c>
    </row>
    <row r="26" spans="1:30" s="3" customFormat="1" ht="94.9" customHeight="1" outlineLevel="1" x14ac:dyDescent="0.2">
      <c r="A26" s="254">
        <v>13</v>
      </c>
      <c r="B26" s="255" t="s">
        <v>976</v>
      </c>
      <c r="C26" s="236" t="s">
        <v>185</v>
      </c>
      <c r="D26" s="255" t="s">
        <v>174</v>
      </c>
      <c r="E26" s="186">
        <f>F26</f>
        <v>1700</v>
      </c>
      <c r="F26" s="235">
        <v>1700</v>
      </c>
      <c r="G26" s="235">
        <v>0</v>
      </c>
      <c r="H26" s="235">
        <v>0</v>
      </c>
      <c r="I26" s="235">
        <v>0</v>
      </c>
      <c r="J26" s="274">
        <f>K26</f>
        <v>2000</v>
      </c>
      <c r="K26" s="275">
        <v>2000</v>
      </c>
      <c r="L26" s="235">
        <v>0</v>
      </c>
      <c r="M26" s="235">
        <v>0</v>
      </c>
      <c r="N26" s="235">
        <v>0</v>
      </c>
      <c r="O26" s="186">
        <f>P26</f>
        <v>2000</v>
      </c>
      <c r="P26" s="235">
        <v>2000</v>
      </c>
      <c r="Q26" s="235">
        <v>0</v>
      </c>
      <c r="R26" s="235">
        <v>0</v>
      </c>
      <c r="S26" s="235">
        <v>0</v>
      </c>
      <c r="T26" s="186">
        <f>U26</f>
        <v>2000</v>
      </c>
      <c r="U26" s="235">
        <v>2000</v>
      </c>
      <c r="V26" s="235">
        <v>0</v>
      </c>
      <c r="W26" s="235">
        <v>0</v>
      </c>
      <c r="X26" s="235">
        <v>0</v>
      </c>
      <c r="Y26" s="235">
        <f>Z26</f>
        <v>4500</v>
      </c>
      <c r="Z26" s="235">
        <v>4500</v>
      </c>
      <c r="AA26" s="235">
        <v>0</v>
      </c>
      <c r="AB26" s="235">
        <v>0</v>
      </c>
      <c r="AC26" s="235">
        <v>0</v>
      </c>
      <c r="AD26" s="186">
        <f t="shared" si="8"/>
        <v>12200</v>
      </c>
    </row>
    <row r="27" spans="1:30" s="3" customFormat="1" ht="100.9" customHeight="1" outlineLevel="1" x14ac:dyDescent="0.2">
      <c r="A27" s="254">
        <v>14</v>
      </c>
      <c r="B27" s="255" t="s">
        <v>186</v>
      </c>
      <c r="C27" s="236" t="s">
        <v>185</v>
      </c>
      <c r="D27" s="255">
        <v>2025</v>
      </c>
      <c r="E27" s="186">
        <f>SUM(F27:I27)</f>
        <v>0</v>
      </c>
      <c r="F27" s="235">
        <v>0</v>
      </c>
      <c r="G27" s="235">
        <v>0</v>
      </c>
      <c r="H27" s="235">
        <v>0</v>
      </c>
      <c r="I27" s="235">
        <v>0</v>
      </c>
      <c r="J27" s="274">
        <f>SUM(K27:N27)</f>
        <v>0</v>
      </c>
      <c r="K27" s="275">
        <v>0</v>
      </c>
      <c r="L27" s="235">
        <v>0</v>
      </c>
      <c r="M27" s="235">
        <v>0</v>
      </c>
      <c r="N27" s="235">
        <v>0</v>
      </c>
      <c r="O27" s="186">
        <f t="shared" si="7"/>
        <v>0</v>
      </c>
      <c r="P27" s="235">
        <v>0</v>
      </c>
      <c r="Q27" s="235">
        <v>0</v>
      </c>
      <c r="R27" s="235">
        <v>0</v>
      </c>
      <c r="S27" s="235">
        <v>0</v>
      </c>
      <c r="T27" s="186">
        <f t="shared" ref="T27:T32" si="9">SUM(U27:X27)</f>
        <v>0</v>
      </c>
      <c r="U27" s="235">
        <v>0</v>
      </c>
      <c r="V27" s="235">
        <v>0</v>
      </c>
      <c r="W27" s="235">
        <v>0</v>
      </c>
      <c r="X27" s="235">
        <v>0</v>
      </c>
      <c r="Y27" s="186">
        <f t="shared" ref="Y27:Y32" si="10">SUM(Z27:AC27)</f>
        <v>893</v>
      </c>
      <c r="Z27" s="235">
        <v>893</v>
      </c>
      <c r="AA27" s="235">
        <v>0</v>
      </c>
      <c r="AB27" s="235">
        <v>0</v>
      </c>
      <c r="AC27" s="235">
        <v>0</v>
      </c>
      <c r="AD27" s="186">
        <f t="shared" si="8"/>
        <v>893</v>
      </c>
    </row>
    <row r="28" spans="1:30" s="3" customFormat="1" ht="112.9" customHeight="1" outlineLevel="1" x14ac:dyDescent="0.2">
      <c r="A28" s="254">
        <v>15</v>
      </c>
      <c r="B28" s="255" t="s">
        <v>184</v>
      </c>
      <c r="C28" s="236" t="s">
        <v>183</v>
      </c>
      <c r="D28" s="256" t="s">
        <v>174</v>
      </c>
      <c r="E28" s="186">
        <f>SUM(F28:I28)</f>
        <v>3594</v>
      </c>
      <c r="F28" s="235">
        <v>3594</v>
      </c>
      <c r="G28" s="235">
        <v>0</v>
      </c>
      <c r="H28" s="235">
        <v>0</v>
      </c>
      <c r="I28" s="235">
        <v>0</v>
      </c>
      <c r="J28" s="274">
        <f>SUM(K28:N28)</f>
        <v>4176</v>
      </c>
      <c r="K28" s="275">
        <v>4176</v>
      </c>
      <c r="L28" s="235">
        <v>0</v>
      </c>
      <c r="M28" s="235">
        <v>0</v>
      </c>
      <c r="N28" s="235">
        <v>0</v>
      </c>
      <c r="O28" s="186">
        <f t="shared" si="7"/>
        <v>4575</v>
      </c>
      <c r="P28" s="235">
        <v>4575</v>
      </c>
      <c r="Q28" s="235">
        <v>0</v>
      </c>
      <c r="R28" s="235">
        <v>0</v>
      </c>
      <c r="S28" s="235">
        <v>0</v>
      </c>
      <c r="T28" s="186">
        <f t="shared" si="9"/>
        <v>4575</v>
      </c>
      <c r="U28" s="235">
        <v>4575</v>
      </c>
      <c r="V28" s="235">
        <v>0</v>
      </c>
      <c r="W28" s="235">
        <v>0</v>
      </c>
      <c r="X28" s="235">
        <v>0</v>
      </c>
      <c r="Y28" s="186">
        <f t="shared" si="10"/>
        <v>4176</v>
      </c>
      <c r="Z28" s="235">
        <v>4176</v>
      </c>
      <c r="AA28" s="235">
        <v>0</v>
      </c>
      <c r="AB28" s="235">
        <v>0</v>
      </c>
      <c r="AC28" s="235">
        <v>0</v>
      </c>
      <c r="AD28" s="186">
        <f t="shared" si="8"/>
        <v>21096</v>
      </c>
    </row>
    <row r="29" spans="1:30" s="3" customFormat="1" ht="112.9" customHeight="1" outlineLevel="1" x14ac:dyDescent="0.2">
      <c r="A29" s="254">
        <v>16</v>
      </c>
      <c r="B29" s="255" t="s">
        <v>1369</v>
      </c>
      <c r="C29" s="236" t="s">
        <v>179</v>
      </c>
      <c r="D29" s="237">
        <v>2022</v>
      </c>
      <c r="E29" s="186">
        <f>SUM(F29:I29)</f>
        <v>0</v>
      </c>
      <c r="F29" s="235">
        <v>0</v>
      </c>
      <c r="G29" s="235">
        <v>0</v>
      </c>
      <c r="H29" s="235">
        <v>0</v>
      </c>
      <c r="I29" s="235">
        <v>0</v>
      </c>
      <c r="J29" s="274">
        <f>SUM(K29:N29)</f>
        <v>1557</v>
      </c>
      <c r="K29" s="275">
        <f>1557</f>
        <v>1557</v>
      </c>
      <c r="L29" s="235">
        <v>0</v>
      </c>
      <c r="M29" s="235">
        <v>0</v>
      </c>
      <c r="N29" s="235">
        <v>0</v>
      </c>
      <c r="O29" s="186">
        <f t="shared" ref="O29" si="11">SUM(P29:S29)</f>
        <v>0</v>
      </c>
      <c r="P29" s="235">
        <v>0</v>
      </c>
      <c r="Q29" s="235">
        <v>0</v>
      </c>
      <c r="R29" s="235">
        <v>0</v>
      </c>
      <c r="S29" s="235">
        <v>0</v>
      </c>
      <c r="T29" s="186">
        <f t="shared" si="9"/>
        <v>0</v>
      </c>
      <c r="U29" s="235">
        <v>0</v>
      </c>
      <c r="V29" s="235">
        <v>0</v>
      </c>
      <c r="W29" s="235">
        <v>0</v>
      </c>
      <c r="X29" s="235">
        <v>0</v>
      </c>
      <c r="Y29" s="186">
        <f t="shared" si="10"/>
        <v>0</v>
      </c>
      <c r="Z29" s="235">
        <v>0</v>
      </c>
      <c r="AA29" s="235">
        <v>0</v>
      </c>
      <c r="AB29" s="235">
        <v>0</v>
      </c>
      <c r="AC29" s="235">
        <v>0</v>
      </c>
      <c r="AD29" s="186">
        <f t="shared" si="8"/>
        <v>1557</v>
      </c>
    </row>
    <row r="30" spans="1:30" s="3" customFormat="1" ht="112.9" customHeight="1" outlineLevel="1" x14ac:dyDescent="0.2">
      <c r="A30" s="254">
        <v>17</v>
      </c>
      <c r="B30" s="255" t="s">
        <v>1577</v>
      </c>
      <c r="C30" s="236" t="s">
        <v>179</v>
      </c>
      <c r="D30" s="237" t="s">
        <v>1365</v>
      </c>
      <c r="E30" s="186">
        <f t="shared" ref="E30" si="12">F30+G30+H30+I30</f>
        <v>0</v>
      </c>
      <c r="F30" s="235">
        <v>0</v>
      </c>
      <c r="G30" s="235">
        <v>0</v>
      </c>
      <c r="H30" s="235">
        <v>0</v>
      </c>
      <c r="I30" s="235">
        <v>0</v>
      </c>
      <c r="J30" s="186">
        <f t="shared" ref="J30:J32" si="13">K30+L30+M30+N30</f>
        <v>314</v>
      </c>
      <c r="K30" s="235">
        <v>314</v>
      </c>
      <c r="L30" s="235">
        <v>0</v>
      </c>
      <c r="M30" s="235">
        <v>0</v>
      </c>
      <c r="N30" s="235">
        <v>0</v>
      </c>
      <c r="O30" s="186">
        <f>SUM(P30:S30)</f>
        <v>0</v>
      </c>
      <c r="P30" s="235">
        <v>0</v>
      </c>
      <c r="Q30" s="235">
        <v>0</v>
      </c>
      <c r="R30" s="235">
        <v>0</v>
      </c>
      <c r="S30" s="235">
        <v>0</v>
      </c>
      <c r="T30" s="186">
        <f t="shared" si="9"/>
        <v>0</v>
      </c>
      <c r="U30" s="235">
        <v>0</v>
      </c>
      <c r="V30" s="235">
        <v>0</v>
      </c>
      <c r="W30" s="235">
        <v>0</v>
      </c>
      <c r="X30" s="235">
        <v>0</v>
      </c>
      <c r="Y30" s="186">
        <f t="shared" si="10"/>
        <v>0</v>
      </c>
      <c r="Z30" s="235">
        <v>0</v>
      </c>
      <c r="AA30" s="235">
        <v>0</v>
      </c>
      <c r="AB30" s="235">
        <v>0</v>
      </c>
      <c r="AC30" s="235">
        <v>0</v>
      </c>
      <c r="AD30" s="186">
        <f t="shared" si="8"/>
        <v>314</v>
      </c>
    </row>
    <row r="31" spans="1:30" s="3" customFormat="1" ht="112.9" customHeight="1" outlineLevel="1" x14ac:dyDescent="0.2">
      <c r="A31" s="254">
        <v>18</v>
      </c>
      <c r="B31" s="255" t="s">
        <v>1578</v>
      </c>
      <c r="C31" s="236" t="s">
        <v>179</v>
      </c>
      <c r="D31" s="237">
        <v>2022</v>
      </c>
      <c r="E31" s="186">
        <f>SUM(F31:I31)</f>
        <v>0</v>
      </c>
      <c r="F31" s="235">
        <v>0</v>
      </c>
      <c r="G31" s="235">
        <v>0</v>
      </c>
      <c r="H31" s="235">
        <v>0</v>
      </c>
      <c r="I31" s="235">
        <v>0</v>
      </c>
      <c r="J31" s="186">
        <f t="shared" si="13"/>
        <v>988</v>
      </c>
      <c r="K31" s="235">
        <v>988</v>
      </c>
      <c r="L31" s="235">
        <v>0</v>
      </c>
      <c r="M31" s="235">
        <v>0</v>
      </c>
      <c r="N31" s="235">
        <v>0</v>
      </c>
      <c r="O31" s="186">
        <f t="shared" ref="O31" si="14">SUM(P31:S31)</f>
        <v>0</v>
      </c>
      <c r="P31" s="235">
        <v>0</v>
      </c>
      <c r="Q31" s="235">
        <v>0</v>
      </c>
      <c r="R31" s="235">
        <v>0</v>
      </c>
      <c r="S31" s="235">
        <v>0</v>
      </c>
      <c r="T31" s="186">
        <f t="shared" si="9"/>
        <v>0</v>
      </c>
      <c r="U31" s="235">
        <v>0</v>
      </c>
      <c r="V31" s="235">
        <v>0</v>
      </c>
      <c r="W31" s="235">
        <v>0</v>
      </c>
      <c r="X31" s="235">
        <v>0</v>
      </c>
      <c r="Y31" s="186">
        <f t="shared" si="10"/>
        <v>0</v>
      </c>
      <c r="Z31" s="235">
        <v>0</v>
      </c>
      <c r="AA31" s="235">
        <v>0</v>
      </c>
      <c r="AB31" s="235">
        <v>0</v>
      </c>
      <c r="AC31" s="235">
        <v>0</v>
      </c>
      <c r="AD31" s="186">
        <f t="shared" si="8"/>
        <v>988</v>
      </c>
    </row>
    <row r="32" spans="1:30" s="3" customFormat="1" ht="112.9" customHeight="1" outlineLevel="1" x14ac:dyDescent="0.2">
      <c r="A32" s="254">
        <v>19</v>
      </c>
      <c r="B32" s="255" t="s">
        <v>1597</v>
      </c>
      <c r="C32" s="236" t="s">
        <v>179</v>
      </c>
      <c r="D32" s="237">
        <v>2022</v>
      </c>
      <c r="E32" s="186">
        <f>SUM(F32:I32)</f>
        <v>0</v>
      </c>
      <c r="F32" s="235">
        <v>0</v>
      </c>
      <c r="G32" s="235">
        <v>0</v>
      </c>
      <c r="H32" s="235">
        <v>0</v>
      </c>
      <c r="I32" s="235">
        <v>0</v>
      </c>
      <c r="J32" s="186">
        <f t="shared" si="13"/>
        <v>7787</v>
      </c>
      <c r="K32" s="235">
        <v>7787</v>
      </c>
      <c r="L32" s="235">
        <v>0</v>
      </c>
      <c r="M32" s="235">
        <v>0</v>
      </c>
      <c r="N32" s="235">
        <v>0</v>
      </c>
      <c r="O32" s="186">
        <f t="shared" ref="O32" si="15">SUM(P32:S32)</f>
        <v>0</v>
      </c>
      <c r="P32" s="235">
        <v>0</v>
      </c>
      <c r="Q32" s="235">
        <v>0</v>
      </c>
      <c r="R32" s="235">
        <v>0</v>
      </c>
      <c r="S32" s="235">
        <v>0</v>
      </c>
      <c r="T32" s="186">
        <f t="shared" si="9"/>
        <v>0</v>
      </c>
      <c r="U32" s="235">
        <v>0</v>
      </c>
      <c r="V32" s="235">
        <v>0</v>
      </c>
      <c r="W32" s="235">
        <v>0</v>
      </c>
      <c r="X32" s="235">
        <v>0</v>
      </c>
      <c r="Y32" s="186">
        <f t="shared" si="10"/>
        <v>0</v>
      </c>
      <c r="Z32" s="235">
        <v>0</v>
      </c>
      <c r="AA32" s="235">
        <v>0</v>
      </c>
      <c r="AB32" s="235">
        <v>0</v>
      </c>
      <c r="AC32" s="235">
        <v>0</v>
      </c>
      <c r="AD32" s="186">
        <f t="shared" ref="AD32" si="16">E32+J32+O32+T32+Y32</f>
        <v>7787</v>
      </c>
    </row>
    <row r="33" spans="1:34" ht="46.9" customHeight="1" outlineLevel="1" x14ac:dyDescent="0.2">
      <c r="A33" s="443" t="s">
        <v>181</v>
      </c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</row>
    <row r="34" spans="1:34" s="3" customFormat="1" ht="94.9" customHeight="1" outlineLevel="1" x14ac:dyDescent="0.2">
      <c r="A34" s="254">
        <v>20</v>
      </c>
      <c r="B34" s="255" t="s">
        <v>180</v>
      </c>
      <c r="C34" s="236" t="s">
        <v>179</v>
      </c>
      <c r="D34" s="256" t="s">
        <v>174</v>
      </c>
      <c r="E34" s="260">
        <f>F34+G34+H34+I34</f>
        <v>27036</v>
      </c>
      <c r="F34" s="235">
        <v>27036</v>
      </c>
      <c r="G34" s="235">
        <v>0</v>
      </c>
      <c r="H34" s="235">
        <v>0</v>
      </c>
      <c r="I34" s="235">
        <v>0</v>
      </c>
      <c r="J34" s="341">
        <f>K34+L34+M34+N34</f>
        <v>34072</v>
      </c>
      <c r="K34" s="340">
        <f>34053+19</f>
        <v>34072</v>
      </c>
      <c r="L34" s="235">
        <v>0</v>
      </c>
      <c r="M34" s="235">
        <v>0</v>
      </c>
      <c r="N34" s="235">
        <v>0</v>
      </c>
      <c r="O34" s="186">
        <f>P34+Q34+R34+S34</f>
        <v>32839</v>
      </c>
      <c r="P34" s="235">
        <v>32839</v>
      </c>
      <c r="Q34" s="235">
        <v>0</v>
      </c>
      <c r="R34" s="235">
        <v>0</v>
      </c>
      <c r="S34" s="235">
        <v>0</v>
      </c>
      <c r="T34" s="186">
        <f>U34+V34+W34+X34</f>
        <v>32839</v>
      </c>
      <c r="U34" s="235">
        <v>32839</v>
      </c>
      <c r="V34" s="235">
        <v>0</v>
      </c>
      <c r="W34" s="235">
        <v>0</v>
      </c>
      <c r="X34" s="235">
        <v>0</v>
      </c>
      <c r="Y34" s="186">
        <f>Z34+AA34+AB34+AC34</f>
        <v>26839</v>
      </c>
      <c r="Z34" s="235">
        <f>26539+300</f>
        <v>26839</v>
      </c>
      <c r="AA34" s="235">
        <v>0</v>
      </c>
      <c r="AB34" s="235">
        <v>0</v>
      </c>
      <c r="AC34" s="235">
        <v>0</v>
      </c>
      <c r="AD34" s="186">
        <f>E34+J34+O34+T34+Y34</f>
        <v>153625</v>
      </c>
    </row>
    <row r="35" spans="1:34" s="3" customFormat="1" ht="46.9" customHeight="1" outlineLevel="1" x14ac:dyDescent="0.2">
      <c r="A35" s="436" t="s">
        <v>214</v>
      </c>
      <c r="B35" s="436"/>
      <c r="C35" s="436"/>
      <c r="D35" s="261"/>
      <c r="E35" s="186">
        <f t="shared" ref="E35:AD35" si="17">SUM(E13:E34)</f>
        <v>173012</v>
      </c>
      <c r="F35" s="186">
        <f t="shared" si="17"/>
        <v>173012</v>
      </c>
      <c r="G35" s="186">
        <f t="shared" si="17"/>
        <v>0</v>
      </c>
      <c r="H35" s="186">
        <f t="shared" si="17"/>
        <v>0</v>
      </c>
      <c r="I35" s="186">
        <f t="shared" si="17"/>
        <v>0</v>
      </c>
      <c r="J35" s="186">
        <f t="shared" si="17"/>
        <v>89642</v>
      </c>
      <c r="K35" s="186">
        <f>SUM(K13:K34)</f>
        <v>89642</v>
      </c>
      <c r="L35" s="186">
        <f t="shared" si="17"/>
        <v>0</v>
      </c>
      <c r="M35" s="186">
        <f t="shared" si="17"/>
        <v>0</v>
      </c>
      <c r="N35" s="186">
        <f t="shared" si="17"/>
        <v>0</v>
      </c>
      <c r="O35" s="186">
        <f t="shared" si="17"/>
        <v>108037</v>
      </c>
      <c r="P35" s="186">
        <f t="shared" si="17"/>
        <v>108037</v>
      </c>
      <c r="Q35" s="186">
        <f t="shared" si="17"/>
        <v>0</v>
      </c>
      <c r="R35" s="186">
        <f t="shared" si="17"/>
        <v>0</v>
      </c>
      <c r="S35" s="186">
        <f t="shared" si="17"/>
        <v>0</v>
      </c>
      <c r="T35" s="186">
        <f t="shared" si="17"/>
        <v>107422</v>
      </c>
      <c r="U35" s="186">
        <f t="shared" si="17"/>
        <v>107422</v>
      </c>
      <c r="V35" s="186">
        <f t="shared" si="17"/>
        <v>0</v>
      </c>
      <c r="W35" s="186">
        <f t="shared" si="17"/>
        <v>0</v>
      </c>
      <c r="X35" s="186">
        <f t="shared" si="17"/>
        <v>0</v>
      </c>
      <c r="Y35" s="186">
        <f t="shared" si="17"/>
        <v>68359</v>
      </c>
      <c r="Z35" s="186">
        <f t="shared" si="17"/>
        <v>68359</v>
      </c>
      <c r="AA35" s="186">
        <f t="shared" si="17"/>
        <v>0</v>
      </c>
      <c r="AB35" s="186">
        <f t="shared" si="17"/>
        <v>0</v>
      </c>
      <c r="AC35" s="186">
        <f t="shared" si="17"/>
        <v>0</v>
      </c>
      <c r="AD35" s="186">
        <f t="shared" si="17"/>
        <v>546472</v>
      </c>
      <c r="AE35" s="53">
        <f>F35+K35+P35+U35+Z35</f>
        <v>546472</v>
      </c>
      <c r="AF35" s="53">
        <f>G35+L35+Q35+V35+AA35</f>
        <v>0</v>
      </c>
      <c r="AG35" s="53">
        <f>H35+M35+R35+W35+AB35</f>
        <v>0</v>
      </c>
      <c r="AH35" s="53">
        <f>I35+N35+S35+X35+AC35</f>
        <v>0</v>
      </c>
    </row>
    <row r="36" spans="1:34" s="11" customFormat="1" ht="55.15" customHeight="1" x14ac:dyDescent="0.2">
      <c r="A36" s="431" t="s">
        <v>806</v>
      </c>
      <c r="B36" s="431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3"/>
      <c r="AF36" s="3"/>
      <c r="AG36" s="3"/>
      <c r="AH36" s="3"/>
    </row>
    <row r="37" spans="1:34" ht="42" customHeight="1" x14ac:dyDescent="0.2">
      <c r="A37" s="430" t="s">
        <v>921</v>
      </c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</row>
    <row r="38" spans="1:34" s="90" customFormat="1" ht="43.15" customHeight="1" outlineLevel="1" x14ac:dyDescent="0.2">
      <c r="A38" s="437" t="s">
        <v>805</v>
      </c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3"/>
      <c r="AF38" s="3"/>
      <c r="AG38" s="3"/>
      <c r="AH38" s="3"/>
    </row>
    <row r="39" spans="1:34" s="90" customFormat="1" ht="54" customHeight="1" outlineLevel="1" x14ac:dyDescent="0.2">
      <c r="A39" s="431" t="s">
        <v>807</v>
      </c>
      <c r="B39" s="431"/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3"/>
      <c r="AF39" s="3"/>
      <c r="AG39" s="3"/>
      <c r="AH39" s="3"/>
    </row>
    <row r="40" spans="1:34" ht="179.25" customHeight="1" outlineLevel="1" x14ac:dyDescent="0.2">
      <c r="A40" s="254">
        <v>21</v>
      </c>
      <c r="B40" s="255" t="s">
        <v>1149</v>
      </c>
      <c r="C40" s="236" t="s">
        <v>1359</v>
      </c>
      <c r="D40" s="255" t="s">
        <v>174</v>
      </c>
      <c r="E40" s="186">
        <f t="shared" ref="E40:E48" si="18">F40+G40+H40+I40</f>
        <v>321465</v>
      </c>
      <c r="F40" s="262">
        <f>ROUND('2.переченьМРАД'!$I$48,0)</f>
        <v>12402</v>
      </c>
      <c r="G40" s="262">
        <f>ROUND('2.переченьМРАД'!$H$48,0)</f>
        <v>182270</v>
      </c>
      <c r="H40" s="262">
        <f>ROUND('2.переченьМРАД'!G48,0)</f>
        <v>126793</v>
      </c>
      <c r="I40" s="263">
        <v>0</v>
      </c>
      <c r="J40" s="186">
        <f>K40+L40+M40+N40</f>
        <v>166499</v>
      </c>
      <c r="K40" s="262">
        <f>'2.переченьМРАД'!$N$48</f>
        <v>19295</v>
      </c>
      <c r="L40" s="262">
        <f>'2.переченьМРАД'!$M$48</f>
        <v>147204</v>
      </c>
      <c r="M40" s="262">
        <f>'2.переченьМРАД'!$L$48</f>
        <v>0</v>
      </c>
      <c r="N40" s="263">
        <v>0</v>
      </c>
      <c r="O40" s="186">
        <f t="shared" ref="O40:O50" si="19">P40+Q40+R40+S40</f>
        <v>5000</v>
      </c>
      <c r="P40" s="262">
        <f>'2.переченьМРАД'!$S$48</f>
        <v>5000</v>
      </c>
      <c r="Q40" s="262">
        <f>'2.переченьМРАД'!$R$48</f>
        <v>0</v>
      </c>
      <c r="R40" s="262">
        <v>0</v>
      </c>
      <c r="S40" s="263">
        <v>0</v>
      </c>
      <c r="T40" s="186">
        <f>U40+V40+W40+X40</f>
        <v>5000</v>
      </c>
      <c r="U40" s="235">
        <f>ROUND('2.переченьМРАД'!$X$48,0)</f>
        <v>5000</v>
      </c>
      <c r="V40" s="235">
        <f>ROUND('2.переченьМРАД'!$W$48,0)</f>
        <v>0</v>
      </c>
      <c r="W40" s="235">
        <v>0</v>
      </c>
      <c r="X40" s="235">
        <v>0</v>
      </c>
      <c r="Y40" s="186">
        <f t="shared" ref="Y40:Y50" si="20">Z40+AA40+AB40+AC40</f>
        <v>1029187</v>
      </c>
      <c r="Z40" s="235">
        <f>'2.переченьМРАД'!$AC$48</f>
        <v>54681</v>
      </c>
      <c r="AA40" s="235">
        <f>'2.переченьМРАД'!$AB$48</f>
        <v>974506</v>
      </c>
      <c r="AB40" s="235">
        <v>0</v>
      </c>
      <c r="AC40" s="235">
        <v>0</v>
      </c>
      <c r="AD40" s="186">
        <f>E40+J40+O40+T40+Y40</f>
        <v>1527151</v>
      </c>
    </row>
    <row r="41" spans="1:34" s="3" customFormat="1" ht="178.5" customHeight="1" outlineLevel="1" x14ac:dyDescent="0.2">
      <c r="A41" s="335">
        <v>22</v>
      </c>
      <c r="B41" s="337" t="s">
        <v>215</v>
      </c>
      <c r="C41" s="334" t="s">
        <v>1359</v>
      </c>
      <c r="D41" s="337" t="s">
        <v>1550</v>
      </c>
      <c r="E41" s="338">
        <f t="shared" si="18"/>
        <v>66560</v>
      </c>
      <c r="F41" s="262">
        <f>'2.переченьМРАД'!$I$66</f>
        <v>4500</v>
      </c>
      <c r="G41" s="262">
        <f>'2.переченьМРАД'!$H$66</f>
        <v>62060</v>
      </c>
      <c r="H41" s="262">
        <f>'2.переченьМРАД'!G49</f>
        <v>0</v>
      </c>
      <c r="I41" s="263">
        <v>0</v>
      </c>
      <c r="J41" s="338">
        <f>K41+L41+M41+N41</f>
        <v>66570</v>
      </c>
      <c r="K41" s="262">
        <f>'2.переченьМРАД'!$N$66</f>
        <v>3861</v>
      </c>
      <c r="L41" s="262">
        <f>'2.переченьМРАД'!$M$66</f>
        <v>62709</v>
      </c>
      <c r="M41" s="262">
        <v>0</v>
      </c>
      <c r="N41" s="263">
        <v>0</v>
      </c>
      <c r="O41" s="338">
        <f t="shared" si="19"/>
        <v>100903</v>
      </c>
      <c r="P41" s="262">
        <f>'2.переченьМРАД'!$S$66</f>
        <v>5852</v>
      </c>
      <c r="Q41" s="262">
        <f>'2.переченьМРАД'!$R$66</f>
        <v>95051</v>
      </c>
      <c r="R41" s="262">
        <v>0</v>
      </c>
      <c r="S41" s="263">
        <v>0</v>
      </c>
      <c r="T41" s="338">
        <f t="shared" ref="T41:T50" si="21">U41+V41+W41+X41</f>
        <v>0</v>
      </c>
      <c r="U41" s="336">
        <f>ROUND('2.переченьМРАД'!$X$66,0)</f>
        <v>0</v>
      </c>
      <c r="V41" s="336">
        <f>ROUND('2.переченьМРАД'!$W$66,0)</f>
        <v>0</v>
      </c>
      <c r="W41" s="336">
        <v>0</v>
      </c>
      <c r="X41" s="336">
        <v>0</v>
      </c>
      <c r="Y41" s="338">
        <f t="shared" si="20"/>
        <v>159124</v>
      </c>
      <c r="Z41" s="336">
        <f>'2.переченьМРАД'!$AC$66</f>
        <v>15524</v>
      </c>
      <c r="AA41" s="336">
        <f>'2.переченьМРАД'!$AB$66</f>
        <v>143600</v>
      </c>
      <c r="AB41" s="336">
        <v>0</v>
      </c>
      <c r="AC41" s="336">
        <v>0</v>
      </c>
      <c r="AD41" s="338">
        <f t="shared" ref="AD41:AD50" si="22">E41+J41+O41+T41+Y41</f>
        <v>393157</v>
      </c>
    </row>
    <row r="42" spans="1:34" ht="307.5" customHeight="1" outlineLevel="1" x14ac:dyDescent="0.2">
      <c r="A42" s="420">
        <v>23</v>
      </c>
      <c r="B42" s="438" t="s">
        <v>1548</v>
      </c>
      <c r="C42" s="421" t="s">
        <v>1359</v>
      </c>
      <c r="D42" s="255" t="s">
        <v>174</v>
      </c>
      <c r="E42" s="186">
        <f t="shared" si="18"/>
        <v>44356</v>
      </c>
      <c r="F42" s="262">
        <f>'2.переченьМРАД'!$I$92</f>
        <v>28021</v>
      </c>
      <c r="G42" s="262">
        <f>'2.переченьМРАД'!$H$92</f>
        <v>16335</v>
      </c>
      <c r="H42" s="262">
        <f>'2.переченьМРАД'!G50</f>
        <v>0</v>
      </c>
      <c r="I42" s="263">
        <v>0</v>
      </c>
      <c r="J42" s="186">
        <f>K42+L42+M42+N42</f>
        <v>18934</v>
      </c>
      <c r="K42" s="262">
        <f>'2.переченьМРАД'!$N$92</f>
        <v>18934</v>
      </c>
      <c r="L42" s="262">
        <f>'2.переченьМРАД'!$M$92</f>
        <v>0</v>
      </c>
      <c r="M42" s="262">
        <v>0</v>
      </c>
      <c r="N42" s="263">
        <v>0</v>
      </c>
      <c r="O42" s="186">
        <f>P42+Q42+R42+S42</f>
        <v>4887</v>
      </c>
      <c r="P42" s="262">
        <f>'2.переченьМРАД'!$S$92</f>
        <v>4887</v>
      </c>
      <c r="Q42" s="262">
        <f>'2.переченьМРАД'!$R$92</f>
        <v>0</v>
      </c>
      <c r="R42" s="262">
        <v>0</v>
      </c>
      <c r="S42" s="263">
        <v>0</v>
      </c>
      <c r="T42" s="186">
        <f t="shared" si="21"/>
        <v>4887</v>
      </c>
      <c r="U42" s="235">
        <f>'2.переченьМРАД'!$X$92</f>
        <v>4887</v>
      </c>
      <c r="V42" s="235">
        <f>'2.переченьМРАД'!$W$92</f>
        <v>0</v>
      </c>
      <c r="W42" s="235">
        <v>0</v>
      </c>
      <c r="X42" s="235">
        <v>0</v>
      </c>
      <c r="Y42" s="186">
        <f t="shared" si="20"/>
        <v>104350</v>
      </c>
      <c r="Z42" s="235">
        <f>'2.переченьМРАД'!$AC$92</f>
        <v>104350</v>
      </c>
      <c r="AA42" s="235">
        <f>'2.переченьМРАД'!$AB$92</f>
        <v>0</v>
      </c>
      <c r="AB42" s="235">
        <v>0</v>
      </c>
      <c r="AC42" s="235">
        <v>0</v>
      </c>
      <c r="AD42" s="186">
        <f>E42+J42+O42+T42+Y42</f>
        <v>177414</v>
      </c>
    </row>
    <row r="43" spans="1:34" ht="97.5" customHeight="1" outlineLevel="1" x14ac:dyDescent="0.2">
      <c r="A43" s="420"/>
      <c r="B43" s="439"/>
      <c r="C43" s="422"/>
      <c r="D43" s="255" t="s">
        <v>1523</v>
      </c>
      <c r="E43" s="186">
        <f t="shared" si="18"/>
        <v>988</v>
      </c>
      <c r="F43" s="262">
        <v>988</v>
      </c>
      <c r="G43" s="262">
        <v>0</v>
      </c>
      <c r="H43" s="262">
        <v>0</v>
      </c>
      <c r="I43" s="263">
        <v>0</v>
      </c>
      <c r="J43" s="186">
        <f t="shared" ref="J43" si="23">K43+L43+M43+N43</f>
        <v>0</v>
      </c>
      <c r="K43" s="262">
        <v>0</v>
      </c>
      <c r="L43" s="262">
        <v>0</v>
      </c>
      <c r="M43" s="262">
        <v>0</v>
      </c>
      <c r="N43" s="263">
        <v>0</v>
      </c>
      <c r="O43" s="186">
        <f t="shared" ref="O43" si="24">P43+Q43+R43+S43</f>
        <v>0</v>
      </c>
      <c r="P43" s="262">
        <v>0</v>
      </c>
      <c r="Q43" s="262">
        <f>'2.переченьМРАД'!$R$92</f>
        <v>0</v>
      </c>
      <c r="R43" s="262">
        <v>0</v>
      </c>
      <c r="S43" s="263">
        <v>0</v>
      </c>
      <c r="T43" s="186">
        <f t="shared" ref="T43" si="25">U43+V43+W43+X43</f>
        <v>0</v>
      </c>
      <c r="U43" s="235">
        <v>0</v>
      </c>
      <c r="V43" s="235">
        <f>'2.переченьМРАД'!$W$92</f>
        <v>0</v>
      </c>
      <c r="W43" s="235">
        <v>0</v>
      </c>
      <c r="X43" s="235">
        <v>0</v>
      </c>
      <c r="Y43" s="186">
        <f t="shared" ref="Y43" si="26">Z43+AA43+AB43+AC43</f>
        <v>0</v>
      </c>
      <c r="Z43" s="235">
        <v>0</v>
      </c>
      <c r="AA43" s="235">
        <f>'2.переченьМРАД'!$AB$92</f>
        <v>0</v>
      </c>
      <c r="AB43" s="235">
        <v>0</v>
      </c>
      <c r="AC43" s="235">
        <v>0</v>
      </c>
      <c r="AD43" s="186">
        <f t="shared" ref="AD43" si="27">E43+J43+O43+T43+Y43</f>
        <v>988</v>
      </c>
    </row>
    <row r="44" spans="1:34" ht="179.25" customHeight="1" outlineLevel="1" x14ac:dyDescent="0.2">
      <c r="A44" s="420">
        <v>24</v>
      </c>
      <c r="B44" s="255" t="s">
        <v>1278</v>
      </c>
      <c r="C44" s="424" t="s">
        <v>175</v>
      </c>
      <c r="D44" s="255" t="s">
        <v>174</v>
      </c>
      <c r="E44" s="186">
        <f t="shared" si="18"/>
        <v>64125</v>
      </c>
      <c r="F44" s="262">
        <f>SUM('2.переченьМРАД'!$I$116,0)</f>
        <v>4013</v>
      </c>
      <c r="G44" s="262">
        <f>SUM('2.переченьМРАД'!$H$116,0)</f>
        <v>60112</v>
      </c>
      <c r="H44" s="262">
        <f>'2.переченьМРАД'!G51</f>
        <v>0</v>
      </c>
      <c r="I44" s="263">
        <v>0</v>
      </c>
      <c r="J44" s="186">
        <f t="shared" ref="J44:J50" si="28">K44+L44+M44+N44</f>
        <v>228478</v>
      </c>
      <c r="K44" s="262">
        <f>ROUND('2.переченьМРАД'!$N$116,0)</f>
        <v>26329</v>
      </c>
      <c r="L44" s="262">
        <f>'2.переченьМРАД'!$M$116</f>
        <v>202149</v>
      </c>
      <c r="M44" s="262">
        <v>0</v>
      </c>
      <c r="N44" s="263">
        <v>0</v>
      </c>
      <c r="O44" s="186">
        <f t="shared" si="19"/>
        <v>3000</v>
      </c>
      <c r="P44" s="262">
        <f>'2.переченьМРАД'!$S$116</f>
        <v>3000</v>
      </c>
      <c r="Q44" s="262">
        <f>'2.переченьМРАД'!$R$116</f>
        <v>0</v>
      </c>
      <c r="R44" s="262">
        <v>0</v>
      </c>
      <c r="S44" s="263">
        <v>0</v>
      </c>
      <c r="T44" s="186">
        <f t="shared" si="21"/>
        <v>3000</v>
      </c>
      <c r="U44" s="235">
        <f>ROUND('2.переченьМРАД'!$X$116,0)</f>
        <v>3000</v>
      </c>
      <c r="V44" s="235">
        <f>'2.переченьМРАД'!$W$116</f>
        <v>0</v>
      </c>
      <c r="W44" s="235">
        <v>0</v>
      </c>
      <c r="X44" s="235">
        <v>0</v>
      </c>
      <c r="Y44" s="186">
        <f t="shared" si="20"/>
        <v>990424</v>
      </c>
      <c r="Z44" s="235">
        <f>'2.переченьМРАД'!$AC$116</f>
        <v>68604</v>
      </c>
      <c r="AA44" s="235">
        <f>ROUND('2.переченьМРАД'!$AB$116,0)</f>
        <v>921820</v>
      </c>
      <c r="AB44" s="235">
        <v>0</v>
      </c>
      <c r="AC44" s="235">
        <v>0</v>
      </c>
      <c r="AD44" s="186">
        <f t="shared" si="22"/>
        <v>1289027</v>
      </c>
    </row>
    <row r="45" spans="1:34" ht="146.44999999999999" customHeight="1" outlineLevel="1" x14ac:dyDescent="0.2">
      <c r="A45" s="420"/>
      <c r="B45" s="255" t="s">
        <v>1362</v>
      </c>
      <c r="C45" s="424"/>
      <c r="D45" s="255" t="s">
        <v>1551</v>
      </c>
      <c r="E45" s="186">
        <f t="shared" si="18"/>
        <v>0</v>
      </c>
      <c r="F45" s="262">
        <f>SUM('2.переченьМРАД'!I112:I115)</f>
        <v>0</v>
      </c>
      <c r="G45" s="262">
        <f>SUM('2.переченьМРАД'!H112:H115)</f>
        <v>0</v>
      </c>
      <c r="H45" s="262">
        <f>'2.переченьМРАД'!G116</f>
        <v>0</v>
      </c>
      <c r="I45" s="263">
        <v>0</v>
      </c>
      <c r="J45" s="186">
        <f t="shared" si="28"/>
        <v>214595</v>
      </c>
      <c r="K45" s="262">
        <f>SUM('2.переченьМРАД'!N112:N115)</f>
        <v>12446</v>
      </c>
      <c r="L45" s="262">
        <f>SUM('2.переченьМРАД'!M112:M115)</f>
        <v>202149</v>
      </c>
      <c r="M45" s="262">
        <f>'2.переченьМРАД'!L116</f>
        <v>0</v>
      </c>
      <c r="N45" s="263">
        <v>0</v>
      </c>
      <c r="O45" s="186">
        <f t="shared" si="19"/>
        <v>0</v>
      </c>
      <c r="P45" s="262">
        <f>SUM('2.переченьМРАД'!S112:S115)</f>
        <v>0</v>
      </c>
      <c r="Q45" s="262">
        <f>SUM('2.переченьМРАД'!R112:R115)</f>
        <v>0</v>
      </c>
      <c r="R45" s="262">
        <f>'[1]3.переченьМРАД'!Q96</f>
        <v>0</v>
      </c>
      <c r="S45" s="263">
        <v>0</v>
      </c>
      <c r="T45" s="186">
        <f t="shared" si="21"/>
        <v>0</v>
      </c>
      <c r="U45" s="235">
        <f>SUM('2.переченьМРАД'!X112:X115)</f>
        <v>0</v>
      </c>
      <c r="V45" s="235">
        <f>SUM('2.переченьМРАД'!W112:W115)</f>
        <v>0</v>
      </c>
      <c r="W45" s="235">
        <f>'[1]3.переченьМРАД'!V96</f>
        <v>0</v>
      </c>
      <c r="X45" s="235">
        <v>0</v>
      </c>
      <c r="Y45" s="186">
        <f t="shared" si="20"/>
        <v>526860</v>
      </c>
      <c r="Z45" s="235">
        <f>SUM('2.переченьМРАД'!AC106:AC115)</f>
        <v>26623</v>
      </c>
      <c r="AA45" s="235">
        <f>SUM('2.переченьМРАД'!AB106:AB115)</f>
        <v>500237</v>
      </c>
      <c r="AB45" s="235">
        <f>'[1]3.переченьМРАД'!AA96</f>
        <v>0</v>
      </c>
      <c r="AC45" s="235">
        <v>0</v>
      </c>
      <c r="AD45" s="186">
        <f t="shared" si="22"/>
        <v>741455</v>
      </c>
    </row>
    <row r="46" spans="1:34" ht="135.75" customHeight="1" outlineLevel="1" x14ac:dyDescent="0.2">
      <c r="A46" s="420">
        <v>25</v>
      </c>
      <c r="B46" s="255" t="s">
        <v>216</v>
      </c>
      <c r="C46" s="424" t="s">
        <v>175</v>
      </c>
      <c r="D46" s="425" t="s">
        <v>174</v>
      </c>
      <c r="E46" s="186">
        <f>F46+G46+H46+I46</f>
        <v>787419</v>
      </c>
      <c r="F46" s="262">
        <f>ROUND('2.переченьМРАД'!$I$279,0)</f>
        <v>42088</v>
      </c>
      <c r="G46" s="262">
        <f>ROUND('2.переченьМРАД'!$H$279,0)</f>
        <v>745331</v>
      </c>
      <c r="H46" s="262">
        <f>'2.переченьМРАД'!G52</f>
        <v>0</v>
      </c>
      <c r="I46" s="263">
        <v>0</v>
      </c>
      <c r="J46" s="186">
        <f>K46+L46+M46+N46</f>
        <v>937963</v>
      </c>
      <c r="K46" s="262">
        <f>ROUND('2.переченьМРАД'!$N$279,0)</f>
        <v>60159</v>
      </c>
      <c r="L46" s="262">
        <f>ROUND('2.переченьМРАД'!$M$279,0)</f>
        <v>877804</v>
      </c>
      <c r="M46" s="262">
        <v>0</v>
      </c>
      <c r="N46" s="263">
        <v>0</v>
      </c>
      <c r="O46" s="186">
        <f>P46+Q46+R46+S46</f>
        <v>824079</v>
      </c>
      <c r="P46" s="262">
        <f>ROUND('2.переченьМРАД'!$S$279,0)</f>
        <v>124079</v>
      </c>
      <c r="Q46" s="262">
        <f>ROUND('2.переченьМРАД'!$R$279,0)</f>
        <v>700000</v>
      </c>
      <c r="R46" s="262">
        <v>0</v>
      </c>
      <c r="S46" s="263">
        <v>0</v>
      </c>
      <c r="T46" s="186">
        <f>U46+V46+W46+X46</f>
        <v>817802</v>
      </c>
      <c r="U46" s="235">
        <f>ROUND('2.переченьМРАД'!$X$279,0)</f>
        <v>117802</v>
      </c>
      <c r="V46" s="235">
        <f>ROUND('2.переченьМРАД'!$W$279,0)</f>
        <v>700000</v>
      </c>
      <c r="W46" s="235">
        <v>0</v>
      </c>
      <c r="X46" s="235">
        <v>0</v>
      </c>
      <c r="Y46" s="186">
        <f>Z46+AA46+AB46+AC46</f>
        <v>2318263</v>
      </c>
      <c r="Z46" s="235">
        <f>ROUND('2.переченьМРАД'!$AC$279,0)</f>
        <v>110367</v>
      </c>
      <c r="AA46" s="235">
        <f>ROUND('2.переченьМРАД'!$AB$279,0)</f>
        <v>2207896</v>
      </c>
      <c r="AB46" s="235">
        <v>0</v>
      </c>
      <c r="AC46" s="235">
        <v>0</v>
      </c>
      <c r="AD46" s="186">
        <f>E46+J46+O46+T46+Y46</f>
        <v>5685526</v>
      </c>
    </row>
    <row r="47" spans="1:34" ht="149.25" customHeight="1" outlineLevel="1" x14ac:dyDescent="0.2">
      <c r="A47" s="420"/>
      <c r="B47" s="255" t="s">
        <v>1362</v>
      </c>
      <c r="C47" s="424"/>
      <c r="D47" s="425"/>
      <c r="E47" s="186">
        <f t="shared" si="18"/>
        <v>682680</v>
      </c>
      <c r="F47" s="262">
        <f>SUM('2.переченьМРАД'!I241:I278)</f>
        <v>32769</v>
      </c>
      <c r="G47" s="262">
        <f>SUM('2.переченьМРАД'!H241:H278)</f>
        <v>649911</v>
      </c>
      <c r="H47" s="262">
        <f>SUM('[1]3.переченьМРАД'!G215:G227)</f>
        <v>0</v>
      </c>
      <c r="I47" s="263">
        <v>0</v>
      </c>
      <c r="J47" s="186">
        <f t="shared" si="28"/>
        <v>851821</v>
      </c>
      <c r="K47" s="262">
        <f>SUM('2.переченьМРАД'!N241:N278)</f>
        <v>49406</v>
      </c>
      <c r="L47" s="262">
        <f>SUM('2.переченьМРАД'!M241:M278)</f>
        <v>802415</v>
      </c>
      <c r="M47" s="262">
        <f>SUM('[1]3.переченьМРАД'!L215:L227)</f>
        <v>0</v>
      </c>
      <c r="N47" s="263">
        <v>0</v>
      </c>
      <c r="O47" s="186">
        <f t="shared" si="19"/>
        <v>743100</v>
      </c>
      <c r="P47" s="262">
        <f>SUM('2.переченьМРАД'!S241:S278)</f>
        <v>43100</v>
      </c>
      <c r="Q47" s="262">
        <f>SUM('2.переченьМРАД'!R241:R278)</f>
        <v>700000</v>
      </c>
      <c r="R47" s="262">
        <f>SUM('[1]3.переченьМРАД'!Q215:Q227)</f>
        <v>0</v>
      </c>
      <c r="S47" s="263">
        <v>0</v>
      </c>
      <c r="T47" s="186">
        <f t="shared" si="21"/>
        <v>743100</v>
      </c>
      <c r="U47" s="235">
        <f>SUM('2.переченьМРАД'!X241:X278)</f>
        <v>43100</v>
      </c>
      <c r="V47" s="235">
        <f>SUM('2.переченьМРАД'!W241:W278)</f>
        <v>700000</v>
      </c>
      <c r="W47" s="235">
        <f>SUM('2.переченьМРАД'!V241:V278)</f>
        <v>0</v>
      </c>
      <c r="X47" s="235">
        <v>0</v>
      </c>
      <c r="Y47" s="186">
        <f t="shared" si="20"/>
        <v>0</v>
      </c>
      <c r="Z47" s="235">
        <f>SUM('[1]3.переченьМРАД'!AC215:AC227)</f>
        <v>0</v>
      </c>
      <c r="AA47" s="235">
        <f>SUM('[1]3.переченьМРАД'!AB215:AB227)</f>
        <v>0</v>
      </c>
      <c r="AB47" s="235">
        <f>SUM('[1]3.переченьМРАД'!AA215:AA227)</f>
        <v>0</v>
      </c>
      <c r="AC47" s="235">
        <v>0</v>
      </c>
      <c r="AD47" s="186">
        <f t="shared" si="22"/>
        <v>3020701</v>
      </c>
    </row>
    <row r="48" spans="1:34" ht="156.75" customHeight="1" outlineLevel="1" x14ac:dyDescent="0.2">
      <c r="A48" s="254">
        <v>26</v>
      </c>
      <c r="B48" s="255" t="s">
        <v>797</v>
      </c>
      <c r="C48" s="236" t="s">
        <v>187</v>
      </c>
      <c r="D48" s="255" t="s">
        <v>174</v>
      </c>
      <c r="E48" s="186">
        <f t="shared" si="18"/>
        <v>142702</v>
      </c>
      <c r="F48" s="262">
        <f>'2.переченьМРАД'!$I$283</f>
        <v>7702</v>
      </c>
      <c r="G48" s="262">
        <f>'2.переченьМРАД'!$H$283</f>
        <v>135000</v>
      </c>
      <c r="H48" s="262">
        <f>'2.переченьМРАД'!G54</f>
        <v>0</v>
      </c>
      <c r="I48" s="263">
        <v>0</v>
      </c>
      <c r="J48" s="186">
        <f t="shared" si="28"/>
        <v>133000</v>
      </c>
      <c r="K48" s="262">
        <f>'2.переченьМРАД'!$N$283</f>
        <v>133000</v>
      </c>
      <c r="L48" s="262">
        <f>'2.переченьМРАД'!$M$283</f>
        <v>0</v>
      </c>
      <c r="M48" s="262">
        <v>0</v>
      </c>
      <c r="N48" s="263">
        <v>0</v>
      </c>
      <c r="O48" s="186">
        <f t="shared" si="19"/>
        <v>7696</v>
      </c>
      <c r="P48" s="262">
        <f>'2.переченьМРАД'!$S$283</f>
        <v>7696</v>
      </c>
      <c r="Q48" s="262">
        <f>'2.переченьМРАД'!$R$283</f>
        <v>0</v>
      </c>
      <c r="R48" s="262">
        <v>0</v>
      </c>
      <c r="S48" s="263">
        <v>0</v>
      </c>
      <c r="T48" s="186">
        <f t="shared" si="21"/>
        <v>7696</v>
      </c>
      <c r="U48" s="235">
        <f>ROUND('2.переченьМРАД'!$X$283,0)</f>
        <v>7696</v>
      </c>
      <c r="V48" s="235">
        <f>ROUND('2.переченьМРАД'!$W$283,0)</f>
        <v>0</v>
      </c>
      <c r="W48" s="235">
        <v>0</v>
      </c>
      <c r="X48" s="235">
        <v>0</v>
      </c>
      <c r="Y48" s="186">
        <f t="shared" si="20"/>
        <v>362361</v>
      </c>
      <c r="Z48" s="235">
        <f>ROUND('2.переченьМРАД'!$AC$283,0)</f>
        <v>18756</v>
      </c>
      <c r="AA48" s="235">
        <f>ROUND('2.переченьМРАД'!$AB$283,0)</f>
        <v>343605</v>
      </c>
      <c r="AB48" s="235">
        <v>0</v>
      </c>
      <c r="AC48" s="235">
        <v>0</v>
      </c>
      <c r="AD48" s="186">
        <f t="shared" si="22"/>
        <v>653455</v>
      </c>
    </row>
    <row r="49" spans="1:34" s="11" customFormat="1" ht="343.5" customHeight="1" outlineLevel="1" x14ac:dyDescent="0.2">
      <c r="A49" s="254">
        <v>27</v>
      </c>
      <c r="B49" s="255" t="s">
        <v>809</v>
      </c>
      <c r="C49" s="236" t="s">
        <v>187</v>
      </c>
      <c r="D49" s="255" t="s">
        <v>174</v>
      </c>
      <c r="E49" s="186">
        <f>F49+G49+H49+I49</f>
        <v>2746</v>
      </c>
      <c r="F49" s="262">
        <v>2746</v>
      </c>
      <c r="G49" s="262">
        <f>'2.переченьМРАД'!$H$534</f>
        <v>0</v>
      </c>
      <c r="H49" s="262">
        <f>'2.переченьМРАД'!G534</f>
        <v>0</v>
      </c>
      <c r="I49" s="263">
        <v>0</v>
      </c>
      <c r="J49" s="186">
        <f t="shared" si="28"/>
        <v>1380</v>
      </c>
      <c r="K49" s="262">
        <f>'2.переченьМРАД'!N534</f>
        <v>1380</v>
      </c>
      <c r="L49" s="262">
        <f>'[2]2.переченьМРАД'!$M$510</f>
        <v>0</v>
      </c>
      <c r="M49" s="262">
        <v>0</v>
      </c>
      <c r="N49" s="263">
        <v>0</v>
      </c>
      <c r="O49" s="186">
        <f t="shared" si="19"/>
        <v>2300</v>
      </c>
      <c r="P49" s="262">
        <f>'2.переченьМРАД'!S534</f>
        <v>2300</v>
      </c>
      <c r="Q49" s="262">
        <f>'[2]2.переченьМРАД'!$R$510</f>
        <v>0</v>
      </c>
      <c r="R49" s="262">
        <v>0</v>
      </c>
      <c r="S49" s="263">
        <v>0</v>
      </c>
      <c r="T49" s="186">
        <f t="shared" si="21"/>
        <v>2300</v>
      </c>
      <c r="U49" s="235">
        <f>'2.переченьМРАД'!X534</f>
        <v>2300</v>
      </c>
      <c r="V49" s="235">
        <f>'2.переченьМРАД'!$W$534</f>
        <v>0</v>
      </c>
      <c r="W49" s="235">
        <v>0</v>
      </c>
      <c r="X49" s="235">
        <v>0</v>
      </c>
      <c r="Y49" s="186">
        <f t="shared" si="20"/>
        <v>129724</v>
      </c>
      <c r="Z49" s="235">
        <f>ROUND('2.переченьМРАД'!$AC$534,0)</f>
        <v>129724</v>
      </c>
      <c r="AA49" s="235">
        <f>'2.переченьМРАД'!$AB$534</f>
        <v>0</v>
      </c>
      <c r="AB49" s="235">
        <v>0</v>
      </c>
      <c r="AC49" s="235">
        <v>0</v>
      </c>
      <c r="AD49" s="186">
        <f>E49+J49+O49+T49+Y49</f>
        <v>138450</v>
      </c>
      <c r="AE49" s="91">
        <f>F53-'[3]3.меропр.'!F44</f>
        <v>31017.000719999996</v>
      </c>
      <c r="AF49" s="91">
        <f>G53-'[3]3.меропр.'!G44</f>
        <v>649107.99927999999</v>
      </c>
      <c r="AG49" s="91">
        <f>H53-'[3]3.меропр.'!H44</f>
        <v>126793</v>
      </c>
      <c r="AH49" s="92">
        <f>I53-'[3]3.меропр.'!I44</f>
        <v>0</v>
      </c>
    </row>
    <row r="50" spans="1:34" s="11" customFormat="1" ht="115.9" customHeight="1" outlineLevel="1" x14ac:dyDescent="0.2">
      <c r="A50" s="255">
        <v>28</v>
      </c>
      <c r="B50" s="255" t="s">
        <v>1187</v>
      </c>
      <c r="C50" s="236" t="s">
        <v>187</v>
      </c>
      <c r="D50" s="255">
        <v>2021</v>
      </c>
      <c r="E50" s="186">
        <f>F50+G50+H50+I50</f>
        <v>155462</v>
      </c>
      <c r="F50" s="262">
        <f>'2.переченьМРАД'!I536</f>
        <v>7462</v>
      </c>
      <c r="G50" s="262">
        <f>'2.переченьМРАД'!H536</f>
        <v>148000</v>
      </c>
      <c r="H50" s="262">
        <f>'2.переченьМРАД'!G536</f>
        <v>0</v>
      </c>
      <c r="I50" s="263">
        <v>0</v>
      </c>
      <c r="J50" s="186">
        <f t="shared" si="28"/>
        <v>212314</v>
      </c>
      <c r="K50" s="262">
        <f>'2.переченьМРАД'!N537</f>
        <v>12314</v>
      </c>
      <c r="L50" s="262">
        <f>'2.переченьМРАД'!M537</f>
        <v>200000</v>
      </c>
      <c r="M50" s="262">
        <f>'2.переченьМРАД'!L536</f>
        <v>0</v>
      </c>
      <c r="N50" s="263">
        <v>0</v>
      </c>
      <c r="O50" s="186">
        <f t="shared" si="19"/>
        <v>0</v>
      </c>
      <c r="P50" s="262">
        <f>'2.переченьМРАД'!S536</f>
        <v>0</v>
      </c>
      <c r="Q50" s="262">
        <f>'2.переченьМРАД'!R536</f>
        <v>0</v>
      </c>
      <c r="R50" s="262">
        <f>'2.переченьМРАД'!Q536</f>
        <v>0</v>
      </c>
      <c r="S50" s="263">
        <v>0</v>
      </c>
      <c r="T50" s="186">
        <f t="shared" si="21"/>
        <v>0</v>
      </c>
      <c r="U50" s="235">
        <f>'2.переченьМРАД'!X536</f>
        <v>0</v>
      </c>
      <c r="V50" s="235">
        <f>'2.переченьМРАД'!W536</f>
        <v>0</v>
      </c>
      <c r="W50" s="235">
        <f>'2.переченьМРАД'!V536</f>
        <v>0</v>
      </c>
      <c r="X50" s="235">
        <v>0</v>
      </c>
      <c r="Y50" s="186">
        <f t="shared" si="20"/>
        <v>0</v>
      </c>
      <c r="Z50" s="235">
        <f>'2.переченьМРАД'!AC536</f>
        <v>0</v>
      </c>
      <c r="AA50" s="235">
        <f>'2.переченьМРАД'!AB536</f>
        <v>0</v>
      </c>
      <c r="AB50" s="235">
        <f>'2.переченьМРАД'!AA536</f>
        <v>0</v>
      </c>
      <c r="AC50" s="235">
        <v>0</v>
      </c>
      <c r="AD50" s="186">
        <f t="shared" si="22"/>
        <v>367776</v>
      </c>
      <c r="AE50" s="91"/>
      <c r="AF50" s="91"/>
      <c r="AG50" s="91"/>
      <c r="AH50" s="92"/>
    </row>
    <row r="51" spans="1:34" s="339" customFormat="1" ht="51" customHeight="1" outlineLevel="1" x14ac:dyDescent="0.25">
      <c r="A51" s="423" t="s">
        <v>1525</v>
      </c>
      <c r="B51" s="423"/>
      <c r="C51" s="423"/>
      <c r="D51" s="264"/>
      <c r="E51" s="338">
        <f>F51+G51+H51+I51</f>
        <v>1584835</v>
      </c>
      <c r="F51" s="265">
        <f>F53-F52</f>
        <v>108934</v>
      </c>
      <c r="G51" s="265">
        <f>G53-G52</f>
        <v>1349108</v>
      </c>
      <c r="H51" s="265">
        <f>H53-H52</f>
        <v>126793</v>
      </c>
      <c r="I51" s="265">
        <f t="shared" ref="I51" si="29">I53-I43</f>
        <v>0</v>
      </c>
      <c r="J51" s="338">
        <f>K51+L51+M51+N51</f>
        <v>1765138</v>
      </c>
      <c r="K51" s="265">
        <f>K53-K52</f>
        <v>275272</v>
      </c>
      <c r="L51" s="265">
        <f t="shared" ref="L51:N51" si="30">L53-L52</f>
        <v>1489866</v>
      </c>
      <c r="M51" s="265">
        <f t="shared" si="30"/>
        <v>0</v>
      </c>
      <c r="N51" s="265">
        <f t="shared" si="30"/>
        <v>0</v>
      </c>
      <c r="O51" s="265">
        <f>P51+Q51+R51+S51</f>
        <v>947865</v>
      </c>
      <c r="P51" s="265">
        <f>P53-P52</f>
        <v>152814</v>
      </c>
      <c r="Q51" s="265">
        <f t="shared" ref="Q51:S51" si="31">Q53-Q52</f>
        <v>795051</v>
      </c>
      <c r="R51" s="265">
        <f t="shared" si="31"/>
        <v>0</v>
      </c>
      <c r="S51" s="265">
        <f t="shared" si="31"/>
        <v>0</v>
      </c>
      <c r="T51" s="338">
        <f>U51+V51+W51+X51</f>
        <v>840685</v>
      </c>
      <c r="U51" s="338">
        <f>U53-U52</f>
        <v>140685</v>
      </c>
      <c r="V51" s="344">
        <f t="shared" ref="V51:X51" si="32">V53-V52</f>
        <v>700000</v>
      </c>
      <c r="W51" s="344">
        <f t="shared" si="32"/>
        <v>0</v>
      </c>
      <c r="X51" s="344">
        <f t="shared" si="32"/>
        <v>0</v>
      </c>
      <c r="Y51" s="338">
        <f>Z51+AA51+AB51+AC51</f>
        <v>5093433</v>
      </c>
      <c r="Z51" s="338">
        <f>Z53-Z52</f>
        <v>502006</v>
      </c>
      <c r="AA51" s="344">
        <f t="shared" ref="AA51:AC51" si="33">AA53-AA52</f>
        <v>4591427</v>
      </c>
      <c r="AB51" s="344">
        <f t="shared" si="33"/>
        <v>0</v>
      </c>
      <c r="AC51" s="344">
        <f t="shared" si="33"/>
        <v>0</v>
      </c>
      <c r="AD51" s="338">
        <f>E51+J51+O51+T51+Y51</f>
        <v>10231956</v>
      </c>
      <c r="AE51" s="201"/>
      <c r="AF51" s="201"/>
      <c r="AG51" s="201"/>
      <c r="AH51" s="202"/>
    </row>
    <row r="52" spans="1:34" s="339" customFormat="1" ht="40.5" customHeight="1" outlineLevel="1" x14ac:dyDescent="0.25">
      <c r="A52" s="423" t="s">
        <v>1526</v>
      </c>
      <c r="B52" s="423"/>
      <c r="C52" s="423"/>
      <c r="D52" s="264"/>
      <c r="E52" s="338">
        <f>F52+G52+H52+I52</f>
        <v>988</v>
      </c>
      <c r="F52" s="265">
        <f>F43</f>
        <v>988</v>
      </c>
      <c r="G52" s="265">
        <f t="shared" ref="G52:I52" si="34">G43</f>
        <v>0</v>
      </c>
      <c r="H52" s="265">
        <f t="shared" si="34"/>
        <v>0</v>
      </c>
      <c r="I52" s="265">
        <f t="shared" si="34"/>
        <v>0</v>
      </c>
      <c r="J52" s="338">
        <f>K52+L52+M52+N52</f>
        <v>0</v>
      </c>
      <c r="K52" s="265">
        <f>K43</f>
        <v>0</v>
      </c>
      <c r="L52" s="265">
        <f t="shared" ref="L52:N52" si="35">L43</f>
        <v>0</v>
      </c>
      <c r="M52" s="265">
        <f t="shared" si="35"/>
        <v>0</v>
      </c>
      <c r="N52" s="266">
        <f t="shared" si="35"/>
        <v>0</v>
      </c>
      <c r="O52" s="338">
        <f>P52+Q52+R52+S52</f>
        <v>0</v>
      </c>
      <c r="P52" s="265">
        <f>P43</f>
        <v>0</v>
      </c>
      <c r="Q52" s="265">
        <f t="shared" ref="Q52:S52" si="36">Q43</f>
        <v>0</v>
      </c>
      <c r="R52" s="265">
        <f t="shared" si="36"/>
        <v>0</v>
      </c>
      <c r="S52" s="266">
        <f t="shared" si="36"/>
        <v>0</v>
      </c>
      <c r="T52" s="338">
        <f>U52+V52+W52+X52</f>
        <v>0</v>
      </c>
      <c r="U52" s="338">
        <f>U43</f>
        <v>0</v>
      </c>
      <c r="V52" s="338">
        <f t="shared" ref="V52:X52" si="37">V43</f>
        <v>0</v>
      </c>
      <c r="W52" s="338">
        <f t="shared" si="37"/>
        <v>0</v>
      </c>
      <c r="X52" s="338">
        <f t="shared" si="37"/>
        <v>0</v>
      </c>
      <c r="Y52" s="338">
        <f>Z52+AA52+AB52+AC52</f>
        <v>0</v>
      </c>
      <c r="Z52" s="338">
        <f>Z43</f>
        <v>0</v>
      </c>
      <c r="AA52" s="338">
        <f t="shared" ref="AA52:AC52" si="38">AA43</f>
        <v>0</v>
      </c>
      <c r="AB52" s="338">
        <f t="shared" si="38"/>
        <v>0</v>
      </c>
      <c r="AC52" s="338">
        <f t="shared" si="38"/>
        <v>0</v>
      </c>
      <c r="AD52" s="338">
        <f>E52+J52+O52+T52+Y52</f>
        <v>988</v>
      </c>
      <c r="AE52" s="201"/>
      <c r="AF52" s="201"/>
      <c r="AG52" s="201"/>
      <c r="AH52" s="202"/>
    </row>
    <row r="53" spans="1:34" s="3" customFormat="1" ht="42" customHeight="1" x14ac:dyDescent="0.2">
      <c r="A53" s="423" t="s">
        <v>1524</v>
      </c>
      <c r="B53" s="423"/>
      <c r="C53" s="423"/>
      <c r="D53" s="259"/>
      <c r="E53" s="338">
        <f t="shared" ref="E53:AD53" si="39">SUM(E40:E50)-E47-E45</f>
        <v>1585823</v>
      </c>
      <c r="F53" s="338">
        <f>SUM(F40:F50)-F47-F45</f>
        <v>109922</v>
      </c>
      <c r="G53" s="344">
        <f>SUM(G40:G50)-G47-G45</f>
        <v>1349108</v>
      </c>
      <c r="H53" s="344">
        <f>SUM(H40:H50)-H47-H45</f>
        <v>126793</v>
      </c>
      <c r="I53" s="338">
        <f t="shared" si="39"/>
        <v>0</v>
      </c>
      <c r="J53" s="338">
        <f t="shared" si="39"/>
        <v>1765138</v>
      </c>
      <c r="K53" s="338">
        <f t="shared" si="39"/>
        <v>275272</v>
      </c>
      <c r="L53" s="338">
        <f t="shared" si="39"/>
        <v>1489866</v>
      </c>
      <c r="M53" s="338">
        <f t="shared" si="39"/>
        <v>0</v>
      </c>
      <c r="N53" s="338">
        <f t="shared" si="39"/>
        <v>0</v>
      </c>
      <c r="O53" s="338">
        <f t="shared" si="39"/>
        <v>947865</v>
      </c>
      <c r="P53" s="338">
        <f t="shared" si="39"/>
        <v>152814</v>
      </c>
      <c r="Q53" s="338">
        <f t="shared" si="39"/>
        <v>795051</v>
      </c>
      <c r="R53" s="338">
        <f t="shared" si="39"/>
        <v>0</v>
      </c>
      <c r="S53" s="338">
        <f t="shared" si="39"/>
        <v>0</v>
      </c>
      <c r="T53" s="338">
        <f>SUM(T40:T50)-T47-T45</f>
        <v>840685</v>
      </c>
      <c r="U53" s="338">
        <f t="shared" si="39"/>
        <v>140685</v>
      </c>
      <c r="V53" s="338">
        <f t="shared" si="39"/>
        <v>700000</v>
      </c>
      <c r="W53" s="338">
        <f t="shared" si="39"/>
        <v>0</v>
      </c>
      <c r="X53" s="338">
        <f t="shared" si="39"/>
        <v>0</v>
      </c>
      <c r="Y53" s="338">
        <f t="shared" si="39"/>
        <v>5093433</v>
      </c>
      <c r="Z53" s="338">
        <f t="shared" si="39"/>
        <v>502006</v>
      </c>
      <c r="AA53" s="338">
        <f t="shared" si="39"/>
        <v>4591427</v>
      </c>
      <c r="AB53" s="338">
        <f t="shared" si="39"/>
        <v>0</v>
      </c>
      <c r="AC53" s="338">
        <f t="shared" si="39"/>
        <v>0</v>
      </c>
      <c r="AD53" s="338">
        <f t="shared" si="39"/>
        <v>10232944</v>
      </c>
      <c r="AE53" s="53">
        <f>F53+K53+P53+U53+Z53</f>
        <v>1180699</v>
      </c>
      <c r="AF53" s="53">
        <f>G53+L53+Q53+V53+AA53</f>
        <v>8925452</v>
      </c>
      <c r="AG53" s="53">
        <f>H53+M53+R53+W53+AB53</f>
        <v>126793</v>
      </c>
      <c r="AH53" s="53">
        <f>I53+N53+S53+X53+AC53</f>
        <v>0</v>
      </c>
    </row>
    <row r="54" spans="1:34" ht="42" customHeight="1" x14ac:dyDescent="0.2">
      <c r="A54" s="431" t="s">
        <v>799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</row>
    <row r="55" spans="1:34" ht="37.9" customHeight="1" x14ac:dyDescent="0.2">
      <c r="A55" s="430" t="s">
        <v>1633</v>
      </c>
      <c r="B55" s="430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0"/>
    </row>
    <row r="56" spans="1:34" ht="36" customHeight="1" x14ac:dyDescent="0.2">
      <c r="A56" s="443" t="s">
        <v>798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</row>
    <row r="57" spans="1:34" ht="36.6" customHeight="1" outlineLevel="1" x14ac:dyDescent="0.2">
      <c r="A57" s="443" t="s">
        <v>217</v>
      </c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</row>
    <row r="58" spans="1:34" s="3" customFormat="1" ht="207.75" customHeight="1" outlineLevel="1" x14ac:dyDescent="0.2">
      <c r="A58" s="254">
        <v>29</v>
      </c>
      <c r="B58" s="259" t="s">
        <v>1613</v>
      </c>
      <c r="C58" s="236" t="s">
        <v>182</v>
      </c>
      <c r="D58" s="255" t="s">
        <v>174</v>
      </c>
      <c r="E58" s="186">
        <f>F58+G58+H58+I58</f>
        <v>242392</v>
      </c>
      <c r="F58" s="235">
        <f>390702-125000-25030+1720</f>
        <v>242392</v>
      </c>
      <c r="G58" s="235">
        <v>0</v>
      </c>
      <c r="H58" s="235">
        <v>0</v>
      </c>
      <c r="I58" s="235">
        <v>0</v>
      </c>
      <c r="J58" s="186">
        <f>K58+L58+M58+N58</f>
        <v>221307</v>
      </c>
      <c r="K58" s="235">
        <v>221307</v>
      </c>
      <c r="L58" s="235">
        <v>0</v>
      </c>
      <c r="M58" s="235">
        <v>0</v>
      </c>
      <c r="N58" s="235">
        <v>0</v>
      </c>
      <c r="O58" s="186">
        <f>P58+Q58+R58+S58</f>
        <v>426468</v>
      </c>
      <c r="P58" s="235">
        <f>424611+1857</f>
        <v>426468</v>
      </c>
      <c r="Q58" s="235">
        <v>0</v>
      </c>
      <c r="R58" s="235">
        <v>0</v>
      </c>
      <c r="S58" s="235">
        <v>0</v>
      </c>
      <c r="T58" s="186">
        <f>U58+V58+W58+X58</f>
        <v>426468</v>
      </c>
      <c r="U58" s="235">
        <v>426468</v>
      </c>
      <c r="V58" s="235">
        <v>0</v>
      </c>
      <c r="W58" s="235">
        <v>0</v>
      </c>
      <c r="X58" s="235">
        <v>0</v>
      </c>
      <c r="Y58" s="186">
        <f>Z58+AA58+AB58+AC58</f>
        <v>422583</v>
      </c>
      <c r="Z58" s="235">
        <v>422583</v>
      </c>
      <c r="AA58" s="235">
        <v>0</v>
      </c>
      <c r="AB58" s="235">
        <v>0</v>
      </c>
      <c r="AC58" s="235">
        <v>0</v>
      </c>
      <c r="AD58" s="186">
        <f t="shared" ref="AD58:AH59" si="40">E58+J58+O58+T58+Y58</f>
        <v>1739218</v>
      </c>
      <c r="AE58" s="53">
        <f t="shared" si="40"/>
        <v>1739218</v>
      </c>
      <c r="AF58" s="53">
        <f t="shared" si="40"/>
        <v>0</v>
      </c>
      <c r="AG58" s="53">
        <f t="shared" si="40"/>
        <v>0</v>
      </c>
      <c r="AH58" s="53">
        <f t="shared" si="40"/>
        <v>0</v>
      </c>
    </row>
    <row r="59" spans="1:34" s="3" customFormat="1" ht="95.25" customHeight="1" outlineLevel="1" x14ac:dyDescent="0.2">
      <c r="A59" s="254">
        <v>30</v>
      </c>
      <c r="B59" s="259" t="s">
        <v>218</v>
      </c>
      <c r="C59" s="236" t="s">
        <v>182</v>
      </c>
      <c r="D59" s="255" t="s">
        <v>174</v>
      </c>
      <c r="E59" s="186">
        <v>846</v>
      </c>
      <c r="F59" s="235">
        <v>846</v>
      </c>
      <c r="G59" s="235">
        <v>0</v>
      </c>
      <c r="H59" s="235">
        <v>0</v>
      </c>
      <c r="I59" s="235">
        <v>0</v>
      </c>
      <c r="J59" s="186">
        <f>K59+L59+M59+N59</f>
        <v>846</v>
      </c>
      <c r="K59" s="235">
        <v>846</v>
      </c>
      <c r="L59" s="235">
        <v>0</v>
      </c>
      <c r="M59" s="235">
        <v>0</v>
      </c>
      <c r="N59" s="235">
        <v>0</v>
      </c>
      <c r="O59" s="186">
        <f>P59+Q59+R59+S59</f>
        <v>846</v>
      </c>
      <c r="P59" s="235">
        <v>846</v>
      </c>
      <c r="Q59" s="235">
        <v>0</v>
      </c>
      <c r="R59" s="235">
        <v>0</v>
      </c>
      <c r="S59" s="235">
        <v>0</v>
      </c>
      <c r="T59" s="186">
        <f>U59+V59+W59+X59</f>
        <v>846</v>
      </c>
      <c r="U59" s="235">
        <v>846</v>
      </c>
      <c r="V59" s="235">
        <v>0</v>
      </c>
      <c r="W59" s="235">
        <v>0</v>
      </c>
      <c r="X59" s="235">
        <v>0</v>
      </c>
      <c r="Y59" s="186">
        <f>Z59</f>
        <v>915</v>
      </c>
      <c r="Z59" s="235">
        <v>915</v>
      </c>
      <c r="AA59" s="235">
        <v>0</v>
      </c>
      <c r="AB59" s="235">
        <v>0</v>
      </c>
      <c r="AC59" s="235">
        <v>0</v>
      </c>
      <c r="AD59" s="186">
        <f t="shared" si="40"/>
        <v>4299</v>
      </c>
      <c r="AE59" s="53">
        <f t="shared" si="40"/>
        <v>4299</v>
      </c>
      <c r="AF59" s="53">
        <f t="shared" si="40"/>
        <v>0</v>
      </c>
      <c r="AG59" s="53">
        <f t="shared" si="40"/>
        <v>0</v>
      </c>
      <c r="AH59" s="53">
        <f t="shared" si="40"/>
        <v>0</v>
      </c>
    </row>
    <row r="60" spans="1:34" s="3" customFormat="1" ht="36.6" customHeight="1" outlineLevel="1" x14ac:dyDescent="0.2">
      <c r="A60" s="443" t="s">
        <v>219</v>
      </c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3"/>
      <c r="P60" s="443"/>
      <c r="Q60" s="443"/>
      <c r="R60" s="443"/>
      <c r="S60" s="443"/>
      <c r="T60" s="443"/>
      <c r="U60" s="443"/>
      <c r="V60" s="443"/>
      <c r="W60" s="443"/>
      <c r="X60" s="443"/>
      <c r="Y60" s="443"/>
      <c r="Z60" s="443"/>
      <c r="AA60" s="443"/>
      <c r="AB60" s="443"/>
      <c r="AC60" s="443"/>
      <c r="AD60" s="443"/>
      <c r="AE60" s="54"/>
      <c r="AF60" s="35"/>
      <c r="AG60" s="35"/>
      <c r="AH60" s="35"/>
    </row>
    <row r="61" spans="1:34" s="3" customFormat="1" ht="96.6" customHeight="1" outlineLevel="1" x14ac:dyDescent="0.2">
      <c r="A61" s="254">
        <v>31</v>
      </c>
      <c r="B61" s="259" t="s">
        <v>220</v>
      </c>
      <c r="C61" s="236" t="s">
        <v>182</v>
      </c>
      <c r="D61" s="255" t="s">
        <v>174</v>
      </c>
      <c r="E61" s="186">
        <f>F61+G61+H61+I61</f>
        <v>29931</v>
      </c>
      <c r="F61" s="235">
        <f>30000-69</f>
        <v>29931</v>
      </c>
      <c r="G61" s="235">
        <v>0</v>
      </c>
      <c r="H61" s="235">
        <v>0</v>
      </c>
      <c r="I61" s="235">
        <v>0</v>
      </c>
      <c r="J61" s="186">
        <f>K61+L61+M61+N61</f>
        <v>30000</v>
      </c>
      <c r="K61" s="235">
        <v>30000</v>
      </c>
      <c r="L61" s="235">
        <v>0</v>
      </c>
      <c r="M61" s="235">
        <v>0</v>
      </c>
      <c r="N61" s="235">
        <v>0</v>
      </c>
      <c r="O61" s="186">
        <f>P61+Q61+R61+S61</f>
        <v>30000</v>
      </c>
      <c r="P61" s="235">
        <v>30000</v>
      </c>
      <c r="Q61" s="235">
        <v>0</v>
      </c>
      <c r="R61" s="235">
        <v>0</v>
      </c>
      <c r="S61" s="235">
        <v>0</v>
      </c>
      <c r="T61" s="186">
        <v>30000</v>
      </c>
      <c r="U61" s="235">
        <v>30000</v>
      </c>
      <c r="V61" s="235">
        <v>0</v>
      </c>
      <c r="W61" s="235">
        <v>0</v>
      </c>
      <c r="X61" s="235">
        <v>0</v>
      </c>
      <c r="Y61" s="186">
        <f>Z61+AA61</f>
        <v>32448</v>
      </c>
      <c r="Z61" s="235">
        <v>32448</v>
      </c>
      <c r="AA61" s="235">
        <v>0</v>
      </c>
      <c r="AB61" s="235">
        <v>0</v>
      </c>
      <c r="AC61" s="235">
        <v>0</v>
      </c>
      <c r="AD61" s="186">
        <f>E61+J61+O61+T61+Y61</f>
        <v>152379</v>
      </c>
      <c r="AE61" s="53">
        <f>F61+K61+P61+U61+Z61</f>
        <v>152379</v>
      </c>
      <c r="AF61" s="53">
        <f>G61+L61+Q61+V61+AA61</f>
        <v>0</v>
      </c>
      <c r="AG61" s="53">
        <f>H61+M61+R61+W61+AB61</f>
        <v>0</v>
      </c>
      <c r="AH61" s="53">
        <f>I61+N61+S61+X61+AC61</f>
        <v>0</v>
      </c>
    </row>
    <row r="62" spans="1:34" s="3" customFormat="1" ht="132.75" customHeight="1" outlineLevel="1" x14ac:dyDescent="0.2">
      <c r="A62" s="254">
        <v>32</v>
      </c>
      <c r="B62" s="259" t="s">
        <v>1507</v>
      </c>
      <c r="C62" s="236" t="s">
        <v>182</v>
      </c>
      <c r="D62" s="255" t="s">
        <v>1366</v>
      </c>
      <c r="E62" s="186">
        <f>F62+G62+H62+I62</f>
        <v>8312</v>
      </c>
      <c r="F62" s="235">
        <v>8312</v>
      </c>
      <c r="G62" s="235">
        <v>0</v>
      </c>
      <c r="H62" s="235">
        <v>0</v>
      </c>
      <c r="I62" s="235">
        <v>0</v>
      </c>
      <c r="J62" s="186">
        <f>K62+L62+M62+N62</f>
        <v>8031</v>
      </c>
      <c r="K62" s="235">
        <f>831+7200</f>
        <v>8031</v>
      </c>
      <c r="L62" s="235">
        <v>0</v>
      </c>
      <c r="M62" s="235">
        <v>0</v>
      </c>
      <c r="N62" s="235">
        <v>0</v>
      </c>
      <c r="O62" s="186">
        <f>P62+Q62+R62+S62</f>
        <v>0</v>
      </c>
      <c r="P62" s="235">
        <v>0</v>
      </c>
      <c r="Q62" s="235">
        <v>0</v>
      </c>
      <c r="R62" s="235">
        <v>0</v>
      </c>
      <c r="S62" s="235">
        <v>0</v>
      </c>
      <c r="T62" s="186">
        <f>U62+V62+W62+X62</f>
        <v>0</v>
      </c>
      <c r="U62" s="235">
        <v>0</v>
      </c>
      <c r="V62" s="235">
        <v>0</v>
      </c>
      <c r="W62" s="235">
        <v>0</v>
      </c>
      <c r="X62" s="235">
        <v>0</v>
      </c>
      <c r="Y62" s="186">
        <f>Z62+AA62+AB62+AC62</f>
        <v>0</v>
      </c>
      <c r="Z62" s="235">
        <v>0</v>
      </c>
      <c r="AA62" s="235">
        <v>0</v>
      </c>
      <c r="AB62" s="235">
        <v>0</v>
      </c>
      <c r="AC62" s="235">
        <v>0</v>
      </c>
      <c r="AD62" s="186">
        <f>E62+J62+O62+T62+Y62</f>
        <v>16343</v>
      </c>
      <c r="AE62" s="53"/>
      <c r="AF62" s="53"/>
      <c r="AG62" s="53"/>
      <c r="AH62" s="53"/>
    </row>
    <row r="63" spans="1:34" s="3" customFormat="1" ht="240" customHeight="1" outlineLevel="1" x14ac:dyDescent="0.2">
      <c r="A63" s="254">
        <v>33</v>
      </c>
      <c r="B63" s="259" t="s">
        <v>1273</v>
      </c>
      <c r="C63" s="236" t="s">
        <v>182</v>
      </c>
      <c r="D63" s="255">
        <v>2021</v>
      </c>
      <c r="E63" s="186">
        <f>F63+G63+H63+I63</f>
        <v>111</v>
      </c>
      <c r="F63" s="235">
        <f>625-257-257</f>
        <v>111</v>
      </c>
      <c r="G63" s="235">
        <v>0</v>
      </c>
      <c r="H63" s="235">
        <v>0</v>
      </c>
      <c r="I63" s="235">
        <v>0</v>
      </c>
      <c r="J63" s="186">
        <f>K63+L63+M63+N63</f>
        <v>0</v>
      </c>
      <c r="K63" s="235">
        <v>0</v>
      </c>
      <c r="L63" s="235">
        <v>0</v>
      </c>
      <c r="M63" s="235">
        <v>0</v>
      </c>
      <c r="N63" s="235">
        <v>0</v>
      </c>
      <c r="O63" s="186">
        <f>P63+Q63+R63+S63</f>
        <v>0</v>
      </c>
      <c r="P63" s="235">
        <v>0</v>
      </c>
      <c r="Q63" s="235">
        <v>0</v>
      </c>
      <c r="R63" s="235">
        <v>0</v>
      </c>
      <c r="S63" s="235">
        <v>0</v>
      </c>
      <c r="T63" s="186">
        <f>U63+V63+W63+X63</f>
        <v>0</v>
      </c>
      <c r="U63" s="235">
        <v>0</v>
      </c>
      <c r="V63" s="235">
        <v>0</v>
      </c>
      <c r="W63" s="235">
        <v>0</v>
      </c>
      <c r="X63" s="235">
        <v>0</v>
      </c>
      <c r="Y63" s="186">
        <f>Z63+AA63+AB63+AC63</f>
        <v>0</v>
      </c>
      <c r="Z63" s="235">
        <v>0</v>
      </c>
      <c r="AA63" s="235">
        <v>0</v>
      </c>
      <c r="AB63" s="235">
        <v>0</v>
      </c>
      <c r="AC63" s="235">
        <v>0</v>
      </c>
      <c r="AD63" s="186">
        <f>E63+J63+O63+T63+Y63</f>
        <v>111</v>
      </c>
      <c r="AE63" s="53"/>
      <c r="AF63" s="53"/>
      <c r="AG63" s="53"/>
      <c r="AH63" s="53"/>
    </row>
    <row r="64" spans="1:34" s="3" customFormat="1" ht="112.15" customHeight="1" outlineLevel="1" x14ac:dyDescent="0.2">
      <c r="A64" s="254">
        <v>34</v>
      </c>
      <c r="B64" s="259" t="s">
        <v>1326</v>
      </c>
      <c r="C64" s="236" t="s">
        <v>182</v>
      </c>
      <c r="D64" s="255">
        <v>2021</v>
      </c>
      <c r="E64" s="186">
        <f>F64+G64+H64+I64</f>
        <v>269</v>
      </c>
      <c r="F64" s="235">
        <v>269</v>
      </c>
      <c r="G64" s="235">
        <v>0</v>
      </c>
      <c r="H64" s="235">
        <v>0</v>
      </c>
      <c r="I64" s="235">
        <v>0</v>
      </c>
      <c r="J64" s="186">
        <f>K64+L64+M64+N64</f>
        <v>0</v>
      </c>
      <c r="K64" s="235">
        <v>0</v>
      </c>
      <c r="L64" s="235">
        <v>0</v>
      </c>
      <c r="M64" s="235">
        <v>0</v>
      </c>
      <c r="N64" s="235">
        <v>0</v>
      </c>
      <c r="O64" s="186">
        <f>P64+Q64+R64+S64</f>
        <v>0</v>
      </c>
      <c r="P64" s="235">
        <v>0</v>
      </c>
      <c r="Q64" s="235">
        <v>0</v>
      </c>
      <c r="R64" s="235">
        <v>0</v>
      </c>
      <c r="S64" s="235">
        <v>0</v>
      </c>
      <c r="T64" s="186">
        <f>U64+V64+W64+X64</f>
        <v>0</v>
      </c>
      <c r="U64" s="235">
        <v>0</v>
      </c>
      <c r="V64" s="235">
        <v>0</v>
      </c>
      <c r="W64" s="235">
        <v>0</v>
      </c>
      <c r="X64" s="235">
        <v>0</v>
      </c>
      <c r="Y64" s="186">
        <f>Z64+AA64+AB64+AC64</f>
        <v>0</v>
      </c>
      <c r="Z64" s="235">
        <v>0</v>
      </c>
      <c r="AA64" s="235">
        <v>0</v>
      </c>
      <c r="AB64" s="235">
        <v>0</v>
      </c>
      <c r="AC64" s="235">
        <v>0</v>
      </c>
      <c r="AD64" s="186">
        <f>E64+J64+O64+T64+Y64</f>
        <v>269</v>
      </c>
      <c r="AE64" s="53"/>
      <c r="AF64" s="53"/>
      <c r="AG64" s="53"/>
      <c r="AH64" s="53"/>
    </row>
    <row r="65" spans="1:16384" s="3" customFormat="1" ht="39" customHeight="1" outlineLevel="1" x14ac:dyDescent="0.2">
      <c r="A65" s="432" t="s">
        <v>221</v>
      </c>
      <c r="B65" s="432"/>
      <c r="C65" s="432"/>
      <c r="D65" s="267"/>
      <c r="E65" s="186">
        <f>SUM(E58:E64)</f>
        <v>281861</v>
      </c>
      <c r="F65" s="186">
        <f t="shared" ref="F65:AD65" si="41">SUM(F58:F64)</f>
        <v>281861</v>
      </c>
      <c r="G65" s="186">
        <f t="shared" si="41"/>
        <v>0</v>
      </c>
      <c r="H65" s="186">
        <f t="shared" si="41"/>
        <v>0</v>
      </c>
      <c r="I65" s="186">
        <f t="shared" si="41"/>
        <v>0</v>
      </c>
      <c r="J65" s="186">
        <f>SUM(J58:J64)</f>
        <v>260184</v>
      </c>
      <c r="K65" s="186">
        <f>SUM(K58:K64)</f>
        <v>260184</v>
      </c>
      <c r="L65" s="186">
        <f t="shared" si="41"/>
        <v>0</v>
      </c>
      <c r="M65" s="186">
        <f t="shared" si="41"/>
        <v>0</v>
      </c>
      <c r="N65" s="186">
        <f t="shared" si="41"/>
        <v>0</v>
      </c>
      <c r="O65" s="186">
        <f t="shared" si="41"/>
        <v>457314</v>
      </c>
      <c r="P65" s="186">
        <f t="shared" si="41"/>
        <v>457314</v>
      </c>
      <c r="Q65" s="186">
        <f t="shared" si="41"/>
        <v>0</v>
      </c>
      <c r="R65" s="186">
        <f t="shared" si="41"/>
        <v>0</v>
      </c>
      <c r="S65" s="186">
        <f t="shared" si="41"/>
        <v>0</v>
      </c>
      <c r="T65" s="186">
        <f t="shared" si="41"/>
        <v>457314</v>
      </c>
      <c r="U65" s="186">
        <f t="shared" si="41"/>
        <v>457314</v>
      </c>
      <c r="V65" s="186">
        <f t="shared" si="41"/>
        <v>0</v>
      </c>
      <c r="W65" s="186">
        <f t="shared" si="41"/>
        <v>0</v>
      </c>
      <c r="X65" s="186">
        <f t="shared" si="41"/>
        <v>0</v>
      </c>
      <c r="Y65" s="186">
        <f t="shared" si="41"/>
        <v>455946</v>
      </c>
      <c r="Z65" s="186">
        <f t="shared" si="41"/>
        <v>455946</v>
      </c>
      <c r="AA65" s="186">
        <f t="shared" si="41"/>
        <v>0</v>
      </c>
      <c r="AB65" s="186">
        <f t="shared" si="41"/>
        <v>0</v>
      </c>
      <c r="AC65" s="186">
        <f t="shared" si="41"/>
        <v>0</v>
      </c>
      <c r="AD65" s="186">
        <f t="shared" si="41"/>
        <v>1912619</v>
      </c>
      <c r="AE65" s="53">
        <f>F65+K65+P65+U65+Z65</f>
        <v>1912619</v>
      </c>
      <c r="AF65" s="53">
        <f>G65+L65+Q65+V65+AA65</f>
        <v>0</v>
      </c>
      <c r="AG65" s="53">
        <f>H65+M65+R65+W65+AB65</f>
        <v>0</v>
      </c>
      <c r="AH65" s="53">
        <f>I65+N65+S65+X65+AC65</f>
        <v>0</v>
      </c>
    </row>
    <row r="66" spans="1:16384" s="3" customFormat="1" ht="39" customHeight="1" outlineLevel="1" x14ac:dyDescent="0.2">
      <c r="A66" s="431" t="s">
        <v>691</v>
      </c>
      <c r="B66" s="431"/>
      <c r="C66" s="431"/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1"/>
      <c r="W66" s="431"/>
      <c r="X66" s="431"/>
      <c r="Y66" s="431"/>
      <c r="Z66" s="431"/>
      <c r="AA66" s="431"/>
      <c r="AB66" s="431"/>
      <c r="AC66" s="431"/>
      <c r="AD66" s="431"/>
      <c r="AE66" s="55"/>
      <c r="AF66" s="55"/>
      <c r="AG66" s="55"/>
      <c r="AH66" s="55"/>
    </row>
    <row r="67" spans="1:16384" s="55" customFormat="1" ht="38.450000000000003" customHeight="1" outlineLevel="1" x14ac:dyDescent="0.2">
      <c r="A67" s="430" t="s">
        <v>762</v>
      </c>
      <c r="B67" s="430"/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3"/>
      <c r="AF67" s="3"/>
      <c r="AG67" s="3"/>
      <c r="AH67" s="3"/>
    </row>
    <row r="68" spans="1:16384" s="3" customFormat="1" ht="34.15" customHeight="1" x14ac:dyDescent="0.2">
      <c r="A68" s="443" t="s">
        <v>178</v>
      </c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56"/>
      <c r="AF68" s="56"/>
      <c r="AG68" s="56"/>
      <c r="AH68" s="56"/>
    </row>
    <row r="69" spans="1:16384" s="3" customFormat="1" ht="42" customHeight="1" x14ac:dyDescent="0.2">
      <c r="A69" s="443" t="s">
        <v>177</v>
      </c>
      <c r="B69" s="443"/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443"/>
      <c r="P69" s="443"/>
      <c r="Q69" s="443"/>
      <c r="R69" s="443"/>
      <c r="S69" s="443"/>
      <c r="T69" s="443"/>
      <c r="U69" s="443"/>
      <c r="V69" s="443"/>
      <c r="W69" s="443"/>
      <c r="X69" s="443"/>
      <c r="Y69" s="443"/>
      <c r="Z69" s="443"/>
      <c r="AA69" s="443"/>
      <c r="AB69" s="443"/>
      <c r="AC69" s="443"/>
      <c r="AD69" s="443"/>
      <c r="AE69" s="56"/>
      <c r="AF69" s="56"/>
      <c r="AG69" s="56"/>
      <c r="AH69" s="56"/>
    </row>
    <row r="70" spans="1:16384" s="3" customFormat="1" ht="96" customHeight="1" x14ac:dyDescent="0.2">
      <c r="A70" s="254">
        <v>35</v>
      </c>
      <c r="B70" s="255" t="s">
        <v>176</v>
      </c>
      <c r="C70" s="236" t="s">
        <v>175</v>
      </c>
      <c r="D70" s="255" t="s">
        <v>174</v>
      </c>
      <c r="E70" s="186">
        <f>F70+G70+H70+I70</f>
        <v>112</v>
      </c>
      <c r="F70" s="235">
        <v>0</v>
      </c>
      <c r="G70" s="235">
        <v>0</v>
      </c>
      <c r="H70" s="235">
        <v>0</v>
      </c>
      <c r="I70" s="235">
        <v>112</v>
      </c>
      <c r="J70" s="186">
        <f>K70+L70+M70+N70</f>
        <v>112</v>
      </c>
      <c r="K70" s="235">
        <v>0</v>
      </c>
      <c r="L70" s="235">
        <v>0</v>
      </c>
      <c r="M70" s="235">
        <v>0</v>
      </c>
      <c r="N70" s="235">
        <v>112</v>
      </c>
      <c r="O70" s="186">
        <f>P70+Q70+R70+S70</f>
        <v>112</v>
      </c>
      <c r="P70" s="235">
        <v>0</v>
      </c>
      <c r="Q70" s="235">
        <v>0</v>
      </c>
      <c r="R70" s="235">
        <v>0</v>
      </c>
      <c r="S70" s="235">
        <v>112</v>
      </c>
      <c r="T70" s="186">
        <f>U70+V70+W70+X70</f>
        <v>112</v>
      </c>
      <c r="U70" s="235">
        <v>0</v>
      </c>
      <c r="V70" s="235">
        <v>0</v>
      </c>
      <c r="W70" s="235">
        <v>0</v>
      </c>
      <c r="X70" s="235">
        <v>112</v>
      </c>
      <c r="Y70" s="186">
        <f>Z70+AA70+AB70+AC70</f>
        <v>112</v>
      </c>
      <c r="Z70" s="235">
        <v>0</v>
      </c>
      <c r="AA70" s="235">
        <v>0</v>
      </c>
      <c r="AB70" s="235">
        <v>0</v>
      </c>
      <c r="AC70" s="235">
        <v>112</v>
      </c>
      <c r="AD70" s="186">
        <f>E70+J70+O70+T70+Y70</f>
        <v>560</v>
      </c>
    </row>
    <row r="71" spans="1:16384" s="3" customFormat="1" ht="31.5" customHeight="1" x14ac:dyDescent="0.2">
      <c r="A71" s="431" t="s">
        <v>773</v>
      </c>
      <c r="B71" s="431"/>
      <c r="C71" s="431"/>
      <c r="D71" s="431"/>
      <c r="E71" s="431"/>
      <c r="F71" s="431"/>
      <c r="G71" s="431"/>
      <c r="H71" s="431"/>
      <c r="I71" s="431"/>
      <c r="J71" s="431"/>
      <c r="K71" s="431"/>
      <c r="L71" s="431"/>
      <c r="M71" s="431"/>
      <c r="N71" s="431"/>
      <c r="O71" s="431"/>
      <c r="P71" s="431"/>
      <c r="Q71" s="431"/>
      <c r="R71" s="431"/>
      <c r="S71" s="431"/>
      <c r="T71" s="431"/>
      <c r="U71" s="431"/>
      <c r="V71" s="431"/>
      <c r="W71" s="431"/>
      <c r="X71" s="431"/>
      <c r="Y71" s="431"/>
      <c r="Z71" s="431"/>
      <c r="AA71" s="431"/>
      <c r="AB71" s="431"/>
      <c r="AC71" s="431"/>
      <c r="AD71" s="431"/>
    </row>
    <row r="72" spans="1:16384" s="35" customFormat="1" ht="171" customHeight="1" x14ac:dyDescent="0.2">
      <c r="A72" s="254">
        <v>36</v>
      </c>
      <c r="B72" s="268" t="s">
        <v>1317</v>
      </c>
      <c r="C72" s="269" t="s">
        <v>175</v>
      </c>
      <c r="D72" s="270" t="s">
        <v>1367</v>
      </c>
      <c r="E72" s="271">
        <f>F72+G72+H72+I72</f>
        <v>17888</v>
      </c>
      <c r="F72" s="272">
        <v>17888</v>
      </c>
      <c r="G72" s="272">
        <v>0</v>
      </c>
      <c r="H72" s="272">
        <v>0</v>
      </c>
      <c r="I72" s="272">
        <v>0</v>
      </c>
      <c r="J72" s="271">
        <f>K72+L72+M72+N72</f>
        <v>11647</v>
      </c>
      <c r="K72" s="272">
        <v>11647</v>
      </c>
      <c r="L72" s="272">
        <v>0</v>
      </c>
      <c r="M72" s="272">
        <v>0</v>
      </c>
      <c r="N72" s="272">
        <v>0</v>
      </c>
      <c r="O72" s="271">
        <f>P72</f>
        <v>11647</v>
      </c>
      <c r="P72" s="272">
        <v>11647</v>
      </c>
      <c r="Q72" s="272">
        <v>0</v>
      </c>
      <c r="R72" s="272">
        <v>0</v>
      </c>
      <c r="S72" s="272">
        <v>0</v>
      </c>
      <c r="T72" s="271">
        <f>U72+V72+W72+X72</f>
        <v>11647</v>
      </c>
      <c r="U72" s="272">
        <v>11647</v>
      </c>
      <c r="V72" s="272">
        <v>0</v>
      </c>
      <c r="W72" s="272">
        <v>0</v>
      </c>
      <c r="X72" s="272">
        <v>0</v>
      </c>
      <c r="Y72" s="271">
        <f>Z72+AA72+AB72+AC72</f>
        <v>0</v>
      </c>
      <c r="Z72" s="272">
        <v>0</v>
      </c>
      <c r="AA72" s="272">
        <v>0</v>
      </c>
      <c r="AB72" s="272">
        <v>0</v>
      </c>
      <c r="AC72" s="272">
        <v>0</v>
      </c>
      <c r="AD72" s="271">
        <f>E72+J72+O72+T72+Y72</f>
        <v>52829</v>
      </c>
      <c r="AE72" s="3"/>
      <c r="AF72" s="3"/>
      <c r="AG72" s="3"/>
      <c r="AH72" s="3"/>
    </row>
    <row r="73" spans="1:16384" s="35" customFormat="1" ht="399.75" customHeight="1" x14ac:dyDescent="0.2">
      <c r="A73" s="254">
        <v>37</v>
      </c>
      <c r="B73" s="268" t="s">
        <v>1316</v>
      </c>
      <c r="C73" s="269" t="s">
        <v>175</v>
      </c>
      <c r="D73" s="270" t="s">
        <v>1366</v>
      </c>
      <c r="E73" s="271">
        <f>F73+G73+H73+I73</f>
        <v>29008</v>
      </c>
      <c r="F73" s="272">
        <v>290</v>
      </c>
      <c r="G73" s="272">
        <v>28718</v>
      </c>
      <c r="H73" s="272">
        <v>0</v>
      </c>
      <c r="I73" s="272">
        <v>0</v>
      </c>
      <c r="J73" s="271">
        <f>K73+L73+M73+N73</f>
        <v>43516</v>
      </c>
      <c r="K73" s="272">
        <v>435</v>
      </c>
      <c r="L73" s="272">
        <v>43081</v>
      </c>
      <c r="M73" s="272">
        <v>0</v>
      </c>
      <c r="N73" s="272">
        <v>0</v>
      </c>
      <c r="O73" s="271">
        <v>0</v>
      </c>
      <c r="P73" s="272">
        <v>0</v>
      </c>
      <c r="Q73" s="272">
        <v>0</v>
      </c>
      <c r="R73" s="272">
        <v>0</v>
      </c>
      <c r="S73" s="272">
        <v>0</v>
      </c>
      <c r="T73" s="271">
        <f>U73+V73+W73+X73</f>
        <v>0</v>
      </c>
      <c r="U73" s="272">
        <v>0</v>
      </c>
      <c r="V73" s="272">
        <v>0</v>
      </c>
      <c r="W73" s="272">
        <v>0</v>
      </c>
      <c r="X73" s="272">
        <v>0</v>
      </c>
      <c r="Y73" s="271">
        <f>Z73+AA73+AB73+AC73</f>
        <v>0</v>
      </c>
      <c r="Z73" s="272">
        <v>0</v>
      </c>
      <c r="AA73" s="272">
        <v>0</v>
      </c>
      <c r="AB73" s="272">
        <v>0</v>
      </c>
      <c r="AC73" s="272">
        <v>0</v>
      </c>
      <c r="AD73" s="271">
        <f>E73+J73+O73+T73+Y73</f>
        <v>72524</v>
      </c>
      <c r="AE73" s="3"/>
      <c r="AF73" s="3"/>
      <c r="AG73" s="3"/>
      <c r="AH73" s="3"/>
    </row>
    <row r="74" spans="1:16384" s="35" customFormat="1" ht="86.45" customHeight="1" x14ac:dyDescent="0.2">
      <c r="A74" s="254">
        <v>38</v>
      </c>
      <c r="B74" s="273" t="s">
        <v>1179</v>
      </c>
      <c r="C74" s="236" t="s">
        <v>175</v>
      </c>
      <c r="D74" s="255" t="s">
        <v>771</v>
      </c>
      <c r="E74" s="186">
        <v>0</v>
      </c>
      <c r="F74" s="235">
        <v>0</v>
      </c>
      <c r="G74" s="235">
        <v>0</v>
      </c>
      <c r="H74" s="235">
        <v>0</v>
      </c>
      <c r="I74" s="235">
        <v>0</v>
      </c>
      <c r="J74" s="186">
        <v>0</v>
      </c>
      <c r="K74" s="235">
        <v>0</v>
      </c>
      <c r="L74" s="235">
        <v>0</v>
      </c>
      <c r="M74" s="235">
        <v>0</v>
      </c>
      <c r="N74" s="235">
        <v>0</v>
      </c>
      <c r="O74" s="186">
        <v>0</v>
      </c>
      <c r="P74" s="235">
        <v>0</v>
      </c>
      <c r="Q74" s="235">
        <v>0</v>
      </c>
      <c r="R74" s="235">
        <v>0</v>
      </c>
      <c r="S74" s="235">
        <v>0</v>
      </c>
      <c r="T74" s="186">
        <v>0</v>
      </c>
      <c r="U74" s="235">
        <v>0</v>
      </c>
      <c r="V74" s="235">
        <v>0</v>
      </c>
      <c r="W74" s="235">
        <v>0</v>
      </c>
      <c r="X74" s="235">
        <v>0</v>
      </c>
      <c r="Y74" s="186">
        <f>Z74+AA74+AB74+AC74</f>
        <v>26409</v>
      </c>
      <c r="Z74" s="235">
        <f>26509-100</f>
        <v>26409</v>
      </c>
      <c r="AA74" s="235">
        <v>0</v>
      </c>
      <c r="AB74" s="235">
        <v>0</v>
      </c>
      <c r="AC74" s="235">
        <v>0</v>
      </c>
      <c r="AD74" s="186">
        <f>E74+J74+O74+T74+Y74</f>
        <v>26409</v>
      </c>
      <c r="AE74" s="3"/>
      <c r="AF74" s="3"/>
      <c r="AG74" s="3"/>
      <c r="AH74" s="3"/>
    </row>
    <row r="75" spans="1:16384" s="35" customFormat="1" ht="136.9" customHeight="1" x14ac:dyDescent="0.2">
      <c r="A75" s="254">
        <v>39</v>
      </c>
      <c r="B75" s="273" t="s">
        <v>761</v>
      </c>
      <c r="C75" s="255" t="s">
        <v>175</v>
      </c>
      <c r="D75" s="255" t="s">
        <v>174</v>
      </c>
      <c r="E75" s="186">
        <f>F75+G75+H75+I75</f>
        <v>214462</v>
      </c>
      <c r="F75" s="235">
        <f>214652+100-290</f>
        <v>214462</v>
      </c>
      <c r="G75" s="235">
        <v>0</v>
      </c>
      <c r="H75" s="235">
        <v>0</v>
      </c>
      <c r="I75" s="235">
        <v>0</v>
      </c>
      <c r="J75" s="186">
        <f>K75+L75+M75+N75</f>
        <v>258636</v>
      </c>
      <c r="K75" s="235">
        <f>214752+384</f>
        <v>215136</v>
      </c>
      <c r="L75" s="235">
        <v>43500</v>
      </c>
      <c r="M75" s="235">
        <v>0</v>
      </c>
      <c r="N75" s="235">
        <v>0</v>
      </c>
      <c r="O75" s="186">
        <f>P75+Q75+R75+S75</f>
        <v>258252</v>
      </c>
      <c r="P75" s="235">
        <v>214752</v>
      </c>
      <c r="Q75" s="235">
        <v>43500</v>
      </c>
      <c r="R75" s="235">
        <v>0</v>
      </c>
      <c r="S75" s="235">
        <v>0</v>
      </c>
      <c r="T75" s="186">
        <f>U75+V75+W75+X75</f>
        <v>258252</v>
      </c>
      <c r="U75" s="235">
        <v>214752</v>
      </c>
      <c r="V75" s="235">
        <v>43500</v>
      </c>
      <c r="W75" s="235">
        <v>0</v>
      </c>
      <c r="X75" s="235">
        <v>0</v>
      </c>
      <c r="Y75" s="186">
        <f>Z75+AA75+AB75+AC75</f>
        <v>214752</v>
      </c>
      <c r="Z75" s="235">
        <f>214652+100</f>
        <v>214752</v>
      </c>
      <c r="AA75" s="235">
        <v>0</v>
      </c>
      <c r="AB75" s="235">
        <v>0</v>
      </c>
      <c r="AC75" s="235">
        <v>0</v>
      </c>
      <c r="AD75" s="186">
        <f>E75+J75+O75+T75+Y75</f>
        <v>1204354</v>
      </c>
      <c r="AE75" s="3"/>
      <c r="AF75" s="3"/>
      <c r="AG75" s="3"/>
      <c r="AH75" s="3"/>
    </row>
    <row r="76" spans="1:16384" s="35" customFormat="1" ht="39" customHeight="1" x14ac:dyDescent="0.2">
      <c r="A76" s="431" t="s">
        <v>923</v>
      </c>
      <c r="B76" s="431"/>
      <c r="C76" s="431"/>
      <c r="D76" s="431"/>
      <c r="E76" s="431"/>
      <c r="F76" s="431"/>
      <c r="G76" s="431"/>
      <c r="H76" s="431"/>
      <c r="I76" s="431"/>
      <c r="J76" s="431"/>
      <c r="K76" s="431"/>
      <c r="L76" s="431"/>
      <c r="M76" s="431"/>
      <c r="N76" s="431"/>
      <c r="O76" s="431"/>
      <c r="P76" s="431"/>
      <c r="Q76" s="431"/>
      <c r="R76" s="431"/>
      <c r="S76" s="431"/>
      <c r="T76" s="431"/>
      <c r="U76" s="431"/>
      <c r="V76" s="431"/>
      <c r="W76" s="431"/>
      <c r="X76" s="431"/>
      <c r="Y76" s="431"/>
      <c r="Z76" s="431"/>
      <c r="AA76" s="431"/>
      <c r="AB76" s="431"/>
      <c r="AC76" s="431"/>
      <c r="AD76" s="431"/>
      <c r="AE76" s="415"/>
      <c r="AF76" s="416"/>
      <c r="AG76" s="416"/>
      <c r="AH76" s="416"/>
      <c r="AI76" s="416"/>
      <c r="AJ76" s="416"/>
      <c r="AK76" s="416"/>
      <c r="AL76" s="416"/>
      <c r="AM76" s="416"/>
      <c r="AN76" s="416"/>
      <c r="AO76" s="416"/>
      <c r="AP76" s="416"/>
      <c r="AQ76" s="416"/>
      <c r="AR76" s="416"/>
      <c r="AS76" s="416"/>
      <c r="AT76" s="416"/>
      <c r="AU76" s="416"/>
      <c r="AV76" s="416"/>
      <c r="AW76" s="416"/>
      <c r="AX76" s="416"/>
      <c r="AY76" s="416"/>
      <c r="AZ76" s="416"/>
      <c r="BA76" s="416"/>
      <c r="BB76" s="416"/>
      <c r="BC76" s="416"/>
      <c r="BD76" s="416"/>
      <c r="BE76" s="416"/>
      <c r="BF76" s="416"/>
      <c r="BG76" s="416"/>
      <c r="BH76" s="417"/>
      <c r="BI76" s="415"/>
      <c r="BJ76" s="416"/>
      <c r="BK76" s="416"/>
      <c r="BL76" s="416"/>
      <c r="BM76" s="416"/>
      <c r="BN76" s="416"/>
      <c r="BO76" s="416"/>
      <c r="BP76" s="416"/>
      <c r="BQ76" s="416"/>
      <c r="BR76" s="416"/>
      <c r="BS76" s="416"/>
      <c r="BT76" s="416"/>
      <c r="BU76" s="416"/>
      <c r="BV76" s="416"/>
      <c r="BW76" s="416"/>
      <c r="BX76" s="416"/>
      <c r="BY76" s="416"/>
      <c r="BZ76" s="416"/>
      <c r="CA76" s="416"/>
      <c r="CB76" s="416"/>
      <c r="CC76" s="416"/>
      <c r="CD76" s="416"/>
      <c r="CE76" s="416"/>
      <c r="CF76" s="416"/>
      <c r="CG76" s="416"/>
      <c r="CH76" s="416"/>
      <c r="CI76" s="416"/>
      <c r="CJ76" s="416"/>
      <c r="CK76" s="416"/>
      <c r="CL76" s="417"/>
      <c r="CM76" s="415"/>
      <c r="CN76" s="416"/>
      <c r="CO76" s="416"/>
      <c r="CP76" s="416"/>
      <c r="CQ76" s="416"/>
      <c r="CR76" s="416"/>
      <c r="CS76" s="416"/>
      <c r="CT76" s="416"/>
      <c r="CU76" s="416"/>
      <c r="CV76" s="416"/>
      <c r="CW76" s="416"/>
      <c r="CX76" s="416"/>
      <c r="CY76" s="416"/>
      <c r="CZ76" s="416"/>
      <c r="DA76" s="416"/>
      <c r="DB76" s="416"/>
      <c r="DC76" s="416"/>
      <c r="DD76" s="416"/>
      <c r="DE76" s="416"/>
      <c r="DF76" s="416"/>
      <c r="DG76" s="416"/>
      <c r="DH76" s="416"/>
      <c r="DI76" s="416"/>
      <c r="DJ76" s="416"/>
      <c r="DK76" s="416"/>
      <c r="DL76" s="416"/>
      <c r="DM76" s="416"/>
      <c r="DN76" s="416"/>
      <c r="DO76" s="416"/>
      <c r="DP76" s="417"/>
      <c r="DQ76" s="415"/>
      <c r="DR76" s="416"/>
      <c r="DS76" s="416"/>
      <c r="DT76" s="416"/>
      <c r="DU76" s="416"/>
      <c r="DV76" s="416"/>
      <c r="DW76" s="416"/>
      <c r="DX76" s="416"/>
      <c r="DY76" s="416"/>
      <c r="DZ76" s="416"/>
      <c r="EA76" s="416"/>
      <c r="EB76" s="416"/>
      <c r="EC76" s="416"/>
      <c r="ED76" s="416"/>
      <c r="EE76" s="416"/>
      <c r="EF76" s="416"/>
      <c r="EG76" s="416"/>
      <c r="EH76" s="416"/>
      <c r="EI76" s="416"/>
      <c r="EJ76" s="416"/>
      <c r="EK76" s="416"/>
      <c r="EL76" s="416"/>
      <c r="EM76" s="416"/>
      <c r="EN76" s="416"/>
      <c r="EO76" s="416"/>
      <c r="EP76" s="416"/>
      <c r="EQ76" s="416"/>
      <c r="ER76" s="416"/>
      <c r="ES76" s="416"/>
      <c r="ET76" s="417"/>
      <c r="EU76" s="415"/>
      <c r="EV76" s="416"/>
      <c r="EW76" s="416"/>
      <c r="EX76" s="416"/>
      <c r="EY76" s="416"/>
      <c r="EZ76" s="416"/>
      <c r="FA76" s="416"/>
      <c r="FB76" s="416"/>
      <c r="FC76" s="416"/>
      <c r="FD76" s="416"/>
      <c r="FE76" s="416"/>
      <c r="FF76" s="416"/>
      <c r="FG76" s="416"/>
      <c r="FH76" s="416"/>
      <c r="FI76" s="416"/>
      <c r="FJ76" s="416"/>
      <c r="FK76" s="416"/>
      <c r="FL76" s="416"/>
      <c r="FM76" s="416"/>
      <c r="FN76" s="416"/>
      <c r="FO76" s="416"/>
      <c r="FP76" s="416"/>
      <c r="FQ76" s="416"/>
      <c r="FR76" s="416"/>
      <c r="FS76" s="416"/>
      <c r="FT76" s="416"/>
      <c r="FU76" s="416"/>
      <c r="FV76" s="416"/>
      <c r="FW76" s="416"/>
      <c r="FX76" s="417"/>
      <c r="FY76" s="415"/>
      <c r="FZ76" s="416"/>
      <c r="GA76" s="416"/>
      <c r="GB76" s="416"/>
      <c r="GC76" s="416"/>
      <c r="GD76" s="416"/>
      <c r="GE76" s="416"/>
      <c r="GF76" s="416"/>
      <c r="GG76" s="416"/>
      <c r="GH76" s="416"/>
      <c r="GI76" s="416"/>
      <c r="GJ76" s="416"/>
      <c r="GK76" s="416"/>
      <c r="GL76" s="416"/>
      <c r="GM76" s="416"/>
      <c r="GN76" s="416"/>
      <c r="GO76" s="416"/>
      <c r="GP76" s="416"/>
      <c r="GQ76" s="416"/>
      <c r="GR76" s="416"/>
      <c r="GS76" s="416"/>
      <c r="GT76" s="416"/>
      <c r="GU76" s="416"/>
      <c r="GV76" s="416"/>
      <c r="GW76" s="416"/>
      <c r="GX76" s="416"/>
      <c r="GY76" s="416"/>
      <c r="GZ76" s="416"/>
      <c r="HA76" s="416"/>
      <c r="HB76" s="417"/>
      <c r="HC76" s="415"/>
      <c r="HD76" s="416"/>
      <c r="HE76" s="416"/>
      <c r="HF76" s="416"/>
      <c r="HG76" s="416"/>
      <c r="HH76" s="416"/>
      <c r="HI76" s="416"/>
      <c r="HJ76" s="416"/>
      <c r="HK76" s="416"/>
      <c r="HL76" s="416"/>
      <c r="HM76" s="416"/>
      <c r="HN76" s="416"/>
      <c r="HO76" s="416"/>
      <c r="HP76" s="416"/>
      <c r="HQ76" s="416"/>
      <c r="HR76" s="416"/>
      <c r="HS76" s="416"/>
      <c r="HT76" s="416"/>
      <c r="HU76" s="416"/>
      <c r="HV76" s="416"/>
      <c r="HW76" s="416"/>
      <c r="HX76" s="416"/>
      <c r="HY76" s="416"/>
      <c r="HZ76" s="416"/>
      <c r="IA76" s="416"/>
      <c r="IB76" s="416"/>
      <c r="IC76" s="416"/>
      <c r="ID76" s="416"/>
      <c r="IE76" s="416"/>
      <c r="IF76" s="417"/>
      <c r="IG76" s="415"/>
      <c r="IH76" s="416"/>
      <c r="II76" s="416"/>
      <c r="IJ76" s="416"/>
      <c r="IK76" s="416"/>
      <c r="IL76" s="416"/>
      <c r="IM76" s="416"/>
      <c r="IN76" s="416"/>
      <c r="IO76" s="416"/>
      <c r="IP76" s="416"/>
      <c r="IQ76" s="416"/>
      <c r="IR76" s="416"/>
      <c r="IS76" s="416"/>
      <c r="IT76" s="416"/>
      <c r="IU76" s="416"/>
      <c r="IV76" s="416"/>
      <c r="IW76" s="416"/>
      <c r="IX76" s="416"/>
      <c r="IY76" s="416"/>
      <c r="IZ76" s="416"/>
      <c r="JA76" s="416"/>
      <c r="JB76" s="416"/>
      <c r="JC76" s="416"/>
      <c r="JD76" s="416"/>
      <c r="JE76" s="416"/>
      <c r="JF76" s="416"/>
      <c r="JG76" s="416"/>
      <c r="JH76" s="416"/>
      <c r="JI76" s="416"/>
      <c r="JJ76" s="417"/>
      <c r="JK76" s="415"/>
      <c r="JL76" s="416"/>
      <c r="JM76" s="416"/>
      <c r="JN76" s="416"/>
      <c r="JO76" s="416"/>
      <c r="JP76" s="416"/>
      <c r="JQ76" s="416"/>
      <c r="JR76" s="416"/>
      <c r="JS76" s="416"/>
      <c r="JT76" s="416"/>
      <c r="JU76" s="416"/>
      <c r="JV76" s="416"/>
      <c r="JW76" s="416"/>
      <c r="JX76" s="416"/>
      <c r="JY76" s="416"/>
      <c r="JZ76" s="416"/>
      <c r="KA76" s="416"/>
      <c r="KB76" s="416"/>
      <c r="KC76" s="416"/>
      <c r="KD76" s="416"/>
      <c r="KE76" s="416"/>
      <c r="KF76" s="416"/>
      <c r="KG76" s="416"/>
      <c r="KH76" s="416"/>
      <c r="KI76" s="416"/>
      <c r="KJ76" s="416"/>
      <c r="KK76" s="416"/>
      <c r="KL76" s="416"/>
      <c r="KM76" s="416"/>
      <c r="KN76" s="417"/>
      <c r="KO76" s="415"/>
      <c r="KP76" s="416"/>
      <c r="KQ76" s="416"/>
      <c r="KR76" s="416"/>
      <c r="KS76" s="416"/>
      <c r="KT76" s="416"/>
      <c r="KU76" s="416"/>
      <c r="KV76" s="416"/>
      <c r="KW76" s="416"/>
      <c r="KX76" s="416"/>
      <c r="KY76" s="416"/>
      <c r="KZ76" s="416"/>
      <c r="LA76" s="416"/>
      <c r="LB76" s="416"/>
      <c r="LC76" s="416"/>
      <c r="LD76" s="416"/>
      <c r="LE76" s="416"/>
      <c r="LF76" s="416"/>
      <c r="LG76" s="416"/>
      <c r="LH76" s="416"/>
      <c r="LI76" s="416"/>
      <c r="LJ76" s="416"/>
      <c r="LK76" s="416"/>
      <c r="LL76" s="416"/>
      <c r="LM76" s="416"/>
      <c r="LN76" s="416"/>
      <c r="LO76" s="416"/>
      <c r="LP76" s="416"/>
      <c r="LQ76" s="416"/>
      <c r="LR76" s="417"/>
      <c r="LS76" s="415"/>
      <c r="LT76" s="416"/>
      <c r="LU76" s="416"/>
      <c r="LV76" s="416"/>
      <c r="LW76" s="416"/>
      <c r="LX76" s="416"/>
      <c r="LY76" s="416"/>
      <c r="LZ76" s="416"/>
      <c r="MA76" s="416"/>
      <c r="MB76" s="416"/>
      <c r="MC76" s="416"/>
      <c r="MD76" s="416"/>
      <c r="ME76" s="416"/>
      <c r="MF76" s="416"/>
      <c r="MG76" s="416"/>
      <c r="MH76" s="416"/>
      <c r="MI76" s="416"/>
      <c r="MJ76" s="416"/>
      <c r="MK76" s="416"/>
      <c r="ML76" s="416"/>
      <c r="MM76" s="416"/>
      <c r="MN76" s="416"/>
      <c r="MO76" s="416"/>
      <c r="MP76" s="416"/>
      <c r="MQ76" s="416"/>
      <c r="MR76" s="416"/>
      <c r="MS76" s="416"/>
      <c r="MT76" s="416"/>
      <c r="MU76" s="416"/>
      <c r="MV76" s="417"/>
      <c r="MW76" s="415"/>
      <c r="MX76" s="416"/>
      <c r="MY76" s="416"/>
      <c r="MZ76" s="416"/>
      <c r="NA76" s="416"/>
      <c r="NB76" s="416"/>
      <c r="NC76" s="416"/>
      <c r="ND76" s="416"/>
      <c r="NE76" s="416"/>
      <c r="NF76" s="416"/>
      <c r="NG76" s="416"/>
      <c r="NH76" s="416"/>
      <c r="NI76" s="416"/>
      <c r="NJ76" s="416"/>
      <c r="NK76" s="416"/>
      <c r="NL76" s="416"/>
      <c r="NM76" s="416"/>
      <c r="NN76" s="416"/>
      <c r="NO76" s="416"/>
      <c r="NP76" s="416"/>
      <c r="NQ76" s="416"/>
      <c r="NR76" s="416"/>
      <c r="NS76" s="416"/>
      <c r="NT76" s="416"/>
      <c r="NU76" s="416"/>
      <c r="NV76" s="416"/>
      <c r="NW76" s="416"/>
      <c r="NX76" s="416"/>
      <c r="NY76" s="416"/>
      <c r="NZ76" s="417"/>
      <c r="OA76" s="415"/>
      <c r="OB76" s="416"/>
      <c r="OC76" s="416"/>
      <c r="OD76" s="416"/>
      <c r="OE76" s="416"/>
      <c r="OF76" s="416"/>
      <c r="OG76" s="416"/>
      <c r="OH76" s="416"/>
      <c r="OI76" s="416"/>
      <c r="OJ76" s="416"/>
      <c r="OK76" s="416"/>
      <c r="OL76" s="416"/>
      <c r="OM76" s="416"/>
      <c r="ON76" s="416"/>
      <c r="OO76" s="416"/>
      <c r="OP76" s="416"/>
      <c r="OQ76" s="416"/>
      <c r="OR76" s="416"/>
      <c r="OS76" s="416"/>
      <c r="OT76" s="416"/>
      <c r="OU76" s="416"/>
      <c r="OV76" s="416"/>
      <c r="OW76" s="416"/>
      <c r="OX76" s="416"/>
      <c r="OY76" s="416"/>
      <c r="OZ76" s="416"/>
      <c r="PA76" s="416"/>
      <c r="PB76" s="416"/>
      <c r="PC76" s="416"/>
      <c r="PD76" s="417"/>
      <c r="PE76" s="415"/>
      <c r="PF76" s="416"/>
      <c r="PG76" s="416"/>
      <c r="PH76" s="416"/>
      <c r="PI76" s="416"/>
      <c r="PJ76" s="416"/>
      <c r="PK76" s="416"/>
      <c r="PL76" s="416"/>
      <c r="PM76" s="416"/>
      <c r="PN76" s="416"/>
      <c r="PO76" s="416"/>
      <c r="PP76" s="416"/>
      <c r="PQ76" s="416"/>
      <c r="PR76" s="416"/>
      <c r="PS76" s="416"/>
      <c r="PT76" s="416"/>
      <c r="PU76" s="416"/>
      <c r="PV76" s="416"/>
      <c r="PW76" s="416"/>
      <c r="PX76" s="416"/>
      <c r="PY76" s="416"/>
      <c r="PZ76" s="416"/>
      <c r="QA76" s="416"/>
      <c r="QB76" s="416"/>
      <c r="QC76" s="416"/>
      <c r="QD76" s="416"/>
      <c r="QE76" s="416"/>
      <c r="QF76" s="416"/>
      <c r="QG76" s="416"/>
      <c r="QH76" s="417"/>
      <c r="QI76" s="415"/>
      <c r="QJ76" s="416"/>
      <c r="QK76" s="416"/>
      <c r="QL76" s="416"/>
      <c r="QM76" s="416"/>
      <c r="QN76" s="416"/>
      <c r="QO76" s="416"/>
      <c r="QP76" s="416"/>
      <c r="QQ76" s="416"/>
      <c r="QR76" s="416"/>
      <c r="QS76" s="416"/>
      <c r="QT76" s="416"/>
      <c r="QU76" s="416"/>
      <c r="QV76" s="416"/>
      <c r="QW76" s="416"/>
      <c r="QX76" s="416"/>
      <c r="QY76" s="416"/>
      <c r="QZ76" s="416"/>
      <c r="RA76" s="416"/>
      <c r="RB76" s="416"/>
      <c r="RC76" s="416"/>
      <c r="RD76" s="416"/>
      <c r="RE76" s="416"/>
      <c r="RF76" s="416"/>
      <c r="RG76" s="416"/>
      <c r="RH76" s="416"/>
      <c r="RI76" s="416"/>
      <c r="RJ76" s="416"/>
      <c r="RK76" s="416"/>
      <c r="RL76" s="417"/>
      <c r="RM76" s="415"/>
      <c r="RN76" s="416"/>
      <c r="RO76" s="416"/>
      <c r="RP76" s="416"/>
      <c r="RQ76" s="416"/>
      <c r="RR76" s="416"/>
      <c r="RS76" s="416"/>
      <c r="RT76" s="416"/>
      <c r="RU76" s="416"/>
      <c r="RV76" s="416"/>
      <c r="RW76" s="416"/>
      <c r="RX76" s="416"/>
      <c r="RY76" s="416"/>
      <c r="RZ76" s="416"/>
      <c r="SA76" s="416"/>
      <c r="SB76" s="416"/>
      <c r="SC76" s="416"/>
      <c r="SD76" s="416"/>
      <c r="SE76" s="416"/>
      <c r="SF76" s="416"/>
      <c r="SG76" s="416"/>
      <c r="SH76" s="416"/>
      <c r="SI76" s="416"/>
      <c r="SJ76" s="416"/>
      <c r="SK76" s="416"/>
      <c r="SL76" s="416"/>
      <c r="SM76" s="416"/>
      <c r="SN76" s="416"/>
      <c r="SO76" s="416"/>
      <c r="SP76" s="417"/>
      <c r="SQ76" s="415"/>
      <c r="SR76" s="416"/>
      <c r="SS76" s="416"/>
      <c r="ST76" s="416"/>
      <c r="SU76" s="416"/>
      <c r="SV76" s="416"/>
      <c r="SW76" s="416"/>
      <c r="SX76" s="416"/>
      <c r="SY76" s="416"/>
      <c r="SZ76" s="416"/>
      <c r="TA76" s="416"/>
      <c r="TB76" s="416"/>
      <c r="TC76" s="416"/>
      <c r="TD76" s="416"/>
      <c r="TE76" s="416"/>
      <c r="TF76" s="416"/>
      <c r="TG76" s="416"/>
      <c r="TH76" s="416"/>
      <c r="TI76" s="416"/>
      <c r="TJ76" s="416"/>
      <c r="TK76" s="416"/>
      <c r="TL76" s="416"/>
      <c r="TM76" s="416"/>
      <c r="TN76" s="416"/>
      <c r="TO76" s="416"/>
      <c r="TP76" s="416"/>
      <c r="TQ76" s="416"/>
      <c r="TR76" s="416"/>
      <c r="TS76" s="416"/>
      <c r="TT76" s="417"/>
      <c r="TU76" s="415"/>
      <c r="TV76" s="416"/>
      <c r="TW76" s="416"/>
      <c r="TX76" s="416"/>
      <c r="TY76" s="416"/>
      <c r="TZ76" s="416"/>
      <c r="UA76" s="416"/>
      <c r="UB76" s="416"/>
      <c r="UC76" s="416"/>
      <c r="UD76" s="416"/>
      <c r="UE76" s="416"/>
      <c r="UF76" s="416"/>
      <c r="UG76" s="416"/>
      <c r="UH76" s="416"/>
      <c r="UI76" s="416"/>
      <c r="UJ76" s="416"/>
      <c r="UK76" s="416"/>
      <c r="UL76" s="416"/>
      <c r="UM76" s="416"/>
      <c r="UN76" s="416"/>
      <c r="UO76" s="416"/>
      <c r="UP76" s="416"/>
      <c r="UQ76" s="416"/>
      <c r="UR76" s="416"/>
      <c r="US76" s="416"/>
      <c r="UT76" s="416"/>
      <c r="UU76" s="416"/>
      <c r="UV76" s="416"/>
      <c r="UW76" s="416"/>
      <c r="UX76" s="417"/>
      <c r="UY76" s="415"/>
      <c r="UZ76" s="416"/>
      <c r="VA76" s="416"/>
      <c r="VB76" s="416"/>
      <c r="VC76" s="416"/>
      <c r="VD76" s="416"/>
      <c r="VE76" s="416"/>
      <c r="VF76" s="416"/>
      <c r="VG76" s="416"/>
      <c r="VH76" s="416"/>
      <c r="VI76" s="416"/>
      <c r="VJ76" s="416"/>
      <c r="VK76" s="416"/>
      <c r="VL76" s="416"/>
      <c r="VM76" s="416"/>
      <c r="VN76" s="416"/>
      <c r="VO76" s="416"/>
      <c r="VP76" s="416"/>
      <c r="VQ76" s="416"/>
      <c r="VR76" s="416"/>
      <c r="VS76" s="416"/>
      <c r="VT76" s="416"/>
      <c r="VU76" s="416"/>
      <c r="VV76" s="416"/>
      <c r="VW76" s="416"/>
      <c r="VX76" s="416"/>
      <c r="VY76" s="416"/>
      <c r="VZ76" s="416"/>
      <c r="WA76" s="416"/>
      <c r="WB76" s="417"/>
      <c r="WC76" s="415"/>
      <c r="WD76" s="416"/>
      <c r="WE76" s="416"/>
      <c r="WF76" s="416"/>
      <c r="WG76" s="416"/>
      <c r="WH76" s="416"/>
      <c r="WI76" s="416"/>
      <c r="WJ76" s="416"/>
      <c r="WK76" s="416"/>
      <c r="WL76" s="416"/>
      <c r="WM76" s="416"/>
      <c r="WN76" s="416"/>
      <c r="WO76" s="416"/>
      <c r="WP76" s="416"/>
      <c r="WQ76" s="416"/>
      <c r="WR76" s="416"/>
      <c r="WS76" s="416"/>
      <c r="WT76" s="416"/>
      <c r="WU76" s="416"/>
      <c r="WV76" s="416"/>
      <c r="WW76" s="416"/>
      <c r="WX76" s="416"/>
      <c r="WY76" s="416"/>
      <c r="WZ76" s="416"/>
      <c r="XA76" s="416"/>
      <c r="XB76" s="416"/>
      <c r="XC76" s="416"/>
      <c r="XD76" s="416"/>
      <c r="XE76" s="416"/>
      <c r="XF76" s="417"/>
      <c r="XG76" s="415"/>
      <c r="XH76" s="416"/>
      <c r="XI76" s="416"/>
      <c r="XJ76" s="416"/>
      <c r="XK76" s="416"/>
      <c r="XL76" s="416"/>
      <c r="XM76" s="416"/>
      <c r="XN76" s="416"/>
      <c r="XO76" s="416"/>
      <c r="XP76" s="416"/>
      <c r="XQ76" s="416"/>
      <c r="XR76" s="416"/>
      <c r="XS76" s="416"/>
      <c r="XT76" s="416"/>
      <c r="XU76" s="416"/>
      <c r="XV76" s="416"/>
      <c r="XW76" s="416"/>
      <c r="XX76" s="416"/>
      <c r="XY76" s="416"/>
      <c r="XZ76" s="416"/>
      <c r="YA76" s="416"/>
      <c r="YB76" s="416"/>
      <c r="YC76" s="416"/>
      <c r="YD76" s="416"/>
      <c r="YE76" s="416"/>
      <c r="YF76" s="416"/>
      <c r="YG76" s="416"/>
      <c r="YH76" s="416"/>
      <c r="YI76" s="416"/>
      <c r="YJ76" s="417"/>
      <c r="YK76" s="415"/>
      <c r="YL76" s="416"/>
      <c r="YM76" s="416"/>
      <c r="YN76" s="416"/>
      <c r="YO76" s="416"/>
      <c r="YP76" s="416"/>
      <c r="YQ76" s="416"/>
      <c r="YR76" s="416"/>
      <c r="YS76" s="416"/>
      <c r="YT76" s="416"/>
      <c r="YU76" s="416"/>
      <c r="YV76" s="416"/>
      <c r="YW76" s="416"/>
      <c r="YX76" s="416"/>
      <c r="YY76" s="416"/>
      <c r="YZ76" s="416"/>
      <c r="ZA76" s="416"/>
      <c r="ZB76" s="416"/>
      <c r="ZC76" s="416"/>
      <c r="ZD76" s="416"/>
      <c r="ZE76" s="416"/>
      <c r="ZF76" s="416"/>
      <c r="ZG76" s="416"/>
      <c r="ZH76" s="416"/>
      <c r="ZI76" s="416"/>
      <c r="ZJ76" s="416"/>
      <c r="ZK76" s="416"/>
      <c r="ZL76" s="416"/>
      <c r="ZM76" s="416"/>
      <c r="ZN76" s="417"/>
      <c r="ZO76" s="415"/>
      <c r="ZP76" s="416"/>
      <c r="ZQ76" s="416"/>
      <c r="ZR76" s="416"/>
      <c r="ZS76" s="416"/>
      <c r="ZT76" s="416"/>
      <c r="ZU76" s="416"/>
      <c r="ZV76" s="416"/>
      <c r="ZW76" s="416"/>
      <c r="ZX76" s="416"/>
      <c r="ZY76" s="416"/>
      <c r="ZZ76" s="416"/>
      <c r="AAA76" s="416"/>
      <c r="AAB76" s="416"/>
      <c r="AAC76" s="416"/>
      <c r="AAD76" s="416"/>
      <c r="AAE76" s="416"/>
      <c r="AAF76" s="416"/>
      <c r="AAG76" s="416"/>
      <c r="AAH76" s="416"/>
      <c r="AAI76" s="416"/>
      <c r="AAJ76" s="416"/>
      <c r="AAK76" s="416"/>
      <c r="AAL76" s="416"/>
      <c r="AAM76" s="416"/>
      <c r="AAN76" s="416"/>
      <c r="AAO76" s="416"/>
      <c r="AAP76" s="416"/>
      <c r="AAQ76" s="416"/>
      <c r="AAR76" s="417"/>
      <c r="AAS76" s="415"/>
      <c r="AAT76" s="416"/>
      <c r="AAU76" s="416"/>
      <c r="AAV76" s="416"/>
      <c r="AAW76" s="416"/>
      <c r="AAX76" s="416"/>
      <c r="AAY76" s="416"/>
      <c r="AAZ76" s="416"/>
      <c r="ABA76" s="416"/>
      <c r="ABB76" s="416"/>
      <c r="ABC76" s="416"/>
      <c r="ABD76" s="416"/>
      <c r="ABE76" s="416"/>
      <c r="ABF76" s="416"/>
      <c r="ABG76" s="416"/>
      <c r="ABH76" s="416"/>
      <c r="ABI76" s="416"/>
      <c r="ABJ76" s="416"/>
      <c r="ABK76" s="416"/>
      <c r="ABL76" s="416"/>
      <c r="ABM76" s="416"/>
      <c r="ABN76" s="416"/>
      <c r="ABO76" s="416"/>
      <c r="ABP76" s="416"/>
      <c r="ABQ76" s="416"/>
      <c r="ABR76" s="416"/>
      <c r="ABS76" s="416"/>
      <c r="ABT76" s="416"/>
      <c r="ABU76" s="416"/>
      <c r="ABV76" s="417"/>
      <c r="ABW76" s="415"/>
      <c r="ABX76" s="416"/>
      <c r="ABY76" s="416"/>
      <c r="ABZ76" s="416"/>
      <c r="ACA76" s="416"/>
      <c r="ACB76" s="416"/>
      <c r="ACC76" s="416"/>
      <c r="ACD76" s="416"/>
      <c r="ACE76" s="416"/>
      <c r="ACF76" s="416"/>
      <c r="ACG76" s="416"/>
      <c r="ACH76" s="416"/>
      <c r="ACI76" s="416"/>
      <c r="ACJ76" s="416"/>
      <c r="ACK76" s="416"/>
      <c r="ACL76" s="416"/>
      <c r="ACM76" s="416"/>
      <c r="ACN76" s="416"/>
      <c r="ACO76" s="416"/>
      <c r="ACP76" s="416"/>
      <c r="ACQ76" s="416"/>
      <c r="ACR76" s="416"/>
      <c r="ACS76" s="416"/>
      <c r="ACT76" s="416"/>
      <c r="ACU76" s="416"/>
      <c r="ACV76" s="416"/>
      <c r="ACW76" s="416"/>
      <c r="ACX76" s="416"/>
      <c r="ACY76" s="416"/>
      <c r="ACZ76" s="417"/>
      <c r="ADA76" s="415"/>
      <c r="ADB76" s="416"/>
      <c r="ADC76" s="416"/>
      <c r="ADD76" s="416"/>
      <c r="ADE76" s="416"/>
      <c r="ADF76" s="416"/>
      <c r="ADG76" s="416"/>
      <c r="ADH76" s="416"/>
      <c r="ADI76" s="416"/>
      <c r="ADJ76" s="416"/>
      <c r="ADK76" s="416"/>
      <c r="ADL76" s="416"/>
      <c r="ADM76" s="416"/>
      <c r="ADN76" s="416"/>
      <c r="ADO76" s="416"/>
      <c r="ADP76" s="416"/>
      <c r="ADQ76" s="416"/>
      <c r="ADR76" s="416"/>
      <c r="ADS76" s="416"/>
      <c r="ADT76" s="416"/>
      <c r="ADU76" s="416"/>
      <c r="ADV76" s="416"/>
      <c r="ADW76" s="416"/>
      <c r="ADX76" s="416"/>
      <c r="ADY76" s="416"/>
      <c r="ADZ76" s="416"/>
      <c r="AEA76" s="416"/>
      <c r="AEB76" s="416"/>
      <c r="AEC76" s="416"/>
      <c r="AED76" s="417"/>
      <c r="AEE76" s="415"/>
      <c r="AEF76" s="416"/>
      <c r="AEG76" s="416"/>
      <c r="AEH76" s="416"/>
      <c r="AEI76" s="416"/>
      <c r="AEJ76" s="416"/>
      <c r="AEK76" s="416"/>
      <c r="AEL76" s="416"/>
      <c r="AEM76" s="416"/>
      <c r="AEN76" s="416"/>
      <c r="AEO76" s="416"/>
      <c r="AEP76" s="416"/>
      <c r="AEQ76" s="416"/>
      <c r="AER76" s="416"/>
      <c r="AES76" s="416"/>
      <c r="AET76" s="416"/>
      <c r="AEU76" s="416"/>
      <c r="AEV76" s="416"/>
      <c r="AEW76" s="416"/>
      <c r="AEX76" s="416"/>
      <c r="AEY76" s="416"/>
      <c r="AEZ76" s="416"/>
      <c r="AFA76" s="416"/>
      <c r="AFB76" s="416"/>
      <c r="AFC76" s="416"/>
      <c r="AFD76" s="416"/>
      <c r="AFE76" s="416"/>
      <c r="AFF76" s="416"/>
      <c r="AFG76" s="416"/>
      <c r="AFH76" s="417"/>
      <c r="AFI76" s="415"/>
      <c r="AFJ76" s="416"/>
      <c r="AFK76" s="416"/>
      <c r="AFL76" s="416"/>
      <c r="AFM76" s="416"/>
      <c r="AFN76" s="416"/>
      <c r="AFO76" s="416"/>
      <c r="AFP76" s="416"/>
      <c r="AFQ76" s="416"/>
      <c r="AFR76" s="416"/>
      <c r="AFS76" s="416"/>
      <c r="AFT76" s="416"/>
      <c r="AFU76" s="416"/>
      <c r="AFV76" s="416"/>
      <c r="AFW76" s="416"/>
      <c r="AFX76" s="416"/>
      <c r="AFY76" s="416"/>
      <c r="AFZ76" s="416"/>
      <c r="AGA76" s="416"/>
      <c r="AGB76" s="416"/>
      <c r="AGC76" s="416"/>
      <c r="AGD76" s="416"/>
      <c r="AGE76" s="416"/>
      <c r="AGF76" s="416"/>
      <c r="AGG76" s="416"/>
      <c r="AGH76" s="416"/>
      <c r="AGI76" s="416"/>
      <c r="AGJ76" s="416"/>
      <c r="AGK76" s="416"/>
      <c r="AGL76" s="417"/>
      <c r="AGM76" s="415"/>
      <c r="AGN76" s="416"/>
      <c r="AGO76" s="416"/>
      <c r="AGP76" s="416"/>
      <c r="AGQ76" s="416"/>
      <c r="AGR76" s="416"/>
      <c r="AGS76" s="416"/>
      <c r="AGT76" s="416"/>
      <c r="AGU76" s="416"/>
      <c r="AGV76" s="416"/>
      <c r="AGW76" s="416"/>
      <c r="AGX76" s="416"/>
      <c r="AGY76" s="416"/>
      <c r="AGZ76" s="416"/>
      <c r="AHA76" s="416"/>
      <c r="AHB76" s="416"/>
      <c r="AHC76" s="416"/>
      <c r="AHD76" s="416"/>
      <c r="AHE76" s="416"/>
      <c r="AHF76" s="416"/>
      <c r="AHG76" s="416"/>
      <c r="AHH76" s="416"/>
      <c r="AHI76" s="416"/>
      <c r="AHJ76" s="416"/>
      <c r="AHK76" s="416"/>
      <c r="AHL76" s="416"/>
      <c r="AHM76" s="416"/>
      <c r="AHN76" s="416"/>
      <c r="AHO76" s="416"/>
      <c r="AHP76" s="417"/>
      <c r="AHQ76" s="415"/>
      <c r="AHR76" s="416"/>
      <c r="AHS76" s="416"/>
      <c r="AHT76" s="416"/>
      <c r="AHU76" s="416"/>
      <c r="AHV76" s="416"/>
      <c r="AHW76" s="416"/>
      <c r="AHX76" s="416"/>
      <c r="AHY76" s="416"/>
      <c r="AHZ76" s="416"/>
      <c r="AIA76" s="416"/>
      <c r="AIB76" s="416"/>
      <c r="AIC76" s="416"/>
      <c r="AID76" s="416"/>
      <c r="AIE76" s="416"/>
      <c r="AIF76" s="416"/>
      <c r="AIG76" s="416"/>
      <c r="AIH76" s="416"/>
      <c r="AII76" s="416"/>
      <c r="AIJ76" s="416"/>
      <c r="AIK76" s="416"/>
      <c r="AIL76" s="416"/>
      <c r="AIM76" s="416"/>
      <c r="AIN76" s="416"/>
      <c r="AIO76" s="416"/>
      <c r="AIP76" s="416"/>
      <c r="AIQ76" s="416"/>
      <c r="AIR76" s="416"/>
      <c r="AIS76" s="416"/>
      <c r="AIT76" s="417"/>
      <c r="AIU76" s="415"/>
      <c r="AIV76" s="416"/>
      <c r="AIW76" s="416"/>
      <c r="AIX76" s="416"/>
      <c r="AIY76" s="416"/>
      <c r="AIZ76" s="416"/>
      <c r="AJA76" s="416"/>
      <c r="AJB76" s="416"/>
      <c r="AJC76" s="416"/>
      <c r="AJD76" s="416"/>
      <c r="AJE76" s="416"/>
      <c r="AJF76" s="416"/>
      <c r="AJG76" s="416"/>
      <c r="AJH76" s="416"/>
      <c r="AJI76" s="416"/>
      <c r="AJJ76" s="416"/>
      <c r="AJK76" s="416"/>
      <c r="AJL76" s="416"/>
      <c r="AJM76" s="416"/>
      <c r="AJN76" s="416"/>
      <c r="AJO76" s="416"/>
      <c r="AJP76" s="416"/>
      <c r="AJQ76" s="416"/>
      <c r="AJR76" s="416"/>
      <c r="AJS76" s="416"/>
      <c r="AJT76" s="416"/>
      <c r="AJU76" s="416"/>
      <c r="AJV76" s="416"/>
      <c r="AJW76" s="416"/>
      <c r="AJX76" s="417"/>
      <c r="AJY76" s="415"/>
      <c r="AJZ76" s="416"/>
      <c r="AKA76" s="416"/>
      <c r="AKB76" s="416"/>
      <c r="AKC76" s="416"/>
      <c r="AKD76" s="416"/>
      <c r="AKE76" s="416"/>
      <c r="AKF76" s="416"/>
      <c r="AKG76" s="416"/>
      <c r="AKH76" s="416"/>
      <c r="AKI76" s="416"/>
      <c r="AKJ76" s="416"/>
      <c r="AKK76" s="416"/>
      <c r="AKL76" s="416"/>
      <c r="AKM76" s="416"/>
      <c r="AKN76" s="416"/>
      <c r="AKO76" s="416"/>
      <c r="AKP76" s="416"/>
      <c r="AKQ76" s="416"/>
      <c r="AKR76" s="416"/>
      <c r="AKS76" s="416"/>
      <c r="AKT76" s="416"/>
      <c r="AKU76" s="416"/>
      <c r="AKV76" s="416"/>
      <c r="AKW76" s="416"/>
      <c r="AKX76" s="416"/>
      <c r="AKY76" s="416"/>
      <c r="AKZ76" s="416"/>
      <c r="ALA76" s="416"/>
      <c r="ALB76" s="417"/>
      <c r="ALC76" s="415"/>
      <c r="ALD76" s="416"/>
      <c r="ALE76" s="416"/>
      <c r="ALF76" s="416"/>
      <c r="ALG76" s="416"/>
      <c r="ALH76" s="416"/>
      <c r="ALI76" s="416"/>
      <c r="ALJ76" s="416"/>
      <c r="ALK76" s="416"/>
      <c r="ALL76" s="416"/>
      <c r="ALM76" s="416"/>
      <c r="ALN76" s="416"/>
      <c r="ALO76" s="416"/>
      <c r="ALP76" s="416"/>
      <c r="ALQ76" s="416"/>
      <c r="ALR76" s="416"/>
      <c r="ALS76" s="416"/>
      <c r="ALT76" s="416"/>
      <c r="ALU76" s="416"/>
      <c r="ALV76" s="416"/>
      <c r="ALW76" s="416"/>
      <c r="ALX76" s="416"/>
      <c r="ALY76" s="416"/>
      <c r="ALZ76" s="416"/>
      <c r="AMA76" s="416"/>
      <c r="AMB76" s="416"/>
      <c r="AMC76" s="416"/>
      <c r="AMD76" s="416"/>
      <c r="AME76" s="416"/>
      <c r="AMF76" s="417"/>
      <c r="AMG76" s="415"/>
      <c r="AMH76" s="416"/>
      <c r="AMI76" s="416"/>
      <c r="AMJ76" s="416"/>
      <c r="AMK76" s="416"/>
      <c r="AML76" s="416"/>
      <c r="AMM76" s="416"/>
      <c r="AMN76" s="416"/>
      <c r="AMO76" s="416"/>
      <c r="AMP76" s="416"/>
      <c r="AMQ76" s="416"/>
      <c r="AMR76" s="416"/>
      <c r="AMS76" s="416"/>
      <c r="AMT76" s="416"/>
      <c r="AMU76" s="416"/>
      <c r="AMV76" s="416"/>
      <c r="AMW76" s="416"/>
      <c r="AMX76" s="416"/>
      <c r="AMY76" s="416"/>
      <c r="AMZ76" s="416"/>
      <c r="ANA76" s="416"/>
      <c r="ANB76" s="416"/>
      <c r="ANC76" s="416"/>
      <c r="AND76" s="416"/>
      <c r="ANE76" s="416"/>
      <c r="ANF76" s="416"/>
      <c r="ANG76" s="416"/>
      <c r="ANH76" s="416"/>
      <c r="ANI76" s="416"/>
      <c r="ANJ76" s="417"/>
      <c r="ANK76" s="415"/>
      <c r="ANL76" s="416"/>
      <c r="ANM76" s="416"/>
      <c r="ANN76" s="416"/>
      <c r="ANO76" s="416"/>
      <c r="ANP76" s="416"/>
      <c r="ANQ76" s="416"/>
      <c r="ANR76" s="416"/>
      <c r="ANS76" s="416"/>
      <c r="ANT76" s="416"/>
      <c r="ANU76" s="416"/>
      <c r="ANV76" s="416"/>
      <c r="ANW76" s="416"/>
      <c r="ANX76" s="416"/>
      <c r="ANY76" s="416"/>
      <c r="ANZ76" s="416"/>
      <c r="AOA76" s="416"/>
      <c r="AOB76" s="416"/>
      <c r="AOC76" s="416"/>
      <c r="AOD76" s="416"/>
      <c r="AOE76" s="416"/>
      <c r="AOF76" s="416"/>
      <c r="AOG76" s="416"/>
      <c r="AOH76" s="416"/>
      <c r="AOI76" s="416"/>
      <c r="AOJ76" s="416"/>
      <c r="AOK76" s="416"/>
      <c r="AOL76" s="416"/>
      <c r="AOM76" s="416"/>
      <c r="AON76" s="417"/>
      <c r="AOO76" s="415"/>
      <c r="AOP76" s="416"/>
      <c r="AOQ76" s="416"/>
      <c r="AOR76" s="416"/>
      <c r="AOS76" s="416"/>
      <c r="AOT76" s="416"/>
      <c r="AOU76" s="416"/>
      <c r="AOV76" s="416"/>
      <c r="AOW76" s="416"/>
      <c r="AOX76" s="416"/>
      <c r="AOY76" s="416"/>
      <c r="AOZ76" s="416"/>
      <c r="APA76" s="416"/>
      <c r="APB76" s="416"/>
      <c r="APC76" s="416"/>
      <c r="APD76" s="416"/>
      <c r="APE76" s="416"/>
      <c r="APF76" s="416"/>
      <c r="APG76" s="416"/>
      <c r="APH76" s="416"/>
      <c r="API76" s="416"/>
      <c r="APJ76" s="416"/>
      <c r="APK76" s="416"/>
      <c r="APL76" s="416"/>
      <c r="APM76" s="416"/>
      <c r="APN76" s="416"/>
      <c r="APO76" s="416"/>
      <c r="APP76" s="416"/>
      <c r="APQ76" s="416"/>
      <c r="APR76" s="417"/>
      <c r="APS76" s="415"/>
      <c r="APT76" s="416"/>
      <c r="APU76" s="416"/>
      <c r="APV76" s="416"/>
      <c r="APW76" s="416"/>
      <c r="APX76" s="416"/>
      <c r="APY76" s="416"/>
      <c r="APZ76" s="416"/>
      <c r="AQA76" s="416"/>
      <c r="AQB76" s="416"/>
      <c r="AQC76" s="416"/>
      <c r="AQD76" s="416"/>
      <c r="AQE76" s="416"/>
      <c r="AQF76" s="416"/>
      <c r="AQG76" s="416"/>
      <c r="AQH76" s="416"/>
      <c r="AQI76" s="416"/>
      <c r="AQJ76" s="416"/>
      <c r="AQK76" s="416"/>
      <c r="AQL76" s="416"/>
      <c r="AQM76" s="416"/>
      <c r="AQN76" s="416"/>
      <c r="AQO76" s="416"/>
      <c r="AQP76" s="416"/>
      <c r="AQQ76" s="416"/>
      <c r="AQR76" s="416"/>
      <c r="AQS76" s="416"/>
      <c r="AQT76" s="416"/>
      <c r="AQU76" s="416"/>
      <c r="AQV76" s="417"/>
      <c r="AQW76" s="415"/>
      <c r="AQX76" s="416"/>
      <c r="AQY76" s="416"/>
      <c r="AQZ76" s="416"/>
      <c r="ARA76" s="416"/>
      <c r="ARB76" s="416"/>
      <c r="ARC76" s="416"/>
      <c r="ARD76" s="416"/>
      <c r="ARE76" s="416"/>
      <c r="ARF76" s="416"/>
      <c r="ARG76" s="416"/>
      <c r="ARH76" s="416"/>
      <c r="ARI76" s="416"/>
      <c r="ARJ76" s="416"/>
      <c r="ARK76" s="416"/>
      <c r="ARL76" s="416"/>
      <c r="ARM76" s="416"/>
      <c r="ARN76" s="416"/>
      <c r="ARO76" s="416"/>
      <c r="ARP76" s="416"/>
      <c r="ARQ76" s="416"/>
      <c r="ARR76" s="416"/>
      <c r="ARS76" s="416"/>
      <c r="ART76" s="416"/>
      <c r="ARU76" s="416"/>
      <c r="ARV76" s="416"/>
      <c r="ARW76" s="416"/>
      <c r="ARX76" s="416"/>
      <c r="ARY76" s="416"/>
      <c r="ARZ76" s="417"/>
      <c r="ASA76" s="415"/>
      <c r="ASB76" s="416"/>
      <c r="ASC76" s="416"/>
      <c r="ASD76" s="416"/>
      <c r="ASE76" s="416"/>
      <c r="ASF76" s="416"/>
      <c r="ASG76" s="416"/>
      <c r="ASH76" s="416"/>
      <c r="ASI76" s="416"/>
      <c r="ASJ76" s="416"/>
      <c r="ASK76" s="416"/>
      <c r="ASL76" s="416"/>
      <c r="ASM76" s="416"/>
      <c r="ASN76" s="416"/>
      <c r="ASO76" s="416"/>
      <c r="ASP76" s="416"/>
      <c r="ASQ76" s="416"/>
      <c r="ASR76" s="416"/>
      <c r="ASS76" s="416"/>
      <c r="AST76" s="416"/>
      <c r="ASU76" s="416"/>
      <c r="ASV76" s="416"/>
      <c r="ASW76" s="416"/>
      <c r="ASX76" s="416"/>
      <c r="ASY76" s="416"/>
      <c r="ASZ76" s="416"/>
      <c r="ATA76" s="416"/>
      <c r="ATB76" s="416"/>
      <c r="ATC76" s="416"/>
      <c r="ATD76" s="417"/>
      <c r="ATE76" s="415"/>
      <c r="ATF76" s="416"/>
      <c r="ATG76" s="416"/>
      <c r="ATH76" s="416"/>
      <c r="ATI76" s="416"/>
      <c r="ATJ76" s="416"/>
      <c r="ATK76" s="416"/>
      <c r="ATL76" s="416"/>
      <c r="ATM76" s="416"/>
      <c r="ATN76" s="416"/>
      <c r="ATO76" s="416"/>
      <c r="ATP76" s="416"/>
      <c r="ATQ76" s="416"/>
      <c r="ATR76" s="416"/>
      <c r="ATS76" s="416"/>
      <c r="ATT76" s="416"/>
      <c r="ATU76" s="416"/>
      <c r="ATV76" s="416"/>
      <c r="ATW76" s="416"/>
      <c r="ATX76" s="416"/>
      <c r="ATY76" s="416"/>
      <c r="ATZ76" s="416"/>
      <c r="AUA76" s="416"/>
      <c r="AUB76" s="416"/>
      <c r="AUC76" s="416"/>
      <c r="AUD76" s="416"/>
      <c r="AUE76" s="416"/>
      <c r="AUF76" s="416"/>
      <c r="AUG76" s="416"/>
      <c r="AUH76" s="417"/>
      <c r="AUI76" s="415"/>
      <c r="AUJ76" s="416"/>
      <c r="AUK76" s="416"/>
      <c r="AUL76" s="416"/>
      <c r="AUM76" s="416"/>
      <c r="AUN76" s="416"/>
      <c r="AUO76" s="416"/>
      <c r="AUP76" s="416"/>
      <c r="AUQ76" s="416"/>
      <c r="AUR76" s="416"/>
      <c r="AUS76" s="416"/>
      <c r="AUT76" s="416"/>
      <c r="AUU76" s="416"/>
      <c r="AUV76" s="416"/>
      <c r="AUW76" s="416"/>
      <c r="AUX76" s="416"/>
      <c r="AUY76" s="416"/>
      <c r="AUZ76" s="416"/>
      <c r="AVA76" s="416"/>
      <c r="AVB76" s="416"/>
      <c r="AVC76" s="416"/>
      <c r="AVD76" s="416"/>
      <c r="AVE76" s="416"/>
      <c r="AVF76" s="416"/>
      <c r="AVG76" s="416"/>
      <c r="AVH76" s="416"/>
      <c r="AVI76" s="416"/>
      <c r="AVJ76" s="416"/>
      <c r="AVK76" s="416"/>
      <c r="AVL76" s="417"/>
      <c r="AVM76" s="415"/>
      <c r="AVN76" s="416"/>
      <c r="AVO76" s="416"/>
      <c r="AVP76" s="416"/>
      <c r="AVQ76" s="416"/>
      <c r="AVR76" s="416"/>
      <c r="AVS76" s="416"/>
      <c r="AVT76" s="416"/>
      <c r="AVU76" s="416"/>
      <c r="AVV76" s="416"/>
      <c r="AVW76" s="416"/>
      <c r="AVX76" s="416"/>
      <c r="AVY76" s="416"/>
      <c r="AVZ76" s="416"/>
      <c r="AWA76" s="416"/>
      <c r="AWB76" s="416"/>
      <c r="AWC76" s="416"/>
      <c r="AWD76" s="416"/>
      <c r="AWE76" s="416"/>
      <c r="AWF76" s="416"/>
      <c r="AWG76" s="416"/>
      <c r="AWH76" s="416"/>
      <c r="AWI76" s="416"/>
      <c r="AWJ76" s="416"/>
      <c r="AWK76" s="416"/>
      <c r="AWL76" s="416"/>
      <c r="AWM76" s="416"/>
      <c r="AWN76" s="416"/>
      <c r="AWO76" s="416"/>
      <c r="AWP76" s="417"/>
      <c r="AWQ76" s="415"/>
      <c r="AWR76" s="416"/>
      <c r="AWS76" s="416"/>
      <c r="AWT76" s="416"/>
      <c r="AWU76" s="416"/>
      <c r="AWV76" s="416"/>
      <c r="AWW76" s="416"/>
      <c r="AWX76" s="416"/>
      <c r="AWY76" s="416"/>
      <c r="AWZ76" s="416"/>
      <c r="AXA76" s="416"/>
      <c r="AXB76" s="416"/>
      <c r="AXC76" s="416"/>
      <c r="AXD76" s="416"/>
      <c r="AXE76" s="416"/>
      <c r="AXF76" s="416"/>
      <c r="AXG76" s="416"/>
      <c r="AXH76" s="416"/>
      <c r="AXI76" s="416"/>
      <c r="AXJ76" s="416"/>
      <c r="AXK76" s="416"/>
      <c r="AXL76" s="416"/>
      <c r="AXM76" s="416"/>
      <c r="AXN76" s="416"/>
      <c r="AXO76" s="416"/>
      <c r="AXP76" s="416"/>
      <c r="AXQ76" s="416"/>
      <c r="AXR76" s="416"/>
      <c r="AXS76" s="416"/>
      <c r="AXT76" s="417"/>
      <c r="AXU76" s="415"/>
      <c r="AXV76" s="416"/>
      <c r="AXW76" s="416"/>
      <c r="AXX76" s="416"/>
      <c r="AXY76" s="416"/>
      <c r="AXZ76" s="416"/>
      <c r="AYA76" s="416"/>
      <c r="AYB76" s="416"/>
      <c r="AYC76" s="416"/>
      <c r="AYD76" s="416"/>
      <c r="AYE76" s="416"/>
      <c r="AYF76" s="416"/>
      <c r="AYG76" s="416"/>
      <c r="AYH76" s="416"/>
      <c r="AYI76" s="416"/>
      <c r="AYJ76" s="416"/>
      <c r="AYK76" s="416"/>
      <c r="AYL76" s="416"/>
      <c r="AYM76" s="416"/>
      <c r="AYN76" s="416"/>
      <c r="AYO76" s="416"/>
      <c r="AYP76" s="416"/>
      <c r="AYQ76" s="416"/>
      <c r="AYR76" s="416"/>
      <c r="AYS76" s="416"/>
      <c r="AYT76" s="416"/>
      <c r="AYU76" s="416"/>
      <c r="AYV76" s="416"/>
      <c r="AYW76" s="416"/>
      <c r="AYX76" s="417"/>
      <c r="AYY76" s="415"/>
      <c r="AYZ76" s="416"/>
      <c r="AZA76" s="416"/>
      <c r="AZB76" s="416"/>
      <c r="AZC76" s="416"/>
      <c r="AZD76" s="416"/>
      <c r="AZE76" s="416"/>
      <c r="AZF76" s="416"/>
      <c r="AZG76" s="416"/>
      <c r="AZH76" s="416"/>
      <c r="AZI76" s="416"/>
      <c r="AZJ76" s="416"/>
      <c r="AZK76" s="416"/>
      <c r="AZL76" s="416"/>
      <c r="AZM76" s="416"/>
      <c r="AZN76" s="416"/>
      <c r="AZO76" s="416"/>
      <c r="AZP76" s="416"/>
      <c r="AZQ76" s="416"/>
      <c r="AZR76" s="416"/>
      <c r="AZS76" s="416"/>
      <c r="AZT76" s="416"/>
      <c r="AZU76" s="416"/>
      <c r="AZV76" s="416"/>
      <c r="AZW76" s="416"/>
      <c r="AZX76" s="416"/>
      <c r="AZY76" s="416"/>
      <c r="AZZ76" s="416"/>
      <c r="BAA76" s="416"/>
      <c r="BAB76" s="417"/>
      <c r="BAC76" s="415"/>
      <c r="BAD76" s="416"/>
      <c r="BAE76" s="416"/>
      <c r="BAF76" s="416"/>
      <c r="BAG76" s="416"/>
      <c r="BAH76" s="416"/>
      <c r="BAI76" s="416"/>
      <c r="BAJ76" s="416"/>
      <c r="BAK76" s="416"/>
      <c r="BAL76" s="416"/>
      <c r="BAM76" s="416"/>
      <c r="BAN76" s="416"/>
      <c r="BAO76" s="416"/>
      <c r="BAP76" s="416"/>
      <c r="BAQ76" s="416"/>
      <c r="BAR76" s="416"/>
      <c r="BAS76" s="416"/>
      <c r="BAT76" s="416"/>
      <c r="BAU76" s="416"/>
      <c r="BAV76" s="416"/>
      <c r="BAW76" s="416"/>
      <c r="BAX76" s="416"/>
      <c r="BAY76" s="416"/>
      <c r="BAZ76" s="416"/>
      <c r="BBA76" s="416"/>
      <c r="BBB76" s="416"/>
      <c r="BBC76" s="416"/>
      <c r="BBD76" s="416"/>
      <c r="BBE76" s="416"/>
      <c r="BBF76" s="417"/>
      <c r="BBG76" s="415"/>
      <c r="BBH76" s="416"/>
      <c r="BBI76" s="416"/>
      <c r="BBJ76" s="416"/>
      <c r="BBK76" s="416"/>
      <c r="BBL76" s="416"/>
      <c r="BBM76" s="416"/>
      <c r="BBN76" s="416"/>
      <c r="BBO76" s="416"/>
      <c r="BBP76" s="416"/>
      <c r="BBQ76" s="416"/>
      <c r="BBR76" s="416"/>
      <c r="BBS76" s="416"/>
      <c r="BBT76" s="416"/>
      <c r="BBU76" s="416"/>
      <c r="BBV76" s="416"/>
      <c r="BBW76" s="416"/>
      <c r="BBX76" s="416"/>
      <c r="BBY76" s="416"/>
      <c r="BBZ76" s="416"/>
      <c r="BCA76" s="416"/>
      <c r="BCB76" s="416"/>
      <c r="BCC76" s="416"/>
      <c r="BCD76" s="416"/>
      <c r="BCE76" s="416"/>
      <c r="BCF76" s="416"/>
      <c r="BCG76" s="416"/>
      <c r="BCH76" s="416"/>
      <c r="BCI76" s="416"/>
      <c r="BCJ76" s="417"/>
      <c r="BCK76" s="415"/>
      <c r="BCL76" s="416"/>
      <c r="BCM76" s="416"/>
      <c r="BCN76" s="416"/>
      <c r="BCO76" s="416"/>
      <c r="BCP76" s="416"/>
      <c r="BCQ76" s="416"/>
      <c r="BCR76" s="416"/>
      <c r="BCS76" s="416"/>
      <c r="BCT76" s="416"/>
      <c r="BCU76" s="416"/>
      <c r="BCV76" s="416"/>
      <c r="BCW76" s="416"/>
      <c r="BCX76" s="416"/>
      <c r="BCY76" s="416"/>
      <c r="BCZ76" s="416"/>
      <c r="BDA76" s="416"/>
      <c r="BDB76" s="416"/>
      <c r="BDC76" s="416"/>
      <c r="BDD76" s="416"/>
      <c r="BDE76" s="416"/>
      <c r="BDF76" s="416"/>
      <c r="BDG76" s="416"/>
      <c r="BDH76" s="416"/>
      <c r="BDI76" s="416"/>
      <c r="BDJ76" s="416"/>
      <c r="BDK76" s="416"/>
      <c r="BDL76" s="416"/>
      <c r="BDM76" s="416"/>
      <c r="BDN76" s="417"/>
      <c r="BDO76" s="415"/>
      <c r="BDP76" s="416"/>
      <c r="BDQ76" s="416"/>
      <c r="BDR76" s="416"/>
      <c r="BDS76" s="416"/>
      <c r="BDT76" s="416"/>
      <c r="BDU76" s="416"/>
      <c r="BDV76" s="416"/>
      <c r="BDW76" s="416"/>
      <c r="BDX76" s="416"/>
      <c r="BDY76" s="416"/>
      <c r="BDZ76" s="416"/>
      <c r="BEA76" s="416"/>
      <c r="BEB76" s="416"/>
      <c r="BEC76" s="416"/>
      <c r="BED76" s="416"/>
      <c r="BEE76" s="416"/>
      <c r="BEF76" s="416"/>
      <c r="BEG76" s="416"/>
      <c r="BEH76" s="416"/>
      <c r="BEI76" s="416"/>
      <c r="BEJ76" s="416"/>
      <c r="BEK76" s="416"/>
      <c r="BEL76" s="416"/>
      <c r="BEM76" s="416"/>
      <c r="BEN76" s="416"/>
      <c r="BEO76" s="416"/>
      <c r="BEP76" s="416"/>
      <c r="BEQ76" s="416"/>
      <c r="BER76" s="417"/>
      <c r="BES76" s="415"/>
      <c r="BET76" s="416"/>
      <c r="BEU76" s="416"/>
      <c r="BEV76" s="416"/>
      <c r="BEW76" s="416"/>
      <c r="BEX76" s="416"/>
      <c r="BEY76" s="416"/>
      <c r="BEZ76" s="416"/>
      <c r="BFA76" s="416"/>
      <c r="BFB76" s="416"/>
      <c r="BFC76" s="416"/>
      <c r="BFD76" s="416"/>
      <c r="BFE76" s="416"/>
      <c r="BFF76" s="416"/>
      <c r="BFG76" s="416"/>
      <c r="BFH76" s="416"/>
      <c r="BFI76" s="416"/>
      <c r="BFJ76" s="416"/>
      <c r="BFK76" s="416"/>
      <c r="BFL76" s="416"/>
      <c r="BFM76" s="416"/>
      <c r="BFN76" s="416"/>
      <c r="BFO76" s="416"/>
      <c r="BFP76" s="416"/>
      <c r="BFQ76" s="416"/>
      <c r="BFR76" s="416"/>
      <c r="BFS76" s="416"/>
      <c r="BFT76" s="416"/>
      <c r="BFU76" s="416"/>
      <c r="BFV76" s="417"/>
      <c r="BFW76" s="415"/>
      <c r="BFX76" s="416"/>
      <c r="BFY76" s="416"/>
      <c r="BFZ76" s="416"/>
      <c r="BGA76" s="416"/>
      <c r="BGB76" s="416"/>
      <c r="BGC76" s="416"/>
      <c r="BGD76" s="416"/>
      <c r="BGE76" s="416"/>
      <c r="BGF76" s="416"/>
      <c r="BGG76" s="416"/>
      <c r="BGH76" s="416"/>
      <c r="BGI76" s="416"/>
      <c r="BGJ76" s="416"/>
      <c r="BGK76" s="416"/>
      <c r="BGL76" s="416"/>
      <c r="BGM76" s="416"/>
      <c r="BGN76" s="416"/>
      <c r="BGO76" s="416"/>
      <c r="BGP76" s="416"/>
      <c r="BGQ76" s="416"/>
      <c r="BGR76" s="416"/>
      <c r="BGS76" s="416"/>
      <c r="BGT76" s="416"/>
      <c r="BGU76" s="416"/>
      <c r="BGV76" s="416"/>
      <c r="BGW76" s="416"/>
      <c r="BGX76" s="416"/>
      <c r="BGY76" s="416"/>
      <c r="BGZ76" s="417"/>
      <c r="BHA76" s="415"/>
      <c r="BHB76" s="416"/>
      <c r="BHC76" s="416"/>
      <c r="BHD76" s="416"/>
      <c r="BHE76" s="416"/>
      <c r="BHF76" s="416"/>
      <c r="BHG76" s="416"/>
      <c r="BHH76" s="416"/>
      <c r="BHI76" s="416"/>
      <c r="BHJ76" s="416"/>
      <c r="BHK76" s="416"/>
      <c r="BHL76" s="416"/>
      <c r="BHM76" s="416"/>
      <c r="BHN76" s="416"/>
      <c r="BHO76" s="416"/>
      <c r="BHP76" s="416"/>
      <c r="BHQ76" s="416"/>
      <c r="BHR76" s="416"/>
      <c r="BHS76" s="416"/>
      <c r="BHT76" s="416"/>
      <c r="BHU76" s="416"/>
      <c r="BHV76" s="416"/>
      <c r="BHW76" s="416"/>
      <c r="BHX76" s="416"/>
      <c r="BHY76" s="416"/>
      <c r="BHZ76" s="416"/>
      <c r="BIA76" s="416"/>
      <c r="BIB76" s="416"/>
      <c r="BIC76" s="416"/>
      <c r="BID76" s="417"/>
      <c r="BIE76" s="415"/>
      <c r="BIF76" s="416"/>
      <c r="BIG76" s="416"/>
      <c r="BIH76" s="416"/>
      <c r="BII76" s="416"/>
      <c r="BIJ76" s="416"/>
      <c r="BIK76" s="416"/>
      <c r="BIL76" s="416"/>
      <c r="BIM76" s="416"/>
      <c r="BIN76" s="416"/>
      <c r="BIO76" s="416"/>
      <c r="BIP76" s="416"/>
      <c r="BIQ76" s="416"/>
      <c r="BIR76" s="416"/>
      <c r="BIS76" s="416"/>
      <c r="BIT76" s="416"/>
      <c r="BIU76" s="416"/>
      <c r="BIV76" s="416"/>
      <c r="BIW76" s="416"/>
      <c r="BIX76" s="416"/>
      <c r="BIY76" s="416"/>
      <c r="BIZ76" s="416"/>
      <c r="BJA76" s="416"/>
      <c r="BJB76" s="416"/>
      <c r="BJC76" s="416"/>
      <c r="BJD76" s="416"/>
      <c r="BJE76" s="416"/>
      <c r="BJF76" s="416"/>
      <c r="BJG76" s="416"/>
      <c r="BJH76" s="417"/>
      <c r="BJI76" s="415"/>
      <c r="BJJ76" s="416"/>
      <c r="BJK76" s="416"/>
      <c r="BJL76" s="416"/>
      <c r="BJM76" s="416"/>
      <c r="BJN76" s="416"/>
      <c r="BJO76" s="416"/>
      <c r="BJP76" s="416"/>
      <c r="BJQ76" s="416"/>
      <c r="BJR76" s="416"/>
      <c r="BJS76" s="416"/>
      <c r="BJT76" s="416"/>
      <c r="BJU76" s="416"/>
      <c r="BJV76" s="416"/>
      <c r="BJW76" s="416"/>
      <c r="BJX76" s="416"/>
      <c r="BJY76" s="416"/>
      <c r="BJZ76" s="416"/>
      <c r="BKA76" s="416"/>
      <c r="BKB76" s="416"/>
      <c r="BKC76" s="416"/>
      <c r="BKD76" s="416"/>
      <c r="BKE76" s="416"/>
      <c r="BKF76" s="416"/>
      <c r="BKG76" s="416"/>
      <c r="BKH76" s="416"/>
      <c r="BKI76" s="416"/>
      <c r="BKJ76" s="416"/>
      <c r="BKK76" s="416"/>
      <c r="BKL76" s="417"/>
      <c r="BKM76" s="415"/>
      <c r="BKN76" s="416"/>
      <c r="BKO76" s="416"/>
      <c r="BKP76" s="416"/>
      <c r="BKQ76" s="416"/>
      <c r="BKR76" s="416"/>
      <c r="BKS76" s="416"/>
      <c r="BKT76" s="416"/>
      <c r="BKU76" s="416"/>
      <c r="BKV76" s="416"/>
      <c r="BKW76" s="416"/>
      <c r="BKX76" s="416"/>
      <c r="BKY76" s="416"/>
      <c r="BKZ76" s="416"/>
      <c r="BLA76" s="416"/>
      <c r="BLB76" s="416"/>
      <c r="BLC76" s="416"/>
      <c r="BLD76" s="416"/>
      <c r="BLE76" s="416"/>
      <c r="BLF76" s="416"/>
      <c r="BLG76" s="416"/>
      <c r="BLH76" s="416"/>
      <c r="BLI76" s="416"/>
      <c r="BLJ76" s="416"/>
      <c r="BLK76" s="416"/>
      <c r="BLL76" s="416"/>
      <c r="BLM76" s="416"/>
      <c r="BLN76" s="416"/>
      <c r="BLO76" s="416"/>
      <c r="BLP76" s="417"/>
      <c r="BLQ76" s="415"/>
      <c r="BLR76" s="416"/>
      <c r="BLS76" s="416"/>
      <c r="BLT76" s="416"/>
      <c r="BLU76" s="416"/>
      <c r="BLV76" s="416"/>
      <c r="BLW76" s="416"/>
      <c r="BLX76" s="416"/>
      <c r="BLY76" s="416"/>
      <c r="BLZ76" s="416"/>
      <c r="BMA76" s="416"/>
      <c r="BMB76" s="416"/>
      <c r="BMC76" s="416"/>
      <c r="BMD76" s="416"/>
      <c r="BME76" s="416"/>
      <c r="BMF76" s="416"/>
      <c r="BMG76" s="416"/>
      <c r="BMH76" s="416"/>
      <c r="BMI76" s="416"/>
      <c r="BMJ76" s="416"/>
      <c r="BMK76" s="416"/>
      <c r="BML76" s="416"/>
      <c r="BMM76" s="416"/>
      <c r="BMN76" s="416"/>
      <c r="BMO76" s="416"/>
      <c r="BMP76" s="416"/>
      <c r="BMQ76" s="416"/>
      <c r="BMR76" s="416"/>
      <c r="BMS76" s="416"/>
      <c r="BMT76" s="417"/>
      <c r="BMU76" s="415"/>
      <c r="BMV76" s="416"/>
      <c r="BMW76" s="416"/>
      <c r="BMX76" s="416"/>
      <c r="BMY76" s="416"/>
      <c r="BMZ76" s="416"/>
      <c r="BNA76" s="416"/>
      <c r="BNB76" s="416"/>
      <c r="BNC76" s="416"/>
      <c r="BND76" s="416"/>
      <c r="BNE76" s="416"/>
      <c r="BNF76" s="416"/>
      <c r="BNG76" s="416"/>
      <c r="BNH76" s="416"/>
      <c r="BNI76" s="416"/>
      <c r="BNJ76" s="416"/>
      <c r="BNK76" s="416"/>
      <c r="BNL76" s="416"/>
      <c r="BNM76" s="416"/>
      <c r="BNN76" s="416"/>
      <c r="BNO76" s="416"/>
      <c r="BNP76" s="416"/>
      <c r="BNQ76" s="416"/>
      <c r="BNR76" s="416"/>
      <c r="BNS76" s="416"/>
      <c r="BNT76" s="416"/>
      <c r="BNU76" s="416"/>
      <c r="BNV76" s="416"/>
      <c r="BNW76" s="416"/>
      <c r="BNX76" s="417"/>
      <c r="BNY76" s="415"/>
      <c r="BNZ76" s="416"/>
      <c r="BOA76" s="416"/>
      <c r="BOB76" s="416"/>
      <c r="BOC76" s="416"/>
      <c r="BOD76" s="416"/>
      <c r="BOE76" s="416"/>
      <c r="BOF76" s="416"/>
      <c r="BOG76" s="416"/>
      <c r="BOH76" s="416"/>
      <c r="BOI76" s="416"/>
      <c r="BOJ76" s="416"/>
      <c r="BOK76" s="416"/>
      <c r="BOL76" s="416"/>
      <c r="BOM76" s="416"/>
      <c r="BON76" s="416"/>
      <c r="BOO76" s="416"/>
      <c r="BOP76" s="416"/>
      <c r="BOQ76" s="416"/>
      <c r="BOR76" s="416"/>
      <c r="BOS76" s="416"/>
      <c r="BOT76" s="416"/>
      <c r="BOU76" s="416"/>
      <c r="BOV76" s="416"/>
      <c r="BOW76" s="416"/>
      <c r="BOX76" s="416"/>
      <c r="BOY76" s="416"/>
      <c r="BOZ76" s="416"/>
      <c r="BPA76" s="416"/>
      <c r="BPB76" s="417"/>
      <c r="BPC76" s="415"/>
      <c r="BPD76" s="416"/>
      <c r="BPE76" s="416"/>
      <c r="BPF76" s="416"/>
      <c r="BPG76" s="416"/>
      <c r="BPH76" s="416"/>
      <c r="BPI76" s="416"/>
      <c r="BPJ76" s="416"/>
      <c r="BPK76" s="416"/>
      <c r="BPL76" s="416"/>
      <c r="BPM76" s="416"/>
      <c r="BPN76" s="416"/>
      <c r="BPO76" s="416"/>
      <c r="BPP76" s="416"/>
      <c r="BPQ76" s="416"/>
      <c r="BPR76" s="416"/>
      <c r="BPS76" s="416"/>
      <c r="BPT76" s="416"/>
      <c r="BPU76" s="416"/>
      <c r="BPV76" s="416"/>
      <c r="BPW76" s="416"/>
      <c r="BPX76" s="416"/>
      <c r="BPY76" s="416"/>
      <c r="BPZ76" s="416"/>
      <c r="BQA76" s="416"/>
      <c r="BQB76" s="416"/>
      <c r="BQC76" s="416"/>
      <c r="BQD76" s="416"/>
      <c r="BQE76" s="416"/>
      <c r="BQF76" s="417"/>
      <c r="BQG76" s="415"/>
      <c r="BQH76" s="416"/>
      <c r="BQI76" s="416"/>
      <c r="BQJ76" s="416"/>
      <c r="BQK76" s="416"/>
      <c r="BQL76" s="416"/>
      <c r="BQM76" s="416"/>
      <c r="BQN76" s="416"/>
      <c r="BQO76" s="416"/>
      <c r="BQP76" s="416"/>
      <c r="BQQ76" s="416"/>
      <c r="BQR76" s="416"/>
      <c r="BQS76" s="416"/>
      <c r="BQT76" s="416"/>
      <c r="BQU76" s="416"/>
      <c r="BQV76" s="416"/>
      <c r="BQW76" s="416"/>
      <c r="BQX76" s="416"/>
      <c r="BQY76" s="416"/>
      <c r="BQZ76" s="416"/>
      <c r="BRA76" s="416"/>
      <c r="BRB76" s="416"/>
      <c r="BRC76" s="416"/>
      <c r="BRD76" s="416"/>
      <c r="BRE76" s="416"/>
      <c r="BRF76" s="416"/>
      <c r="BRG76" s="416"/>
      <c r="BRH76" s="416"/>
      <c r="BRI76" s="416"/>
      <c r="BRJ76" s="417"/>
      <c r="BRK76" s="415"/>
      <c r="BRL76" s="416"/>
      <c r="BRM76" s="416"/>
      <c r="BRN76" s="416"/>
      <c r="BRO76" s="416"/>
      <c r="BRP76" s="416"/>
      <c r="BRQ76" s="416"/>
      <c r="BRR76" s="416"/>
      <c r="BRS76" s="416"/>
      <c r="BRT76" s="416"/>
      <c r="BRU76" s="416"/>
      <c r="BRV76" s="416"/>
      <c r="BRW76" s="416"/>
      <c r="BRX76" s="416"/>
      <c r="BRY76" s="416"/>
      <c r="BRZ76" s="416"/>
      <c r="BSA76" s="416"/>
      <c r="BSB76" s="416"/>
      <c r="BSC76" s="416"/>
      <c r="BSD76" s="416"/>
      <c r="BSE76" s="416"/>
      <c r="BSF76" s="416"/>
      <c r="BSG76" s="416"/>
      <c r="BSH76" s="416"/>
      <c r="BSI76" s="416"/>
      <c r="BSJ76" s="416"/>
      <c r="BSK76" s="416"/>
      <c r="BSL76" s="416"/>
      <c r="BSM76" s="416"/>
      <c r="BSN76" s="417"/>
      <c r="BSO76" s="415"/>
      <c r="BSP76" s="416"/>
      <c r="BSQ76" s="416"/>
      <c r="BSR76" s="416"/>
      <c r="BSS76" s="416"/>
      <c r="BST76" s="416"/>
      <c r="BSU76" s="416"/>
      <c r="BSV76" s="416"/>
      <c r="BSW76" s="416"/>
      <c r="BSX76" s="416"/>
      <c r="BSY76" s="416"/>
      <c r="BSZ76" s="416"/>
      <c r="BTA76" s="416"/>
      <c r="BTB76" s="416"/>
      <c r="BTC76" s="416"/>
      <c r="BTD76" s="416"/>
      <c r="BTE76" s="416"/>
      <c r="BTF76" s="416"/>
      <c r="BTG76" s="416"/>
      <c r="BTH76" s="416"/>
      <c r="BTI76" s="416"/>
      <c r="BTJ76" s="416"/>
      <c r="BTK76" s="416"/>
      <c r="BTL76" s="416"/>
      <c r="BTM76" s="416"/>
      <c r="BTN76" s="416"/>
      <c r="BTO76" s="416"/>
      <c r="BTP76" s="416"/>
      <c r="BTQ76" s="416"/>
      <c r="BTR76" s="417"/>
      <c r="BTS76" s="415"/>
      <c r="BTT76" s="416"/>
      <c r="BTU76" s="416"/>
      <c r="BTV76" s="416"/>
      <c r="BTW76" s="416"/>
      <c r="BTX76" s="416"/>
      <c r="BTY76" s="416"/>
      <c r="BTZ76" s="416"/>
      <c r="BUA76" s="416"/>
      <c r="BUB76" s="416"/>
      <c r="BUC76" s="416"/>
      <c r="BUD76" s="416"/>
      <c r="BUE76" s="416"/>
      <c r="BUF76" s="416"/>
      <c r="BUG76" s="416"/>
      <c r="BUH76" s="416"/>
      <c r="BUI76" s="416"/>
      <c r="BUJ76" s="416"/>
      <c r="BUK76" s="416"/>
      <c r="BUL76" s="416"/>
      <c r="BUM76" s="416"/>
      <c r="BUN76" s="416"/>
      <c r="BUO76" s="416"/>
      <c r="BUP76" s="416"/>
      <c r="BUQ76" s="416"/>
      <c r="BUR76" s="416"/>
      <c r="BUS76" s="416"/>
      <c r="BUT76" s="416"/>
      <c r="BUU76" s="416"/>
      <c r="BUV76" s="417"/>
      <c r="BUW76" s="415"/>
      <c r="BUX76" s="416"/>
      <c r="BUY76" s="416"/>
      <c r="BUZ76" s="416"/>
      <c r="BVA76" s="416"/>
      <c r="BVB76" s="416"/>
      <c r="BVC76" s="416"/>
      <c r="BVD76" s="416"/>
      <c r="BVE76" s="416"/>
      <c r="BVF76" s="416"/>
      <c r="BVG76" s="416"/>
      <c r="BVH76" s="416"/>
      <c r="BVI76" s="416"/>
      <c r="BVJ76" s="416"/>
      <c r="BVK76" s="416"/>
      <c r="BVL76" s="416"/>
      <c r="BVM76" s="416"/>
      <c r="BVN76" s="416"/>
      <c r="BVO76" s="416"/>
      <c r="BVP76" s="416"/>
      <c r="BVQ76" s="416"/>
      <c r="BVR76" s="416"/>
      <c r="BVS76" s="416"/>
      <c r="BVT76" s="416"/>
      <c r="BVU76" s="416"/>
      <c r="BVV76" s="416"/>
      <c r="BVW76" s="416"/>
      <c r="BVX76" s="416"/>
      <c r="BVY76" s="416"/>
      <c r="BVZ76" s="417"/>
      <c r="BWA76" s="415"/>
      <c r="BWB76" s="416"/>
      <c r="BWC76" s="416"/>
      <c r="BWD76" s="416"/>
      <c r="BWE76" s="416"/>
      <c r="BWF76" s="416"/>
      <c r="BWG76" s="416"/>
      <c r="BWH76" s="416"/>
      <c r="BWI76" s="416"/>
      <c r="BWJ76" s="416"/>
      <c r="BWK76" s="416"/>
      <c r="BWL76" s="416"/>
      <c r="BWM76" s="416"/>
      <c r="BWN76" s="416"/>
      <c r="BWO76" s="416"/>
      <c r="BWP76" s="416"/>
      <c r="BWQ76" s="416"/>
      <c r="BWR76" s="416"/>
      <c r="BWS76" s="416"/>
      <c r="BWT76" s="416"/>
      <c r="BWU76" s="416"/>
      <c r="BWV76" s="416"/>
      <c r="BWW76" s="416"/>
      <c r="BWX76" s="416"/>
      <c r="BWY76" s="416"/>
      <c r="BWZ76" s="416"/>
      <c r="BXA76" s="416"/>
      <c r="BXB76" s="416"/>
      <c r="BXC76" s="416"/>
      <c r="BXD76" s="417"/>
      <c r="BXE76" s="415"/>
      <c r="BXF76" s="416"/>
      <c r="BXG76" s="416"/>
      <c r="BXH76" s="416"/>
      <c r="BXI76" s="416"/>
      <c r="BXJ76" s="416"/>
      <c r="BXK76" s="416"/>
      <c r="BXL76" s="416"/>
      <c r="BXM76" s="416"/>
      <c r="BXN76" s="416"/>
      <c r="BXO76" s="416"/>
      <c r="BXP76" s="416"/>
      <c r="BXQ76" s="416"/>
      <c r="BXR76" s="416"/>
      <c r="BXS76" s="416"/>
      <c r="BXT76" s="416"/>
      <c r="BXU76" s="416"/>
      <c r="BXV76" s="416"/>
      <c r="BXW76" s="416"/>
      <c r="BXX76" s="416"/>
      <c r="BXY76" s="416"/>
      <c r="BXZ76" s="416"/>
      <c r="BYA76" s="416"/>
      <c r="BYB76" s="416"/>
      <c r="BYC76" s="416"/>
      <c r="BYD76" s="416"/>
      <c r="BYE76" s="416"/>
      <c r="BYF76" s="416"/>
      <c r="BYG76" s="416"/>
      <c r="BYH76" s="417"/>
      <c r="BYI76" s="415"/>
      <c r="BYJ76" s="416"/>
      <c r="BYK76" s="416"/>
      <c r="BYL76" s="416"/>
      <c r="BYM76" s="416"/>
      <c r="BYN76" s="416"/>
      <c r="BYO76" s="416"/>
      <c r="BYP76" s="416"/>
      <c r="BYQ76" s="416"/>
      <c r="BYR76" s="416"/>
      <c r="BYS76" s="416"/>
      <c r="BYT76" s="416"/>
      <c r="BYU76" s="416"/>
      <c r="BYV76" s="416"/>
      <c r="BYW76" s="416"/>
      <c r="BYX76" s="416"/>
      <c r="BYY76" s="416"/>
      <c r="BYZ76" s="416"/>
      <c r="BZA76" s="416"/>
      <c r="BZB76" s="416"/>
      <c r="BZC76" s="416"/>
      <c r="BZD76" s="416"/>
      <c r="BZE76" s="416"/>
      <c r="BZF76" s="416"/>
      <c r="BZG76" s="416"/>
      <c r="BZH76" s="416"/>
      <c r="BZI76" s="416"/>
      <c r="BZJ76" s="416"/>
      <c r="BZK76" s="416"/>
      <c r="BZL76" s="417"/>
      <c r="BZM76" s="415"/>
      <c r="BZN76" s="416"/>
      <c r="BZO76" s="416"/>
      <c r="BZP76" s="416"/>
      <c r="BZQ76" s="416"/>
      <c r="BZR76" s="416"/>
      <c r="BZS76" s="416"/>
      <c r="BZT76" s="416"/>
      <c r="BZU76" s="416"/>
      <c r="BZV76" s="416"/>
      <c r="BZW76" s="416"/>
      <c r="BZX76" s="416"/>
      <c r="BZY76" s="416"/>
      <c r="BZZ76" s="416"/>
      <c r="CAA76" s="416"/>
      <c r="CAB76" s="416"/>
      <c r="CAC76" s="416"/>
      <c r="CAD76" s="416"/>
      <c r="CAE76" s="416"/>
      <c r="CAF76" s="416"/>
      <c r="CAG76" s="416"/>
      <c r="CAH76" s="416"/>
      <c r="CAI76" s="416"/>
      <c r="CAJ76" s="416"/>
      <c r="CAK76" s="416"/>
      <c r="CAL76" s="416"/>
      <c r="CAM76" s="416"/>
      <c r="CAN76" s="416"/>
      <c r="CAO76" s="416"/>
      <c r="CAP76" s="417"/>
      <c r="CAQ76" s="415"/>
      <c r="CAR76" s="416"/>
      <c r="CAS76" s="416"/>
      <c r="CAT76" s="416"/>
      <c r="CAU76" s="416"/>
      <c r="CAV76" s="416"/>
      <c r="CAW76" s="416"/>
      <c r="CAX76" s="416"/>
      <c r="CAY76" s="416"/>
      <c r="CAZ76" s="416"/>
      <c r="CBA76" s="416"/>
      <c r="CBB76" s="416"/>
      <c r="CBC76" s="416"/>
      <c r="CBD76" s="416"/>
      <c r="CBE76" s="416"/>
      <c r="CBF76" s="416"/>
      <c r="CBG76" s="416"/>
      <c r="CBH76" s="416"/>
      <c r="CBI76" s="416"/>
      <c r="CBJ76" s="416"/>
      <c r="CBK76" s="416"/>
      <c r="CBL76" s="416"/>
      <c r="CBM76" s="416"/>
      <c r="CBN76" s="416"/>
      <c r="CBO76" s="416"/>
      <c r="CBP76" s="416"/>
      <c r="CBQ76" s="416"/>
      <c r="CBR76" s="416"/>
      <c r="CBS76" s="416"/>
      <c r="CBT76" s="417"/>
      <c r="CBU76" s="415"/>
      <c r="CBV76" s="416"/>
      <c r="CBW76" s="416"/>
      <c r="CBX76" s="416"/>
      <c r="CBY76" s="416"/>
      <c r="CBZ76" s="416"/>
      <c r="CCA76" s="416"/>
      <c r="CCB76" s="416"/>
      <c r="CCC76" s="416"/>
      <c r="CCD76" s="416"/>
      <c r="CCE76" s="416"/>
      <c r="CCF76" s="416"/>
      <c r="CCG76" s="416"/>
      <c r="CCH76" s="416"/>
      <c r="CCI76" s="416"/>
      <c r="CCJ76" s="416"/>
      <c r="CCK76" s="416"/>
      <c r="CCL76" s="416"/>
      <c r="CCM76" s="416"/>
      <c r="CCN76" s="416"/>
      <c r="CCO76" s="416"/>
      <c r="CCP76" s="416"/>
      <c r="CCQ76" s="416"/>
      <c r="CCR76" s="416"/>
      <c r="CCS76" s="416"/>
      <c r="CCT76" s="416"/>
      <c r="CCU76" s="416"/>
      <c r="CCV76" s="416"/>
      <c r="CCW76" s="416"/>
      <c r="CCX76" s="417"/>
      <c r="CCY76" s="415"/>
      <c r="CCZ76" s="416"/>
      <c r="CDA76" s="416"/>
      <c r="CDB76" s="416"/>
      <c r="CDC76" s="416"/>
      <c r="CDD76" s="416"/>
      <c r="CDE76" s="416"/>
      <c r="CDF76" s="416"/>
      <c r="CDG76" s="416"/>
      <c r="CDH76" s="416"/>
      <c r="CDI76" s="416"/>
      <c r="CDJ76" s="416"/>
      <c r="CDK76" s="416"/>
      <c r="CDL76" s="416"/>
      <c r="CDM76" s="416"/>
      <c r="CDN76" s="416"/>
      <c r="CDO76" s="416"/>
      <c r="CDP76" s="416"/>
      <c r="CDQ76" s="416"/>
      <c r="CDR76" s="416"/>
      <c r="CDS76" s="416"/>
      <c r="CDT76" s="416"/>
      <c r="CDU76" s="416"/>
      <c r="CDV76" s="416"/>
      <c r="CDW76" s="416"/>
      <c r="CDX76" s="416"/>
      <c r="CDY76" s="416"/>
      <c r="CDZ76" s="416"/>
      <c r="CEA76" s="416"/>
      <c r="CEB76" s="417"/>
      <c r="CEC76" s="415"/>
      <c r="CED76" s="416"/>
      <c r="CEE76" s="416"/>
      <c r="CEF76" s="416"/>
      <c r="CEG76" s="416"/>
      <c r="CEH76" s="416"/>
      <c r="CEI76" s="416"/>
      <c r="CEJ76" s="416"/>
      <c r="CEK76" s="416"/>
      <c r="CEL76" s="416"/>
      <c r="CEM76" s="416"/>
      <c r="CEN76" s="416"/>
      <c r="CEO76" s="416"/>
      <c r="CEP76" s="416"/>
      <c r="CEQ76" s="416"/>
      <c r="CER76" s="416"/>
      <c r="CES76" s="416"/>
      <c r="CET76" s="416"/>
      <c r="CEU76" s="416"/>
      <c r="CEV76" s="416"/>
      <c r="CEW76" s="416"/>
      <c r="CEX76" s="416"/>
      <c r="CEY76" s="416"/>
      <c r="CEZ76" s="416"/>
      <c r="CFA76" s="416"/>
      <c r="CFB76" s="416"/>
      <c r="CFC76" s="416"/>
      <c r="CFD76" s="416"/>
      <c r="CFE76" s="416"/>
      <c r="CFF76" s="417"/>
      <c r="CFG76" s="415"/>
      <c r="CFH76" s="416"/>
      <c r="CFI76" s="416"/>
      <c r="CFJ76" s="416"/>
      <c r="CFK76" s="416"/>
      <c r="CFL76" s="416"/>
      <c r="CFM76" s="416"/>
      <c r="CFN76" s="416"/>
      <c r="CFO76" s="416"/>
      <c r="CFP76" s="416"/>
      <c r="CFQ76" s="416"/>
      <c r="CFR76" s="416"/>
      <c r="CFS76" s="416"/>
      <c r="CFT76" s="416"/>
      <c r="CFU76" s="416"/>
      <c r="CFV76" s="416"/>
      <c r="CFW76" s="416"/>
      <c r="CFX76" s="416"/>
      <c r="CFY76" s="416"/>
      <c r="CFZ76" s="416"/>
      <c r="CGA76" s="416"/>
      <c r="CGB76" s="416"/>
      <c r="CGC76" s="416"/>
      <c r="CGD76" s="416"/>
      <c r="CGE76" s="416"/>
      <c r="CGF76" s="416"/>
      <c r="CGG76" s="416"/>
      <c r="CGH76" s="416"/>
      <c r="CGI76" s="416"/>
      <c r="CGJ76" s="417"/>
      <c r="CGK76" s="415"/>
      <c r="CGL76" s="416"/>
      <c r="CGM76" s="416"/>
      <c r="CGN76" s="416"/>
      <c r="CGO76" s="416"/>
      <c r="CGP76" s="416"/>
      <c r="CGQ76" s="416"/>
      <c r="CGR76" s="416"/>
      <c r="CGS76" s="416"/>
      <c r="CGT76" s="416"/>
      <c r="CGU76" s="416"/>
      <c r="CGV76" s="416"/>
      <c r="CGW76" s="416"/>
      <c r="CGX76" s="416"/>
      <c r="CGY76" s="416"/>
      <c r="CGZ76" s="416"/>
      <c r="CHA76" s="416"/>
      <c r="CHB76" s="416"/>
      <c r="CHC76" s="416"/>
      <c r="CHD76" s="416"/>
      <c r="CHE76" s="416"/>
      <c r="CHF76" s="416"/>
      <c r="CHG76" s="416"/>
      <c r="CHH76" s="416"/>
      <c r="CHI76" s="416"/>
      <c r="CHJ76" s="416"/>
      <c r="CHK76" s="416"/>
      <c r="CHL76" s="416"/>
      <c r="CHM76" s="416"/>
      <c r="CHN76" s="417"/>
      <c r="CHO76" s="415"/>
      <c r="CHP76" s="416"/>
      <c r="CHQ76" s="416"/>
      <c r="CHR76" s="416"/>
      <c r="CHS76" s="416"/>
      <c r="CHT76" s="416"/>
      <c r="CHU76" s="416"/>
      <c r="CHV76" s="416"/>
      <c r="CHW76" s="416"/>
      <c r="CHX76" s="416"/>
      <c r="CHY76" s="416"/>
      <c r="CHZ76" s="416"/>
      <c r="CIA76" s="416"/>
      <c r="CIB76" s="416"/>
      <c r="CIC76" s="416"/>
      <c r="CID76" s="416"/>
      <c r="CIE76" s="416"/>
      <c r="CIF76" s="416"/>
      <c r="CIG76" s="416"/>
      <c r="CIH76" s="416"/>
      <c r="CII76" s="416"/>
      <c r="CIJ76" s="416"/>
      <c r="CIK76" s="416"/>
      <c r="CIL76" s="416"/>
      <c r="CIM76" s="416"/>
      <c r="CIN76" s="416"/>
      <c r="CIO76" s="416"/>
      <c r="CIP76" s="416"/>
      <c r="CIQ76" s="416"/>
      <c r="CIR76" s="417"/>
      <c r="CIS76" s="415"/>
      <c r="CIT76" s="416"/>
      <c r="CIU76" s="416"/>
      <c r="CIV76" s="416"/>
      <c r="CIW76" s="416"/>
      <c r="CIX76" s="416"/>
      <c r="CIY76" s="416"/>
      <c r="CIZ76" s="416"/>
      <c r="CJA76" s="416"/>
      <c r="CJB76" s="416"/>
      <c r="CJC76" s="416"/>
      <c r="CJD76" s="416"/>
      <c r="CJE76" s="416"/>
      <c r="CJF76" s="416"/>
      <c r="CJG76" s="416"/>
      <c r="CJH76" s="416"/>
      <c r="CJI76" s="416"/>
      <c r="CJJ76" s="416"/>
      <c r="CJK76" s="416"/>
      <c r="CJL76" s="416"/>
      <c r="CJM76" s="416"/>
      <c r="CJN76" s="416"/>
      <c r="CJO76" s="416"/>
      <c r="CJP76" s="416"/>
      <c r="CJQ76" s="416"/>
      <c r="CJR76" s="416"/>
      <c r="CJS76" s="416"/>
      <c r="CJT76" s="416"/>
      <c r="CJU76" s="416"/>
      <c r="CJV76" s="417"/>
      <c r="CJW76" s="415"/>
      <c r="CJX76" s="416"/>
      <c r="CJY76" s="416"/>
      <c r="CJZ76" s="416"/>
      <c r="CKA76" s="416"/>
      <c r="CKB76" s="416"/>
      <c r="CKC76" s="416"/>
      <c r="CKD76" s="416"/>
      <c r="CKE76" s="416"/>
      <c r="CKF76" s="416"/>
      <c r="CKG76" s="416"/>
      <c r="CKH76" s="416"/>
      <c r="CKI76" s="416"/>
      <c r="CKJ76" s="416"/>
      <c r="CKK76" s="416"/>
      <c r="CKL76" s="416"/>
      <c r="CKM76" s="416"/>
      <c r="CKN76" s="416"/>
      <c r="CKO76" s="416"/>
      <c r="CKP76" s="416"/>
      <c r="CKQ76" s="416"/>
      <c r="CKR76" s="416"/>
      <c r="CKS76" s="416"/>
      <c r="CKT76" s="416"/>
      <c r="CKU76" s="416"/>
      <c r="CKV76" s="416"/>
      <c r="CKW76" s="416"/>
      <c r="CKX76" s="416"/>
      <c r="CKY76" s="416"/>
      <c r="CKZ76" s="417"/>
      <c r="CLA76" s="415"/>
      <c r="CLB76" s="416"/>
      <c r="CLC76" s="416"/>
      <c r="CLD76" s="416"/>
      <c r="CLE76" s="416"/>
      <c r="CLF76" s="416"/>
      <c r="CLG76" s="416"/>
      <c r="CLH76" s="416"/>
      <c r="CLI76" s="416"/>
      <c r="CLJ76" s="416"/>
      <c r="CLK76" s="416"/>
      <c r="CLL76" s="416"/>
      <c r="CLM76" s="416"/>
      <c r="CLN76" s="416"/>
      <c r="CLO76" s="416"/>
      <c r="CLP76" s="416"/>
      <c r="CLQ76" s="416"/>
      <c r="CLR76" s="416"/>
      <c r="CLS76" s="416"/>
      <c r="CLT76" s="416"/>
      <c r="CLU76" s="416"/>
      <c r="CLV76" s="416"/>
      <c r="CLW76" s="416"/>
      <c r="CLX76" s="416"/>
      <c r="CLY76" s="416"/>
      <c r="CLZ76" s="416"/>
      <c r="CMA76" s="416"/>
      <c r="CMB76" s="416"/>
      <c r="CMC76" s="416"/>
      <c r="CMD76" s="417"/>
      <c r="CME76" s="415"/>
      <c r="CMF76" s="416"/>
      <c r="CMG76" s="416"/>
      <c r="CMH76" s="416"/>
      <c r="CMI76" s="416"/>
      <c r="CMJ76" s="416"/>
      <c r="CMK76" s="416"/>
      <c r="CML76" s="416"/>
      <c r="CMM76" s="416"/>
      <c r="CMN76" s="416"/>
      <c r="CMO76" s="416"/>
      <c r="CMP76" s="416"/>
      <c r="CMQ76" s="416"/>
      <c r="CMR76" s="416"/>
      <c r="CMS76" s="416"/>
      <c r="CMT76" s="416"/>
      <c r="CMU76" s="416"/>
      <c r="CMV76" s="416"/>
      <c r="CMW76" s="416"/>
      <c r="CMX76" s="416"/>
      <c r="CMY76" s="416"/>
      <c r="CMZ76" s="416"/>
      <c r="CNA76" s="416"/>
      <c r="CNB76" s="416"/>
      <c r="CNC76" s="416"/>
      <c r="CND76" s="416"/>
      <c r="CNE76" s="416"/>
      <c r="CNF76" s="416"/>
      <c r="CNG76" s="416"/>
      <c r="CNH76" s="417"/>
      <c r="CNI76" s="415"/>
      <c r="CNJ76" s="416"/>
      <c r="CNK76" s="416"/>
      <c r="CNL76" s="416"/>
      <c r="CNM76" s="416"/>
      <c r="CNN76" s="416"/>
      <c r="CNO76" s="416"/>
      <c r="CNP76" s="416"/>
      <c r="CNQ76" s="416"/>
      <c r="CNR76" s="416"/>
      <c r="CNS76" s="416"/>
      <c r="CNT76" s="416"/>
      <c r="CNU76" s="416"/>
      <c r="CNV76" s="416"/>
      <c r="CNW76" s="416"/>
      <c r="CNX76" s="416"/>
      <c r="CNY76" s="416"/>
      <c r="CNZ76" s="416"/>
      <c r="COA76" s="416"/>
      <c r="COB76" s="416"/>
      <c r="COC76" s="416"/>
      <c r="COD76" s="416"/>
      <c r="COE76" s="416"/>
      <c r="COF76" s="416"/>
      <c r="COG76" s="416"/>
      <c r="COH76" s="416"/>
      <c r="COI76" s="416"/>
      <c r="COJ76" s="416"/>
      <c r="COK76" s="416"/>
      <c r="COL76" s="417"/>
      <c r="COM76" s="415"/>
      <c r="CON76" s="416"/>
      <c r="COO76" s="416"/>
      <c r="COP76" s="416"/>
      <c r="COQ76" s="416"/>
      <c r="COR76" s="416"/>
      <c r="COS76" s="416"/>
      <c r="COT76" s="416"/>
      <c r="COU76" s="416"/>
      <c r="COV76" s="416"/>
      <c r="COW76" s="416"/>
      <c r="COX76" s="416"/>
      <c r="COY76" s="416"/>
      <c r="COZ76" s="416"/>
      <c r="CPA76" s="416"/>
      <c r="CPB76" s="416"/>
      <c r="CPC76" s="416"/>
      <c r="CPD76" s="416"/>
      <c r="CPE76" s="416"/>
      <c r="CPF76" s="416"/>
      <c r="CPG76" s="416"/>
      <c r="CPH76" s="416"/>
      <c r="CPI76" s="416"/>
      <c r="CPJ76" s="416"/>
      <c r="CPK76" s="416"/>
      <c r="CPL76" s="416"/>
      <c r="CPM76" s="416"/>
      <c r="CPN76" s="416"/>
      <c r="CPO76" s="416"/>
      <c r="CPP76" s="417"/>
      <c r="CPQ76" s="415"/>
      <c r="CPR76" s="416"/>
      <c r="CPS76" s="416"/>
      <c r="CPT76" s="416"/>
      <c r="CPU76" s="416"/>
      <c r="CPV76" s="416"/>
      <c r="CPW76" s="416"/>
      <c r="CPX76" s="416"/>
      <c r="CPY76" s="416"/>
      <c r="CPZ76" s="416"/>
      <c r="CQA76" s="416"/>
      <c r="CQB76" s="416"/>
      <c r="CQC76" s="416"/>
      <c r="CQD76" s="416"/>
      <c r="CQE76" s="416"/>
      <c r="CQF76" s="416"/>
      <c r="CQG76" s="416"/>
      <c r="CQH76" s="416"/>
      <c r="CQI76" s="416"/>
      <c r="CQJ76" s="416"/>
      <c r="CQK76" s="416"/>
      <c r="CQL76" s="416"/>
      <c r="CQM76" s="416"/>
      <c r="CQN76" s="416"/>
      <c r="CQO76" s="416"/>
      <c r="CQP76" s="416"/>
      <c r="CQQ76" s="416"/>
      <c r="CQR76" s="416"/>
      <c r="CQS76" s="416"/>
      <c r="CQT76" s="417"/>
      <c r="CQU76" s="415"/>
      <c r="CQV76" s="416"/>
      <c r="CQW76" s="416"/>
      <c r="CQX76" s="416"/>
      <c r="CQY76" s="416"/>
      <c r="CQZ76" s="416"/>
      <c r="CRA76" s="416"/>
      <c r="CRB76" s="416"/>
      <c r="CRC76" s="416"/>
      <c r="CRD76" s="416"/>
      <c r="CRE76" s="416"/>
      <c r="CRF76" s="416"/>
      <c r="CRG76" s="416"/>
      <c r="CRH76" s="416"/>
      <c r="CRI76" s="416"/>
      <c r="CRJ76" s="416"/>
      <c r="CRK76" s="416"/>
      <c r="CRL76" s="416"/>
      <c r="CRM76" s="416"/>
      <c r="CRN76" s="416"/>
      <c r="CRO76" s="416"/>
      <c r="CRP76" s="416"/>
      <c r="CRQ76" s="416"/>
      <c r="CRR76" s="416"/>
      <c r="CRS76" s="416"/>
      <c r="CRT76" s="416"/>
      <c r="CRU76" s="416"/>
      <c r="CRV76" s="416"/>
      <c r="CRW76" s="416"/>
      <c r="CRX76" s="417"/>
      <c r="CRY76" s="415"/>
      <c r="CRZ76" s="416"/>
      <c r="CSA76" s="416"/>
      <c r="CSB76" s="416"/>
      <c r="CSC76" s="416"/>
      <c r="CSD76" s="416"/>
      <c r="CSE76" s="416"/>
      <c r="CSF76" s="416"/>
      <c r="CSG76" s="416"/>
      <c r="CSH76" s="416"/>
      <c r="CSI76" s="416"/>
      <c r="CSJ76" s="416"/>
      <c r="CSK76" s="416"/>
      <c r="CSL76" s="416"/>
      <c r="CSM76" s="416"/>
      <c r="CSN76" s="416"/>
      <c r="CSO76" s="416"/>
      <c r="CSP76" s="416"/>
      <c r="CSQ76" s="416"/>
      <c r="CSR76" s="416"/>
      <c r="CSS76" s="416"/>
      <c r="CST76" s="416"/>
      <c r="CSU76" s="416"/>
      <c r="CSV76" s="416"/>
      <c r="CSW76" s="416"/>
      <c r="CSX76" s="416"/>
      <c r="CSY76" s="416"/>
      <c r="CSZ76" s="416"/>
      <c r="CTA76" s="416"/>
      <c r="CTB76" s="417"/>
      <c r="CTC76" s="415"/>
      <c r="CTD76" s="416"/>
      <c r="CTE76" s="416"/>
      <c r="CTF76" s="416"/>
      <c r="CTG76" s="416"/>
      <c r="CTH76" s="416"/>
      <c r="CTI76" s="416"/>
      <c r="CTJ76" s="416"/>
      <c r="CTK76" s="416"/>
      <c r="CTL76" s="416"/>
      <c r="CTM76" s="416"/>
      <c r="CTN76" s="416"/>
      <c r="CTO76" s="416"/>
      <c r="CTP76" s="416"/>
      <c r="CTQ76" s="416"/>
      <c r="CTR76" s="416"/>
      <c r="CTS76" s="416"/>
      <c r="CTT76" s="416"/>
      <c r="CTU76" s="416"/>
      <c r="CTV76" s="416"/>
      <c r="CTW76" s="416"/>
      <c r="CTX76" s="416"/>
      <c r="CTY76" s="416"/>
      <c r="CTZ76" s="416"/>
      <c r="CUA76" s="416"/>
      <c r="CUB76" s="416"/>
      <c r="CUC76" s="416"/>
      <c r="CUD76" s="416"/>
      <c r="CUE76" s="416"/>
      <c r="CUF76" s="417"/>
      <c r="CUG76" s="415"/>
      <c r="CUH76" s="416"/>
      <c r="CUI76" s="416"/>
      <c r="CUJ76" s="416"/>
      <c r="CUK76" s="416"/>
      <c r="CUL76" s="416"/>
      <c r="CUM76" s="416"/>
      <c r="CUN76" s="416"/>
      <c r="CUO76" s="416"/>
      <c r="CUP76" s="416"/>
      <c r="CUQ76" s="416"/>
      <c r="CUR76" s="416"/>
      <c r="CUS76" s="416"/>
      <c r="CUT76" s="416"/>
      <c r="CUU76" s="416"/>
      <c r="CUV76" s="416"/>
      <c r="CUW76" s="416"/>
      <c r="CUX76" s="416"/>
      <c r="CUY76" s="416"/>
      <c r="CUZ76" s="416"/>
      <c r="CVA76" s="416"/>
      <c r="CVB76" s="416"/>
      <c r="CVC76" s="416"/>
      <c r="CVD76" s="416"/>
      <c r="CVE76" s="416"/>
      <c r="CVF76" s="416"/>
      <c r="CVG76" s="416"/>
      <c r="CVH76" s="416"/>
      <c r="CVI76" s="416"/>
      <c r="CVJ76" s="417"/>
      <c r="CVK76" s="415"/>
      <c r="CVL76" s="416"/>
      <c r="CVM76" s="416"/>
      <c r="CVN76" s="416"/>
      <c r="CVO76" s="416"/>
      <c r="CVP76" s="416"/>
      <c r="CVQ76" s="416"/>
      <c r="CVR76" s="416"/>
      <c r="CVS76" s="416"/>
      <c r="CVT76" s="416"/>
      <c r="CVU76" s="416"/>
      <c r="CVV76" s="416"/>
      <c r="CVW76" s="416"/>
      <c r="CVX76" s="416"/>
      <c r="CVY76" s="416"/>
      <c r="CVZ76" s="416"/>
      <c r="CWA76" s="416"/>
      <c r="CWB76" s="416"/>
      <c r="CWC76" s="416"/>
      <c r="CWD76" s="416"/>
      <c r="CWE76" s="416"/>
      <c r="CWF76" s="416"/>
      <c r="CWG76" s="416"/>
      <c r="CWH76" s="416"/>
      <c r="CWI76" s="416"/>
      <c r="CWJ76" s="416"/>
      <c r="CWK76" s="416"/>
      <c r="CWL76" s="416"/>
      <c r="CWM76" s="416"/>
      <c r="CWN76" s="417"/>
      <c r="CWO76" s="415"/>
      <c r="CWP76" s="416"/>
      <c r="CWQ76" s="416"/>
      <c r="CWR76" s="416"/>
      <c r="CWS76" s="416"/>
      <c r="CWT76" s="416"/>
      <c r="CWU76" s="416"/>
      <c r="CWV76" s="416"/>
      <c r="CWW76" s="416"/>
      <c r="CWX76" s="416"/>
      <c r="CWY76" s="416"/>
      <c r="CWZ76" s="416"/>
      <c r="CXA76" s="416"/>
      <c r="CXB76" s="416"/>
      <c r="CXC76" s="416"/>
      <c r="CXD76" s="416"/>
      <c r="CXE76" s="416"/>
      <c r="CXF76" s="416"/>
      <c r="CXG76" s="416"/>
      <c r="CXH76" s="416"/>
      <c r="CXI76" s="416"/>
      <c r="CXJ76" s="416"/>
      <c r="CXK76" s="416"/>
      <c r="CXL76" s="416"/>
      <c r="CXM76" s="416"/>
      <c r="CXN76" s="416"/>
      <c r="CXO76" s="416"/>
      <c r="CXP76" s="416"/>
      <c r="CXQ76" s="416"/>
      <c r="CXR76" s="417"/>
      <c r="CXS76" s="415"/>
      <c r="CXT76" s="416"/>
      <c r="CXU76" s="416"/>
      <c r="CXV76" s="416"/>
      <c r="CXW76" s="416"/>
      <c r="CXX76" s="416"/>
      <c r="CXY76" s="416"/>
      <c r="CXZ76" s="416"/>
      <c r="CYA76" s="416"/>
      <c r="CYB76" s="416"/>
      <c r="CYC76" s="416"/>
      <c r="CYD76" s="416"/>
      <c r="CYE76" s="416"/>
      <c r="CYF76" s="416"/>
      <c r="CYG76" s="416"/>
      <c r="CYH76" s="416"/>
      <c r="CYI76" s="416"/>
      <c r="CYJ76" s="416"/>
      <c r="CYK76" s="416"/>
      <c r="CYL76" s="416"/>
      <c r="CYM76" s="416"/>
      <c r="CYN76" s="416"/>
      <c r="CYO76" s="416"/>
      <c r="CYP76" s="416"/>
      <c r="CYQ76" s="416"/>
      <c r="CYR76" s="416"/>
      <c r="CYS76" s="416"/>
      <c r="CYT76" s="416"/>
      <c r="CYU76" s="416"/>
      <c r="CYV76" s="417"/>
      <c r="CYW76" s="415"/>
      <c r="CYX76" s="416"/>
      <c r="CYY76" s="416"/>
      <c r="CYZ76" s="416"/>
      <c r="CZA76" s="416"/>
      <c r="CZB76" s="416"/>
      <c r="CZC76" s="416"/>
      <c r="CZD76" s="416"/>
      <c r="CZE76" s="416"/>
      <c r="CZF76" s="416"/>
      <c r="CZG76" s="416"/>
      <c r="CZH76" s="416"/>
      <c r="CZI76" s="416"/>
      <c r="CZJ76" s="416"/>
      <c r="CZK76" s="416"/>
      <c r="CZL76" s="416"/>
      <c r="CZM76" s="416"/>
      <c r="CZN76" s="416"/>
      <c r="CZO76" s="416"/>
      <c r="CZP76" s="416"/>
      <c r="CZQ76" s="416"/>
      <c r="CZR76" s="416"/>
      <c r="CZS76" s="416"/>
      <c r="CZT76" s="416"/>
      <c r="CZU76" s="416"/>
      <c r="CZV76" s="416"/>
      <c r="CZW76" s="416"/>
      <c r="CZX76" s="416"/>
      <c r="CZY76" s="416"/>
      <c r="CZZ76" s="417"/>
      <c r="DAA76" s="415"/>
      <c r="DAB76" s="416"/>
      <c r="DAC76" s="416"/>
      <c r="DAD76" s="416"/>
      <c r="DAE76" s="416"/>
      <c r="DAF76" s="416"/>
      <c r="DAG76" s="416"/>
      <c r="DAH76" s="416"/>
      <c r="DAI76" s="416"/>
      <c r="DAJ76" s="416"/>
      <c r="DAK76" s="416"/>
      <c r="DAL76" s="416"/>
      <c r="DAM76" s="416"/>
      <c r="DAN76" s="416"/>
      <c r="DAO76" s="416"/>
      <c r="DAP76" s="416"/>
      <c r="DAQ76" s="416"/>
      <c r="DAR76" s="416"/>
      <c r="DAS76" s="416"/>
      <c r="DAT76" s="416"/>
      <c r="DAU76" s="416"/>
      <c r="DAV76" s="416"/>
      <c r="DAW76" s="416"/>
      <c r="DAX76" s="416"/>
      <c r="DAY76" s="416"/>
      <c r="DAZ76" s="416"/>
      <c r="DBA76" s="416"/>
      <c r="DBB76" s="416"/>
      <c r="DBC76" s="416"/>
      <c r="DBD76" s="417"/>
      <c r="DBE76" s="415"/>
      <c r="DBF76" s="416"/>
      <c r="DBG76" s="416"/>
      <c r="DBH76" s="416"/>
      <c r="DBI76" s="416"/>
      <c r="DBJ76" s="416"/>
      <c r="DBK76" s="416"/>
      <c r="DBL76" s="416"/>
      <c r="DBM76" s="416"/>
      <c r="DBN76" s="416"/>
      <c r="DBO76" s="416"/>
      <c r="DBP76" s="416"/>
      <c r="DBQ76" s="416"/>
      <c r="DBR76" s="416"/>
      <c r="DBS76" s="416"/>
      <c r="DBT76" s="416"/>
      <c r="DBU76" s="416"/>
      <c r="DBV76" s="416"/>
      <c r="DBW76" s="416"/>
      <c r="DBX76" s="416"/>
      <c r="DBY76" s="416"/>
      <c r="DBZ76" s="416"/>
      <c r="DCA76" s="416"/>
      <c r="DCB76" s="416"/>
      <c r="DCC76" s="416"/>
      <c r="DCD76" s="416"/>
      <c r="DCE76" s="416"/>
      <c r="DCF76" s="416"/>
      <c r="DCG76" s="416"/>
      <c r="DCH76" s="417"/>
      <c r="DCI76" s="415"/>
      <c r="DCJ76" s="416"/>
      <c r="DCK76" s="416"/>
      <c r="DCL76" s="416"/>
      <c r="DCM76" s="416"/>
      <c r="DCN76" s="416"/>
      <c r="DCO76" s="416"/>
      <c r="DCP76" s="416"/>
      <c r="DCQ76" s="416"/>
      <c r="DCR76" s="416"/>
      <c r="DCS76" s="416"/>
      <c r="DCT76" s="416"/>
      <c r="DCU76" s="416"/>
      <c r="DCV76" s="416"/>
      <c r="DCW76" s="416"/>
      <c r="DCX76" s="416"/>
      <c r="DCY76" s="416"/>
      <c r="DCZ76" s="416"/>
      <c r="DDA76" s="416"/>
      <c r="DDB76" s="416"/>
      <c r="DDC76" s="416"/>
      <c r="DDD76" s="416"/>
      <c r="DDE76" s="416"/>
      <c r="DDF76" s="416"/>
      <c r="DDG76" s="416"/>
      <c r="DDH76" s="416"/>
      <c r="DDI76" s="416"/>
      <c r="DDJ76" s="416"/>
      <c r="DDK76" s="416"/>
      <c r="DDL76" s="417"/>
      <c r="DDM76" s="415"/>
      <c r="DDN76" s="416"/>
      <c r="DDO76" s="416"/>
      <c r="DDP76" s="416"/>
      <c r="DDQ76" s="416"/>
      <c r="DDR76" s="416"/>
      <c r="DDS76" s="416"/>
      <c r="DDT76" s="416"/>
      <c r="DDU76" s="416"/>
      <c r="DDV76" s="416"/>
      <c r="DDW76" s="416"/>
      <c r="DDX76" s="416"/>
      <c r="DDY76" s="416"/>
      <c r="DDZ76" s="416"/>
      <c r="DEA76" s="416"/>
      <c r="DEB76" s="416"/>
      <c r="DEC76" s="416"/>
      <c r="DED76" s="416"/>
      <c r="DEE76" s="416"/>
      <c r="DEF76" s="416"/>
      <c r="DEG76" s="416"/>
      <c r="DEH76" s="416"/>
      <c r="DEI76" s="416"/>
      <c r="DEJ76" s="416"/>
      <c r="DEK76" s="416"/>
      <c r="DEL76" s="416"/>
      <c r="DEM76" s="416"/>
      <c r="DEN76" s="416"/>
      <c r="DEO76" s="416"/>
      <c r="DEP76" s="417"/>
      <c r="DEQ76" s="415"/>
      <c r="DER76" s="416"/>
      <c r="DES76" s="416"/>
      <c r="DET76" s="416"/>
      <c r="DEU76" s="416"/>
      <c r="DEV76" s="416"/>
      <c r="DEW76" s="416"/>
      <c r="DEX76" s="416"/>
      <c r="DEY76" s="416"/>
      <c r="DEZ76" s="416"/>
      <c r="DFA76" s="416"/>
      <c r="DFB76" s="416"/>
      <c r="DFC76" s="416"/>
      <c r="DFD76" s="416"/>
      <c r="DFE76" s="416"/>
      <c r="DFF76" s="416"/>
      <c r="DFG76" s="416"/>
      <c r="DFH76" s="416"/>
      <c r="DFI76" s="416"/>
      <c r="DFJ76" s="416"/>
      <c r="DFK76" s="416"/>
      <c r="DFL76" s="416"/>
      <c r="DFM76" s="416"/>
      <c r="DFN76" s="416"/>
      <c r="DFO76" s="416"/>
      <c r="DFP76" s="416"/>
      <c r="DFQ76" s="416"/>
      <c r="DFR76" s="416"/>
      <c r="DFS76" s="416"/>
      <c r="DFT76" s="417"/>
      <c r="DFU76" s="415"/>
      <c r="DFV76" s="416"/>
      <c r="DFW76" s="416"/>
      <c r="DFX76" s="416"/>
      <c r="DFY76" s="416"/>
      <c r="DFZ76" s="416"/>
      <c r="DGA76" s="416"/>
      <c r="DGB76" s="416"/>
      <c r="DGC76" s="416"/>
      <c r="DGD76" s="416"/>
      <c r="DGE76" s="416"/>
      <c r="DGF76" s="416"/>
      <c r="DGG76" s="416"/>
      <c r="DGH76" s="416"/>
      <c r="DGI76" s="416"/>
      <c r="DGJ76" s="416"/>
      <c r="DGK76" s="416"/>
      <c r="DGL76" s="416"/>
      <c r="DGM76" s="416"/>
      <c r="DGN76" s="416"/>
      <c r="DGO76" s="416"/>
      <c r="DGP76" s="416"/>
      <c r="DGQ76" s="416"/>
      <c r="DGR76" s="416"/>
      <c r="DGS76" s="416"/>
      <c r="DGT76" s="416"/>
      <c r="DGU76" s="416"/>
      <c r="DGV76" s="416"/>
      <c r="DGW76" s="416"/>
      <c r="DGX76" s="417"/>
      <c r="DGY76" s="415"/>
      <c r="DGZ76" s="416"/>
      <c r="DHA76" s="416"/>
      <c r="DHB76" s="416"/>
      <c r="DHC76" s="416"/>
      <c r="DHD76" s="416"/>
      <c r="DHE76" s="416"/>
      <c r="DHF76" s="416"/>
      <c r="DHG76" s="416"/>
      <c r="DHH76" s="416"/>
      <c r="DHI76" s="416"/>
      <c r="DHJ76" s="416"/>
      <c r="DHK76" s="416"/>
      <c r="DHL76" s="416"/>
      <c r="DHM76" s="416"/>
      <c r="DHN76" s="416"/>
      <c r="DHO76" s="416"/>
      <c r="DHP76" s="416"/>
      <c r="DHQ76" s="416"/>
      <c r="DHR76" s="416"/>
      <c r="DHS76" s="416"/>
      <c r="DHT76" s="416"/>
      <c r="DHU76" s="416"/>
      <c r="DHV76" s="416"/>
      <c r="DHW76" s="416"/>
      <c r="DHX76" s="416"/>
      <c r="DHY76" s="416"/>
      <c r="DHZ76" s="416"/>
      <c r="DIA76" s="416"/>
      <c r="DIB76" s="417"/>
      <c r="DIC76" s="415"/>
      <c r="DID76" s="416"/>
      <c r="DIE76" s="416"/>
      <c r="DIF76" s="416"/>
      <c r="DIG76" s="416"/>
      <c r="DIH76" s="416"/>
      <c r="DII76" s="416"/>
      <c r="DIJ76" s="416"/>
      <c r="DIK76" s="416"/>
      <c r="DIL76" s="416"/>
      <c r="DIM76" s="416"/>
      <c r="DIN76" s="416"/>
      <c r="DIO76" s="416"/>
      <c r="DIP76" s="416"/>
      <c r="DIQ76" s="416"/>
      <c r="DIR76" s="416"/>
      <c r="DIS76" s="416"/>
      <c r="DIT76" s="416"/>
      <c r="DIU76" s="416"/>
      <c r="DIV76" s="416"/>
      <c r="DIW76" s="416"/>
      <c r="DIX76" s="416"/>
      <c r="DIY76" s="416"/>
      <c r="DIZ76" s="416"/>
      <c r="DJA76" s="416"/>
      <c r="DJB76" s="416"/>
      <c r="DJC76" s="416"/>
      <c r="DJD76" s="416"/>
      <c r="DJE76" s="416"/>
      <c r="DJF76" s="417"/>
      <c r="DJG76" s="415"/>
      <c r="DJH76" s="416"/>
      <c r="DJI76" s="416"/>
      <c r="DJJ76" s="416"/>
      <c r="DJK76" s="416"/>
      <c r="DJL76" s="416"/>
      <c r="DJM76" s="416"/>
      <c r="DJN76" s="416"/>
      <c r="DJO76" s="416"/>
      <c r="DJP76" s="416"/>
      <c r="DJQ76" s="416"/>
      <c r="DJR76" s="416"/>
      <c r="DJS76" s="416"/>
      <c r="DJT76" s="416"/>
      <c r="DJU76" s="416"/>
      <c r="DJV76" s="416"/>
      <c r="DJW76" s="416"/>
      <c r="DJX76" s="416"/>
      <c r="DJY76" s="416"/>
      <c r="DJZ76" s="416"/>
      <c r="DKA76" s="416"/>
      <c r="DKB76" s="416"/>
      <c r="DKC76" s="416"/>
      <c r="DKD76" s="416"/>
      <c r="DKE76" s="416"/>
      <c r="DKF76" s="416"/>
      <c r="DKG76" s="416"/>
      <c r="DKH76" s="416"/>
      <c r="DKI76" s="416"/>
      <c r="DKJ76" s="417"/>
      <c r="DKK76" s="415"/>
      <c r="DKL76" s="416"/>
      <c r="DKM76" s="416"/>
      <c r="DKN76" s="416"/>
      <c r="DKO76" s="416"/>
      <c r="DKP76" s="416"/>
      <c r="DKQ76" s="416"/>
      <c r="DKR76" s="416"/>
      <c r="DKS76" s="416"/>
      <c r="DKT76" s="416"/>
      <c r="DKU76" s="416"/>
      <c r="DKV76" s="416"/>
      <c r="DKW76" s="416"/>
      <c r="DKX76" s="416"/>
      <c r="DKY76" s="416"/>
      <c r="DKZ76" s="416"/>
      <c r="DLA76" s="416"/>
      <c r="DLB76" s="416"/>
      <c r="DLC76" s="416"/>
      <c r="DLD76" s="416"/>
      <c r="DLE76" s="416"/>
      <c r="DLF76" s="416"/>
      <c r="DLG76" s="416"/>
      <c r="DLH76" s="416"/>
      <c r="DLI76" s="416"/>
      <c r="DLJ76" s="416"/>
      <c r="DLK76" s="416"/>
      <c r="DLL76" s="416"/>
      <c r="DLM76" s="416"/>
      <c r="DLN76" s="417"/>
      <c r="DLO76" s="415"/>
      <c r="DLP76" s="416"/>
      <c r="DLQ76" s="416"/>
      <c r="DLR76" s="416"/>
      <c r="DLS76" s="416"/>
      <c r="DLT76" s="416"/>
      <c r="DLU76" s="416"/>
      <c r="DLV76" s="416"/>
      <c r="DLW76" s="416"/>
      <c r="DLX76" s="416"/>
      <c r="DLY76" s="416"/>
      <c r="DLZ76" s="416"/>
      <c r="DMA76" s="416"/>
      <c r="DMB76" s="416"/>
      <c r="DMC76" s="416"/>
      <c r="DMD76" s="416"/>
      <c r="DME76" s="416"/>
      <c r="DMF76" s="416"/>
      <c r="DMG76" s="416"/>
      <c r="DMH76" s="416"/>
      <c r="DMI76" s="416"/>
      <c r="DMJ76" s="416"/>
      <c r="DMK76" s="416"/>
      <c r="DML76" s="416"/>
      <c r="DMM76" s="416"/>
      <c r="DMN76" s="416"/>
      <c r="DMO76" s="416"/>
      <c r="DMP76" s="416"/>
      <c r="DMQ76" s="416"/>
      <c r="DMR76" s="417"/>
      <c r="DMS76" s="415"/>
      <c r="DMT76" s="416"/>
      <c r="DMU76" s="416"/>
      <c r="DMV76" s="416"/>
      <c r="DMW76" s="416"/>
      <c r="DMX76" s="416"/>
      <c r="DMY76" s="416"/>
      <c r="DMZ76" s="416"/>
      <c r="DNA76" s="416"/>
      <c r="DNB76" s="416"/>
      <c r="DNC76" s="416"/>
      <c r="DND76" s="416"/>
      <c r="DNE76" s="416"/>
      <c r="DNF76" s="416"/>
      <c r="DNG76" s="416"/>
      <c r="DNH76" s="416"/>
      <c r="DNI76" s="416"/>
      <c r="DNJ76" s="416"/>
      <c r="DNK76" s="416"/>
      <c r="DNL76" s="416"/>
      <c r="DNM76" s="416"/>
      <c r="DNN76" s="416"/>
      <c r="DNO76" s="416"/>
      <c r="DNP76" s="416"/>
      <c r="DNQ76" s="416"/>
      <c r="DNR76" s="416"/>
      <c r="DNS76" s="416"/>
      <c r="DNT76" s="416"/>
      <c r="DNU76" s="416"/>
      <c r="DNV76" s="417"/>
      <c r="DNW76" s="415"/>
      <c r="DNX76" s="416"/>
      <c r="DNY76" s="416"/>
      <c r="DNZ76" s="416"/>
      <c r="DOA76" s="416"/>
      <c r="DOB76" s="416"/>
      <c r="DOC76" s="416"/>
      <c r="DOD76" s="416"/>
      <c r="DOE76" s="416"/>
      <c r="DOF76" s="416"/>
      <c r="DOG76" s="416"/>
      <c r="DOH76" s="416"/>
      <c r="DOI76" s="416"/>
      <c r="DOJ76" s="416"/>
      <c r="DOK76" s="416"/>
      <c r="DOL76" s="416"/>
      <c r="DOM76" s="416"/>
      <c r="DON76" s="416"/>
      <c r="DOO76" s="416"/>
      <c r="DOP76" s="416"/>
      <c r="DOQ76" s="416"/>
      <c r="DOR76" s="416"/>
      <c r="DOS76" s="416"/>
      <c r="DOT76" s="416"/>
      <c r="DOU76" s="416"/>
      <c r="DOV76" s="416"/>
      <c r="DOW76" s="416"/>
      <c r="DOX76" s="416"/>
      <c r="DOY76" s="416"/>
      <c r="DOZ76" s="417"/>
      <c r="DPA76" s="415"/>
      <c r="DPB76" s="416"/>
      <c r="DPC76" s="416"/>
      <c r="DPD76" s="416"/>
      <c r="DPE76" s="416"/>
      <c r="DPF76" s="416"/>
      <c r="DPG76" s="416"/>
      <c r="DPH76" s="416"/>
      <c r="DPI76" s="416"/>
      <c r="DPJ76" s="416"/>
      <c r="DPK76" s="416"/>
      <c r="DPL76" s="416"/>
      <c r="DPM76" s="416"/>
      <c r="DPN76" s="416"/>
      <c r="DPO76" s="416"/>
      <c r="DPP76" s="416"/>
      <c r="DPQ76" s="416"/>
      <c r="DPR76" s="416"/>
      <c r="DPS76" s="416"/>
      <c r="DPT76" s="416"/>
      <c r="DPU76" s="416"/>
      <c r="DPV76" s="416"/>
      <c r="DPW76" s="416"/>
      <c r="DPX76" s="416"/>
      <c r="DPY76" s="416"/>
      <c r="DPZ76" s="416"/>
      <c r="DQA76" s="416"/>
      <c r="DQB76" s="416"/>
      <c r="DQC76" s="416"/>
      <c r="DQD76" s="417"/>
      <c r="DQE76" s="415"/>
      <c r="DQF76" s="416"/>
      <c r="DQG76" s="416"/>
      <c r="DQH76" s="416"/>
      <c r="DQI76" s="416"/>
      <c r="DQJ76" s="416"/>
      <c r="DQK76" s="416"/>
      <c r="DQL76" s="416"/>
      <c r="DQM76" s="416"/>
      <c r="DQN76" s="416"/>
      <c r="DQO76" s="416"/>
      <c r="DQP76" s="416"/>
      <c r="DQQ76" s="416"/>
      <c r="DQR76" s="416"/>
      <c r="DQS76" s="416"/>
      <c r="DQT76" s="416"/>
      <c r="DQU76" s="416"/>
      <c r="DQV76" s="416"/>
      <c r="DQW76" s="416"/>
      <c r="DQX76" s="416"/>
      <c r="DQY76" s="416"/>
      <c r="DQZ76" s="416"/>
      <c r="DRA76" s="416"/>
      <c r="DRB76" s="416"/>
      <c r="DRC76" s="416"/>
      <c r="DRD76" s="416"/>
      <c r="DRE76" s="416"/>
      <c r="DRF76" s="416"/>
      <c r="DRG76" s="416"/>
      <c r="DRH76" s="417"/>
      <c r="DRI76" s="415"/>
      <c r="DRJ76" s="416"/>
      <c r="DRK76" s="416"/>
      <c r="DRL76" s="416"/>
      <c r="DRM76" s="416"/>
      <c r="DRN76" s="416"/>
      <c r="DRO76" s="416"/>
      <c r="DRP76" s="416"/>
      <c r="DRQ76" s="416"/>
      <c r="DRR76" s="416"/>
      <c r="DRS76" s="416"/>
      <c r="DRT76" s="416"/>
      <c r="DRU76" s="416"/>
      <c r="DRV76" s="416"/>
      <c r="DRW76" s="416"/>
      <c r="DRX76" s="416"/>
      <c r="DRY76" s="416"/>
      <c r="DRZ76" s="416"/>
      <c r="DSA76" s="416"/>
      <c r="DSB76" s="416"/>
      <c r="DSC76" s="416"/>
      <c r="DSD76" s="416"/>
      <c r="DSE76" s="416"/>
      <c r="DSF76" s="416"/>
      <c r="DSG76" s="416"/>
      <c r="DSH76" s="416"/>
      <c r="DSI76" s="416"/>
      <c r="DSJ76" s="416"/>
      <c r="DSK76" s="416"/>
      <c r="DSL76" s="417"/>
      <c r="DSM76" s="415"/>
      <c r="DSN76" s="416"/>
      <c r="DSO76" s="416"/>
      <c r="DSP76" s="416"/>
      <c r="DSQ76" s="416"/>
      <c r="DSR76" s="416"/>
      <c r="DSS76" s="416"/>
      <c r="DST76" s="416"/>
      <c r="DSU76" s="416"/>
      <c r="DSV76" s="416"/>
      <c r="DSW76" s="416"/>
      <c r="DSX76" s="416"/>
      <c r="DSY76" s="416"/>
      <c r="DSZ76" s="416"/>
      <c r="DTA76" s="416"/>
      <c r="DTB76" s="416"/>
      <c r="DTC76" s="416"/>
      <c r="DTD76" s="416"/>
      <c r="DTE76" s="416"/>
      <c r="DTF76" s="416"/>
      <c r="DTG76" s="416"/>
      <c r="DTH76" s="416"/>
      <c r="DTI76" s="416"/>
      <c r="DTJ76" s="416"/>
      <c r="DTK76" s="416"/>
      <c r="DTL76" s="416"/>
      <c r="DTM76" s="416"/>
      <c r="DTN76" s="416"/>
      <c r="DTO76" s="416"/>
      <c r="DTP76" s="417"/>
      <c r="DTQ76" s="415"/>
      <c r="DTR76" s="416"/>
      <c r="DTS76" s="416"/>
      <c r="DTT76" s="416"/>
      <c r="DTU76" s="416"/>
      <c r="DTV76" s="416"/>
      <c r="DTW76" s="416"/>
      <c r="DTX76" s="416"/>
      <c r="DTY76" s="416"/>
      <c r="DTZ76" s="416"/>
      <c r="DUA76" s="416"/>
      <c r="DUB76" s="416"/>
      <c r="DUC76" s="416"/>
      <c r="DUD76" s="416"/>
      <c r="DUE76" s="416"/>
      <c r="DUF76" s="416"/>
      <c r="DUG76" s="416"/>
      <c r="DUH76" s="416"/>
      <c r="DUI76" s="416"/>
      <c r="DUJ76" s="416"/>
      <c r="DUK76" s="416"/>
      <c r="DUL76" s="416"/>
      <c r="DUM76" s="416"/>
      <c r="DUN76" s="416"/>
      <c r="DUO76" s="416"/>
      <c r="DUP76" s="416"/>
      <c r="DUQ76" s="416"/>
      <c r="DUR76" s="416"/>
      <c r="DUS76" s="416"/>
      <c r="DUT76" s="417"/>
      <c r="DUU76" s="415"/>
      <c r="DUV76" s="416"/>
      <c r="DUW76" s="416"/>
      <c r="DUX76" s="416"/>
      <c r="DUY76" s="416"/>
      <c r="DUZ76" s="416"/>
      <c r="DVA76" s="416"/>
      <c r="DVB76" s="416"/>
      <c r="DVC76" s="416"/>
      <c r="DVD76" s="416"/>
      <c r="DVE76" s="416"/>
      <c r="DVF76" s="416"/>
      <c r="DVG76" s="416"/>
      <c r="DVH76" s="416"/>
      <c r="DVI76" s="416"/>
      <c r="DVJ76" s="416"/>
      <c r="DVK76" s="416"/>
      <c r="DVL76" s="416"/>
      <c r="DVM76" s="416"/>
      <c r="DVN76" s="416"/>
      <c r="DVO76" s="416"/>
      <c r="DVP76" s="416"/>
      <c r="DVQ76" s="416"/>
      <c r="DVR76" s="416"/>
      <c r="DVS76" s="416"/>
      <c r="DVT76" s="416"/>
      <c r="DVU76" s="416"/>
      <c r="DVV76" s="416"/>
      <c r="DVW76" s="416"/>
      <c r="DVX76" s="417"/>
      <c r="DVY76" s="415"/>
      <c r="DVZ76" s="416"/>
      <c r="DWA76" s="416"/>
      <c r="DWB76" s="416"/>
      <c r="DWC76" s="416"/>
      <c r="DWD76" s="416"/>
      <c r="DWE76" s="416"/>
      <c r="DWF76" s="416"/>
      <c r="DWG76" s="416"/>
      <c r="DWH76" s="416"/>
      <c r="DWI76" s="416"/>
      <c r="DWJ76" s="416"/>
      <c r="DWK76" s="416"/>
      <c r="DWL76" s="416"/>
      <c r="DWM76" s="416"/>
      <c r="DWN76" s="416"/>
      <c r="DWO76" s="416"/>
      <c r="DWP76" s="416"/>
      <c r="DWQ76" s="416"/>
      <c r="DWR76" s="416"/>
      <c r="DWS76" s="416"/>
      <c r="DWT76" s="416"/>
      <c r="DWU76" s="416"/>
      <c r="DWV76" s="416"/>
      <c r="DWW76" s="416"/>
      <c r="DWX76" s="416"/>
      <c r="DWY76" s="416"/>
      <c r="DWZ76" s="416"/>
      <c r="DXA76" s="416"/>
      <c r="DXB76" s="417"/>
      <c r="DXC76" s="415"/>
      <c r="DXD76" s="416"/>
      <c r="DXE76" s="416"/>
      <c r="DXF76" s="416"/>
      <c r="DXG76" s="416"/>
      <c r="DXH76" s="416"/>
      <c r="DXI76" s="416"/>
      <c r="DXJ76" s="416"/>
      <c r="DXK76" s="416"/>
      <c r="DXL76" s="416"/>
      <c r="DXM76" s="416"/>
      <c r="DXN76" s="416"/>
      <c r="DXO76" s="416"/>
      <c r="DXP76" s="416"/>
      <c r="DXQ76" s="416"/>
      <c r="DXR76" s="416"/>
      <c r="DXS76" s="416"/>
      <c r="DXT76" s="416"/>
      <c r="DXU76" s="416"/>
      <c r="DXV76" s="416"/>
      <c r="DXW76" s="416"/>
      <c r="DXX76" s="416"/>
      <c r="DXY76" s="416"/>
      <c r="DXZ76" s="416"/>
      <c r="DYA76" s="416"/>
      <c r="DYB76" s="416"/>
      <c r="DYC76" s="416"/>
      <c r="DYD76" s="416"/>
      <c r="DYE76" s="416"/>
      <c r="DYF76" s="417"/>
      <c r="DYG76" s="415"/>
      <c r="DYH76" s="416"/>
      <c r="DYI76" s="416"/>
      <c r="DYJ76" s="416"/>
      <c r="DYK76" s="416"/>
      <c r="DYL76" s="416"/>
      <c r="DYM76" s="416"/>
      <c r="DYN76" s="416"/>
      <c r="DYO76" s="416"/>
      <c r="DYP76" s="416"/>
      <c r="DYQ76" s="416"/>
      <c r="DYR76" s="416"/>
      <c r="DYS76" s="416"/>
      <c r="DYT76" s="416"/>
      <c r="DYU76" s="416"/>
      <c r="DYV76" s="416"/>
      <c r="DYW76" s="416"/>
      <c r="DYX76" s="416"/>
      <c r="DYY76" s="416"/>
      <c r="DYZ76" s="416"/>
      <c r="DZA76" s="416"/>
      <c r="DZB76" s="416"/>
      <c r="DZC76" s="416"/>
      <c r="DZD76" s="416"/>
      <c r="DZE76" s="416"/>
      <c r="DZF76" s="416"/>
      <c r="DZG76" s="416"/>
      <c r="DZH76" s="416"/>
      <c r="DZI76" s="416"/>
      <c r="DZJ76" s="417"/>
      <c r="DZK76" s="415"/>
      <c r="DZL76" s="416"/>
      <c r="DZM76" s="416"/>
      <c r="DZN76" s="416"/>
      <c r="DZO76" s="416"/>
      <c r="DZP76" s="416"/>
      <c r="DZQ76" s="416"/>
      <c r="DZR76" s="416"/>
      <c r="DZS76" s="416"/>
      <c r="DZT76" s="416"/>
      <c r="DZU76" s="416"/>
      <c r="DZV76" s="416"/>
      <c r="DZW76" s="416"/>
      <c r="DZX76" s="416"/>
      <c r="DZY76" s="416"/>
      <c r="DZZ76" s="416"/>
      <c r="EAA76" s="416"/>
      <c r="EAB76" s="416"/>
      <c r="EAC76" s="416"/>
      <c r="EAD76" s="416"/>
      <c r="EAE76" s="416"/>
      <c r="EAF76" s="416"/>
      <c r="EAG76" s="416"/>
      <c r="EAH76" s="416"/>
      <c r="EAI76" s="416"/>
      <c r="EAJ76" s="416"/>
      <c r="EAK76" s="416"/>
      <c r="EAL76" s="416"/>
      <c r="EAM76" s="416"/>
      <c r="EAN76" s="417"/>
      <c r="EAO76" s="415"/>
      <c r="EAP76" s="416"/>
      <c r="EAQ76" s="416"/>
      <c r="EAR76" s="416"/>
      <c r="EAS76" s="416"/>
      <c r="EAT76" s="416"/>
      <c r="EAU76" s="416"/>
      <c r="EAV76" s="416"/>
      <c r="EAW76" s="416"/>
      <c r="EAX76" s="416"/>
      <c r="EAY76" s="416"/>
      <c r="EAZ76" s="416"/>
      <c r="EBA76" s="416"/>
      <c r="EBB76" s="416"/>
      <c r="EBC76" s="416"/>
      <c r="EBD76" s="416"/>
      <c r="EBE76" s="416"/>
      <c r="EBF76" s="416"/>
      <c r="EBG76" s="416"/>
      <c r="EBH76" s="416"/>
      <c r="EBI76" s="416"/>
      <c r="EBJ76" s="416"/>
      <c r="EBK76" s="416"/>
      <c r="EBL76" s="416"/>
      <c r="EBM76" s="416"/>
      <c r="EBN76" s="416"/>
      <c r="EBO76" s="416"/>
      <c r="EBP76" s="416"/>
      <c r="EBQ76" s="416"/>
      <c r="EBR76" s="417"/>
      <c r="EBS76" s="415"/>
      <c r="EBT76" s="416"/>
      <c r="EBU76" s="416"/>
      <c r="EBV76" s="416"/>
      <c r="EBW76" s="416"/>
      <c r="EBX76" s="416"/>
      <c r="EBY76" s="416"/>
      <c r="EBZ76" s="416"/>
      <c r="ECA76" s="416"/>
      <c r="ECB76" s="416"/>
      <c r="ECC76" s="416"/>
      <c r="ECD76" s="416"/>
      <c r="ECE76" s="416"/>
      <c r="ECF76" s="416"/>
      <c r="ECG76" s="416"/>
      <c r="ECH76" s="416"/>
      <c r="ECI76" s="416"/>
      <c r="ECJ76" s="416"/>
      <c r="ECK76" s="416"/>
      <c r="ECL76" s="416"/>
      <c r="ECM76" s="416"/>
      <c r="ECN76" s="416"/>
      <c r="ECO76" s="416"/>
      <c r="ECP76" s="416"/>
      <c r="ECQ76" s="416"/>
      <c r="ECR76" s="416"/>
      <c r="ECS76" s="416"/>
      <c r="ECT76" s="416"/>
      <c r="ECU76" s="416"/>
      <c r="ECV76" s="417"/>
      <c r="ECW76" s="415"/>
      <c r="ECX76" s="416"/>
      <c r="ECY76" s="416"/>
      <c r="ECZ76" s="416"/>
      <c r="EDA76" s="416"/>
      <c r="EDB76" s="416"/>
      <c r="EDC76" s="416"/>
      <c r="EDD76" s="416"/>
      <c r="EDE76" s="416"/>
      <c r="EDF76" s="416"/>
      <c r="EDG76" s="416"/>
      <c r="EDH76" s="416"/>
      <c r="EDI76" s="416"/>
      <c r="EDJ76" s="416"/>
      <c r="EDK76" s="416"/>
      <c r="EDL76" s="416"/>
      <c r="EDM76" s="416"/>
      <c r="EDN76" s="416"/>
      <c r="EDO76" s="416"/>
      <c r="EDP76" s="416"/>
      <c r="EDQ76" s="416"/>
      <c r="EDR76" s="416"/>
      <c r="EDS76" s="416"/>
      <c r="EDT76" s="416"/>
      <c r="EDU76" s="416"/>
      <c r="EDV76" s="416"/>
      <c r="EDW76" s="416"/>
      <c r="EDX76" s="416"/>
      <c r="EDY76" s="416"/>
      <c r="EDZ76" s="417"/>
      <c r="EEA76" s="415"/>
      <c r="EEB76" s="416"/>
      <c r="EEC76" s="416"/>
      <c r="EED76" s="416"/>
      <c r="EEE76" s="416"/>
      <c r="EEF76" s="416"/>
      <c r="EEG76" s="416"/>
      <c r="EEH76" s="416"/>
      <c r="EEI76" s="416"/>
      <c r="EEJ76" s="416"/>
      <c r="EEK76" s="416"/>
      <c r="EEL76" s="416"/>
      <c r="EEM76" s="416"/>
      <c r="EEN76" s="416"/>
      <c r="EEO76" s="416"/>
      <c r="EEP76" s="416"/>
      <c r="EEQ76" s="416"/>
      <c r="EER76" s="416"/>
      <c r="EES76" s="416"/>
      <c r="EET76" s="416"/>
      <c r="EEU76" s="416"/>
      <c r="EEV76" s="416"/>
      <c r="EEW76" s="416"/>
      <c r="EEX76" s="416"/>
      <c r="EEY76" s="416"/>
      <c r="EEZ76" s="416"/>
      <c r="EFA76" s="416"/>
      <c r="EFB76" s="416"/>
      <c r="EFC76" s="416"/>
      <c r="EFD76" s="417"/>
      <c r="EFE76" s="415"/>
      <c r="EFF76" s="416"/>
      <c r="EFG76" s="416"/>
      <c r="EFH76" s="416"/>
      <c r="EFI76" s="416"/>
      <c r="EFJ76" s="416"/>
      <c r="EFK76" s="416"/>
      <c r="EFL76" s="416"/>
      <c r="EFM76" s="416"/>
      <c r="EFN76" s="416"/>
      <c r="EFO76" s="416"/>
      <c r="EFP76" s="416"/>
      <c r="EFQ76" s="416"/>
      <c r="EFR76" s="416"/>
      <c r="EFS76" s="416"/>
      <c r="EFT76" s="416"/>
      <c r="EFU76" s="416"/>
      <c r="EFV76" s="416"/>
      <c r="EFW76" s="416"/>
      <c r="EFX76" s="416"/>
      <c r="EFY76" s="416"/>
      <c r="EFZ76" s="416"/>
      <c r="EGA76" s="416"/>
      <c r="EGB76" s="416"/>
      <c r="EGC76" s="416"/>
      <c r="EGD76" s="416"/>
      <c r="EGE76" s="416"/>
      <c r="EGF76" s="416"/>
      <c r="EGG76" s="416"/>
      <c r="EGH76" s="417"/>
      <c r="EGI76" s="415"/>
      <c r="EGJ76" s="416"/>
      <c r="EGK76" s="416"/>
      <c r="EGL76" s="416"/>
      <c r="EGM76" s="416"/>
      <c r="EGN76" s="416"/>
      <c r="EGO76" s="416"/>
      <c r="EGP76" s="416"/>
      <c r="EGQ76" s="416"/>
      <c r="EGR76" s="416"/>
      <c r="EGS76" s="416"/>
      <c r="EGT76" s="416"/>
      <c r="EGU76" s="416"/>
      <c r="EGV76" s="416"/>
      <c r="EGW76" s="416"/>
      <c r="EGX76" s="416"/>
      <c r="EGY76" s="416"/>
      <c r="EGZ76" s="416"/>
      <c r="EHA76" s="416"/>
      <c r="EHB76" s="416"/>
      <c r="EHC76" s="416"/>
      <c r="EHD76" s="416"/>
      <c r="EHE76" s="416"/>
      <c r="EHF76" s="416"/>
      <c r="EHG76" s="416"/>
      <c r="EHH76" s="416"/>
      <c r="EHI76" s="416"/>
      <c r="EHJ76" s="416"/>
      <c r="EHK76" s="416"/>
      <c r="EHL76" s="417"/>
      <c r="EHM76" s="415"/>
      <c r="EHN76" s="416"/>
      <c r="EHO76" s="416"/>
      <c r="EHP76" s="416"/>
      <c r="EHQ76" s="416"/>
      <c r="EHR76" s="416"/>
      <c r="EHS76" s="416"/>
      <c r="EHT76" s="416"/>
      <c r="EHU76" s="416"/>
      <c r="EHV76" s="416"/>
      <c r="EHW76" s="416"/>
      <c r="EHX76" s="416"/>
      <c r="EHY76" s="416"/>
      <c r="EHZ76" s="416"/>
      <c r="EIA76" s="416"/>
      <c r="EIB76" s="416"/>
      <c r="EIC76" s="416"/>
      <c r="EID76" s="416"/>
      <c r="EIE76" s="416"/>
      <c r="EIF76" s="416"/>
      <c r="EIG76" s="416"/>
      <c r="EIH76" s="416"/>
      <c r="EII76" s="416"/>
      <c r="EIJ76" s="416"/>
      <c r="EIK76" s="416"/>
      <c r="EIL76" s="416"/>
      <c r="EIM76" s="416"/>
      <c r="EIN76" s="416"/>
      <c r="EIO76" s="416"/>
      <c r="EIP76" s="417"/>
      <c r="EIQ76" s="415"/>
      <c r="EIR76" s="416"/>
      <c r="EIS76" s="416"/>
      <c r="EIT76" s="416"/>
      <c r="EIU76" s="416"/>
      <c r="EIV76" s="416"/>
      <c r="EIW76" s="416"/>
      <c r="EIX76" s="416"/>
      <c r="EIY76" s="416"/>
      <c r="EIZ76" s="416"/>
      <c r="EJA76" s="416"/>
      <c r="EJB76" s="416"/>
      <c r="EJC76" s="416"/>
      <c r="EJD76" s="416"/>
      <c r="EJE76" s="416"/>
      <c r="EJF76" s="416"/>
      <c r="EJG76" s="416"/>
      <c r="EJH76" s="416"/>
      <c r="EJI76" s="416"/>
      <c r="EJJ76" s="416"/>
      <c r="EJK76" s="416"/>
      <c r="EJL76" s="416"/>
      <c r="EJM76" s="416"/>
      <c r="EJN76" s="416"/>
      <c r="EJO76" s="416"/>
      <c r="EJP76" s="416"/>
      <c r="EJQ76" s="416"/>
      <c r="EJR76" s="416"/>
      <c r="EJS76" s="416"/>
      <c r="EJT76" s="417"/>
      <c r="EJU76" s="415"/>
      <c r="EJV76" s="416"/>
      <c r="EJW76" s="416"/>
      <c r="EJX76" s="416"/>
      <c r="EJY76" s="416"/>
      <c r="EJZ76" s="416"/>
      <c r="EKA76" s="416"/>
      <c r="EKB76" s="416"/>
      <c r="EKC76" s="416"/>
      <c r="EKD76" s="416"/>
      <c r="EKE76" s="416"/>
      <c r="EKF76" s="416"/>
      <c r="EKG76" s="416"/>
      <c r="EKH76" s="416"/>
      <c r="EKI76" s="416"/>
      <c r="EKJ76" s="416"/>
      <c r="EKK76" s="416"/>
      <c r="EKL76" s="416"/>
      <c r="EKM76" s="416"/>
      <c r="EKN76" s="416"/>
      <c r="EKO76" s="416"/>
      <c r="EKP76" s="416"/>
      <c r="EKQ76" s="416"/>
      <c r="EKR76" s="416"/>
      <c r="EKS76" s="416"/>
      <c r="EKT76" s="416"/>
      <c r="EKU76" s="416"/>
      <c r="EKV76" s="416"/>
      <c r="EKW76" s="416"/>
      <c r="EKX76" s="417"/>
      <c r="EKY76" s="415"/>
      <c r="EKZ76" s="416"/>
      <c r="ELA76" s="416"/>
      <c r="ELB76" s="416"/>
      <c r="ELC76" s="416"/>
      <c r="ELD76" s="416"/>
      <c r="ELE76" s="416"/>
      <c r="ELF76" s="416"/>
      <c r="ELG76" s="416"/>
      <c r="ELH76" s="416"/>
      <c r="ELI76" s="416"/>
      <c r="ELJ76" s="416"/>
      <c r="ELK76" s="416"/>
      <c r="ELL76" s="416"/>
      <c r="ELM76" s="416"/>
      <c r="ELN76" s="416"/>
      <c r="ELO76" s="416"/>
      <c r="ELP76" s="416"/>
      <c r="ELQ76" s="416"/>
      <c r="ELR76" s="416"/>
      <c r="ELS76" s="416"/>
      <c r="ELT76" s="416"/>
      <c r="ELU76" s="416"/>
      <c r="ELV76" s="416"/>
      <c r="ELW76" s="416"/>
      <c r="ELX76" s="416"/>
      <c r="ELY76" s="416"/>
      <c r="ELZ76" s="416"/>
      <c r="EMA76" s="416"/>
      <c r="EMB76" s="417"/>
      <c r="EMC76" s="415"/>
      <c r="EMD76" s="416"/>
      <c r="EME76" s="416"/>
      <c r="EMF76" s="416"/>
      <c r="EMG76" s="416"/>
      <c r="EMH76" s="416"/>
      <c r="EMI76" s="416"/>
      <c r="EMJ76" s="416"/>
      <c r="EMK76" s="416"/>
      <c r="EML76" s="416"/>
      <c r="EMM76" s="416"/>
      <c r="EMN76" s="416"/>
      <c r="EMO76" s="416"/>
      <c r="EMP76" s="416"/>
      <c r="EMQ76" s="416"/>
      <c r="EMR76" s="416"/>
      <c r="EMS76" s="416"/>
      <c r="EMT76" s="416"/>
      <c r="EMU76" s="416"/>
      <c r="EMV76" s="416"/>
      <c r="EMW76" s="416"/>
      <c r="EMX76" s="416"/>
      <c r="EMY76" s="416"/>
      <c r="EMZ76" s="416"/>
      <c r="ENA76" s="416"/>
      <c r="ENB76" s="416"/>
      <c r="ENC76" s="416"/>
      <c r="END76" s="416"/>
      <c r="ENE76" s="416"/>
      <c r="ENF76" s="417"/>
      <c r="ENG76" s="415"/>
      <c r="ENH76" s="416"/>
      <c r="ENI76" s="416"/>
      <c r="ENJ76" s="416"/>
      <c r="ENK76" s="416"/>
      <c r="ENL76" s="416"/>
      <c r="ENM76" s="416"/>
      <c r="ENN76" s="416"/>
      <c r="ENO76" s="416"/>
      <c r="ENP76" s="416"/>
      <c r="ENQ76" s="416"/>
      <c r="ENR76" s="416"/>
      <c r="ENS76" s="416"/>
      <c r="ENT76" s="416"/>
      <c r="ENU76" s="416"/>
      <c r="ENV76" s="416"/>
      <c r="ENW76" s="416"/>
      <c r="ENX76" s="416"/>
      <c r="ENY76" s="416"/>
      <c r="ENZ76" s="416"/>
      <c r="EOA76" s="416"/>
      <c r="EOB76" s="416"/>
      <c r="EOC76" s="416"/>
      <c r="EOD76" s="416"/>
      <c r="EOE76" s="416"/>
      <c r="EOF76" s="416"/>
      <c r="EOG76" s="416"/>
      <c r="EOH76" s="416"/>
      <c r="EOI76" s="416"/>
      <c r="EOJ76" s="417"/>
      <c r="EOK76" s="415"/>
      <c r="EOL76" s="416"/>
      <c r="EOM76" s="416"/>
      <c r="EON76" s="416"/>
      <c r="EOO76" s="416"/>
      <c r="EOP76" s="416"/>
      <c r="EOQ76" s="416"/>
      <c r="EOR76" s="416"/>
      <c r="EOS76" s="416"/>
      <c r="EOT76" s="416"/>
      <c r="EOU76" s="416"/>
      <c r="EOV76" s="416"/>
      <c r="EOW76" s="416"/>
      <c r="EOX76" s="416"/>
      <c r="EOY76" s="416"/>
      <c r="EOZ76" s="416"/>
      <c r="EPA76" s="416"/>
      <c r="EPB76" s="416"/>
      <c r="EPC76" s="416"/>
      <c r="EPD76" s="416"/>
      <c r="EPE76" s="416"/>
      <c r="EPF76" s="416"/>
      <c r="EPG76" s="416"/>
      <c r="EPH76" s="416"/>
      <c r="EPI76" s="416"/>
      <c r="EPJ76" s="416"/>
      <c r="EPK76" s="416"/>
      <c r="EPL76" s="416"/>
      <c r="EPM76" s="416"/>
      <c r="EPN76" s="417"/>
      <c r="EPO76" s="415"/>
      <c r="EPP76" s="416"/>
      <c r="EPQ76" s="416"/>
      <c r="EPR76" s="416"/>
      <c r="EPS76" s="416"/>
      <c r="EPT76" s="416"/>
      <c r="EPU76" s="416"/>
      <c r="EPV76" s="416"/>
      <c r="EPW76" s="416"/>
      <c r="EPX76" s="416"/>
      <c r="EPY76" s="416"/>
      <c r="EPZ76" s="416"/>
      <c r="EQA76" s="416"/>
      <c r="EQB76" s="416"/>
      <c r="EQC76" s="416"/>
      <c r="EQD76" s="416"/>
      <c r="EQE76" s="416"/>
      <c r="EQF76" s="416"/>
      <c r="EQG76" s="416"/>
      <c r="EQH76" s="416"/>
      <c r="EQI76" s="416"/>
      <c r="EQJ76" s="416"/>
      <c r="EQK76" s="416"/>
      <c r="EQL76" s="416"/>
      <c r="EQM76" s="416"/>
      <c r="EQN76" s="416"/>
      <c r="EQO76" s="416"/>
      <c r="EQP76" s="416"/>
      <c r="EQQ76" s="416"/>
      <c r="EQR76" s="417"/>
      <c r="EQS76" s="415"/>
      <c r="EQT76" s="416"/>
      <c r="EQU76" s="416"/>
      <c r="EQV76" s="416"/>
      <c r="EQW76" s="416"/>
      <c r="EQX76" s="416"/>
      <c r="EQY76" s="416"/>
      <c r="EQZ76" s="416"/>
      <c r="ERA76" s="416"/>
      <c r="ERB76" s="416"/>
      <c r="ERC76" s="416"/>
      <c r="ERD76" s="416"/>
      <c r="ERE76" s="416"/>
      <c r="ERF76" s="416"/>
      <c r="ERG76" s="416"/>
      <c r="ERH76" s="416"/>
      <c r="ERI76" s="416"/>
      <c r="ERJ76" s="416"/>
      <c r="ERK76" s="416"/>
      <c r="ERL76" s="416"/>
      <c r="ERM76" s="416"/>
      <c r="ERN76" s="416"/>
      <c r="ERO76" s="416"/>
      <c r="ERP76" s="416"/>
      <c r="ERQ76" s="416"/>
      <c r="ERR76" s="416"/>
      <c r="ERS76" s="416"/>
      <c r="ERT76" s="416"/>
      <c r="ERU76" s="416"/>
      <c r="ERV76" s="417"/>
      <c r="ERW76" s="415"/>
      <c r="ERX76" s="416"/>
      <c r="ERY76" s="416"/>
      <c r="ERZ76" s="416"/>
      <c r="ESA76" s="416"/>
      <c r="ESB76" s="416"/>
      <c r="ESC76" s="416"/>
      <c r="ESD76" s="416"/>
      <c r="ESE76" s="416"/>
      <c r="ESF76" s="416"/>
      <c r="ESG76" s="416"/>
      <c r="ESH76" s="416"/>
      <c r="ESI76" s="416"/>
      <c r="ESJ76" s="416"/>
      <c r="ESK76" s="416"/>
      <c r="ESL76" s="416"/>
      <c r="ESM76" s="416"/>
      <c r="ESN76" s="416"/>
      <c r="ESO76" s="416"/>
      <c r="ESP76" s="416"/>
      <c r="ESQ76" s="416"/>
      <c r="ESR76" s="416"/>
      <c r="ESS76" s="416"/>
      <c r="EST76" s="416"/>
      <c r="ESU76" s="416"/>
      <c r="ESV76" s="416"/>
      <c r="ESW76" s="416"/>
      <c r="ESX76" s="416"/>
      <c r="ESY76" s="416"/>
      <c r="ESZ76" s="417"/>
      <c r="ETA76" s="415"/>
      <c r="ETB76" s="416"/>
      <c r="ETC76" s="416"/>
      <c r="ETD76" s="416"/>
      <c r="ETE76" s="416"/>
      <c r="ETF76" s="416"/>
      <c r="ETG76" s="416"/>
      <c r="ETH76" s="416"/>
      <c r="ETI76" s="416"/>
      <c r="ETJ76" s="416"/>
      <c r="ETK76" s="416"/>
      <c r="ETL76" s="416"/>
      <c r="ETM76" s="416"/>
      <c r="ETN76" s="416"/>
      <c r="ETO76" s="416"/>
      <c r="ETP76" s="416"/>
      <c r="ETQ76" s="416"/>
      <c r="ETR76" s="416"/>
      <c r="ETS76" s="416"/>
      <c r="ETT76" s="416"/>
      <c r="ETU76" s="416"/>
      <c r="ETV76" s="416"/>
      <c r="ETW76" s="416"/>
      <c r="ETX76" s="416"/>
      <c r="ETY76" s="416"/>
      <c r="ETZ76" s="416"/>
      <c r="EUA76" s="416"/>
      <c r="EUB76" s="416"/>
      <c r="EUC76" s="416"/>
      <c r="EUD76" s="417"/>
      <c r="EUE76" s="415"/>
      <c r="EUF76" s="416"/>
      <c r="EUG76" s="416"/>
      <c r="EUH76" s="416"/>
      <c r="EUI76" s="416"/>
      <c r="EUJ76" s="416"/>
      <c r="EUK76" s="416"/>
      <c r="EUL76" s="416"/>
      <c r="EUM76" s="416"/>
      <c r="EUN76" s="416"/>
      <c r="EUO76" s="416"/>
      <c r="EUP76" s="416"/>
      <c r="EUQ76" s="416"/>
      <c r="EUR76" s="416"/>
      <c r="EUS76" s="416"/>
      <c r="EUT76" s="416"/>
      <c r="EUU76" s="416"/>
      <c r="EUV76" s="416"/>
      <c r="EUW76" s="416"/>
      <c r="EUX76" s="416"/>
      <c r="EUY76" s="416"/>
      <c r="EUZ76" s="416"/>
      <c r="EVA76" s="416"/>
      <c r="EVB76" s="416"/>
      <c r="EVC76" s="416"/>
      <c r="EVD76" s="416"/>
      <c r="EVE76" s="416"/>
      <c r="EVF76" s="416"/>
      <c r="EVG76" s="416"/>
      <c r="EVH76" s="417"/>
      <c r="EVI76" s="415"/>
      <c r="EVJ76" s="416"/>
      <c r="EVK76" s="416"/>
      <c r="EVL76" s="416"/>
      <c r="EVM76" s="416"/>
      <c r="EVN76" s="416"/>
      <c r="EVO76" s="416"/>
      <c r="EVP76" s="416"/>
      <c r="EVQ76" s="416"/>
      <c r="EVR76" s="416"/>
      <c r="EVS76" s="416"/>
      <c r="EVT76" s="416"/>
      <c r="EVU76" s="416"/>
      <c r="EVV76" s="416"/>
      <c r="EVW76" s="416"/>
      <c r="EVX76" s="416"/>
      <c r="EVY76" s="416"/>
      <c r="EVZ76" s="416"/>
      <c r="EWA76" s="416"/>
      <c r="EWB76" s="416"/>
      <c r="EWC76" s="416"/>
      <c r="EWD76" s="416"/>
      <c r="EWE76" s="416"/>
      <c r="EWF76" s="416"/>
      <c r="EWG76" s="416"/>
      <c r="EWH76" s="416"/>
      <c r="EWI76" s="416"/>
      <c r="EWJ76" s="416"/>
      <c r="EWK76" s="416"/>
      <c r="EWL76" s="417"/>
      <c r="EWM76" s="415"/>
      <c r="EWN76" s="416"/>
      <c r="EWO76" s="416"/>
      <c r="EWP76" s="416"/>
      <c r="EWQ76" s="416"/>
      <c r="EWR76" s="416"/>
      <c r="EWS76" s="416"/>
      <c r="EWT76" s="416"/>
      <c r="EWU76" s="416"/>
      <c r="EWV76" s="416"/>
      <c r="EWW76" s="416"/>
      <c r="EWX76" s="416"/>
      <c r="EWY76" s="416"/>
      <c r="EWZ76" s="416"/>
      <c r="EXA76" s="416"/>
      <c r="EXB76" s="416"/>
      <c r="EXC76" s="416"/>
      <c r="EXD76" s="416"/>
      <c r="EXE76" s="416"/>
      <c r="EXF76" s="416"/>
      <c r="EXG76" s="416"/>
      <c r="EXH76" s="416"/>
      <c r="EXI76" s="416"/>
      <c r="EXJ76" s="416"/>
      <c r="EXK76" s="416"/>
      <c r="EXL76" s="416"/>
      <c r="EXM76" s="416"/>
      <c r="EXN76" s="416"/>
      <c r="EXO76" s="416"/>
      <c r="EXP76" s="417"/>
      <c r="EXQ76" s="415"/>
      <c r="EXR76" s="416"/>
      <c r="EXS76" s="416"/>
      <c r="EXT76" s="416"/>
      <c r="EXU76" s="416"/>
      <c r="EXV76" s="416"/>
      <c r="EXW76" s="416"/>
      <c r="EXX76" s="416"/>
      <c r="EXY76" s="416"/>
      <c r="EXZ76" s="416"/>
      <c r="EYA76" s="416"/>
      <c r="EYB76" s="416"/>
      <c r="EYC76" s="416"/>
      <c r="EYD76" s="416"/>
      <c r="EYE76" s="416"/>
      <c r="EYF76" s="416"/>
      <c r="EYG76" s="416"/>
      <c r="EYH76" s="416"/>
      <c r="EYI76" s="416"/>
      <c r="EYJ76" s="416"/>
      <c r="EYK76" s="416"/>
      <c r="EYL76" s="416"/>
      <c r="EYM76" s="416"/>
      <c r="EYN76" s="416"/>
      <c r="EYO76" s="416"/>
      <c r="EYP76" s="416"/>
      <c r="EYQ76" s="416"/>
      <c r="EYR76" s="416"/>
      <c r="EYS76" s="416"/>
      <c r="EYT76" s="417"/>
      <c r="EYU76" s="415"/>
      <c r="EYV76" s="416"/>
      <c r="EYW76" s="416"/>
      <c r="EYX76" s="416"/>
      <c r="EYY76" s="416"/>
      <c r="EYZ76" s="416"/>
      <c r="EZA76" s="416"/>
      <c r="EZB76" s="416"/>
      <c r="EZC76" s="416"/>
      <c r="EZD76" s="416"/>
      <c r="EZE76" s="416"/>
      <c r="EZF76" s="416"/>
      <c r="EZG76" s="416"/>
      <c r="EZH76" s="416"/>
      <c r="EZI76" s="416"/>
      <c r="EZJ76" s="416"/>
      <c r="EZK76" s="416"/>
      <c r="EZL76" s="416"/>
      <c r="EZM76" s="416"/>
      <c r="EZN76" s="416"/>
      <c r="EZO76" s="416"/>
      <c r="EZP76" s="416"/>
      <c r="EZQ76" s="416"/>
      <c r="EZR76" s="416"/>
      <c r="EZS76" s="416"/>
      <c r="EZT76" s="416"/>
      <c r="EZU76" s="416"/>
      <c r="EZV76" s="416"/>
      <c r="EZW76" s="416"/>
      <c r="EZX76" s="417"/>
      <c r="EZY76" s="415"/>
      <c r="EZZ76" s="416"/>
      <c r="FAA76" s="416"/>
      <c r="FAB76" s="416"/>
      <c r="FAC76" s="416"/>
      <c r="FAD76" s="416"/>
      <c r="FAE76" s="416"/>
      <c r="FAF76" s="416"/>
      <c r="FAG76" s="416"/>
      <c r="FAH76" s="416"/>
      <c r="FAI76" s="416"/>
      <c r="FAJ76" s="416"/>
      <c r="FAK76" s="416"/>
      <c r="FAL76" s="416"/>
      <c r="FAM76" s="416"/>
      <c r="FAN76" s="416"/>
      <c r="FAO76" s="416"/>
      <c r="FAP76" s="416"/>
      <c r="FAQ76" s="416"/>
      <c r="FAR76" s="416"/>
      <c r="FAS76" s="416"/>
      <c r="FAT76" s="416"/>
      <c r="FAU76" s="416"/>
      <c r="FAV76" s="416"/>
      <c r="FAW76" s="416"/>
      <c r="FAX76" s="416"/>
      <c r="FAY76" s="416"/>
      <c r="FAZ76" s="416"/>
      <c r="FBA76" s="416"/>
      <c r="FBB76" s="417"/>
      <c r="FBC76" s="415"/>
      <c r="FBD76" s="416"/>
      <c r="FBE76" s="416"/>
      <c r="FBF76" s="416"/>
      <c r="FBG76" s="416"/>
      <c r="FBH76" s="416"/>
      <c r="FBI76" s="416"/>
      <c r="FBJ76" s="416"/>
      <c r="FBK76" s="416"/>
      <c r="FBL76" s="416"/>
      <c r="FBM76" s="416"/>
      <c r="FBN76" s="416"/>
      <c r="FBO76" s="416"/>
      <c r="FBP76" s="416"/>
      <c r="FBQ76" s="416"/>
      <c r="FBR76" s="416"/>
      <c r="FBS76" s="416"/>
      <c r="FBT76" s="416"/>
      <c r="FBU76" s="416"/>
      <c r="FBV76" s="416"/>
      <c r="FBW76" s="416"/>
      <c r="FBX76" s="416"/>
      <c r="FBY76" s="416"/>
      <c r="FBZ76" s="416"/>
      <c r="FCA76" s="416"/>
      <c r="FCB76" s="416"/>
      <c r="FCC76" s="416"/>
      <c r="FCD76" s="416"/>
      <c r="FCE76" s="416"/>
      <c r="FCF76" s="417"/>
      <c r="FCG76" s="415"/>
      <c r="FCH76" s="416"/>
      <c r="FCI76" s="416"/>
      <c r="FCJ76" s="416"/>
      <c r="FCK76" s="416"/>
      <c r="FCL76" s="416"/>
      <c r="FCM76" s="416"/>
      <c r="FCN76" s="416"/>
      <c r="FCO76" s="416"/>
      <c r="FCP76" s="416"/>
      <c r="FCQ76" s="416"/>
      <c r="FCR76" s="416"/>
      <c r="FCS76" s="416"/>
      <c r="FCT76" s="416"/>
      <c r="FCU76" s="416"/>
      <c r="FCV76" s="416"/>
      <c r="FCW76" s="416"/>
      <c r="FCX76" s="416"/>
      <c r="FCY76" s="416"/>
      <c r="FCZ76" s="416"/>
      <c r="FDA76" s="416"/>
      <c r="FDB76" s="416"/>
      <c r="FDC76" s="416"/>
      <c r="FDD76" s="416"/>
      <c r="FDE76" s="416"/>
      <c r="FDF76" s="416"/>
      <c r="FDG76" s="416"/>
      <c r="FDH76" s="416"/>
      <c r="FDI76" s="416"/>
      <c r="FDJ76" s="417"/>
      <c r="FDK76" s="415"/>
      <c r="FDL76" s="416"/>
      <c r="FDM76" s="416"/>
      <c r="FDN76" s="416"/>
      <c r="FDO76" s="416"/>
      <c r="FDP76" s="416"/>
      <c r="FDQ76" s="416"/>
      <c r="FDR76" s="416"/>
      <c r="FDS76" s="416"/>
      <c r="FDT76" s="416"/>
      <c r="FDU76" s="416"/>
      <c r="FDV76" s="416"/>
      <c r="FDW76" s="416"/>
      <c r="FDX76" s="416"/>
      <c r="FDY76" s="416"/>
      <c r="FDZ76" s="416"/>
      <c r="FEA76" s="416"/>
      <c r="FEB76" s="416"/>
      <c r="FEC76" s="416"/>
      <c r="FED76" s="416"/>
      <c r="FEE76" s="416"/>
      <c r="FEF76" s="416"/>
      <c r="FEG76" s="416"/>
      <c r="FEH76" s="416"/>
      <c r="FEI76" s="416"/>
      <c r="FEJ76" s="416"/>
      <c r="FEK76" s="416"/>
      <c r="FEL76" s="416"/>
      <c r="FEM76" s="416"/>
      <c r="FEN76" s="417"/>
      <c r="FEO76" s="415"/>
      <c r="FEP76" s="416"/>
      <c r="FEQ76" s="416"/>
      <c r="FER76" s="416"/>
      <c r="FES76" s="416"/>
      <c r="FET76" s="416"/>
      <c r="FEU76" s="416"/>
      <c r="FEV76" s="416"/>
      <c r="FEW76" s="416"/>
      <c r="FEX76" s="416"/>
      <c r="FEY76" s="416"/>
      <c r="FEZ76" s="416"/>
      <c r="FFA76" s="416"/>
      <c r="FFB76" s="416"/>
      <c r="FFC76" s="416"/>
      <c r="FFD76" s="416"/>
      <c r="FFE76" s="416"/>
      <c r="FFF76" s="416"/>
      <c r="FFG76" s="416"/>
      <c r="FFH76" s="416"/>
      <c r="FFI76" s="416"/>
      <c r="FFJ76" s="416"/>
      <c r="FFK76" s="416"/>
      <c r="FFL76" s="416"/>
      <c r="FFM76" s="416"/>
      <c r="FFN76" s="416"/>
      <c r="FFO76" s="416"/>
      <c r="FFP76" s="416"/>
      <c r="FFQ76" s="416"/>
      <c r="FFR76" s="417"/>
      <c r="FFS76" s="415"/>
      <c r="FFT76" s="416"/>
      <c r="FFU76" s="416"/>
      <c r="FFV76" s="416"/>
      <c r="FFW76" s="416"/>
      <c r="FFX76" s="416"/>
      <c r="FFY76" s="416"/>
      <c r="FFZ76" s="416"/>
      <c r="FGA76" s="416"/>
      <c r="FGB76" s="416"/>
      <c r="FGC76" s="416"/>
      <c r="FGD76" s="416"/>
      <c r="FGE76" s="416"/>
      <c r="FGF76" s="416"/>
      <c r="FGG76" s="416"/>
      <c r="FGH76" s="416"/>
      <c r="FGI76" s="416"/>
      <c r="FGJ76" s="416"/>
      <c r="FGK76" s="416"/>
      <c r="FGL76" s="416"/>
      <c r="FGM76" s="416"/>
      <c r="FGN76" s="416"/>
      <c r="FGO76" s="416"/>
      <c r="FGP76" s="416"/>
      <c r="FGQ76" s="416"/>
      <c r="FGR76" s="416"/>
      <c r="FGS76" s="416"/>
      <c r="FGT76" s="416"/>
      <c r="FGU76" s="416"/>
      <c r="FGV76" s="417"/>
      <c r="FGW76" s="415"/>
      <c r="FGX76" s="416"/>
      <c r="FGY76" s="416"/>
      <c r="FGZ76" s="416"/>
      <c r="FHA76" s="416"/>
      <c r="FHB76" s="416"/>
      <c r="FHC76" s="416"/>
      <c r="FHD76" s="416"/>
      <c r="FHE76" s="416"/>
      <c r="FHF76" s="416"/>
      <c r="FHG76" s="416"/>
      <c r="FHH76" s="416"/>
      <c r="FHI76" s="416"/>
      <c r="FHJ76" s="416"/>
      <c r="FHK76" s="416"/>
      <c r="FHL76" s="416"/>
      <c r="FHM76" s="416"/>
      <c r="FHN76" s="416"/>
      <c r="FHO76" s="416"/>
      <c r="FHP76" s="416"/>
      <c r="FHQ76" s="416"/>
      <c r="FHR76" s="416"/>
      <c r="FHS76" s="416"/>
      <c r="FHT76" s="416"/>
      <c r="FHU76" s="416"/>
      <c r="FHV76" s="416"/>
      <c r="FHW76" s="416"/>
      <c r="FHX76" s="416"/>
      <c r="FHY76" s="416"/>
      <c r="FHZ76" s="417"/>
      <c r="FIA76" s="415"/>
      <c r="FIB76" s="416"/>
      <c r="FIC76" s="416"/>
      <c r="FID76" s="416"/>
      <c r="FIE76" s="416"/>
      <c r="FIF76" s="416"/>
      <c r="FIG76" s="416"/>
      <c r="FIH76" s="416"/>
      <c r="FII76" s="416"/>
      <c r="FIJ76" s="416"/>
      <c r="FIK76" s="416"/>
      <c r="FIL76" s="416"/>
      <c r="FIM76" s="416"/>
      <c r="FIN76" s="416"/>
      <c r="FIO76" s="416"/>
      <c r="FIP76" s="416"/>
      <c r="FIQ76" s="416"/>
      <c r="FIR76" s="416"/>
      <c r="FIS76" s="416"/>
      <c r="FIT76" s="416"/>
      <c r="FIU76" s="416"/>
      <c r="FIV76" s="416"/>
      <c r="FIW76" s="416"/>
      <c r="FIX76" s="416"/>
      <c r="FIY76" s="416"/>
      <c r="FIZ76" s="416"/>
      <c r="FJA76" s="416"/>
      <c r="FJB76" s="416"/>
      <c r="FJC76" s="416"/>
      <c r="FJD76" s="417"/>
      <c r="FJE76" s="415"/>
      <c r="FJF76" s="416"/>
      <c r="FJG76" s="416"/>
      <c r="FJH76" s="416"/>
      <c r="FJI76" s="416"/>
      <c r="FJJ76" s="416"/>
      <c r="FJK76" s="416"/>
      <c r="FJL76" s="416"/>
      <c r="FJM76" s="416"/>
      <c r="FJN76" s="416"/>
      <c r="FJO76" s="416"/>
      <c r="FJP76" s="416"/>
      <c r="FJQ76" s="416"/>
      <c r="FJR76" s="416"/>
      <c r="FJS76" s="416"/>
      <c r="FJT76" s="416"/>
      <c r="FJU76" s="416"/>
      <c r="FJV76" s="416"/>
      <c r="FJW76" s="416"/>
      <c r="FJX76" s="416"/>
      <c r="FJY76" s="416"/>
      <c r="FJZ76" s="416"/>
      <c r="FKA76" s="416"/>
      <c r="FKB76" s="416"/>
      <c r="FKC76" s="416"/>
      <c r="FKD76" s="416"/>
      <c r="FKE76" s="416"/>
      <c r="FKF76" s="416"/>
      <c r="FKG76" s="416"/>
      <c r="FKH76" s="417"/>
      <c r="FKI76" s="415"/>
      <c r="FKJ76" s="416"/>
      <c r="FKK76" s="416"/>
      <c r="FKL76" s="416"/>
      <c r="FKM76" s="416"/>
      <c r="FKN76" s="416"/>
      <c r="FKO76" s="416"/>
      <c r="FKP76" s="416"/>
      <c r="FKQ76" s="416"/>
      <c r="FKR76" s="416"/>
      <c r="FKS76" s="416"/>
      <c r="FKT76" s="416"/>
      <c r="FKU76" s="416"/>
      <c r="FKV76" s="416"/>
      <c r="FKW76" s="416"/>
      <c r="FKX76" s="416"/>
      <c r="FKY76" s="416"/>
      <c r="FKZ76" s="416"/>
      <c r="FLA76" s="416"/>
      <c r="FLB76" s="416"/>
      <c r="FLC76" s="416"/>
      <c r="FLD76" s="416"/>
      <c r="FLE76" s="416"/>
      <c r="FLF76" s="416"/>
      <c r="FLG76" s="416"/>
      <c r="FLH76" s="416"/>
      <c r="FLI76" s="416"/>
      <c r="FLJ76" s="416"/>
      <c r="FLK76" s="416"/>
      <c r="FLL76" s="417"/>
      <c r="FLM76" s="415"/>
      <c r="FLN76" s="416"/>
      <c r="FLO76" s="416"/>
      <c r="FLP76" s="416"/>
      <c r="FLQ76" s="416"/>
      <c r="FLR76" s="416"/>
      <c r="FLS76" s="416"/>
      <c r="FLT76" s="416"/>
      <c r="FLU76" s="416"/>
      <c r="FLV76" s="416"/>
      <c r="FLW76" s="416"/>
      <c r="FLX76" s="416"/>
      <c r="FLY76" s="416"/>
      <c r="FLZ76" s="416"/>
      <c r="FMA76" s="416"/>
      <c r="FMB76" s="416"/>
      <c r="FMC76" s="416"/>
      <c r="FMD76" s="416"/>
      <c r="FME76" s="416"/>
      <c r="FMF76" s="416"/>
      <c r="FMG76" s="416"/>
      <c r="FMH76" s="416"/>
      <c r="FMI76" s="416"/>
      <c r="FMJ76" s="416"/>
      <c r="FMK76" s="416"/>
      <c r="FML76" s="416"/>
      <c r="FMM76" s="416"/>
      <c r="FMN76" s="416"/>
      <c r="FMO76" s="416"/>
      <c r="FMP76" s="417"/>
      <c r="FMQ76" s="415"/>
      <c r="FMR76" s="416"/>
      <c r="FMS76" s="416"/>
      <c r="FMT76" s="416"/>
      <c r="FMU76" s="416"/>
      <c r="FMV76" s="416"/>
      <c r="FMW76" s="416"/>
      <c r="FMX76" s="416"/>
      <c r="FMY76" s="416"/>
      <c r="FMZ76" s="416"/>
      <c r="FNA76" s="416"/>
      <c r="FNB76" s="416"/>
      <c r="FNC76" s="416"/>
      <c r="FND76" s="416"/>
      <c r="FNE76" s="416"/>
      <c r="FNF76" s="416"/>
      <c r="FNG76" s="416"/>
      <c r="FNH76" s="416"/>
      <c r="FNI76" s="416"/>
      <c r="FNJ76" s="416"/>
      <c r="FNK76" s="416"/>
      <c r="FNL76" s="416"/>
      <c r="FNM76" s="416"/>
      <c r="FNN76" s="416"/>
      <c r="FNO76" s="416"/>
      <c r="FNP76" s="416"/>
      <c r="FNQ76" s="416"/>
      <c r="FNR76" s="416"/>
      <c r="FNS76" s="416"/>
      <c r="FNT76" s="417"/>
      <c r="FNU76" s="415"/>
      <c r="FNV76" s="416"/>
      <c r="FNW76" s="416"/>
      <c r="FNX76" s="416"/>
      <c r="FNY76" s="416"/>
      <c r="FNZ76" s="416"/>
      <c r="FOA76" s="416"/>
      <c r="FOB76" s="416"/>
      <c r="FOC76" s="416"/>
      <c r="FOD76" s="416"/>
      <c r="FOE76" s="416"/>
      <c r="FOF76" s="416"/>
      <c r="FOG76" s="416"/>
      <c r="FOH76" s="416"/>
      <c r="FOI76" s="416"/>
      <c r="FOJ76" s="416"/>
      <c r="FOK76" s="416"/>
      <c r="FOL76" s="416"/>
      <c r="FOM76" s="416"/>
      <c r="FON76" s="416"/>
      <c r="FOO76" s="416"/>
      <c r="FOP76" s="416"/>
      <c r="FOQ76" s="416"/>
      <c r="FOR76" s="416"/>
      <c r="FOS76" s="416"/>
      <c r="FOT76" s="416"/>
      <c r="FOU76" s="416"/>
      <c r="FOV76" s="416"/>
      <c r="FOW76" s="416"/>
      <c r="FOX76" s="417"/>
      <c r="FOY76" s="415"/>
      <c r="FOZ76" s="416"/>
      <c r="FPA76" s="416"/>
      <c r="FPB76" s="416"/>
      <c r="FPC76" s="416"/>
      <c r="FPD76" s="416"/>
      <c r="FPE76" s="416"/>
      <c r="FPF76" s="416"/>
      <c r="FPG76" s="416"/>
      <c r="FPH76" s="416"/>
      <c r="FPI76" s="416"/>
      <c r="FPJ76" s="416"/>
      <c r="FPK76" s="416"/>
      <c r="FPL76" s="416"/>
      <c r="FPM76" s="416"/>
      <c r="FPN76" s="416"/>
      <c r="FPO76" s="416"/>
      <c r="FPP76" s="416"/>
      <c r="FPQ76" s="416"/>
      <c r="FPR76" s="416"/>
      <c r="FPS76" s="416"/>
      <c r="FPT76" s="416"/>
      <c r="FPU76" s="416"/>
      <c r="FPV76" s="416"/>
      <c r="FPW76" s="416"/>
      <c r="FPX76" s="416"/>
      <c r="FPY76" s="416"/>
      <c r="FPZ76" s="416"/>
      <c r="FQA76" s="416"/>
      <c r="FQB76" s="417"/>
      <c r="FQC76" s="415"/>
      <c r="FQD76" s="416"/>
      <c r="FQE76" s="416"/>
      <c r="FQF76" s="416"/>
      <c r="FQG76" s="416"/>
      <c r="FQH76" s="416"/>
      <c r="FQI76" s="416"/>
      <c r="FQJ76" s="416"/>
      <c r="FQK76" s="416"/>
      <c r="FQL76" s="416"/>
      <c r="FQM76" s="416"/>
      <c r="FQN76" s="416"/>
      <c r="FQO76" s="416"/>
      <c r="FQP76" s="416"/>
      <c r="FQQ76" s="416"/>
      <c r="FQR76" s="416"/>
      <c r="FQS76" s="416"/>
      <c r="FQT76" s="416"/>
      <c r="FQU76" s="416"/>
      <c r="FQV76" s="416"/>
      <c r="FQW76" s="416"/>
      <c r="FQX76" s="416"/>
      <c r="FQY76" s="416"/>
      <c r="FQZ76" s="416"/>
      <c r="FRA76" s="416"/>
      <c r="FRB76" s="416"/>
      <c r="FRC76" s="416"/>
      <c r="FRD76" s="416"/>
      <c r="FRE76" s="416"/>
      <c r="FRF76" s="417"/>
      <c r="FRG76" s="415"/>
      <c r="FRH76" s="416"/>
      <c r="FRI76" s="416"/>
      <c r="FRJ76" s="416"/>
      <c r="FRK76" s="416"/>
      <c r="FRL76" s="416"/>
      <c r="FRM76" s="416"/>
      <c r="FRN76" s="416"/>
      <c r="FRO76" s="416"/>
      <c r="FRP76" s="416"/>
      <c r="FRQ76" s="416"/>
      <c r="FRR76" s="416"/>
      <c r="FRS76" s="416"/>
      <c r="FRT76" s="416"/>
      <c r="FRU76" s="416"/>
      <c r="FRV76" s="416"/>
      <c r="FRW76" s="416"/>
      <c r="FRX76" s="416"/>
      <c r="FRY76" s="416"/>
      <c r="FRZ76" s="416"/>
      <c r="FSA76" s="416"/>
      <c r="FSB76" s="416"/>
      <c r="FSC76" s="416"/>
      <c r="FSD76" s="416"/>
      <c r="FSE76" s="416"/>
      <c r="FSF76" s="416"/>
      <c r="FSG76" s="416"/>
      <c r="FSH76" s="416"/>
      <c r="FSI76" s="416"/>
      <c r="FSJ76" s="417"/>
      <c r="FSK76" s="415"/>
      <c r="FSL76" s="416"/>
      <c r="FSM76" s="416"/>
      <c r="FSN76" s="416"/>
      <c r="FSO76" s="416"/>
      <c r="FSP76" s="416"/>
      <c r="FSQ76" s="416"/>
      <c r="FSR76" s="416"/>
      <c r="FSS76" s="416"/>
      <c r="FST76" s="416"/>
      <c r="FSU76" s="416"/>
      <c r="FSV76" s="416"/>
      <c r="FSW76" s="416"/>
      <c r="FSX76" s="416"/>
      <c r="FSY76" s="416"/>
      <c r="FSZ76" s="416"/>
      <c r="FTA76" s="416"/>
      <c r="FTB76" s="416"/>
      <c r="FTC76" s="416"/>
      <c r="FTD76" s="416"/>
      <c r="FTE76" s="416"/>
      <c r="FTF76" s="416"/>
      <c r="FTG76" s="416"/>
      <c r="FTH76" s="416"/>
      <c r="FTI76" s="416"/>
      <c r="FTJ76" s="416"/>
      <c r="FTK76" s="416"/>
      <c r="FTL76" s="416"/>
      <c r="FTM76" s="416"/>
      <c r="FTN76" s="417"/>
      <c r="FTO76" s="415"/>
      <c r="FTP76" s="416"/>
      <c r="FTQ76" s="416"/>
      <c r="FTR76" s="416"/>
      <c r="FTS76" s="416"/>
      <c r="FTT76" s="416"/>
      <c r="FTU76" s="416"/>
      <c r="FTV76" s="416"/>
      <c r="FTW76" s="416"/>
      <c r="FTX76" s="416"/>
      <c r="FTY76" s="416"/>
      <c r="FTZ76" s="416"/>
      <c r="FUA76" s="416"/>
      <c r="FUB76" s="416"/>
      <c r="FUC76" s="416"/>
      <c r="FUD76" s="416"/>
      <c r="FUE76" s="416"/>
      <c r="FUF76" s="416"/>
      <c r="FUG76" s="416"/>
      <c r="FUH76" s="416"/>
      <c r="FUI76" s="416"/>
      <c r="FUJ76" s="416"/>
      <c r="FUK76" s="416"/>
      <c r="FUL76" s="416"/>
      <c r="FUM76" s="416"/>
      <c r="FUN76" s="416"/>
      <c r="FUO76" s="416"/>
      <c r="FUP76" s="416"/>
      <c r="FUQ76" s="416"/>
      <c r="FUR76" s="417"/>
      <c r="FUS76" s="415"/>
      <c r="FUT76" s="416"/>
      <c r="FUU76" s="416"/>
      <c r="FUV76" s="416"/>
      <c r="FUW76" s="416"/>
      <c r="FUX76" s="416"/>
      <c r="FUY76" s="416"/>
      <c r="FUZ76" s="416"/>
      <c r="FVA76" s="416"/>
      <c r="FVB76" s="416"/>
      <c r="FVC76" s="416"/>
      <c r="FVD76" s="416"/>
      <c r="FVE76" s="416"/>
      <c r="FVF76" s="416"/>
      <c r="FVG76" s="416"/>
      <c r="FVH76" s="416"/>
      <c r="FVI76" s="416"/>
      <c r="FVJ76" s="416"/>
      <c r="FVK76" s="416"/>
      <c r="FVL76" s="416"/>
      <c r="FVM76" s="416"/>
      <c r="FVN76" s="416"/>
      <c r="FVO76" s="416"/>
      <c r="FVP76" s="416"/>
      <c r="FVQ76" s="416"/>
      <c r="FVR76" s="416"/>
      <c r="FVS76" s="416"/>
      <c r="FVT76" s="416"/>
      <c r="FVU76" s="416"/>
      <c r="FVV76" s="417"/>
      <c r="FVW76" s="415"/>
      <c r="FVX76" s="416"/>
      <c r="FVY76" s="416"/>
      <c r="FVZ76" s="416"/>
      <c r="FWA76" s="416"/>
      <c r="FWB76" s="416"/>
      <c r="FWC76" s="416"/>
      <c r="FWD76" s="416"/>
      <c r="FWE76" s="416"/>
      <c r="FWF76" s="416"/>
      <c r="FWG76" s="416"/>
      <c r="FWH76" s="416"/>
      <c r="FWI76" s="416"/>
      <c r="FWJ76" s="416"/>
      <c r="FWK76" s="416"/>
      <c r="FWL76" s="416"/>
      <c r="FWM76" s="416"/>
      <c r="FWN76" s="416"/>
      <c r="FWO76" s="416"/>
      <c r="FWP76" s="416"/>
      <c r="FWQ76" s="416"/>
      <c r="FWR76" s="416"/>
      <c r="FWS76" s="416"/>
      <c r="FWT76" s="416"/>
      <c r="FWU76" s="416"/>
      <c r="FWV76" s="416"/>
      <c r="FWW76" s="416"/>
      <c r="FWX76" s="416"/>
      <c r="FWY76" s="416"/>
      <c r="FWZ76" s="417"/>
      <c r="FXA76" s="415"/>
      <c r="FXB76" s="416"/>
      <c r="FXC76" s="416"/>
      <c r="FXD76" s="416"/>
      <c r="FXE76" s="416"/>
      <c r="FXF76" s="416"/>
      <c r="FXG76" s="416"/>
      <c r="FXH76" s="416"/>
      <c r="FXI76" s="416"/>
      <c r="FXJ76" s="416"/>
      <c r="FXK76" s="416"/>
      <c r="FXL76" s="416"/>
      <c r="FXM76" s="416"/>
      <c r="FXN76" s="416"/>
      <c r="FXO76" s="416"/>
      <c r="FXP76" s="416"/>
      <c r="FXQ76" s="416"/>
      <c r="FXR76" s="416"/>
      <c r="FXS76" s="416"/>
      <c r="FXT76" s="416"/>
      <c r="FXU76" s="416"/>
      <c r="FXV76" s="416"/>
      <c r="FXW76" s="416"/>
      <c r="FXX76" s="416"/>
      <c r="FXY76" s="416"/>
      <c r="FXZ76" s="416"/>
      <c r="FYA76" s="416"/>
      <c r="FYB76" s="416"/>
      <c r="FYC76" s="416"/>
      <c r="FYD76" s="417"/>
      <c r="FYE76" s="415"/>
      <c r="FYF76" s="416"/>
      <c r="FYG76" s="416"/>
      <c r="FYH76" s="416"/>
      <c r="FYI76" s="416"/>
      <c r="FYJ76" s="416"/>
      <c r="FYK76" s="416"/>
      <c r="FYL76" s="416"/>
      <c r="FYM76" s="416"/>
      <c r="FYN76" s="416"/>
      <c r="FYO76" s="416"/>
      <c r="FYP76" s="416"/>
      <c r="FYQ76" s="416"/>
      <c r="FYR76" s="416"/>
      <c r="FYS76" s="416"/>
      <c r="FYT76" s="416"/>
      <c r="FYU76" s="416"/>
      <c r="FYV76" s="416"/>
      <c r="FYW76" s="416"/>
      <c r="FYX76" s="416"/>
      <c r="FYY76" s="416"/>
      <c r="FYZ76" s="416"/>
      <c r="FZA76" s="416"/>
      <c r="FZB76" s="416"/>
      <c r="FZC76" s="416"/>
      <c r="FZD76" s="416"/>
      <c r="FZE76" s="416"/>
      <c r="FZF76" s="416"/>
      <c r="FZG76" s="416"/>
      <c r="FZH76" s="417"/>
      <c r="FZI76" s="415"/>
      <c r="FZJ76" s="416"/>
      <c r="FZK76" s="416"/>
      <c r="FZL76" s="416"/>
      <c r="FZM76" s="416"/>
      <c r="FZN76" s="416"/>
      <c r="FZO76" s="416"/>
      <c r="FZP76" s="416"/>
      <c r="FZQ76" s="416"/>
      <c r="FZR76" s="416"/>
      <c r="FZS76" s="416"/>
      <c r="FZT76" s="416"/>
      <c r="FZU76" s="416"/>
      <c r="FZV76" s="416"/>
      <c r="FZW76" s="416"/>
      <c r="FZX76" s="416"/>
      <c r="FZY76" s="416"/>
      <c r="FZZ76" s="416"/>
      <c r="GAA76" s="416"/>
      <c r="GAB76" s="416"/>
      <c r="GAC76" s="416"/>
      <c r="GAD76" s="416"/>
      <c r="GAE76" s="416"/>
      <c r="GAF76" s="416"/>
      <c r="GAG76" s="416"/>
      <c r="GAH76" s="416"/>
      <c r="GAI76" s="416"/>
      <c r="GAJ76" s="416"/>
      <c r="GAK76" s="416"/>
      <c r="GAL76" s="417"/>
      <c r="GAM76" s="415"/>
      <c r="GAN76" s="416"/>
      <c r="GAO76" s="416"/>
      <c r="GAP76" s="416"/>
      <c r="GAQ76" s="416"/>
      <c r="GAR76" s="416"/>
      <c r="GAS76" s="416"/>
      <c r="GAT76" s="416"/>
      <c r="GAU76" s="416"/>
      <c r="GAV76" s="416"/>
      <c r="GAW76" s="416"/>
      <c r="GAX76" s="416"/>
      <c r="GAY76" s="416"/>
      <c r="GAZ76" s="416"/>
      <c r="GBA76" s="416"/>
      <c r="GBB76" s="416"/>
      <c r="GBC76" s="416"/>
      <c r="GBD76" s="416"/>
      <c r="GBE76" s="416"/>
      <c r="GBF76" s="416"/>
      <c r="GBG76" s="416"/>
      <c r="GBH76" s="416"/>
      <c r="GBI76" s="416"/>
      <c r="GBJ76" s="416"/>
      <c r="GBK76" s="416"/>
      <c r="GBL76" s="416"/>
      <c r="GBM76" s="416"/>
      <c r="GBN76" s="416"/>
      <c r="GBO76" s="416"/>
      <c r="GBP76" s="417"/>
      <c r="GBQ76" s="415"/>
      <c r="GBR76" s="416"/>
      <c r="GBS76" s="416"/>
      <c r="GBT76" s="416"/>
      <c r="GBU76" s="416"/>
      <c r="GBV76" s="416"/>
      <c r="GBW76" s="416"/>
      <c r="GBX76" s="416"/>
      <c r="GBY76" s="416"/>
      <c r="GBZ76" s="416"/>
      <c r="GCA76" s="416"/>
      <c r="GCB76" s="416"/>
      <c r="GCC76" s="416"/>
      <c r="GCD76" s="416"/>
      <c r="GCE76" s="416"/>
      <c r="GCF76" s="416"/>
      <c r="GCG76" s="416"/>
      <c r="GCH76" s="416"/>
      <c r="GCI76" s="416"/>
      <c r="GCJ76" s="416"/>
      <c r="GCK76" s="416"/>
      <c r="GCL76" s="416"/>
      <c r="GCM76" s="416"/>
      <c r="GCN76" s="416"/>
      <c r="GCO76" s="416"/>
      <c r="GCP76" s="416"/>
      <c r="GCQ76" s="416"/>
      <c r="GCR76" s="416"/>
      <c r="GCS76" s="416"/>
      <c r="GCT76" s="417"/>
      <c r="GCU76" s="415"/>
      <c r="GCV76" s="416"/>
      <c r="GCW76" s="416"/>
      <c r="GCX76" s="416"/>
      <c r="GCY76" s="416"/>
      <c r="GCZ76" s="416"/>
      <c r="GDA76" s="416"/>
      <c r="GDB76" s="416"/>
      <c r="GDC76" s="416"/>
      <c r="GDD76" s="416"/>
      <c r="GDE76" s="416"/>
      <c r="GDF76" s="416"/>
      <c r="GDG76" s="416"/>
      <c r="GDH76" s="416"/>
      <c r="GDI76" s="416"/>
      <c r="GDJ76" s="416"/>
      <c r="GDK76" s="416"/>
      <c r="GDL76" s="416"/>
      <c r="GDM76" s="416"/>
      <c r="GDN76" s="416"/>
      <c r="GDO76" s="416"/>
      <c r="GDP76" s="416"/>
      <c r="GDQ76" s="416"/>
      <c r="GDR76" s="416"/>
      <c r="GDS76" s="416"/>
      <c r="GDT76" s="416"/>
      <c r="GDU76" s="416"/>
      <c r="GDV76" s="416"/>
      <c r="GDW76" s="416"/>
      <c r="GDX76" s="417"/>
      <c r="GDY76" s="415"/>
      <c r="GDZ76" s="416"/>
      <c r="GEA76" s="416"/>
      <c r="GEB76" s="416"/>
      <c r="GEC76" s="416"/>
      <c r="GED76" s="416"/>
      <c r="GEE76" s="416"/>
      <c r="GEF76" s="416"/>
      <c r="GEG76" s="416"/>
      <c r="GEH76" s="416"/>
      <c r="GEI76" s="416"/>
      <c r="GEJ76" s="416"/>
      <c r="GEK76" s="416"/>
      <c r="GEL76" s="416"/>
      <c r="GEM76" s="416"/>
      <c r="GEN76" s="416"/>
      <c r="GEO76" s="416"/>
      <c r="GEP76" s="416"/>
      <c r="GEQ76" s="416"/>
      <c r="GER76" s="416"/>
      <c r="GES76" s="416"/>
      <c r="GET76" s="416"/>
      <c r="GEU76" s="416"/>
      <c r="GEV76" s="416"/>
      <c r="GEW76" s="416"/>
      <c r="GEX76" s="416"/>
      <c r="GEY76" s="416"/>
      <c r="GEZ76" s="416"/>
      <c r="GFA76" s="416"/>
      <c r="GFB76" s="417"/>
      <c r="GFC76" s="415"/>
      <c r="GFD76" s="416"/>
      <c r="GFE76" s="416"/>
      <c r="GFF76" s="416"/>
      <c r="GFG76" s="416"/>
      <c r="GFH76" s="416"/>
      <c r="GFI76" s="416"/>
      <c r="GFJ76" s="416"/>
      <c r="GFK76" s="416"/>
      <c r="GFL76" s="416"/>
      <c r="GFM76" s="416"/>
      <c r="GFN76" s="416"/>
      <c r="GFO76" s="416"/>
      <c r="GFP76" s="416"/>
      <c r="GFQ76" s="416"/>
      <c r="GFR76" s="416"/>
      <c r="GFS76" s="416"/>
      <c r="GFT76" s="416"/>
      <c r="GFU76" s="416"/>
      <c r="GFV76" s="416"/>
      <c r="GFW76" s="416"/>
      <c r="GFX76" s="416"/>
      <c r="GFY76" s="416"/>
      <c r="GFZ76" s="416"/>
      <c r="GGA76" s="416"/>
      <c r="GGB76" s="416"/>
      <c r="GGC76" s="416"/>
      <c r="GGD76" s="416"/>
      <c r="GGE76" s="416"/>
      <c r="GGF76" s="417"/>
      <c r="GGG76" s="415"/>
      <c r="GGH76" s="416"/>
      <c r="GGI76" s="416"/>
      <c r="GGJ76" s="416"/>
      <c r="GGK76" s="416"/>
      <c r="GGL76" s="416"/>
      <c r="GGM76" s="416"/>
      <c r="GGN76" s="416"/>
      <c r="GGO76" s="416"/>
      <c r="GGP76" s="416"/>
      <c r="GGQ76" s="416"/>
      <c r="GGR76" s="416"/>
      <c r="GGS76" s="416"/>
      <c r="GGT76" s="416"/>
      <c r="GGU76" s="416"/>
      <c r="GGV76" s="416"/>
      <c r="GGW76" s="416"/>
      <c r="GGX76" s="416"/>
      <c r="GGY76" s="416"/>
      <c r="GGZ76" s="416"/>
      <c r="GHA76" s="416"/>
      <c r="GHB76" s="416"/>
      <c r="GHC76" s="416"/>
      <c r="GHD76" s="416"/>
      <c r="GHE76" s="416"/>
      <c r="GHF76" s="416"/>
      <c r="GHG76" s="416"/>
      <c r="GHH76" s="416"/>
      <c r="GHI76" s="416"/>
      <c r="GHJ76" s="417"/>
      <c r="GHK76" s="415"/>
      <c r="GHL76" s="416"/>
      <c r="GHM76" s="416"/>
      <c r="GHN76" s="416"/>
      <c r="GHO76" s="416"/>
      <c r="GHP76" s="416"/>
      <c r="GHQ76" s="416"/>
      <c r="GHR76" s="416"/>
      <c r="GHS76" s="416"/>
      <c r="GHT76" s="416"/>
      <c r="GHU76" s="416"/>
      <c r="GHV76" s="416"/>
      <c r="GHW76" s="416"/>
      <c r="GHX76" s="416"/>
      <c r="GHY76" s="416"/>
      <c r="GHZ76" s="416"/>
      <c r="GIA76" s="416"/>
      <c r="GIB76" s="416"/>
      <c r="GIC76" s="416"/>
      <c r="GID76" s="416"/>
      <c r="GIE76" s="416"/>
      <c r="GIF76" s="416"/>
      <c r="GIG76" s="416"/>
      <c r="GIH76" s="416"/>
      <c r="GII76" s="416"/>
      <c r="GIJ76" s="416"/>
      <c r="GIK76" s="416"/>
      <c r="GIL76" s="416"/>
      <c r="GIM76" s="416"/>
      <c r="GIN76" s="417"/>
      <c r="GIO76" s="415"/>
      <c r="GIP76" s="416"/>
      <c r="GIQ76" s="416"/>
      <c r="GIR76" s="416"/>
      <c r="GIS76" s="416"/>
      <c r="GIT76" s="416"/>
      <c r="GIU76" s="416"/>
      <c r="GIV76" s="416"/>
      <c r="GIW76" s="416"/>
      <c r="GIX76" s="416"/>
      <c r="GIY76" s="416"/>
      <c r="GIZ76" s="416"/>
      <c r="GJA76" s="416"/>
      <c r="GJB76" s="416"/>
      <c r="GJC76" s="416"/>
      <c r="GJD76" s="416"/>
      <c r="GJE76" s="416"/>
      <c r="GJF76" s="416"/>
      <c r="GJG76" s="416"/>
      <c r="GJH76" s="416"/>
      <c r="GJI76" s="416"/>
      <c r="GJJ76" s="416"/>
      <c r="GJK76" s="416"/>
      <c r="GJL76" s="416"/>
      <c r="GJM76" s="416"/>
      <c r="GJN76" s="416"/>
      <c r="GJO76" s="416"/>
      <c r="GJP76" s="416"/>
      <c r="GJQ76" s="416"/>
      <c r="GJR76" s="417"/>
      <c r="GJS76" s="415"/>
      <c r="GJT76" s="416"/>
      <c r="GJU76" s="416"/>
      <c r="GJV76" s="416"/>
      <c r="GJW76" s="416"/>
      <c r="GJX76" s="416"/>
      <c r="GJY76" s="416"/>
      <c r="GJZ76" s="416"/>
      <c r="GKA76" s="416"/>
      <c r="GKB76" s="416"/>
      <c r="GKC76" s="416"/>
      <c r="GKD76" s="416"/>
      <c r="GKE76" s="416"/>
      <c r="GKF76" s="416"/>
      <c r="GKG76" s="416"/>
      <c r="GKH76" s="416"/>
      <c r="GKI76" s="416"/>
      <c r="GKJ76" s="416"/>
      <c r="GKK76" s="416"/>
      <c r="GKL76" s="416"/>
      <c r="GKM76" s="416"/>
      <c r="GKN76" s="416"/>
      <c r="GKO76" s="416"/>
      <c r="GKP76" s="416"/>
      <c r="GKQ76" s="416"/>
      <c r="GKR76" s="416"/>
      <c r="GKS76" s="416"/>
      <c r="GKT76" s="416"/>
      <c r="GKU76" s="416"/>
      <c r="GKV76" s="417"/>
      <c r="GKW76" s="415"/>
      <c r="GKX76" s="416"/>
      <c r="GKY76" s="416"/>
      <c r="GKZ76" s="416"/>
      <c r="GLA76" s="416"/>
      <c r="GLB76" s="416"/>
      <c r="GLC76" s="416"/>
      <c r="GLD76" s="416"/>
      <c r="GLE76" s="416"/>
      <c r="GLF76" s="416"/>
      <c r="GLG76" s="416"/>
      <c r="GLH76" s="416"/>
      <c r="GLI76" s="416"/>
      <c r="GLJ76" s="416"/>
      <c r="GLK76" s="416"/>
      <c r="GLL76" s="416"/>
      <c r="GLM76" s="416"/>
      <c r="GLN76" s="416"/>
      <c r="GLO76" s="416"/>
      <c r="GLP76" s="416"/>
      <c r="GLQ76" s="416"/>
      <c r="GLR76" s="416"/>
      <c r="GLS76" s="416"/>
      <c r="GLT76" s="416"/>
      <c r="GLU76" s="416"/>
      <c r="GLV76" s="416"/>
      <c r="GLW76" s="416"/>
      <c r="GLX76" s="416"/>
      <c r="GLY76" s="416"/>
      <c r="GLZ76" s="417"/>
      <c r="GMA76" s="415"/>
      <c r="GMB76" s="416"/>
      <c r="GMC76" s="416"/>
      <c r="GMD76" s="416"/>
      <c r="GME76" s="416"/>
      <c r="GMF76" s="416"/>
      <c r="GMG76" s="416"/>
      <c r="GMH76" s="416"/>
      <c r="GMI76" s="416"/>
      <c r="GMJ76" s="416"/>
      <c r="GMK76" s="416"/>
      <c r="GML76" s="416"/>
      <c r="GMM76" s="416"/>
      <c r="GMN76" s="416"/>
      <c r="GMO76" s="416"/>
      <c r="GMP76" s="416"/>
      <c r="GMQ76" s="416"/>
      <c r="GMR76" s="416"/>
      <c r="GMS76" s="416"/>
      <c r="GMT76" s="416"/>
      <c r="GMU76" s="416"/>
      <c r="GMV76" s="416"/>
      <c r="GMW76" s="416"/>
      <c r="GMX76" s="416"/>
      <c r="GMY76" s="416"/>
      <c r="GMZ76" s="416"/>
      <c r="GNA76" s="416"/>
      <c r="GNB76" s="416"/>
      <c r="GNC76" s="416"/>
      <c r="GND76" s="417"/>
      <c r="GNE76" s="415"/>
      <c r="GNF76" s="416"/>
      <c r="GNG76" s="416"/>
      <c r="GNH76" s="416"/>
      <c r="GNI76" s="416"/>
      <c r="GNJ76" s="416"/>
      <c r="GNK76" s="416"/>
      <c r="GNL76" s="416"/>
      <c r="GNM76" s="416"/>
      <c r="GNN76" s="416"/>
      <c r="GNO76" s="416"/>
      <c r="GNP76" s="416"/>
      <c r="GNQ76" s="416"/>
      <c r="GNR76" s="416"/>
      <c r="GNS76" s="416"/>
      <c r="GNT76" s="416"/>
      <c r="GNU76" s="416"/>
      <c r="GNV76" s="416"/>
      <c r="GNW76" s="416"/>
      <c r="GNX76" s="416"/>
      <c r="GNY76" s="416"/>
      <c r="GNZ76" s="416"/>
      <c r="GOA76" s="416"/>
      <c r="GOB76" s="416"/>
      <c r="GOC76" s="416"/>
      <c r="GOD76" s="416"/>
      <c r="GOE76" s="416"/>
      <c r="GOF76" s="416"/>
      <c r="GOG76" s="416"/>
      <c r="GOH76" s="417"/>
      <c r="GOI76" s="415"/>
      <c r="GOJ76" s="416"/>
      <c r="GOK76" s="416"/>
      <c r="GOL76" s="416"/>
      <c r="GOM76" s="416"/>
      <c r="GON76" s="416"/>
      <c r="GOO76" s="416"/>
      <c r="GOP76" s="416"/>
      <c r="GOQ76" s="416"/>
      <c r="GOR76" s="416"/>
      <c r="GOS76" s="416"/>
      <c r="GOT76" s="416"/>
      <c r="GOU76" s="416"/>
      <c r="GOV76" s="416"/>
      <c r="GOW76" s="416"/>
      <c r="GOX76" s="416"/>
      <c r="GOY76" s="416"/>
      <c r="GOZ76" s="416"/>
      <c r="GPA76" s="416"/>
      <c r="GPB76" s="416"/>
      <c r="GPC76" s="416"/>
      <c r="GPD76" s="416"/>
      <c r="GPE76" s="416"/>
      <c r="GPF76" s="416"/>
      <c r="GPG76" s="416"/>
      <c r="GPH76" s="416"/>
      <c r="GPI76" s="416"/>
      <c r="GPJ76" s="416"/>
      <c r="GPK76" s="416"/>
      <c r="GPL76" s="417"/>
      <c r="GPM76" s="415"/>
      <c r="GPN76" s="416"/>
      <c r="GPO76" s="416"/>
      <c r="GPP76" s="416"/>
      <c r="GPQ76" s="416"/>
      <c r="GPR76" s="416"/>
      <c r="GPS76" s="416"/>
      <c r="GPT76" s="416"/>
      <c r="GPU76" s="416"/>
      <c r="GPV76" s="416"/>
      <c r="GPW76" s="416"/>
      <c r="GPX76" s="416"/>
      <c r="GPY76" s="416"/>
      <c r="GPZ76" s="416"/>
      <c r="GQA76" s="416"/>
      <c r="GQB76" s="416"/>
      <c r="GQC76" s="416"/>
      <c r="GQD76" s="416"/>
      <c r="GQE76" s="416"/>
      <c r="GQF76" s="416"/>
      <c r="GQG76" s="416"/>
      <c r="GQH76" s="416"/>
      <c r="GQI76" s="416"/>
      <c r="GQJ76" s="416"/>
      <c r="GQK76" s="416"/>
      <c r="GQL76" s="416"/>
      <c r="GQM76" s="416"/>
      <c r="GQN76" s="416"/>
      <c r="GQO76" s="416"/>
      <c r="GQP76" s="417"/>
      <c r="GQQ76" s="415"/>
      <c r="GQR76" s="416"/>
      <c r="GQS76" s="416"/>
      <c r="GQT76" s="416"/>
      <c r="GQU76" s="416"/>
      <c r="GQV76" s="416"/>
      <c r="GQW76" s="416"/>
      <c r="GQX76" s="416"/>
      <c r="GQY76" s="416"/>
      <c r="GQZ76" s="416"/>
      <c r="GRA76" s="416"/>
      <c r="GRB76" s="416"/>
      <c r="GRC76" s="416"/>
      <c r="GRD76" s="416"/>
      <c r="GRE76" s="416"/>
      <c r="GRF76" s="416"/>
      <c r="GRG76" s="416"/>
      <c r="GRH76" s="416"/>
      <c r="GRI76" s="416"/>
      <c r="GRJ76" s="416"/>
      <c r="GRK76" s="416"/>
      <c r="GRL76" s="416"/>
      <c r="GRM76" s="416"/>
      <c r="GRN76" s="416"/>
      <c r="GRO76" s="416"/>
      <c r="GRP76" s="416"/>
      <c r="GRQ76" s="416"/>
      <c r="GRR76" s="416"/>
      <c r="GRS76" s="416"/>
      <c r="GRT76" s="417"/>
      <c r="GRU76" s="415"/>
      <c r="GRV76" s="416"/>
      <c r="GRW76" s="416"/>
      <c r="GRX76" s="416"/>
      <c r="GRY76" s="416"/>
      <c r="GRZ76" s="416"/>
      <c r="GSA76" s="416"/>
      <c r="GSB76" s="416"/>
      <c r="GSC76" s="416"/>
      <c r="GSD76" s="416"/>
      <c r="GSE76" s="416"/>
      <c r="GSF76" s="416"/>
      <c r="GSG76" s="416"/>
      <c r="GSH76" s="416"/>
      <c r="GSI76" s="416"/>
      <c r="GSJ76" s="416"/>
      <c r="GSK76" s="416"/>
      <c r="GSL76" s="416"/>
      <c r="GSM76" s="416"/>
      <c r="GSN76" s="416"/>
      <c r="GSO76" s="416"/>
      <c r="GSP76" s="416"/>
      <c r="GSQ76" s="416"/>
      <c r="GSR76" s="416"/>
      <c r="GSS76" s="416"/>
      <c r="GST76" s="416"/>
      <c r="GSU76" s="416"/>
      <c r="GSV76" s="416"/>
      <c r="GSW76" s="416"/>
      <c r="GSX76" s="417"/>
      <c r="GSY76" s="415"/>
      <c r="GSZ76" s="416"/>
      <c r="GTA76" s="416"/>
      <c r="GTB76" s="416"/>
      <c r="GTC76" s="416"/>
      <c r="GTD76" s="416"/>
      <c r="GTE76" s="416"/>
      <c r="GTF76" s="416"/>
      <c r="GTG76" s="416"/>
      <c r="GTH76" s="416"/>
      <c r="GTI76" s="416"/>
      <c r="GTJ76" s="416"/>
      <c r="GTK76" s="416"/>
      <c r="GTL76" s="416"/>
      <c r="GTM76" s="416"/>
      <c r="GTN76" s="416"/>
      <c r="GTO76" s="416"/>
      <c r="GTP76" s="416"/>
      <c r="GTQ76" s="416"/>
      <c r="GTR76" s="416"/>
      <c r="GTS76" s="416"/>
      <c r="GTT76" s="416"/>
      <c r="GTU76" s="416"/>
      <c r="GTV76" s="416"/>
      <c r="GTW76" s="416"/>
      <c r="GTX76" s="416"/>
      <c r="GTY76" s="416"/>
      <c r="GTZ76" s="416"/>
      <c r="GUA76" s="416"/>
      <c r="GUB76" s="417"/>
      <c r="GUC76" s="415"/>
      <c r="GUD76" s="416"/>
      <c r="GUE76" s="416"/>
      <c r="GUF76" s="416"/>
      <c r="GUG76" s="416"/>
      <c r="GUH76" s="416"/>
      <c r="GUI76" s="416"/>
      <c r="GUJ76" s="416"/>
      <c r="GUK76" s="416"/>
      <c r="GUL76" s="416"/>
      <c r="GUM76" s="416"/>
      <c r="GUN76" s="416"/>
      <c r="GUO76" s="416"/>
      <c r="GUP76" s="416"/>
      <c r="GUQ76" s="416"/>
      <c r="GUR76" s="416"/>
      <c r="GUS76" s="416"/>
      <c r="GUT76" s="416"/>
      <c r="GUU76" s="416"/>
      <c r="GUV76" s="416"/>
      <c r="GUW76" s="416"/>
      <c r="GUX76" s="416"/>
      <c r="GUY76" s="416"/>
      <c r="GUZ76" s="416"/>
      <c r="GVA76" s="416"/>
      <c r="GVB76" s="416"/>
      <c r="GVC76" s="416"/>
      <c r="GVD76" s="416"/>
      <c r="GVE76" s="416"/>
      <c r="GVF76" s="417"/>
      <c r="GVG76" s="415"/>
      <c r="GVH76" s="416"/>
      <c r="GVI76" s="416"/>
      <c r="GVJ76" s="416"/>
      <c r="GVK76" s="416"/>
      <c r="GVL76" s="416"/>
      <c r="GVM76" s="416"/>
      <c r="GVN76" s="416"/>
      <c r="GVO76" s="416"/>
      <c r="GVP76" s="416"/>
      <c r="GVQ76" s="416"/>
      <c r="GVR76" s="416"/>
      <c r="GVS76" s="416"/>
      <c r="GVT76" s="416"/>
      <c r="GVU76" s="416"/>
      <c r="GVV76" s="416"/>
      <c r="GVW76" s="416"/>
      <c r="GVX76" s="416"/>
      <c r="GVY76" s="416"/>
      <c r="GVZ76" s="416"/>
      <c r="GWA76" s="416"/>
      <c r="GWB76" s="416"/>
      <c r="GWC76" s="416"/>
      <c r="GWD76" s="416"/>
      <c r="GWE76" s="416"/>
      <c r="GWF76" s="416"/>
      <c r="GWG76" s="416"/>
      <c r="GWH76" s="416"/>
      <c r="GWI76" s="416"/>
      <c r="GWJ76" s="417"/>
      <c r="GWK76" s="415"/>
      <c r="GWL76" s="416"/>
      <c r="GWM76" s="416"/>
      <c r="GWN76" s="416"/>
      <c r="GWO76" s="416"/>
      <c r="GWP76" s="416"/>
      <c r="GWQ76" s="416"/>
      <c r="GWR76" s="416"/>
      <c r="GWS76" s="416"/>
      <c r="GWT76" s="416"/>
      <c r="GWU76" s="416"/>
      <c r="GWV76" s="416"/>
      <c r="GWW76" s="416"/>
      <c r="GWX76" s="416"/>
      <c r="GWY76" s="416"/>
      <c r="GWZ76" s="416"/>
      <c r="GXA76" s="416"/>
      <c r="GXB76" s="416"/>
      <c r="GXC76" s="416"/>
      <c r="GXD76" s="416"/>
      <c r="GXE76" s="416"/>
      <c r="GXF76" s="416"/>
      <c r="GXG76" s="416"/>
      <c r="GXH76" s="416"/>
      <c r="GXI76" s="416"/>
      <c r="GXJ76" s="416"/>
      <c r="GXK76" s="416"/>
      <c r="GXL76" s="416"/>
      <c r="GXM76" s="416"/>
      <c r="GXN76" s="417"/>
      <c r="GXO76" s="415"/>
      <c r="GXP76" s="416"/>
      <c r="GXQ76" s="416"/>
      <c r="GXR76" s="416"/>
      <c r="GXS76" s="416"/>
      <c r="GXT76" s="416"/>
      <c r="GXU76" s="416"/>
      <c r="GXV76" s="416"/>
      <c r="GXW76" s="416"/>
      <c r="GXX76" s="416"/>
      <c r="GXY76" s="416"/>
      <c r="GXZ76" s="416"/>
      <c r="GYA76" s="416"/>
      <c r="GYB76" s="416"/>
      <c r="GYC76" s="416"/>
      <c r="GYD76" s="416"/>
      <c r="GYE76" s="416"/>
      <c r="GYF76" s="416"/>
      <c r="GYG76" s="416"/>
      <c r="GYH76" s="416"/>
      <c r="GYI76" s="416"/>
      <c r="GYJ76" s="416"/>
      <c r="GYK76" s="416"/>
      <c r="GYL76" s="416"/>
      <c r="GYM76" s="416"/>
      <c r="GYN76" s="416"/>
      <c r="GYO76" s="416"/>
      <c r="GYP76" s="416"/>
      <c r="GYQ76" s="416"/>
      <c r="GYR76" s="417"/>
      <c r="GYS76" s="415"/>
      <c r="GYT76" s="416"/>
      <c r="GYU76" s="416"/>
      <c r="GYV76" s="416"/>
      <c r="GYW76" s="416"/>
      <c r="GYX76" s="416"/>
      <c r="GYY76" s="416"/>
      <c r="GYZ76" s="416"/>
      <c r="GZA76" s="416"/>
      <c r="GZB76" s="416"/>
      <c r="GZC76" s="416"/>
      <c r="GZD76" s="416"/>
      <c r="GZE76" s="416"/>
      <c r="GZF76" s="416"/>
      <c r="GZG76" s="416"/>
      <c r="GZH76" s="416"/>
      <c r="GZI76" s="416"/>
      <c r="GZJ76" s="416"/>
      <c r="GZK76" s="416"/>
      <c r="GZL76" s="416"/>
      <c r="GZM76" s="416"/>
      <c r="GZN76" s="416"/>
      <c r="GZO76" s="416"/>
      <c r="GZP76" s="416"/>
      <c r="GZQ76" s="416"/>
      <c r="GZR76" s="416"/>
      <c r="GZS76" s="416"/>
      <c r="GZT76" s="416"/>
      <c r="GZU76" s="416"/>
      <c r="GZV76" s="417"/>
      <c r="GZW76" s="415"/>
      <c r="GZX76" s="416"/>
      <c r="GZY76" s="416"/>
      <c r="GZZ76" s="416"/>
      <c r="HAA76" s="416"/>
      <c r="HAB76" s="416"/>
      <c r="HAC76" s="416"/>
      <c r="HAD76" s="416"/>
      <c r="HAE76" s="416"/>
      <c r="HAF76" s="416"/>
      <c r="HAG76" s="416"/>
      <c r="HAH76" s="416"/>
      <c r="HAI76" s="416"/>
      <c r="HAJ76" s="416"/>
      <c r="HAK76" s="416"/>
      <c r="HAL76" s="416"/>
      <c r="HAM76" s="416"/>
      <c r="HAN76" s="416"/>
      <c r="HAO76" s="416"/>
      <c r="HAP76" s="416"/>
      <c r="HAQ76" s="416"/>
      <c r="HAR76" s="416"/>
      <c r="HAS76" s="416"/>
      <c r="HAT76" s="416"/>
      <c r="HAU76" s="416"/>
      <c r="HAV76" s="416"/>
      <c r="HAW76" s="416"/>
      <c r="HAX76" s="416"/>
      <c r="HAY76" s="416"/>
      <c r="HAZ76" s="417"/>
      <c r="HBA76" s="415"/>
      <c r="HBB76" s="416"/>
      <c r="HBC76" s="416"/>
      <c r="HBD76" s="416"/>
      <c r="HBE76" s="416"/>
      <c r="HBF76" s="416"/>
      <c r="HBG76" s="416"/>
      <c r="HBH76" s="416"/>
      <c r="HBI76" s="416"/>
      <c r="HBJ76" s="416"/>
      <c r="HBK76" s="416"/>
      <c r="HBL76" s="416"/>
      <c r="HBM76" s="416"/>
      <c r="HBN76" s="416"/>
      <c r="HBO76" s="416"/>
      <c r="HBP76" s="416"/>
      <c r="HBQ76" s="416"/>
      <c r="HBR76" s="416"/>
      <c r="HBS76" s="416"/>
      <c r="HBT76" s="416"/>
      <c r="HBU76" s="416"/>
      <c r="HBV76" s="416"/>
      <c r="HBW76" s="416"/>
      <c r="HBX76" s="416"/>
      <c r="HBY76" s="416"/>
      <c r="HBZ76" s="416"/>
      <c r="HCA76" s="416"/>
      <c r="HCB76" s="416"/>
      <c r="HCC76" s="416"/>
      <c r="HCD76" s="417"/>
      <c r="HCE76" s="415"/>
      <c r="HCF76" s="416"/>
      <c r="HCG76" s="416"/>
      <c r="HCH76" s="416"/>
      <c r="HCI76" s="416"/>
      <c r="HCJ76" s="416"/>
      <c r="HCK76" s="416"/>
      <c r="HCL76" s="416"/>
      <c r="HCM76" s="416"/>
      <c r="HCN76" s="416"/>
      <c r="HCO76" s="416"/>
      <c r="HCP76" s="416"/>
      <c r="HCQ76" s="416"/>
      <c r="HCR76" s="416"/>
      <c r="HCS76" s="416"/>
      <c r="HCT76" s="416"/>
      <c r="HCU76" s="416"/>
      <c r="HCV76" s="416"/>
      <c r="HCW76" s="416"/>
      <c r="HCX76" s="416"/>
      <c r="HCY76" s="416"/>
      <c r="HCZ76" s="416"/>
      <c r="HDA76" s="416"/>
      <c r="HDB76" s="416"/>
      <c r="HDC76" s="416"/>
      <c r="HDD76" s="416"/>
      <c r="HDE76" s="416"/>
      <c r="HDF76" s="416"/>
      <c r="HDG76" s="416"/>
      <c r="HDH76" s="417"/>
      <c r="HDI76" s="415"/>
      <c r="HDJ76" s="416"/>
      <c r="HDK76" s="416"/>
      <c r="HDL76" s="416"/>
      <c r="HDM76" s="416"/>
      <c r="HDN76" s="416"/>
      <c r="HDO76" s="416"/>
      <c r="HDP76" s="416"/>
      <c r="HDQ76" s="416"/>
      <c r="HDR76" s="416"/>
      <c r="HDS76" s="416"/>
      <c r="HDT76" s="416"/>
      <c r="HDU76" s="416"/>
      <c r="HDV76" s="416"/>
      <c r="HDW76" s="416"/>
      <c r="HDX76" s="416"/>
      <c r="HDY76" s="416"/>
      <c r="HDZ76" s="416"/>
      <c r="HEA76" s="416"/>
      <c r="HEB76" s="416"/>
      <c r="HEC76" s="416"/>
      <c r="HED76" s="416"/>
      <c r="HEE76" s="416"/>
      <c r="HEF76" s="416"/>
      <c r="HEG76" s="416"/>
      <c r="HEH76" s="416"/>
      <c r="HEI76" s="416"/>
      <c r="HEJ76" s="416"/>
      <c r="HEK76" s="416"/>
      <c r="HEL76" s="417"/>
      <c r="HEM76" s="415"/>
      <c r="HEN76" s="416"/>
      <c r="HEO76" s="416"/>
      <c r="HEP76" s="416"/>
      <c r="HEQ76" s="416"/>
      <c r="HER76" s="416"/>
      <c r="HES76" s="416"/>
      <c r="HET76" s="416"/>
      <c r="HEU76" s="416"/>
      <c r="HEV76" s="416"/>
      <c r="HEW76" s="416"/>
      <c r="HEX76" s="416"/>
      <c r="HEY76" s="416"/>
      <c r="HEZ76" s="416"/>
      <c r="HFA76" s="416"/>
      <c r="HFB76" s="416"/>
      <c r="HFC76" s="416"/>
      <c r="HFD76" s="416"/>
      <c r="HFE76" s="416"/>
      <c r="HFF76" s="416"/>
      <c r="HFG76" s="416"/>
      <c r="HFH76" s="416"/>
      <c r="HFI76" s="416"/>
      <c r="HFJ76" s="416"/>
      <c r="HFK76" s="416"/>
      <c r="HFL76" s="416"/>
      <c r="HFM76" s="416"/>
      <c r="HFN76" s="416"/>
      <c r="HFO76" s="416"/>
      <c r="HFP76" s="417"/>
      <c r="HFQ76" s="415"/>
      <c r="HFR76" s="416"/>
      <c r="HFS76" s="416"/>
      <c r="HFT76" s="416"/>
      <c r="HFU76" s="416"/>
      <c r="HFV76" s="416"/>
      <c r="HFW76" s="416"/>
      <c r="HFX76" s="416"/>
      <c r="HFY76" s="416"/>
      <c r="HFZ76" s="416"/>
      <c r="HGA76" s="416"/>
      <c r="HGB76" s="416"/>
      <c r="HGC76" s="416"/>
      <c r="HGD76" s="416"/>
      <c r="HGE76" s="416"/>
      <c r="HGF76" s="416"/>
      <c r="HGG76" s="416"/>
      <c r="HGH76" s="416"/>
      <c r="HGI76" s="416"/>
      <c r="HGJ76" s="416"/>
      <c r="HGK76" s="416"/>
      <c r="HGL76" s="416"/>
      <c r="HGM76" s="416"/>
      <c r="HGN76" s="416"/>
      <c r="HGO76" s="416"/>
      <c r="HGP76" s="416"/>
      <c r="HGQ76" s="416"/>
      <c r="HGR76" s="416"/>
      <c r="HGS76" s="416"/>
      <c r="HGT76" s="417"/>
      <c r="HGU76" s="415"/>
      <c r="HGV76" s="416"/>
      <c r="HGW76" s="416"/>
      <c r="HGX76" s="416"/>
      <c r="HGY76" s="416"/>
      <c r="HGZ76" s="416"/>
      <c r="HHA76" s="416"/>
      <c r="HHB76" s="416"/>
      <c r="HHC76" s="416"/>
      <c r="HHD76" s="416"/>
      <c r="HHE76" s="416"/>
      <c r="HHF76" s="416"/>
      <c r="HHG76" s="416"/>
      <c r="HHH76" s="416"/>
      <c r="HHI76" s="416"/>
      <c r="HHJ76" s="416"/>
      <c r="HHK76" s="416"/>
      <c r="HHL76" s="416"/>
      <c r="HHM76" s="416"/>
      <c r="HHN76" s="416"/>
      <c r="HHO76" s="416"/>
      <c r="HHP76" s="416"/>
      <c r="HHQ76" s="416"/>
      <c r="HHR76" s="416"/>
      <c r="HHS76" s="416"/>
      <c r="HHT76" s="416"/>
      <c r="HHU76" s="416"/>
      <c r="HHV76" s="416"/>
      <c r="HHW76" s="416"/>
      <c r="HHX76" s="417"/>
      <c r="HHY76" s="415"/>
      <c r="HHZ76" s="416"/>
      <c r="HIA76" s="416"/>
      <c r="HIB76" s="416"/>
      <c r="HIC76" s="416"/>
      <c r="HID76" s="416"/>
      <c r="HIE76" s="416"/>
      <c r="HIF76" s="416"/>
      <c r="HIG76" s="416"/>
      <c r="HIH76" s="416"/>
      <c r="HII76" s="416"/>
      <c r="HIJ76" s="416"/>
      <c r="HIK76" s="416"/>
      <c r="HIL76" s="416"/>
      <c r="HIM76" s="416"/>
      <c r="HIN76" s="416"/>
      <c r="HIO76" s="416"/>
      <c r="HIP76" s="416"/>
      <c r="HIQ76" s="416"/>
      <c r="HIR76" s="416"/>
      <c r="HIS76" s="416"/>
      <c r="HIT76" s="416"/>
      <c r="HIU76" s="416"/>
      <c r="HIV76" s="416"/>
      <c r="HIW76" s="416"/>
      <c r="HIX76" s="416"/>
      <c r="HIY76" s="416"/>
      <c r="HIZ76" s="416"/>
      <c r="HJA76" s="416"/>
      <c r="HJB76" s="417"/>
      <c r="HJC76" s="415"/>
      <c r="HJD76" s="416"/>
      <c r="HJE76" s="416"/>
      <c r="HJF76" s="416"/>
      <c r="HJG76" s="416"/>
      <c r="HJH76" s="416"/>
      <c r="HJI76" s="416"/>
      <c r="HJJ76" s="416"/>
      <c r="HJK76" s="416"/>
      <c r="HJL76" s="416"/>
      <c r="HJM76" s="416"/>
      <c r="HJN76" s="416"/>
      <c r="HJO76" s="416"/>
      <c r="HJP76" s="416"/>
      <c r="HJQ76" s="416"/>
      <c r="HJR76" s="416"/>
      <c r="HJS76" s="416"/>
      <c r="HJT76" s="416"/>
      <c r="HJU76" s="416"/>
      <c r="HJV76" s="416"/>
      <c r="HJW76" s="416"/>
      <c r="HJX76" s="416"/>
      <c r="HJY76" s="416"/>
      <c r="HJZ76" s="416"/>
      <c r="HKA76" s="416"/>
      <c r="HKB76" s="416"/>
      <c r="HKC76" s="416"/>
      <c r="HKD76" s="416"/>
      <c r="HKE76" s="416"/>
      <c r="HKF76" s="417"/>
      <c r="HKG76" s="415"/>
      <c r="HKH76" s="416"/>
      <c r="HKI76" s="416"/>
      <c r="HKJ76" s="416"/>
      <c r="HKK76" s="416"/>
      <c r="HKL76" s="416"/>
      <c r="HKM76" s="416"/>
      <c r="HKN76" s="416"/>
      <c r="HKO76" s="416"/>
      <c r="HKP76" s="416"/>
      <c r="HKQ76" s="416"/>
      <c r="HKR76" s="416"/>
      <c r="HKS76" s="416"/>
      <c r="HKT76" s="416"/>
      <c r="HKU76" s="416"/>
      <c r="HKV76" s="416"/>
      <c r="HKW76" s="416"/>
      <c r="HKX76" s="416"/>
      <c r="HKY76" s="416"/>
      <c r="HKZ76" s="416"/>
      <c r="HLA76" s="416"/>
      <c r="HLB76" s="416"/>
      <c r="HLC76" s="416"/>
      <c r="HLD76" s="416"/>
      <c r="HLE76" s="416"/>
      <c r="HLF76" s="416"/>
      <c r="HLG76" s="416"/>
      <c r="HLH76" s="416"/>
      <c r="HLI76" s="416"/>
      <c r="HLJ76" s="417"/>
      <c r="HLK76" s="415"/>
      <c r="HLL76" s="416"/>
      <c r="HLM76" s="416"/>
      <c r="HLN76" s="416"/>
      <c r="HLO76" s="416"/>
      <c r="HLP76" s="416"/>
      <c r="HLQ76" s="416"/>
      <c r="HLR76" s="416"/>
      <c r="HLS76" s="416"/>
      <c r="HLT76" s="416"/>
      <c r="HLU76" s="416"/>
      <c r="HLV76" s="416"/>
      <c r="HLW76" s="416"/>
      <c r="HLX76" s="416"/>
      <c r="HLY76" s="416"/>
      <c r="HLZ76" s="416"/>
      <c r="HMA76" s="416"/>
      <c r="HMB76" s="416"/>
      <c r="HMC76" s="416"/>
      <c r="HMD76" s="416"/>
      <c r="HME76" s="416"/>
      <c r="HMF76" s="416"/>
      <c r="HMG76" s="416"/>
      <c r="HMH76" s="416"/>
      <c r="HMI76" s="416"/>
      <c r="HMJ76" s="416"/>
      <c r="HMK76" s="416"/>
      <c r="HML76" s="416"/>
      <c r="HMM76" s="416"/>
      <c r="HMN76" s="417"/>
      <c r="HMO76" s="415"/>
      <c r="HMP76" s="416"/>
      <c r="HMQ76" s="416"/>
      <c r="HMR76" s="416"/>
      <c r="HMS76" s="416"/>
      <c r="HMT76" s="416"/>
      <c r="HMU76" s="416"/>
      <c r="HMV76" s="416"/>
      <c r="HMW76" s="416"/>
      <c r="HMX76" s="416"/>
      <c r="HMY76" s="416"/>
      <c r="HMZ76" s="416"/>
      <c r="HNA76" s="416"/>
      <c r="HNB76" s="416"/>
      <c r="HNC76" s="416"/>
      <c r="HND76" s="416"/>
      <c r="HNE76" s="416"/>
      <c r="HNF76" s="416"/>
      <c r="HNG76" s="416"/>
      <c r="HNH76" s="416"/>
      <c r="HNI76" s="416"/>
      <c r="HNJ76" s="416"/>
      <c r="HNK76" s="416"/>
      <c r="HNL76" s="416"/>
      <c r="HNM76" s="416"/>
      <c r="HNN76" s="416"/>
      <c r="HNO76" s="416"/>
      <c r="HNP76" s="416"/>
      <c r="HNQ76" s="416"/>
      <c r="HNR76" s="417"/>
      <c r="HNS76" s="415"/>
      <c r="HNT76" s="416"/>
      <c r="HNU76" s="416"/>
      <c r="HNV76" s="416"/>
      <c r="HNW76" s="416"/>
      <c r="HNX76" s="416"/>
      <c r="HNY76" s="416"/>
      <c r="HNZ76" s="416"/>
      <c r="HOA76" s="416"/>
      <c r="HOB76" s="416"/>
      <c r="HOC76" s="416"/>
      <c r="HOD76" s="416"/>
      <c r="HOE76" s="416"/>
      <c r="HOF76" s="416"/>
      <c r="HOG76" s="416"/>
      <c r="HOH76" s="416"/>
      <c r="HOI76" s="416"/>
      <c r="HOJ76" s="416"/>
      <c r="HOK76" s="416"/>
      <c r="HOL76" s="416"/>
      <c r="HOM76" s="416"/>
      <c r="HON76" s="416"/>
      <c r="HOO76" s="416"/>
      <c r="HOP76" s="416"/>
      <c r="HOQ76" s="416"/>
      <c r="HOR76" s="416"/>
      <c r="HOS76" s="416"/>
      <c r="HOT76" s="416"/>
      <c r="HOU76" s="416"/>
      <c r="HOV76" s="417"/>
      <c r="HOW76" s="415"/>
      <c r="HOX76" s="416"/>
      <c r="HOY76" s="416"/>
      <c r="HOZ76" s="416"/>
      <c r="HPA76" s="416"/>
      <c r="HPB76" s="416"/>
      <c r="HPC76" s="416"/>
      <c r="HPD76" s="416"/>
      <c r="HPE76" s="416"/>
      <c r="HPF76" s="416"/>
      <c r="HPG76" s="416"/>
      <c r="HPH76" s="416"/>
      <c r="HPI76" s="416"/>
      <c r="HPJ76" s="416"/>
      <c r="HPK76" s="416"/>
      <c r="HPL76" s="416"/>
      <c r="HPM76" s="416"/>
      <c r="HPN76" s="416"/>
      <c r="HPO76" s="416"/>
      <c r="HPP76" s="416"/>
      <c r="HPQ76" s="416"/>
      <c r="HPR76" s="416"/>
      <c r="HPS76" s="416"/>
      <c r="HPT76" s="416"/>
      <c r="HPU76" s="416"/>
      <c r="HPV76" s="416"/>
      <c r="HPW76" s="416"/>
      <c r="HPX76" s="416"/>
      <c r="HPY76" s="416"/>
      <c r="HPZ76" s="417"/>
      <c r="HQA76" s="415"/>
      <c r="HQB76" s="416"/>
      <c r="HQC76" s="416"/>
      <c r="HQD76" s="416"/>
      <c r="HQE76" s="416"/>
      <c r="HQF76" s="416"/>
      <c r="HQG76" s="416"/>
      <c r="HQH76" s="416"/>
      <c r="HQI76" s="416"/>
      <c r="HQJ76" s="416"/>
      <c r="HQK76" s="416"/>
      <c r="HQL76" s="416"/>
      <c r="HQM76" s="416"/>
      <c r="HQN76" s="416"/>
      <c r="HQO76" s="416"/>
      <c r="HQP76" s="416"/>
      <c r="HQQ76" s="416"/>
      <c r="HQR76" s="416"/>
      <c r="HQS76" s="416"/>
      <c r="HQT76" s="416"/>
      <c r="HQU76" s="416"/>
      <c r="HQV76" s="416"/>
      <c r="HQW76" s="416"/>
      <c r="HQX76" s="416"/>
      <c r="HQY76" s="416"/>
      <c r="HQZ76" s="416"/>
      <c r="HRA76" s="416"/>
      <c r="HRB76" s="416"/>
      <c r="HRC76" s="416"/>
      <c r="HRD76" s="417"/>
      <c r="HRE76" s="415"/>
      <c r="HRF76" s="416"/>
      <c r="HRG76" s="416"/>
      <c r="HRH76" s="416"/>
      <c r="HRI76" s="416"/>
      <c r="HRJ76" s="416"/>
      <c r="HRK76" s="416"/>
      <c r="HRL76" s="416"/>
      <c r="HRM76" s="416"/>
      <c r="HRN76" s="416"/>
      <c r="HRO76" s="416"/>
      <c r="HRP76" s="416"/>
      <c r="HRQ76" s="416"/>
      <c r="HRR76" s="416"/>
      <c r="HRS76" s="416"/>
      <c r="HRT76" s="416"/>
      <c r="HRU76" s="416"/>
      <c r="HRV76" s="416"/>
      <c r="HRW76" s="416"/>
      <c r="HRX76" s="416"/>
      <c r="HRY76" s="416"/>
      <c r="HRZ76" s="416"/>
      <c r="HSA76" s="416"/>
      <c r="HSB76" s="416"/>
      <c r="HSC76" s="416"/>
      <c r="HSD76" s="416"/>
      <c r="HSE76" s="416"/>
      <c r="HSF76" s="416"/>
      <c r="HSG76" s="416"/>
      <c r="HSH76" s="417"/>
      <c r="HSI76" s="415"/>
      <c r="HSJ76" s="416"/>
      <c r="HSK76" s="416"/>
      <c r="HSL76" s="416"/>
      <c r="HSM76" s="416"/>
      <c r="HSN76" s="416"/>
      <c r="HSO76" s="416"/>
      <c r="HSP76" s="416"/>
      <c r="HSQ76" s="416"/>
      <c r="HSR76" s="416"/>
      <c r="HSS76" s="416"/>
      <c r="HST76" s="416"/>
      <c r="HSU76" s="416"/>
      <c r="HSV76" s="416"/>
      <c r="HSW76" s="416"/>
      <c r="HSX76" s="416"/>
      <c r="HSY76" s="416"/>
      <c r="HSZ76" s="416"/>
      <c r="HTA76" s="416"/>
      <c r="HTB76" s="416"/>
      <c r="HTC76" s="416"/>
      <c r="HTD76" s="416"/>
      <c r="HTE76" s="416"/>
      <c r="HTF76" s="416"/>
      <c r="HTG76" s="416"/>
      <c r="HTH76" s="416"/>
      <c r="HTI76" s="416"/>
      <c r="HTJ76" s="416"/>
      <c r="HTK76" s="416"/>
      <c r="HTL76" s="417"/>
      <c r="HTM76" s="415"/>
      <c r="HTN76" s="416"/>
      <c r="HTO76" s="416"/>
      <c r="HTP76" s="416"/>
      <c r="HTQ76" s="416"/>
      <c r="HTR76" s="416"/>
      <c r="HTS76" s="416"/>
      <c r="HTT76" s="416"/>
      <c r="HTU76" s="416"/>
      <c r="HTV76" s="416"/>
      <c r="HTW76" s="416"/>
      <c r="HTX76" s="416"/>
      <c r="HTY76" s="416"/>
      <c r="HTZ76" s="416"/>
      <c r="HUA76" s="416"/>
      <c r="HUB76" s="416"/>
      <c r="HUC76" s="416"/>
      <c r="HUD76" s="416"/>
      <c r="HUE76" s="416"/>
      <c r="HUF76" s="416"/>
      <c r="HUG76" s="416"/>
      <c r="HUH76" s="416"/>
      <c r="HUI76" s="416"/>
      <c r="HUJ76" s="416"/>
      <c r="HUK76" s="416"/>
      <c r="HUL76" s="416"/>
      <c r="HUM76" s="416"/>
      <c r="HUN76" s="416"/>
      <c r="HUO76" s="416"/>
      <c r="HUP76" s="417"/>
      <c r="HUQ76" s="415"/>
      <c r="HUR76" s="416"/>
      <c r="HUS76" s="416"/>
      <c r="HUT76" s="416"/>
      <c r="HUU76" s="416"/>
      <c r="HUV76" s="416"/>
      <c r="HUW76" s="416"/>
      <c r="HUX76" s="416"/>
      <c r="HUY76" s="416"/>
      <c r="HUZ76" s="416"/>
      <c r="HVA76" s="416"/>
      <c r="HVB76" s="416"/>
      <c r="HVC76" s="416"/>
      <c r="HVD76" s="416"/>
      <c r="HVE76" s="416"/>
      <c r="HVF76" s="416"/>
      <c r="HVG76" s="416"/>
      <c r="HVH76" s="416"/>
      <c r="HVI76" s="416"/>
      <c r="HVJ76" s="416"/>
      <c r="HVK76" s="416"/>
      <c r="HVL76" s="416"/>
      <c r="HVM76" s="416"/>
      <c r="HVN76" s="416"/>
      <c r="HVO76" s="416"/>
      <c r="HVP76" s="416"/>
      <c r="HVQ76" s="416"/>
      <c r="HVR76" s="416"/>
      <c r="HVS76" s="416"/>
      <c r="HVT76" s="417"/>
      <c r="HVU76" s="415"/>
      <c r="HVV76" s="416"/>
      <c r="HVW76" s="416"/>
      <c r="HVX76" s="416"/>
      <c r="HVY76" s="416"/>
      <c r="HVZ76" s="416"/>
      <c r="HWA76" s="416"/>
      <c r="HWB76" s="416"/>
      <c r="HWC76" s="416"/>
      <c r="HWD76" s="416"/>
      <c r="HWE76" s="416"/>
      <c r="HWF76" s="416"/>
      <c r="HWG76" s="416"/>
      <c r="HWH76" s="416"/>
      <c r="HWI76" s="416"/>
      <c r="HWJ76" s="416"/>
      <c r="HWK76" s="416"/>
      <c r="HWL76" s="416"/>
      <c r="HWM76" s="416"/>
      <c r="HWN76" s="416"/>
      <c r="HWO76" s="416"/>
      <c r="HWP76" s="416"/>
      <c r="HWQ76" s="416"/>
      <c r="HWR76" s="416"/>
      <c r="HWS76" s="416"/>
      <c r="HWT76" s="416"/>
      <c r="HWU76" s="416"/>
      <c r="HWV76" s="416"/>
      <c r="HWW76" s="416"/>
      <c r="HWX76" s="417"/>
      <c r="HWY76" s="415"/>
      <c r="HWZ76" s="416"/>
      <c r="HXA76" s="416"/>
      <c r="HXB76" s="416"/>
      <c r="HXC76" s="416"/>
      <c r="HXD76" s="416"/>
      <c r="HXE76" s="416"/>
      <c r="HXF76" s="416"/>
      <c r="HXG76" s="416"/>
      <c r="HXH76" s="416"/>
      <c r="HXI76" s="416"/>
      <c r="HXJ76" s="416"/>
      <c r="HXK76" s="416"/>
      <c r="HXL76" s="416"/>
      <c r="HXM76" s="416"/>
      <c r="HXN76" s="416"/>
      <c r="HXO76" s="416"/>
      <c r="HXP76" s="416"/>
      <c r="HXQ76" s="416"/>
      <c r="HXR76" s="416"/>
      <c r="HXS76" s="416"/>
      <c r="HXT76" s="416"/>
      <c r="HXU76" s="416"/>
      <c r="HXV76" s="416"/>
      <c r="HXW76" s="416"/>
      <c r="HXX76" s="416"/>
      <c r="HXY76" s="416"/>
      <c r="HXZ76" s="416"/>
      <c r="HYA76" s="416"/>
      <c r="HYB76" s="417"/>
      <c r="HYC76" s="415"/>
      <c r="HYD76" s="416"/>
      <c r="HYE76" s="416"/>
      <c r="HYF76" s="416"/>
      <c r="HYG76" s="416"/>
      <c r="HYH76" s="416"/>
      <c r="HYI76" s="416"/>
      <c r="HYJ76" s="416"/>
      <c r="HYK76" s="416"/>
      <c r="HYL76" s="416"/>
      <c r="HYM76" s="416"/>
      <c r="HYN76" s="416"/>
      <c r="HYO76" s="416"/>
      <c r="HYP76" s="416"/>
      <c r="HYQ76" s="416"/>
      <c r="HYR76" s="416"/>
      <c r="HYS76" s="416"/>
      <c r="HYT76" s="416"/>
      <c r="HYU76" s="416"/>
      <c r="HYV76" s="416"/>
      <c r="HYW76" s="416"/>
      <c r="HYX76" s="416"/>
      <c r="HYY76" s="416"/>
      <c r="HYZ76" s="416"/>
      <c r="HZA76" s="416"/>
      <c r="HZB76" s="416"/>
      <c r="HZC76" s="416"/>
      <c r="HZD76" s="416"/>
      <c r="HZE76" s="416"/>
      <c r="HZF76" s="417"/>
      <c r="HZG76" s="415"/>
      <c r="HZH76" s="416"/>
      <c r="HZI76" s="416"/>
      <c r="HZJ76" s="416"/>
      <c r="HZK76" s="416"/>
      <c r="HZL76" s="416"/>
      <c r="HZM76" s="416"/>
      <c r="HZN76" s="416"/>
      <c r="HZO76" s="416"/>
      <c r="HZP76" s="416"/>
      <c r="HZQ76" s="416"/>
      <c r="HZR76" s="416"/>
      <c r="HZS76" s="416"/>
      <c r="HZT76" s="416"/>
      <c r="HZU76" s="416"/>
      <c r="HZV76" s="416"/>
      <c r="HZW76" s="416"/>
      <c r="HZX76" s="416"/>
      <c r="HZY76" s="416"/>
      <c r="HZZ76" s="416"/>
      <c r="IAA76" s="416"/>
      <c r="IAB76" s="416"/>
      <c r="IAC76" s="416"/>
      <c r="IAD76" s="416"/>
      <c r="IAE76" s="416"/>
      <c r="IAF76" s="416"/>
      <c r="IAG76" s="416"/>
      <c r="IAH76" s="416"/>
      <c r="IAI76" s="416"/>
      <c r="IAJ76" s="417"/>
      <c r="IAK76" s="415"/>
      <c r="IAL76" s="416"/>
      <c r="IAM76" s="416"/>
      <c r="IAN76" s="416"/>
      <c r="IAO76" s="416"/>
      <c r="IAP76" s="416"/>
      <c r="IAQ76" s="416"/>
      <c r="IAR76" s="416"/>
      <c r="IAS76" s="416"/>
      <c r="IAT76" s="416"/>
      <c r="IAU76" s="416"/>
      <c r="IAV76" s="416"/>
      <c r="IAW76" s="416"/>
      <c r="IAX76" s="416"/>
      <c r="IAY76" s="416"/>
      <c r="IAZ76" s="416"/>
      <c r="IBA76" s="416"/>
      <c r="IBB76" s="416"/>
      <c r="IBC76" s="416"/>
      <c r="IBD76" s="416"/>
      <c r="IBE76" s="416"/>
      <c r="IBF76" s="416"/>
      <c r="IBG76" s="416"/>
      <c r="IBH76" s="416"/>
      <c r="IBI76" s="416"/>
      <c r="IBJ76" s="416"/>
      <c r="IBK76" s="416"/>
      <c r="IBL76" s="416"/>
      <c r="IBM76" s="416"/>
      <c r="IBN76" s="417"/>
      <c r="IBO76" s="415"/>
      <c r="IBP76" s="416"/>
      <c r="IBQ76" s="416"/>
      <c r="IBR76" s="416"/>
      <c r="IBS76" s="416"/>
      <c r="IBT76" s="416"/>
      <c r="IBU76" s="416"/>
      <c r="IBV76" s="416"/>
      <c r="IBW76" s="416"/>
      <c r="IBX76" s="416"/>
      <c r="IBY76" s="416"/>
      <c r="IBZ76" s="416"/>
      <c r="ICA76" s="416"/>
      <c r="ICB76" s="416"/>
      <c r="ICC76" s="416"/>
      <c r="ICD76" s="416"/>
      <c r="ICE76" s="416"/>
      <c r="ICF76" s="416"/>
      <c r="ICG76" s="416"/>
      <c r="ICH76" s="416"/>
      <c r="ICI76" s="416"/>
      <c r="ICJ76" s="416"/>
      <c r="ICK76" s="416"/>
      <c r="ICL76" s="416"/>
      <c r="ICM76" s="416"/>
      <c r="ICN76" s="416"/>
      <c r="ICO76" s="416"/>
      <c r="ICP76" s="416"/>
      <c r="ICQ76" s="416"/>
      <c r="ICR76" s="417"/>
      <c r="ICS76" s="415"/>
      <c r="ICT76" s="416"/>
      <c r="ICU76" s="416"/>
      <c r="ICV76" s="416"/>
      <c r="ICW76" s="416"/>
      <c r="ICX76" s="416"/>
      <c r="ICY76" s="416"/>
      <c r="ICZ76" s="416"/>
      <c r="IDA76" s="416"/>
      <c r="IDB76" s="416"/>
      <c r="IDC76" s="416"/>
      <c r="IDD76" s="416"/>
      <c r="IDE76" s="416"/>
      <c r="IDF76" s="416"/>
      <c r="IDG76" s="416"/>
      <c r="IDH76" s="416"/>
      <c r="IDI76" s="416"/>
      <c r="IDJ76" s="416"/>
      <c r="IDK76" s="416"/>
      <c r="IDL76" s="416"/>
      <c r="IDM76" s="416"/>
      <c r="IDN76" s="416"/>
      <c r="IDO76" s="416"/>
      <c r="IDP76" s="416"/>
      <c r="IDQ76" s="416"/>
      <c r="IDR76" s="416"/>
      <c r="IDS76" s="416"/>
      <c r="IDT76" s="416"/>
      <c r="IDU76" s="416"/>
      <c r="IDV76" s="417"/>
      <c r="IDW76" s="415"/>
      <c r="IDX76" s="416"/>
      <c r="IDY76" s="416"/>
      <c r="IDZ76" s="416"/>
      <c r="IEA76" s="416"/>
      <c r="IEB76" s="416"/>
      <c r="IEC76" s="416"/>
      <c r="IED76" s="416"/>
      <c r="IEE76" s="416"/>
      <c r="IEF76" s="416"/>
      <c r="IEG76" s="416"/>
      <c r="IEH76" s="416"/>
      <c r="IEI76" s="416"/>
      <c r="IEJ76" s="416"/>
      <c r="IEK76" s="416"/>
      <c r="IEL76" s="416"/>
      <c r="IEM76" s="416"/>
      <c r="IEN76" s="416"/>
      <c r="IEO76" s="416"/>
      <c r="IEP76" s="416"/>
      <c r="IEQ76" s="416"/>
      <c r="IER76" s="416"/>
      <c r="IES76" s="416"/>
      <c r="IET76" s="416"/>
      <c r="IEU76" s="416"/>
      <c r="IEV76" s="416"/>
      <c r="IEW76" s="416"/>
      <c r="IEX76" s="416"/>
      <c r="IEY76" s="416"/>
      <c r="IEZ76" s="417"/>
      <c r="IFA76" s="415"/>
      <c r="IFB76" s="416"/>
      <c r="IFC76" s="416"/>
      <c r="IFD76" s="416"/>
      <c r="IFE76" s="416"/>
      <c r="IFF76" s="416"/>
      <c r="IFG76" s="416"/>
      <c r="IFH76" s="416"/>
      <c r="IFI76" s="416"/>
      <c r="IFJ76" s="416"/>
      <c r="IFK76" s="416"/>
      <c r="IFL76" s="416"/>
      <c r="IFM76" s="416"/>
      <c r="IFN76" s="416"/>
      <c r="IFO76" s="416"/>
      <c r="IFP76" s="416"/>
      <c r="IFQ76" s="416"/>
      <c r="IFR76" s="416"/>
      <c r="IFS76" s="416"/>
      <c r="IFT76" s="416"/>
      <c r="IFU76" s="416"/>
      <c r="IFV76" s="416"/>
      <c r="IFW76" s="416"/>
      <c r="IFX76" s="416"/>
      <c r="IFY76" s="416"/>
      <c r="IFZ76" s="416"/>
      <c r="IGA76" s="416"/>
      <c r="IGB76" s="416"/>
      <c r="IGC76" s="416"/>
      <c r="IGD76" s="417"/>
      <c r="IGE76" s="415"/>
      <c r="IGF76" s="416"/>
      <c r="IGG76" s="416"/>
      <c r="IGH76" s="416"/>
      <c r="IGI76" s="416"/>
      <c r="IGJ76" s="416"/>
      <c r="IGK76" s="416"/>
      <c r="IGL76" s="416"/>
      <c r="IGM76" s="416"/>
      <c r="IGN76" s="416"/>
      <c r="IGO76" s="416"/>
      <c r="IGP76" s="416"/>
      <c r="IGQ76" s="416"/>
      <c r="IGR76" s="416"/>
      <c r="IGS76" s="416"/>
      <c r="IGT76" s="416"/>
      <c r="IGU76" s="416"/>
      <c r="IGV76" s="416"/>
      <c r="IGW76" s="416"/>
      <c r="IGX76" s="416"/>
      <c r="IGY76" s="416"/>
      <c r="IGZ76" s="416"/>
      <c r="IHA76" s="416"/>
      <c r="IHB76" s="416"/>
      <c r="IHC76" s="416"/>
      <c r="IHD76" s="416"/>
      <c r="IHE76" s="416"/>
      <c r="IHF76" s="416"/>
      <c r="IHG76" s="416"/>
      <c r="IHH76" s="417"/>
      <c r="IHI76" s="415"/>
      <c r="IHJ76" s="416"/>
      <c r="IHK76" s="416"/>
      <c r="IHL76" s="416"/>
      <c r="IHM76" s="416"/>
      <c r="IHN76" s="416"/>
      <c r="IHO76" s="416"/>
      <c r="IHP76" s="416"/>
      <c r="IHQ76" s="416"/>
      <c r="IHR76" s="416"/>
      <c r="IHS76" s="416"/>
      <c r="IHT76" s="416"/>
      <c r="IHU76" s="416"/>
      <c r="IHV76" s="416"/>
      <c r="IHW76" s="416"/>
      <c r="IHX76" s="416"/>
      <c r="IHY76" s="416"/>
      <c r="IHZ76" s="416"/>
      <c r="IIA76" s="416"/>
      <c r="IIB76" s="416"/>
      <c r="IIC76" s="416"/>
      <c r="IID76" s="416"/>
      <c r="IIE76" s="416"/>
      <c r="IIF76" s="416"/>
      <c r="IIG76" s="416"/>
      <c r="IIH76" s="416"/>
      <c r="III76" s="416"/>
      <c r="IIJ76" s="416"/>
      <c r="IIK76" s="416"/>
      <c r="IIL76" s="417"/>
      <c r="IIM76" s="415"/>
      <c r="IIN76" s="416"/>
      <c r="IIO76" s="416"/>
      <c r="IIP76" s="416"/>
      <c r="IIQ76" s="416"/>
      <c r="IIR76" s="416"/>
      <c r="IIS76" s="416"/>
      <c r="IIT76" s="416"/>
      <c r="IIU76" s="416"/>
      <c r="IIV76" s="416"/>
      <c r="IIW76" s="416"/>
      <c r="IIX76" s="416"/>
      <c r="IIY76" s="416"/>
      <c r="IIZ76" s="416"/>
      <c r="IJA76" s="416"/>
      <c r="IJB76" s="416"/>
      <c r="IJC76" s="416"/>
      <c r="IJD76" s="416"/>
      <c r="IJE76" s="416"/>
      <c r="IJF76" s="416"/>
      <c r="IJG76" s="416"/>
      <c r="IJH76" s="416"/>
      <c r="IJI76" s="416"/>
      <c r="IJJ76" s="416"/>
      <c r="IJK76" s="416"/>
      <c r="IJL76" s="416"/>
      <c r="IJM76" s="416"/>
      <c r="IJN76" s="416"/>
      <c r="IJO76" s="416"/>
      <c r="IJP76" s="417"/>
      <c r="IJQ76" s="415"/>
      <c r="IJR76" s="416"/>
      <c r="IJS76" s="416"/>
      <c r="IJT76" s="416"/>
      <c r="IJU76" s="416"/>
      <c r="IJV76" s="416"/>
      <c r="IJW76" s="416"/>
      <c r="IJX76" s="416"/>
      <c r="IJY76" s="416"/>
      <c r="IJZ76" s="416"/>
      <c r="IKA76" s="416"/>
      <c r="IKB76" s="416"/>
      <c r="IKC76" s="416"/>
      <c r="IKD76" s="416"/>
      <c r="IKE76" s="416"/>
      <c r="IKF76" s="416"/>
      <c r="IKG76" s="416"/>
      <c r="IKH76" s="416"/>
      <c r="IKI76" s="416"/>
      <c r="IKJ76" s="416"/>
      <c r="IKK76" s="416"/>
      <c r="IKL76" s="416"/>
      <c r="IKM76" s="416"/>
      <c r="IKN76" s="416"/>
      <c r="IKO76" s="416"/>
      <c r="IKP76" s="416"/>
      <c r="IKQ76" s="416"/>
      <c r="IKR76" s="416"/>
      <c r="IKS76" s="416"/>
      <c r="IKT76" s="417"/>
      <c r="IKU76" s="415"/>
      <c r="IKV76" s="416"/>
      <c r="IKW76" s="416"/>
      <c r="IKX76" s="416"/>
      <c r="IKY76" s="416"/>
      <c r="IKZ76" s="416"/>
      <c r="ILA76" s="416"/>
      <c r="ILB76" s="416"/>
      <c r="ILC76" s="416"/>
      <c r="ILD76" s="416"/>
      <c r="ILE76" s="416"/>
      <c r="ILF76" s="416"/>
      <c r="ILG76" s="416"/>
      <c r="ILH76" s="416"/>
      <c r="ILI76" s="416"/>
      <c r="ILJ76" s="416"/>
      <c r="ILK76" s="416"/>
      <c r="ILL76" s="416"/>
      <c r="ILM76" s="416"/>
      <c r="ILN76" s="416"/>
      <c r="ILO76" s="416"/>
      <c r="ILP76" s="416"/>
      <c r="ILQ76" s="416"/>
      <c r="ILR76" s="416"/>
      <c r="ILS76" s="416"/>
      <c r="ILT76" s="416"/>
      <c r="ILU76" s="416"/>
      <c r="ILV76" s="416"/>
      <c r="ILW76" s="416"/>
      <c r="ILX76" s="417"/>
      <c r="ILY76" s="415"/>
      <c r="ILZ76" s="416"/>
      <c r="IMA76" s="416"/>
      <c r="IMB76" s="416"/>
      <c r="IMC76" s="416"/>
      <c r="IMD76" s="416"/>
      <c r="IME76" s="416"/>
      <c r="IMF76" s="416"/>
      <c r="IMG76" s="416"/>
      <c r="IMH76" s="416"/>
      <c r="IMI76" s="416"/>
      <c r="IMJ76" s="416"/>
      <c r="IMK76" s="416"/>
      <c r="IML76" s="416"/>
      <c r="IMM76" s="416"/>
      <c r="IMN76" s="416"/>
      <c r="IMO76" s="416"/>
      <c r="IMP76" s="416"/>
      <c r="IMQ76" s="416"/>
      <c r="IMR76" s="416"/>
      <c r="IMS76" s="416"/>
      <c r="IMT76" s="416"/>
      <c r="IMU76" s="416"/>
      <c r="IMV76" s="416"/>
      <c r="IMW76" s="416"/>
      <c r="IMX76" s="416"/>
      <c r="IMY76" s="416"/>
      <c r="IMZ76" s="416"/>
      <c r="INA76" s="416"/>
      <c r="INB76" s="417"/>
      <c r="INC76" s="415"/>
      <c r="IND76" s="416"/>
      <c r="INE76" s="416"/>
      <c r="INF76" s="416"/>
      <c r="ING76" s="416"/>
      <c r="INH76" s="416"/>
      <c r="INI76" s="416"/>
      <c r="INJ76" s="416"/>
      <c r="INK76" s="416"/>
      <c r="INL76" s="416"/>
      <c r="INM76" s="416"/>
      <c r="INN76" s="416"/>
      <c r="INO76" s="416"/>
      <c r="INP76" s="416"/>
      <c r="INQ76" s="416"/>
      <c r="INR76" s="416"/>
      <c r="INS76" s="416"/>
      <c r="INT76" s="416"/>
      <c r="INU76" s="416"/>
      <c r="INV76" s="416"/>
      <c r="INW76" s="416"/>
      <c r="INX76" s="416"/>
      <c r="INY76" s="416"/>
      <c r="INZ76" s="416"/>
      <c r="IOA76" s="416"/>
      <c r="IOB76" s="416"/>
      <c r="IOC76" s="416"/>
      <c r="IOD76" s="416"/>
      <c r="IOE76" s="416"/>
      <c r="IOF76" s="417"/>
      <c r="IOG76" s="415"/>
      <c r="IOH76" s="416"/>
      <c r="IOI76" s="416"/>
      <c r="IOJ76" s="416"/>
      <c r="IOK76" s="416"/>
      <c r="IOL76" s="416"/>
      <c r="IOM76" s="416"/>
      <c r="ION76" s="416"/>
      <c r="IOO76" s="416"/>
      <c r="IOP76" s="416"/>
      <c r="IOQ76" s="416"/>
      <c r="IOR76" s="416"/>
      <c r="IOS76" s="416"/>
      <c r="IOT76" s="416"/>
      <c r="IOU76" s="416"/>
      <c r="IOV76" s="416"/>
      <c r="IOW76" s="416"/>
      <c r="IOX76" s="416"/>
      <c r="IOY76" s="416"/>
      <c r="IOZ76" s="416"/>
      <c r="IPA76" s="416"/>
      <c r="IPB76" s="416"/>
      <c r="IPC76" s="416"/>
      <c r="IPD76" s="416"/>
      <c r="IPE76" s="416"/>
      <c r="IPF76" s="416"/>
      <c r="IPG76" s="416"/>
      <c r="IPH76" s="416"/>
      <c r="IPI76" s="416"/>
      <c r="IPJ76" s="417"/>
      <c r="IPK76" s="415"/>
      <c r="IPL76" s="416"/>
      <c r="IPM76" s="416"/>
      <c r="IPN76" s="416"/>
      <c r="IPO76" s="416"/>
      <c r="IPP76" s="416"/>
      <c r="IPQ76" s="416"/>
      <c r="IPR76" s="416"/>
      <c r="IPS76" s="416"/>
      <c r="IPT76" s="416"/>
      <c r="IPU76" s="416"/>
      <c r="IPV76" s="416"/>
      <c r="IPW76" s="416"/>
      <c r="IPX76" s="416"/>
      <c r="IPY76" s="416"/>
      <c r="IPZ76" s="416"/>
      <c r="IQA76" s="416"/>
      <c r="IQB76" s="416"/>
      <c r="IQC76" s="416"/>
      <c r="IQD76" s="416"/>
      <c r="IQE76" s="416"/>
      <c r="IQF76" s="416"/>
      <c r="IQG76" s="416"/>
      <c r="IQH76" s="416"/>
      <c r="IQI76" s="416"/>
      <c r="IQJ76" s="416"/>
      <c r="IQK76" s="416"/>
      <c r="IQL76" s="416"/>
      <c r="IQM76" s="416"/>
      <c r="IQN76" s="417"/>
      <c r="IQO76" s="415"/>
      <c r="IQP76" s="416"/>
      <c r="IQQ76" s="416"/>
      <c r="IQR76" s="416"/>
      <c r="IQS76" s="416"/>
      <c r="IQT76" s="416"/>
      <c r="IQU76" s="416"/>
      <c r="IQV76" s="416"/>
      <c r="IQW76" s="416"/>
      <c r="IQX76" s="416"/>
      <c r="IQY76" s="416"/>
      <c r="IQZ76" s="416"/>
      <c r="IRA76" s="416"/>
      <c r="IRB76" s="416"/>
      <c r="IRC76" s="416"/>
      <c r="IRD76" s="416"/>
      <c r="IRE76" s="416"/>
      <c r="IRF76" s="416"/>
      <c r="IRG76" s="416"/>
      <c r="IRH76" s="416"/>
      <c r="IRI76" s="416"/>
      <c r="IRJ76" s="416"/>
      <c r="IRK76" s="416"/>
      <c r="IRL76" s="416"/>
      <c r="IRM76" s="416"/>
      <c r="IRN76" s="416"/>
      <c r="IRO76" s="416"/>
      <c r="IRP76" s="416"/>
      <c r="IRQ76" s="416"/>
      <c r="IRR76" s="417"/>
      <c r="IRS76" s="415"/>
      <c r="IRT76" s="416"/>
      <c r="IRU76" s="416"/>
      <c r="IRV76" s="416"/>
      <c r="IRW76" s="416"/>
      <c r="IRX76" s="416"/>
      <c r="IRY76" s="416"/>
      <c r="IRZ76" s="416"/>
      <c r="ISA76" s="416"/>
      <c r="ISB76" s="416"/>
      <c r="ISC76" s="416"/>
      <c r="ISD76" s="416"/>
      <c r="ISE76" s="416"/>
      <c r="ISF76" s="416"/>
      <c r="ISG76" s="416"/>
      <c r="ISH76" s="416"/>
      <c r="ISI76" s="416"/>
      <c r="ISJ76" s="416"/>
      <c r="ISK76" s="416"/>
      <c r="ISL76" s="416"/>
      <c r="ISM76" s="416"/>
      <c r="ISN76" s="416"/>
      <c r="ISO76" s="416"/>
      <c r="ISP76" s="416"/>
      <c r="ISQ76" s="416"/>
      <c r="ISR76" s="416"/>
      <c r="ISS76" s="416"/>
      <c r="IST76" s="416"/>
      <c r="ISU76" s="416"/>
      <c r="ISV76" s="417"/>
      <c r="ISW76" s="415"/>
      <c r="ISX76" s="416"/>
      <c r="ISY76" s="416"/>
      <c r="ISZ76" s="416"/>
      <c r="ITA76" s="416"/>
      <c r="ITB76" s="416"/>
      <c r="ITC76" s="416"/>
      <c r="ITD76" s="416"/>
      <c r="ITE76" s="416"/>
      <c r="ITF76" s="416"/>
      <c r="ITG76" s="416"/>
      <c r="ITH76" s="416"/>
      <c r="ITI76" s="416"/>
      <c r="ITJ76" s="416"/>
      <c r="ITK76" s="416"/>
      <c r="ITL76" s="416"/>
      <c r="ITM76" s="416"/>
      <c r="ITN76" s="416"/>
      <c r="ITO76" s="416"/>
      <c r="ITP76" s="416"/>
      <c r="ITQ76" s="416"/>
      <c r="ITR76" s="416"/>
      <c r="ITS76" s="416"/>
      <c r="ITT76" s="416"/>
      <c r="ITU76" s="416"/>
      <c r="ITV76" s="416"/>
      <c r="ITW76" s="416"/>
      <c r="ITX76" s="416"/>
      <c r="ITY76" s="416"/>
      <c r="ITZ76" s="417"/>
      <c r="IUA76" s="415"/>
      <c r="IUB76" s="416"/>
      <c r="IUC76" s="416"/>
      <c r="IUD76" s="416"/>
      <c r="IUE76" s="416"/>
      <c r="IUF76" s="416"/>
      <c r="IUG76" s="416"/>
      <c r="IUH76" s="416"/>
      <c r="IUI76" s="416"/>
      <c r="IUJ76" s="416"/>
      <c r="IUK76" s="416"/>
      <c r="IUL76" s="416"/>
      <c r="IUM76" s="416"/>
      <c r="IUN76" s="416"/>
      <c r="IUO76" s="416"/>
      <c r="IUP76" s="416"/>
      <c r="IUQ76" s="416"/>
      <c r="IUR76" s="416"/>
      <c r="IUS76" s="416"/>
      <c r="IUT76" s="416"/>
      <c r="IUU76" s="416"/>
      <c r="IUV76" s="416"/>
      <c r="IUW76" s="416"/>
      <c r="IUX76" s="416"/>
      <c r="IUY76" s="416"/>
      <c r="IUZ76" s="416"/>
      <c r="IVA76" s="416"/>
      <c r="IVB76" s="416"/>
      <c r="IVC76" s="416"/>
      <c r="IVD76" s="417"/>
      <c r="IVE76" s="415"/>
      <c r="IVF76" s="416"/>
      <c r="IVG76" s="416"/>
      <c r="IVH76" s="416"/>
      <c r="IVI76" s="416"/>
      <c r="IVJ76" s="416"/>
      <c r="IVK76" s="416"/>
      <c r="IVL76" s="416"/>
      <c r="IVM76" s="416"/>
      <c r="IVN76" s="416"/>
      <c r="IVO76" s="416"/>
      <c r="IVP76" s="416"/>
      <c r="IVQ76" s="416"/>
      <c r="IVR76" s="416"/>
      <c r="IVS76" s="416"/>
      <c r="IVT76" s="416"/>
      <c r="IVU76" s="416"/>
      <c r="IVV76" s="416"/>
      <c r="IVW76" s="416"/>
      <c r="IVX76" s="416"/>
      <c r="IVY76" s="416"/>
      <c r="IVZ76" s="416"/>
      <c r="IWA76" s="416"/>
      <c r="IWB76" s="416"/>
      <c r="IWC76" s="416"/>
      <c r="IWD76" s="416"/>
      <c r="IWE76" s="416"/>
      <c r="IWF76" s="416"/>
      <c r="IWG76" s="416"/>
      <c r="IWH76" s="417"/>
      <c r="IWI76" s="415"/>
      <c r="IWJ76" s="416"/>
      <c r="IWK76" s="416"/>
      <c r="IWL76" s="416"/>
      <c r="IWM76" s="416"/>
      <c r="IWN76" s="416"/>
      <c r="IWO76" s="416"/>
      <c r="IWP76" s="416"/>
      <c r="IWQ76" s="416"/>
      <c r="IWR76" s="416"/>
      <c r="IWS76" s="416"/>
      <c r="IWT76" s="416"/>
      <c r="IWU76" s="416"/>
      <c r="IWV76" s="416"/>
      <c r="IWW76" s="416"/>
      <c r="IWX76" s="416"/>
      <c r="IWY76" s="416"/>
      <c r="IWZ76" s="416"/>
      <c r="IXA76" s="416"/>
      <c r="IXB76" s="416"/>
      <c r="IXC76" s="416"/>
      <c r="IXD76" s="416"/>
      <c r="IXE76" s="416"/>
      <c r="IXF76" s="416"/>
      <c r="IXG76" s="416"/>
      <c r="IXH76" s="416"/>
      <c r="IXI76" s="416"/>
      <c r="IXJ76" s="416"/>
      <c r="IXK76" s="416"/>
      <c r="IXL76" s="417"/>
      <c r="IXM76" s="415"/>
      <c r="IXN76" s="416"/>
      <c r="IXO76" s="416"/>
      <c r="IXP76" s="416"/>
      <c r="IXQ76" s="416"/>
      <c r="IXR76" s="416"/>
      <c r="IXS76" s="416"/>
      <c r="IXT76" s="416"/>
      <c r="IXU76" s="416"/>
      <c r="IXV76" s="416"/>
      <c r="IXW76" s="416"/>
      <c r="IXX76" s="416"/>
      <c r="IXY76" s="416"/>
      <c r="IXZ76" s="416"/>
      <c r="IYA76" s="416"/>
      <c r="IYB76" s="416"/>
      <c r="IYC76" s="416"/>
      <c r="IYD76" s="416"/>
      <c r="IYE76" s="416"/>
      <c r="IYF76" s="416"/>
      <c r="IYG76" s="416"/>
      <c r="IYH76" s="416"/>
      <c r="IYI76" s="416"/>
      <c r="IYJ76" s="416"/>
      <c r="IYK76" s="416"/>
      <c r="IYL76" s="416"/>
      <c r="IYM76" s="416"/>
      <c r="IYN76" s="416"/>
      <c r="IYO76" s="416"/>
      <c r="IYP76" s="417"/>
      <c r="IYQ76" s="415"/>
      <c r="IYR76" s="416"/>
      <c r="IYS76" s="416"/>
      <c r="IYT76" s="416"/>
      <c r="IYU76" s="416"/>
      <c r="IYV76" s="416"/>
      <c r="IYW76" s="416"/>
      <c r="IYX76" s="416"/>
      <c r="IYY76" s="416"/>
      <c r="IYZ76" s="416"/>
      <c r="IZA76" s="416"/>
      <c r="IZB76" s="416"/>
      <c r="IZC76" s="416"/>
      <c r="IZD76" s="416"/>
      <c r="IZE76" s="416"/>
      <c r="IZF76" s="416"/>
      <c r="IZG76" s="416"/>
      <c r="IZH76" s="416"/>
      <c r="IZI76" s="416"/>
      <c r="IZJ76" s="416"/>
      <c r="IZK76" s="416"/>
      <c r="IZL76" s="416"/>
      <c r="IZM76" s="416"/>
      <c r="IZN76" s="416"/>
      <c r="IZO76" s="416"/>
      <c r="IZP76" s="416"/>
      <c r="IZQ76" s="416"/>
      <c r="IZR76" s="416"/>
      <c r="IZS76" s="416"/>
      <c r="IZT76" s="417"/>
      <c r="IZU76" s="415"/>
      <c r="IZV76" s="416"/>
      <c r="IZW76" s="416"/>
      <c r="IZX76" s="416"/>
      <c r="IZY76" s="416"/>
      <c r="IZZ76" s="416"/>
      <c r="JAA76" s="416"/>
      <c r="JAB76" s="416"/>
      <c r="JAC76" s="416"/>
      <c r="JAD76" s="416"/>
      <c r="JAE76" s="416"/>
      <c r="JAF76" s="416"/>
      <c r="JAG76" s="416"/>
      <c r="JAH76" s="416"/>
      <c r="JAI76" s="416"/>
      <c r="JAJ76" s="416"/>
      <c r="JAK76" s="416"/>
      <c r="JAL76" s="416"/>
      <c r="JAM76" s="416"/>
      <c r="JAN76" s="416"/>
      <c r="JAO76" s="416"/>
      <c r="JAP76" s="416"/>
      <c r="JAQ76" s="416"/>
      <c r="JAR76" s="416"/>
      <c r="JAS76" s="416"/>
      <c r="JAT76" s="416"/>
      <c r="JAU76" s="416"/>
      <c r="JAV76" s="416"/>
      <c r="JAW76" s="416"/>
      <c r="JAX76" s="417"/>
      <c r="JAY76" s="415"/>
      <c r="JAZ76" s="416"/>
      <c r="JBA76" s="416"/>
      <c r="JBB76" s="416"/>
      <c r="JBC76" s="416"/>
      <c r="JBD76" s="416"/>
      <c r="JBE76" s="416"/>
      <c r="JBF76" s="416"/>
      <c r="JBG76" s="416"/>
      <c r="JBH76" s="416"/>
      <c r="JBI76" s="416"/>
      <c r="JBJ76" s="416"/>
      <c r="JBK76" s="416"/>
      <c r="JBL76" s="416"/>
      <c r="JBM76" s="416"/>
      <c r="JBN76" s="416"/>
      <c r="JBO76" s="416"/>
      <c r="JBP76" s="416"/>
      <c r="JBQ76" s="416"/>
      <c r="JBR76" s="416"/>
      <c r="JBS76" s="416"/>
      <c r="JBT76" s="416"/>
      <c r="JBU76" s="416"/>
      <c r="JBV76" s="416"/>
      <c r="JBW76" s="416"/>
      <c r="JBX76" s="416"/>
      <c r="JBY76" s="416"/>
      <c r="JBZ76" s="416"/>
      <c r="JCA76" s="416"/>
      <c r="JCB76" s="417"/>
      <c r="JCC76" s="415"/>
      <c r="JCD76" s="416"/>
      <c r="JCE76" s="416"/>
      <c r="JCF76" s="416"/>
      <c r="JCG76" s="416"/>
      <c r="JCH76" s="416"/>
      <c r="JCI76" s="416"/>
      <c r="JCJ76" s="416"/>
      <c r="JCK76" s="416"/>
      <c r="JCL76" s="416"/>
      <c r="JCM76" s="416"/>
      <c r="JCN76" s="416"/>
      <c r="JCO76" s="416"/>
      <c r="JCP76" s="416"/>
      <c r="JCQ76" s="416"/>
      <c r="JCR76" s="416"/>
      <c r="JCS76" s="416"/>
      <c r="JCT76" s="416"/>
      <c r="JCU76" s="416"/>
      <c r="JCV76" s="416"/>
      <c r="JCW76" s="416"/>
      <c r="JCX76" s="416"/>
      <c r="JCY76" s="416"/>
      <c r="JCZ76" s="416"/>
      <c r="JDA76" s="416"/>
      <c r="JDB76" s="416"/>
      <c r="JDC76" s="416"/>
      <c r="JDD76" s="416"/>
      <c r="JDE76" s="416"/>
      <c r="JDF76" s="417"/>
      <c r="JDG76" s="415"/>
      <c r="JDH76" s="416"/>
      <c r="JDI76" s="416"/>
      <c r="JDJ76" s="416"/>
      <c r="JDK76" s="416"/>
      <c r="JDL76" s="416"/>
      <c r="JDM76" s="416"/>
      <c r="JDN76" s="416"/>
      <c r="JDO76" s="416"/>
      <c r="JDP76" s="416"/>
      <c r="JDQ76" s="416"/>
      <c r="JDR76" s="416"/>
      <c r="JDS76" s="416"/>
      <c r="JDT76" s="416"/>
      <c r="JDU76" s="416"/>
      <c r="JDV76" s="416"/>
      <c r="JDW76" s="416"/>
      <c r="JDX76" s="416"/>
      <c r="JDY76" s="416"/>
      <c r="JDZ76" s="416"/>
      <c r="JEA76" s="416"/>
      <c r="JEB76" s="416"/>
      <c r="JEC76" s="416"/>
      <c r="JED76" s="416"/>
      <c r="JEE76" s="416"/>
      <c r="JEF76" s="416"/>
      <c r="JEG76" s="416"/>
      <c r="JEH76" s="416"/>
      <c r="JEI76" s="416"/>
      <c r="JEJ76" s="417"/>
      <c r="JEK76" s="415"/>
      <c r="JEL76" s="416"/>
      <c r="JEM76" s="416"/>
      <c r="JEN76" s="416"/>
      <c r="JEO76" s="416"/>
      <c r="JEP76" s="416"/>
      <c r="JEQ76" s="416"/>
      <c r="JER76" s="416"/>
      <c r="JES76" s="416"/>
      <c r="JET76" s="416"/>
      <c r="JEU76" s="416"/>
      <c r="JEV76" s="416"/>
      <c r="JEW76" s="416"/>
      <c r="JEX76" s="416"/>
      <c r="JEY76" s="416"/>
      <c r="JEZ76" s="416"/>
      <c r="JFA76" s="416"/>
      <c r="JFB76" s="416"/>
      <c r="JFC76" s="416"/>
      <c r="JFD76" s="416"/>
      <c r="JFE76" s="416"/>
      <c r="JFF76" s="416"/>
      <c r="JFG76" s="416"/>
      <c r="JFH76" s="416"/>
      <c r="JFI76" s="416"/>
      <c r="JFJ76" s="416"/>
      <c r="JFK76" s="416"/>
      <c r="JFL76" s="416"/>
      <c r="JFM76" s="416"/>
      <c r="JFN76" s="417"/>
      <c r="JFO76" s="415"/>
      <c r="JFP76" s="416"/>
      <c r="JFQ76" s="416"/>
      <c r="JFR76" s="416"/>
      <c r="JFS76" s="416"/>
      <c r="JFT76" s="416"/>
      <c r="JFU76" s="416"/>
      <c r="JFV76" s="416"/>
      <c r="JFW76" s="416"/>
      <c r="JFX76" s="416"/>
      <c r="JFY76" s="416"/>
      <c r="JFZ76" s="416"/>
      <c r="JGA76" s="416"/>
      <c r="JGB76" s="416"/>
      <c r="JGC76" s="416"/>
      <c r="JGD76" s="416"/>
      <c r="JGE76" s="416"/>
      <c r="JGF76" s="416"/>
      <c r="JGG76" s="416"/>
      <c r="JGH76" s="416"/>
      <c r="JGI76" s="416"/>
      <c r="JGJ76" s="416"/>
      <c r="JGK76" s="416"/>
      <c r="JGL76" s="416"/>
      <c r="JGM76" s="416"/>
      <c r="JGN76" s="416"/>
      <c r="JGO76" s="416"/>
      <c r="JGP76" s="416"/>
      <c r="JGQ76" s="416"/>
      <c r="JGR76" s="417"/>
      <c r="JGS76" s="415"/>
      <c r="JGT76" s="416"/>
      <c r="JGU76" s="416"/>
      <c r="JGV76" s="416"/>
      <c r="JGW76" s="416"/>
      <c r="JGX76" s="416"/>
      <c r="JGY76" s="416"/>
      <c r="JGZ76" s="416"/>
      <c r="JHA76" s="416"/>
      <c r="JHB76" s="416"/>
      <c r="JHC76" s="416"/>
      <c r="JHD76" s="416"/>
      <c r="JHE76" s="416"/>
      <c r="JHF76" s="416"/>
      <c r="JHG76" s="416"/>
      <c r="JHH76" s="416"/>
      <c r="JHI76" s="416"/>
      <c r="JHJ76" s="416"/>
      <c r="JHK76" s="416"/>
      <c r="JHL76" s="416"/>
      <c r="JHM76" s="416"/>
      <c r="JHN76" s="416"/>
      <c r="JHO76" s="416"/>
      <c r="JHP76" s="416"/>
      <c r="JHQ76" s="416"/>
      <c r="JHR76" s="416"/>
      <c r="JHS76" s="416"/>
      <c r="JHT76" s="416"/>
      <c r="JHU76" s="416"/>
      <c r="JHV76" s="417"/>
      <c r="JHW76" s="415"/>
      <c r="JHX76" s="416"/>
      <c r="JHY76" s="416"/>
      <c r="JHZ76" s="416"/>
      <c r="JIA76" s="416"/>
      <c r="JIB76" s="416"/>
      <c r="JIC76" s="416"/>
      <c r="JID76" s="416"/>
      <c r="JIE76" s="416"/>
      <c r="JIF76" s="416"/>
      <c r="JIG76" s="416"/>
      <c r="JIH76" s="416"/>
      <c r="JII76" s="416"/>
      <c r="JIJ76" s="416"/>
      <c r="JIK76" s="416"/>
      <c r="JIL76" s="416"/>
      <c r="JIM76" s="416"/>
      <c r="JIN76" s="416"/>
      <c r="JIO76" s="416"/>
      <c r="JIP76" s="416"/>
      <c r="JIQ76" s="416"/>
      <c r="JIR76" s="416"/>
      <c r="JIS76" s="416"/>
      <c r="JIT76" s="416"/>
      <c r="JIU76" s="416"/>
      <c r="JIV76" s="416"/>
      <c r="JIW76" s="416"/>
      <c r="JIX76" s="416"/>
      <c r="JIY76" s="416"/>
      <c r="JIZ76" s="417"/>
      <c r="JJA76" s="415"/>
      <c r="JJB76" s="416"/>
      <c r="JJC76" s="416"/>
      <c r="JJD76" s="416"/>
      <c r="JJE76" s="416"/>
      <c r="JJF76" s="416"/>
      <c r="JJG76" s="416"/>
      <c r="JJH76" s="416"/>
      <c r="JJI76" s="416"/>
      <c r="JJJ76" s="416"/>
      <c r="JJK76" s="416"/>
      <c r="JJL76" s="416"/>
      <c r="JJM76" s="416"/>
      <c r="JJN76" s="416"/>
      <c r="JJO76" s="416"/>
      <c r="JJP76" s="416"/>
      <c r="JJQ76" s="416"/>
      <c r="JJR76" s="416"/>
      <c r="JJS76" s="416"/>
      <c r="JJT76" s="416"/>
      <c r="JJU76" s="416"/>
      <c r="JJV76" s="416"/>
      <c r="JJW76" s="416"/>
      <c r="JJX76" s="416"/>
      <c r="JJY76" s="416"/>
      <c r="JJZ76" s="416"/>
      <c r="JKA76" s="416"/>
      <c r="JKB76" s="416"/>
      <c r="JKC76" s="416"/>
      <c r="JKD76" s="417"/>
      <c r="JKE76" s="415"/>
      <c r="JKF76" s="416"/>
      <c r="JKG76" s="416"/>
      <c r="JKH76" s="416"/>
      <c r="JKI76" s="416"/>
      <c r="JKJ76" s="416"/>
      <c r="JKK76" s="416"/>
      <c r="JKL76" s="416"/>
      <c r="JKM76" s="416"/>
      <c r="JKN76" s="416"/>
      <c r="JKO76" s="416"/>
      <c r="JKP76" s="416"/>
      <c r="JKQ76" s="416"/>
      <c r="JKR76" s="416"/>
      <c r="JKS76" s="416"/>
      <c r="JKT76" s="416"/>
      <c r="JKU76" s="416"/>
      <c r="JKV76" s="416"/>
      <c r="JKW76" s="416"/>
      <c r="JKX76" s="416"/>
      <c r="JKY76" s="416"/>
      <c r="JKZ76" s="416"/>
      <c r="JLA76" s="416"/>
      <c r="JLB76" s="416"/>
      <c r="JLC76" s="416"/>
      <c r="JLD76" s="416"/>
      <c r="JLE76" s="416"/>
      <c r="JLF76" s="416"/>
      <c r="JLG76" s="416"/>
      <c r="JLH76" s="417"/>
      <c r="JLI76" s="415"/>
      <c r="JLJ76" s="416"/>
      <c r="JLK76" s="416"/>
      <c r="JLL76" s="416"/>
      <c r="JLM76" s="416"/>
      <c r="JLN76" s="416"/>
      <c r="JLO76" s="416"/>
      <c r="JLP76" s="416"/>
      <c r="JLQ76" s="416"/>
      <c r="JLR76" s="416"/>
      <c r="JLS76" s="416"/>
      <c r="JLT76" s="416"/>
      <c r="JLU76" s="416"/>
      <c r="JLV76" s="416"/>
      <c r="JLW76" s="416"/>
      <c r="JLX76" s="416"/>
      <c r="JLY76" s="416"/>
      <c r="JLZ76" s="416"/>
      <c r="JMA76" s="416"/>
      <c r="JMB76" s="416"/>
      <c r="JMC76" s="416"/>
      <c r="JMD76" s="416"/>
      <c r="JME76" s="416"/>
      <c r="JMF76" s="416"/>
      <c r="JMG76" s="416"/>
      <c r="JMH76" s="416"/>
      <c r="JMI76" s="416"/>
      <c r="JMJ76" s="416"/>
      <c r="JMK76" s="416"/>
      <c r="JML76" s="417"/>
      <c r="JMM76" s="415"/>
      <c r="JMN76" s="416"/>
      <c r="JMO76" s="416"/>
      <c r="JMP76" s="416"/>
      <c r="JMQ76" s="416"/>
      <c r="JMR76" s="416"/>
      <c r="JMS76" s="416"/>
      <c r="JMT76" s="416"/>
      <c r="JMU76" s="416"/>
      <c r="JMV76" s="416"/>
      <c r="JMW76" s="416"/>
      <c r="JMX76" s="416"/>
      <c r="JMY76" s="416"/>
      <c r="JMZ76" s="416"/>
      <c r="JNA76" s="416"/>
      <c r="JNB76" s="416"/>
      <c r="JNC76" s="416"/>
      <c r="JND76" s="416"/>
      <c r="JNE76" s="416"/>
      <c r="JNF76" s="416"/>
      <c r="JNG76" s="416"/>
      <c r="JNH76" s="416"/>
      <c r="JNI76" s="416"/>
      <c r="JNJ76" s="416"/>
      <c r="JNK76" s="416"/>
      <c r="JNL76" s="416"/>
      <c r="JNM76" s="416"/>
      <c r="JNN76" s="416"/>
      <c r="JNO76" s="416"/>
      <c r="JNP76" s="417"/>
      <c r="JNQ76" s="415"/>
      <c r="JNR76" s="416"/>
      <c r="JNS76" s="416"/>
      <c r="JNT76" s="416"/>
      <c r="JNU76" s="416"/>
      <c r="JNV76" s="416"/>
      <c r="JNW76" s="416"/>
      <c r="JNX76" s="416"/>
      <c r="JNY76" s="416"/>
      <c r="JNZ76" s="416"/>
      <c r="JOA76" s="416"/>
      <c r="JOB76" s="416"/>
      <c r="JOC76" s="416"/>
      <c r="JOD76" s="416"/>
      <c r="JOE76" s="416"/>
      <c r="JOF76" s="416"/>
      <c r="JOG76" s="416"/>
      <c r="JOH76" s="416"/>
      <c r="JOI76" s="416"/>
      <c r="JOJ76" s="416"/>
      <c r="JOK76" s="416"/>
      <c r="JOL76" s="416"/>
      <c r="JOM76" s="416"/>
      <c r="JON76" s="416"/>
      <c r="JOO76" s="416"/>
      <c r="JOP76" s="416"/>
      <c r="JOQ76" s="416"/>
      <c r="JOR76" s="416"/>
      <c r="JOS76" s="416"/>
      <c r="JOT76" s="417"/>
      <c r="JOU76" s="415"/>
      <c r="JOV76" s="416"/>
      <c r="JOW76" s="416"/>
      <c r="JOX76" s="416"/>
      <c r="JOY76" s="416"/>
      <c r="JOZ76" s="416"/>
      <c r="JPA76" s="416"/>
      <c r="JPB76" s="416"/>
      <c r="JPC76" s="416"/>
      <c r="JPD76" s="416"/>
      <c r="JPE76" s="416"/>
      <c r="JPF76" s="416"/>
      <c r="JPG76" s="416"/>
      <c r="JPH76" s="416"/>
      <c r="JPI76" s="416"/>
      <c r="JPJ76" s="416"/>
      <c r="JPK76" s="416"/>
      <c r="JPL76" s="416"/>
      <c r="JPM76" s="416"/>
      <c r="JPN76" s="416"/>
      <c r="JPO76" s="416"/>
      <c r="JPP76" s="416"/>
      <c r="JPQ76" s="416"/>
      <c r="JPR76" s="416"/>
      <c r="JPS76" s="416"/>
      <c r="JPT76" s="416"/>
      <c r="JPU76" s="416"/>
      <c r="JPV76" s="416"/>
      <c r="JPW76" s="416"/>
      <c r="JPX76" s="417"/>
      <c r="JPY76" s="415"/>
      <c r="JPZ76" s="416"/>
      <c r="JQA76" s="416"/>
      <c r="JQB76" s="416"/>
      <c r="JQC76" s="416"/>
      <c r="JQD76" s="416"/>
      <c r="JQE76" s="416"/>
      <c r="JQF76" s="416"/>
      <c r="JQG76" s="416"/>
      <c r="JQH76" s="416"/>
      <c r="JQI76" s="416"/>
      <c r="JQJ76" s="416"/>
      <c r="JQK76" s="416"/>
      <c r="JQL76" s="416"/>
      <c r="JQM76" s="416"/>
      <c r="JQN76" s="416"/>
      <c r="JQO76" s="416"/>
      <c r="JQP76" s="416"/>
      <c r="JQQ76" s="416"/>
      <c r="JQR76" s="416"/>
      <c r="JQS76" s="416"/>
      <c r="JQT76" s="416"/>
      <c r="JQU76" s="416"/>
      <c r="JQV76" s="416"/>
      <c r="JQW76" s="416"/>
      <c r="JQX76" s="416"/>
      <c r="JQY76" s="416"/>
      <c r="JQZ76" s="416"/>
      <c r="JRA76" s="416"/>
      <c r="JRB76" s="417"/>
      <c r="JRC76" s="415"/>
      <c r="JRD76" s="416"/>
      <c r="JRE76" s="416"/>
      <c r="JRF76" s="416"/>
      <c r="JRG76" s="416"/>
      <c r="JRH76" s="416"/>
      <c r="JRI76" s="416"/>
      <c r="JRJ76" s="416"/>
      <c r="JRK76" s="416"/>
      <c r="JRL76" s="416"/>
      <c r="JRM76" s="416"/>
      <c r="JRN76" s="416"/>
      <c r="JRO76" s="416"/>
      <c r="JRP76" s="416"/>
      <c r="JRQ76" s="416"/>
      <c r="JRR76" s="416"/>
      <c r="JRS76" s="416"/>
      <c r="JRT76" s="416"/>
      <c r="JRU76" s="416"/>
      <c r="JRV76" s="416"/>
      <c r="JRW76" s="416"/>
      <c r="JRX76" s="416"/>
      <c r="JRY76" s="416"/>
      <c r="JRZ76" s="416"/>
      <c r="JSA76" s="416"/>
      <c r="JSB76" s="416"/>
      <c r="JSC76" s="416"/>
      <c r="JSD76" s="416"/>
      <c r="JSE76" s="416"/>
      <c r="JSF76" s="417"/>
      <c r="JSG76" s="415"/>
      <c r="JSH76" s="416"/>
      <c r="JSI76" s="416"/>
      <c r="JSJ76" s="416"/>
      <c r="JSK76" s="416"/>
      <c r="JSL76" s="416"/>
      <c r="JSM76" s="416"/>
      <c r="JSN76" s="416"/>
      <c r="JSO76" s="416"/>
      <c r="JSP76" s="416"/>
      <c r="JSQ76" s="416"/>
      <c r="JSR76" s="416"/>
      <c r="JSS76" s="416"/>
      <c r="JST76" s="416"/>
      <c r="JSU76" s="416"/>
      <c r="JSV76" s="416"/>
      <c r="JSW76" s="416"/>
      <c r="JSX76" s="416"/>
      <c r="JSY76" s="416"/>
      <c r="JSZ76" s="416"/>
      <c r="JTA76" s="416"/>
      <c r="JTB76" s="416"/>
      <c r="JTC76" s="416"/>
      <c r="JTD76" s="416"/>
      <c r="JTE76" s="416"/>
      <c r="JTF76" s="416"/>
      <c r="JTG76" s="416"/>
      <c r="JTH76" s="416"/>
      <c r="JTI76" s="416"/>
      <c r="JTJ76" s="417"/>
      <c r="JTK76" s="415"/>
      <c r="JTL76" s="416"/>
      <c r="JTM76" s="416"/>
      <c r="JTN76" s="416"/>
      <c r="JTO76" s="416"/>
      <c r="JTP76" s="416"/>
      <c r="JTQ76" s="416"/>
      <c r="JTR76" s="416"/>
      <c r="JTS76" s="416"/>
      <c r="JTT76" s="416"/>
      <c r="JTU76" s="416"/>
      <c r="JTV76" s="416"/>
      <c r="JTW76" s="416"/>
      <c r="JTX76" s="416"/>
      <c r="JTY76" s="416"/>
      <c r="JTZ76" s="416"/>
      <c r="JUA76" s="416"/>
      <c r="JUB76" s="416"/>
      <c r="JUC76" s="416"/>
      <c r="JUD76" s="416"/>
      <c r="JUE76" s="416"/>
      <c r="JUF76" s="416"/>
      <c r="JUG76" s="416"/>
      <c r="JUH76" s="416"/>
      <c r="JUI76" s="416"/>
      <c r="JUJ76" s="416"/>
      <c r="JUK76" s="416"/>
      <c r="JUL76" s="416"/>
      <c r="JUM76" s="416"/>
      <c r="JUN76" s="417"/>
      <c r="JUO76" s="415"/>
      <c r="JUP76" s="416"/>
      <c r="JUQ76" s="416"/>
      <c r="JUR76" s="416"/>
      <c r="JUS76" s="416"/>
      <c r="JUT76" s="416"/>
      <c r="JUU76" s="416"/>
      <c r="JUV76" s="416"/>
      <c r="JUW76" s="416"/>
      <c r="JUX76" s="416"/>
      <c r="JUY76" s="416"/>
      <c r="JUZ76" s="416"/>
      <c r="JVA76" s="416"/>
      <c r="JVB76" s="416"/>
      <c r="JVC76" s="416"/>
      <c r="JVD76" s="416"/>
      <c r="JVE76" s="416"/>
      <c r="JVF76" s="416"/>
      <c r="JVG76" s="416"/>
      <c r="JVH76" s="416"/>
      <c r="JVI76" s="416"/>
      <c r="JVJ76" s="416"/>
      <c r="JVK76" s="416"/>
      <c r="JVL76" s="416"/>
      <c r="JVM76" s="416"/>
      <c r="JVN76" s="416"/>
      <c r="JVO76" s="416"/>
      <c r="JVP76" s="416"/>
      <c r="JVQ76" s="416"/>
      <c r="JVR76" s="417"/>
      <c r="JVS76" s="415"/>
      <c r="JVT76" s="416"/>
      <c r="JVU76" s="416"/>
      <c r="JVV76" s="416"/>
      <c r="JVW76" s="416"/>
      <c r="JVX76" s="416"/>
      <c r="JVY76" s="416"/>
      <c r="JVZ76" s="416"/>
      <c r="JWA76" s="416"/>
      <c r="JWB76" s="416"/>
      <c r="JWC76" s="416"/>
      <c r="JWD76" s="416"/>
      <c r="JWE76" s="416"/>
      <c r="JWF76" s="416"/>
      <c r="JWG76" s="416"/>
      <c r="JWH76" s="416"/>
      <c r="JWI76" s="416"/>
      <c r="JWJ76" s="416"/>
      <c r="JWK76" s="416"/>
      <c r="JWL76" s="416"/>
      <c r="JWM76" s="416"/>
      <c r="JWN76" s="416"/>
      <c r="JWO76" s="416"/>
      <c r="JWP76" s="416"/>
      <c r="JWQ76" s="416"/>
      <c r="JWR76" s="416"/>
      <c r="JWS76" s="416"/>
      <c r="JWT76" s="416"/>
      <c r="JWU76" s="416"/>
      <c r="JWV76" s="417"/>
      <c r="JWW76" s="415"/>
      <c r="JWX76" s="416"/>
      <c r="JWY76" s="416"/>
      <c r="JWZ76" s="416"/>
      <c r="JXA76" s="416"/>
      <c r="JXB76" s="416"/>
      <c r="JXC76" s="416"/>
      <c r="JXD76" s="416"/>
      <c r="JXE76" s="416"/>
      <c r="JXF76" s="416"/>
      <c r="JXG76" s="416"/>
      <c r="JXH76" s="416"/>
      <c r="JXI76" s="416"/>
      <c r="JXJ76" s="416"/>
      <c r="JXK76" s="416"/>
      <c r="JXL76" s="416"/>
      <c r="JXM76" s="416"/>
      <c r="JXN76" s="416"/>
      <c r="JXO76" s="416"/>
      <c r="JXP76" s="416"/>
      <c r="JXQ76" s="416"/>
      <c r="JXR76" s="416"/>
      <c r="JXS76" s="416"/>
      <c r="JXT76" s="416"/>
      <c r="JXU76" s="416"/>
      <c r="JXV76" s="416"/>
      <c r="JXW76" s="416"/>
      <c r="JXX76" s="416"/>
      <c r="JXY76" s="416"/>
      <c r="JXZ76" s="417"/>
      <c r="JYA76" s="415"/>
      <c r="JYB76" s="416"/>
      <c r="JYC76" s="416"/>
      <c r="JYD76" s="416"/>
      <c r="JYE76" s="416"/>
      <c r="JYF76" s="416"/>
      <c r="JYG76" s="416"/>
      <c r="JYH76" s="416"/>
      <c r="JYI76" s="416"/>
      <c r="JYJ76" s="416"/>
      <c r="JYK76" s="416"/>
      <c r="JYL76" s="416"/>
      <c r="JYM76" s="416"/>
      <c r="JYN76" s="416"/>
      <c r="JYO76" s="416"/>
      <c r="JYP76" s="416"/>
      <c r="JYQ76" s="416"/>
      <c r="JYR76" s="416"/>
      <c r="JYS76" s="416"/>
      <c r="JYT76" s="416"/>
      <c r="JYU76" s="416"/>
      <c r="JYV76" s="416"/>
      <c r="JYW76" s="416"/>
      <c r="JYX76" s="416"/>
      <c r="JYY76" s="416"/>
      <c r="JYZ76" s="416"/>
      <c r="JZA76" s="416"/>
      <c r="JZB76" s="416"/>
      <c r="JZC76" s="416"/>
      <c r="JZD76" s="417"/>
      <c r="JZE76" s="415"/>
      <c r="JZF76" s="416"/>
      <c r="JZG76" s="416"/>
      <c r="JZH76" s="416"/>
      <c r="JZI76" s="416"/>
      <c r="JZJ76" s="416"/>
      <c r="JZK76" s="416"/>
      <c r="JZL76" s="416"/>
      <c r="JZM76" s="416"/>
      <c r="JZN76" s="416"/>
      <c r="JZO76" s="416"/>
      <c r="JZP76" s="416"/>
      <c r="JZQ76" s="416"/>
      <c r="JZR76" s="416"/>
      <c r="JZS76" s="416"/>
      <c r="JZT76" s="416"/>
      <c r="JZU76" s="416"/>
      <c r="JZV76" s="416"/>
      <c r="JZW76" s="416"/>
      <c r="JZX76" s="416"/>
      <c r="JZY76" s="416"/>
      <c r="JZZ76" s="416"/>
      <c r="KAA76" s="416"/>
      <c r="KAB76" s="416"/>
      <c r="KAC76" s="416"/>
      <c r="KAD76" s="416"/>
      <c r="KAE76" s="416"/>
      <c r="KAF76" s="416"/>
      <c r="KAG76" s="416"/>
      <c r="KAH76" s="417"/>
      <c r="KAI76" s="415"/>
      <c r="KAJ76" s="416"/>
      <c r="KAK76" s="416"/>
      <c r="KAL76" s="416"/>
      <c r="KAM76" s="416"/>
      <c r="KAN76" s="416"/>
      <c r="KAO76" s="416"/>
      <c r="KAP76" s="416"/>
      <c r="KAQ76" s="416"/>
      <c r="KAR76" s="416"/>
      <c r="KAS76" s="416"/>
      <c r="KAT76" s="416"/>
      <c r="KAU76" s="416"/>
      <c r="KAV76" s="416"/>
      <c r="KAW76" s="416"/>
      <c r="KAX76" s="416"/>
      <c r="KAY76" s="416"/>
      <c r="KAZ76" s="416"/>
      <c r="KBA76" s="416"/>
      <c r="KBB76" s="416"/>
      <c r="KBC76" s="416"/>
      <c r="KBD76" s="416"/>
      <c r="KBE76" s="416"/>
      <c r="KBF76" s="416"/>
      <c r="KBG76" s="416"/>
      <c r="KBH76" s="416"/>
      <c r="KBI76" s="416"/>
      <c r="KBJ76" s="416"/>
      <c r="KBK76" s="416"/>
      <c r="KBL76" s="417"/>
      <c r="KBM76" s="415"/>
      <c r="KBN76" s="416"/>
      <c r="KBO76" s="416"/>
      <c r="KBP76" s="416"/>
      <c r="KBQ76" s="416"/>
      <c r="KBR76" s="416"/>
      <c r="KBS76" s="416"/>
      <c r="KBT76" s="416"/>
      <c r="KBU76" s="416"/>
      <c r="KBV76" s="416"/>
      <c r="KBW76" s="416"/>
      <c r="KBX76" s="416"/>
      <c r="KBY76" s="416"/>
      <c r="KBZ76" s="416"/>
      <c r="KCA76" s="416"/>
      <c r="KCB76" s="416"/>
      <c r="KCC76" s="416"/>
      <c r="KCD76" s="416"/>
      <c r="KCE76" s="416"/>
      <c r="KCF76" s="416"/>
      <c r="KCG76" s="416"/>
      <c r="KCH76" s="416"/>
      <c r="KCI76" s="416"/>
      <c r="KCJ76" s="416"/>
      <c r="KCK76" s="416"/>
      <c r="KCL76" s="416"/>
      <c r="KCM76" s="416"/>
      <c r="KCN76" s="416"/>
      <c r="KCO76" s="416"/>
      <c r="KCP76" s="417"/>
      <c r="KCQ76" s="415"/>
      <c r="KCR76" s="416"/>
      <c r="KCS76" s="416"/>
      <c r="KCT76" s="416"/>
      <c r="KCU76" s="416"/>
      <c r="KCV76" s="416"/>
      <c r="KCW76" s="416"/>
      <c r="KCX76" s="416"/>
      <c r="KCY76" s="416"/>
      <c r="KCZ76" s="416"/>
      <c r="KDA76" s="416"/>
      <c r="KDB76" s="416"/>
      <c r="KDC76" s="416"/>
      <c r="KDD76" s="416"/>
      <c r="KDE76" s="416"/>
      <c r="KDF76" s="416"/>
      <c r="KDG76" s="416"/>
      <c r="KDH76" s="416"/>
      <c r="KDI76" s="416"/>
      <c r="KDJ76" s="416"/>
      <c r="KDK76" s="416"/>
      <c r="KDL76" s="416"/>
      <c r="KDM76" s="416"/>
      <c r="KDN76" s="416"/>
      <c r="KDO76" s="416"/>
      <c r="KDP76" s="416"/>
      <c r="KDQ76" s="416"/>
      <c r="KDR76" s="416"/>
      <c r="KDS76" s="416"/>
      <c r="KDT76" s="417"/>
      <c r="KDU76" s="415"/>
      <c r="KDV76" s="416"/>
      <c r="KDW76" s="416"/>
      <c r="KDX76" s="416"/>
      <c r="KDY76" s="416"/>
      <c r="KDZ76" s="416"/>
      <c r="KEA76" s="416"/>
      <c r="KEB76" s="416"/>
      <c r="KEC76" s="416"/>
      <c r="KED76" s="416"/>
      <c r="KEE76" s="416"/>
      <c r="KEF76" s="416"/>
      <c r="KEG76" s="416"/>
      <c r="KEH76" s="416"/>
      <c r="KEI76" s="416"/>
      <c r="KEJ76" s="416"/>
      <c r="KEK76" s="416"/>
      <c r="KEL76" s="416"/>
      <c r="KEM76" s="416"/>
      <c r="KEN76" s="416"/>
      <c r="KEO76" s="416"/>
      <c r="KEP76" s="416"/>
      <c r="KEQ76" s="416"/>
      <c r="KER76" s="416"/>
      <c r="KES76" s="416"/>
      <c r="KET76" s="416"/>
      <c r="KEU76" s="416"/>
      <c r="KEV76" s="416"/>
      <c r="KEW76" s="416"/>
      <c r="KEX76" s="417"/>
      <c r="KEY76" s="415"/>
      <c r="KEZ76" s="416"/>
      <c r="KFA76" s="416"/>
      <c r="KFB76" s="416"/>
      <c r="KFC76" s="416"/>
      <c r="KFD76" s="416"/>
      <c r="KFE76" s="416"/>
      <c r="KFF76" s="416"/>
      <c r="KFG76" s="416"/>
      <c r="KFH76" s="416"/>
      <c r="KFI76" s="416"/>
      <c r="KFJ76" s="416"/>
      <c r="KFK76" s="416"/>
      <c r="KFL76" s="416"/>
      <c r="KFM76" s="416"/>
      <c r="KFN76" s="416"/>
      <c r="KFO76" s="416"/>
      <c r="KFP76" s="416"/>
      <c r="KFQ76" s="416"/>
      <c r="KFR76" s="416"/>
      <c r="KFS76" s="416"/>
      <c r="KFT76" s="416"/>
      <c r="KFU76" s="416"/>
      <c r="KFV76" s="416"/>
      <c r="KFW76" s="416"/>
      <c r="KFX76" s="416"/>
      <c r="KFY76" s="416"/>
      <c r="KFZ76" s="416"/>
      <c r="KGA76" s="416"/>
      <c r="KGB76" s="417"/>
      <c r="KGC76" s="415"/>
      <c r="KGD76" s="416"/>
      <c r="KGE76" s="416"/>
      <c r="KGF76" s="416"/>
      <c r="KGG76" s="416"/>
      <c r="KGH76" s="416"/>
      <c r="KGI76" s="416"/>
      <c r="KGJ76" s="416"/>
      <c r="KGK76" s="416"/>
      <c r="KGL76" s="416"/>
      <c r="KGM76" s="416"/>
      <c r="KGN76" s="416"/>
      <c r="KGO76" s="416"/>
      <c r="KGP76" s="416"/>
      <c r="KGQ76" s="416"/>
      <c r="KGR76" s="416"/>
      <c r="KGS76" s="416"/>
      <c r="KGT76" s="416"/>
      <c r="KGU76" s="416"/>
      <c r="KGV76" s="416"/>
      <c r="KGW76" s="416"/>
      <c r="KGX76" s="416"/>
      <c r="KGY76" s="416"/>
      <c r="KGZ76" s="416"/>
      <c r="KHA76" s="416"/>
      <c r="KHB76" s="416"/>
      <c r="KHC76" s="416"/>
      <c r="KHD76" s="416"/>
      <c r="KHE76" s="416"/>
      <c r="KHF76" s="417"/>
      <c r="KHG76" s="415"/>
      <c r="KHH76" s="416"/>
      <c r="KHI76" s="416"/>
      <c r="KHJ76" s="416"/>
      <c r="KHK76" s="416"/>
      <c r="KHL76" s="416"/>
      <c r="KHM76" s="416"/>
      <c r="KHN76" s="416"/>
      <c r="KHO76" s="416"/>
      <c r="KHP76" s="416"/>
      <c r="KHQ76" s="416"/>
      <c r="KHR76" s="416"/>
      <c r="KHS76" s="416"/>
      <c r="KHT76" s="416"/>
      <c r="KHU76" s="416"/>
      <c r="KHV76" s="416"/>
      <c r="KHW76" s="416"/>
      <c r="KHX76" s="416"/>
      <c r="KHY76" s="416"/>
      <c r="KHZ76" s="416"/>
      <c r="KIA76" s="416"/>
      <c r="KIB76" s="416"/>
      <c r="KIC76" s="416"/>
      <c r="KID76" s="416"/>
      <c r="KIE76" s="416"/>
      <c r="KIF76" s="416"/>
      <c r="KIG76" s="416"/>
      <c r="KIH76" s="416"/>
      <c r="KII76" s="416"/>
      <c r="KIJ76" s="417"/>
      <c r="KIK76" s="415"/>
      <c r="KIL76" s="416"/>
      <c r="KIM76" s="416"/>
      <c r="KIN76" s="416"/>
      <c r="KIO76" s="416"/>
      <c r="KIP76" s="416"/>
      <c r="KIQ76" s="416"/>
      <c r="KIR76" s="416"/>
      <c r="KIS76" s="416"/>
      <c r="KIT76" s="416"/>
      <c r="KIU76" s="416"/>
      <c r="KIV76" s="416"/>
      <c r="KIW76" s="416"/>
      <c r="KIX76" s="416"/>
      <c r="KIY76" s="416"/>
      <c r="KIZ76" s="416"/>
      <c r="KJA76" s="416"/>
      <c r="KJB76" s="416"/>
      <c r="KJC76" s="416"/>
      <c r="KJD76" s="416"/>
      <c r="KJE76" s="416"/>
      <c r="KJF76" s="416"/>
      <c r="KJG76" s="416"/>
      <c r="KJH76" s="416"/>
      <c r="KJI76" s="416"/>
      <c r="KJJ76" s="416"/>
      <c r="KJK76" s="416"/>
      <c r="KJL76" s="416"/>
      <c r="KJM76" s="416"/>
      <c r="KJN76" s="417"/>
      <c r="KJO76" s="415"/>
      <c r="KJP76" s="416"/>
      <c r="KJQ76" s="416"/>
      <c r="KJR76" s="416"/>
      <c r="KJS76" s="416"/>
      <c r="KJT76" s="416"/>
      <c r="KJU76" s="416"/>
      <c r="KJV76" s="416"/>
      <c r="KJW76" s="416"/>
      <c r="KJX76" s="416"/>
      <c r="KJY76" s="416"/>
      <c r="KJZ76" s="416"/>
      <c r="KKA76" s="416"/>
      <c r="KKB76" s="416"/>
      <c r="KKC76" s="416"/>
      <c r="KKD76" s="416"/>
      <c r="KKE76" s="416"/>
      <c r="KKF76" s="416"/>
      <c r="KKG76" s="416"/>
      <c r="KKH76" s="416"/>
      <c r="KKI76" s="416"/>
      <c r="KKJ76" s="416"/>
      <c r="KKK76" s="416"/>
      <c r="KKL76" s="416"/>
      <c r="KKM76" s="416"/>
      <c r="KKN76" s="416"/>
      <c r="KKO76" s="416"/>
      <c r="KKP76" s="416"/>
      <c r="KKQ76" s="416"/>
      <c r="KKR76" s="417"/>
      <c r="KKS76" s="415"/>
      <c r="KKT76" s="416"/>
      <c r="KKU76" s="416"/>
      <c r="KKV76" s="416"/>
      <c r="KKW76" s="416"/>
      <c r="KKX76" s="416"/>
      <c r="KKY76" s="416"/>
      <c r="KKZ76" s="416"/>
      <c r="KLA76" s="416"/>
      <c r="KLB76" s="416"/>
      <c r="KLC76" s="416"/>
      <c r="KLD76" s="416"/>
      <c r="KLE76" s="416"/>
      <c r="KLF76" s="416"/>
      <c r="KLG76" s="416"/>
      <c r="KLH76" s="416"/>
      <c r="KLI76" s="416"/>
      <c r="KLJ76" s="416"/>
      <c r="KLK76" s="416"/>
      <c r="KLL76" s="416"/>
      <c r="KLM76" s="416"/>
      <c r="KLN76" s="416"/>
      <c r="KLO76" s="416"/>
      <c r="KLP76" s="416"/>
      <c r="KLQ76" s="416"/>
      <c r="KLR76" s="416"/>
      <c r="KLS76" s="416"/>
      <c r="KLT76" s="416"/>
      <c r="KLU76" s="416"/>
      <c r="KLV76" s="417"/>
      <c r="KLW76" s="415"/>
      <c r="KLX76" s="416"/>
      <c r="KLY76" s="416"/>
      <c r="KLZ76" s="416"/>
      <c r="KMA76" s="416"/>
      <c r="KMB76" s="416"/>
      <c r="KMC76" s="416"/>
      <c r="KMD76" s="416"/>
      <c r="KME76" s="416"/>
      <c r="KMF76" s="416"/>
      <c r="KMG76" s="416"/>
      <c r="KMH76" s="416"/>
      <c r="KMI76" s="416"/>
      <c r="KMJ76" s="416"/>
      <c r="KMK76" s="416"/>
      <c r="KML76" s="416"/>
      <c r="KMM76" s="416"/>
      <c r="KMN76" s="416"/>
      <c r="KMO76" s="416"/>
      <c r="KMP76" s="416"/>
      <c r="KMQ76" s="416"/>
      <c r="KMR76" s="416"/>
      <c r="KMS76" s="416"/>
      <c r="KMT76" s="416"/>
      <c r="KMU76" s="416"/>
      <c r="KMV76" s="416"/>
      <c r="KMW76" s="416"/>
      <c r="KMX76" s="416"/>
      <c r="KMY76" s="416"/>
      <c r="KMZ76" s="417"/>
      <c r="KNA76" s="415"/>
      <c r="KNB76" s="416"/>
      <c r="KNC76" s="416"/>
      <c r="KND76" s="416"/>
      <c r="KNE76" s="416"/>
      <c r="KNF76" s="416"/>
      <c r="KNG76" s="416"/>
      <c r="KNH76" s="416"/>
      <c r="KNI76" s="416"/>
      <c r="KNJ76" s="416"/>
      <c r="KNK76" s="416"/>
      <c r="KNL76" s="416"/>
      <c r="KNM76" s="416"/>
      <c r="KNN76" s="416"/>
      <c r="KNO76" s="416"/>
      <c r="KNP76" s="416"/>
      <c r="KNQ76" s="416"/>
      <c r="KNR76" s="416"/>
      <c r="KNS76" s="416"/>
      <c r="KNT76" s="416"/>
      <c r="KNU76" s="416"/>
      <c r="KNV76" s="416"/>
      <c r="KNW76" s="416"/>
      <c r="KNX76" s="416"/>
      <c r="KNY76" s="416"/>
      <c r="KNZ76" s="416"/>
      <c r="KOA76" s="416"/>
      <c r="KOB76" s="416"/>
      <c r="KOC76" s="416"/>
      <c r="KOD76" s="417"/>
      <c r="KOE76" s="415"/>
      <c r="KOF76" s="416"/>
      <c r="KOG76" s="416"/>
      <c r="KOH76" s="416"/>
      <c r="KOI76" s="416"/>
      <c r="KOJ76" s="416"/>
      <c r="KOK76" s="416"/>
      <c r="KOL76" s="416"/>
      <c r="KOM76" s="416"/>
      <c r="KON76" s="416"/>
      <c r="KOO76" s="416"/>
      <c r="KOP76" s="416"/>
      <c r="KOQ76" s="416"/>
      <c r="KOR76" s="416"/>
      <c r="KOS76" s="416"/>
      <c r="KOT76" s="416"/>
      <c r="KOU76" s="416"/>
      <c r="KOV76" s="416"/>
      <c r="KOW76" s="416"/>
      <c r="KOX76" s="416"/>
      <c r="KOY76" s="416"/>
      <c r="KOZ76" s="416"/>
      <c r="KPA76" s="416"/>
      <c r="KPB76" s="416"/>
      <c r="KPC76" s="416"/>
      <c r="KPD76" s="416"/>
      <c r="KPE76" s="416"/>
      <c r="KPF76" s="416"/>
      <c r="KPG76" s="416"/>
      <c r="KPH76" s="417"/>
      <c r="KPI76" s="415"/>
      <c r="KPJ76" s="416"/>
      <c r="KPK76" s="416"/>
      <c r="KPL76" s="416"/>
      <c r="KPM76" s="416"/>
      <c r="KPN76" s="416"/>
      <c r="KPO76" s="416"/>
      <c r="KPP76" s="416"/>
      <c r="KPQ76" s="416"/>
      <c r="KPR76" s="416"/>
      <c r="KPS76" s="416"/>
      <c r="KPT76" s="416"/>
      <c r="KPU76" s="416"/>
      <c r="KPV76" s="416"/>
      <c r="KPW76" s="416"/>
      <c r="KPX76" s="416"/>
      <c r="KPY76" s="416"/>
      <c r="KPZ76" s="416"/>
      <c r="KQA76" s="416"/>
      <c r="KQB76" s="416"/>
      <c r="KQC76" s="416"/>
      <c r="KQD76" s="416"/>
      <c r="KQE76" s="416"/>
      <c r="KQF76" s="416"/>
      <c r="KQG76" s="416"/>
      <c r="KQH76" s="416"/>
      <c r="KQI76" s="416"/>
      <c r="KQJ76" s="416"/>
      <c r="KQK76" s="416"/>
      <c r="KQL76" s="417"/>
      <c r="KQM76" s="415"/>
      <c r="KQN76" s="416"/>
      <c r="KQO76" s="416"/>
      <c r="KQP76" s="416"/>
      <c r="KQQ76" s="416"/>
      <c r="KQR76" s="416"/>
      <c r="KQS76" s="416"/>
      <c r="KQT76" s="416"/>
      <c r="KQU76" s="416"/>
      <c r="KQV76" s="416"/>
      <c r="KQW76" s="416"/>
      <c r="KQX76" s="416"/>
      <c r="KQY76" s="416"/>
      <c r="KQZ76" s="416"/>
      <c r="KRA76" s="416"/>
      <c r="KRB76" s="416"/>
      <c r="KRC76" s="416"/>
      <c r="KRD76" s="416"/>
      <c r="KRE76" s="416"/>
      <c r="KRF76" s="416"/>
      <c r="KRG76" s="416"/>
      <c r="KRH76" s="416"/>
      <c r="KRI76" s="416"/>
      <c r="KRJ76" s="416"/>
      <c r="KRK76" s="416"/>
      <c r="KRL76" s="416"/>
      <c r="KRM76" s="416"/>
      <c r="KRN76" s="416"/>
      <c r="KRO76" s="416"/>
      <c r="KRP76" s="417"/>
      <c r="KRQ76" s="415"/>
      <c r="KRR76" s="416"/>
      <c r="KRS76" s="416"/>
      <c r="KRT76" s="416"/>
      <c r="KRU76" s="416"/>
      <c r="KRV76" s="416"/>
      <c r="KRW76" s="416"/>
      <c r="KRX76" s="416"/>
      <c r="KRY76" s="416"/>
      <c r="KRZ76" s="416"/>
      <c r="KSA76" s="416"/>
      <c r="KSB76" s="416"/>
      <c r="KSC76" s="416"/>
      <c r="KSD76" s="416"/>
      <c r="KSE76" s="416"/>
      <c r="KSF76" s="416"/>
      <c r="KSG76" s="416"/>
      <c r="KSH76" s="416"/>
      <c r="KSI76" s="416"/>
      <c r="KSJ76" s="416"/>
      <c r="KSK76" s="416"/>
      <c r="KSL76" s="416"/>
      <c r="KSM76" s="416"/>
      <c r="KSN76" s="416"/>
      <c r="KSO76" s="416"/>
      <c r="KSP76" s="416"/>
      <c r="KSQ76" s="416"/>
      <c r="KSR76" s="416"/>
      <c r="KSS76" s="416"/>
      <c r="KST76" s="417"/>
      <c r="KSU76" s="415"/>
      <c r="KSV76" s="416"/>
      <c r="KSW76" s="416"/>
      <c r="KSX76" s="416"/>
      <c r="KSY76" s="416"/>
      <c r="KSZ76" s="416"/>
      <c r="KTA76" s="416"/>
      <c r="KTB76" s="416"/>
      <c r="KTC76" s="416"/>
      <c r="KTD76" s="416"/>
      <c r="KTE76" s="416"/>
      <c r="KTF76" s="416"/>
      <c r="KTG76" s="416"/>
      <c r="KTH76" s="416"/>
      <c r="KTI76" s="416"/>
      <c r="KTJ76" s="416"/>
      <c r="KTK76" s="416"/>
      <c r="KTL76" s="416"/>
      <c r="KTM76" s="416"/>
      <c r="KTN76" s="416"/>
      <c r="KTO76" s="416"/>
      <c r="KTP76" s="416"/>
      <c r="KTQ76" s="416"/>
      <c r="KTR76" s="416"/>
      <c r="KTS76" s="416"/>
      <c r="KTT76" s="416"/>
      <c r="KTU76" s="416"/>
      <c r="KTV76" s="416"/>
      <c r="KTW76" s="416"/>
      <c r="KTX76" s="417"/>
      <c r="KTY76" s="415"/>
      <c r="KTZ76" s="416"/>
      <c r="KUA76" s="416"/>
      <c r="KUB76" s="416"/>
      <c r="KUC76" s="416"/>
      <c r="KUD76" s="416"/>
      <c r="KUE76" s="416"/>
      <c r="KUF76" s="416"/>
      <c r="KUG76" s="416"/>
      <c r="KUH76" s="416"/>
      <c r="KUI76" s="416"/>
      <c r="KUJ76" s="416"/>
      <c r="KUK76" s="416"/>
      <c r="KUL76" s="416"/>
      <c r="KUM76" s="416"/>
      <c r="KUN76" s="416"/>
      <c r="KUO76" s="416"/>
      <c r="KUP76" s="416"/>
      <c r="KUQ76" s="416"/>
      <c r="KUR76" s="416"/>
      <c r="KUS76" s="416"/>
      <c r="KUT76" s="416"/>
      <c r="KUU76" s="416"/>
      <c r="KUV76" s="416"/>
      <c r="KUW76" s="416"/>
      <c r="KUX76" s="416"/>
      <c r="KUY76" s="416"/>
      <c r="KUZ76" s="416"/>
      <c r="KVA76" s="416"/>
      <c r="KVB76" s="417"/>
      <c r="KVC76" s="415"/>
      <c r="KVD76" s="416"/>
      <c r="KVE76" s="416"/>
      <c r="KVF76" s="416"/>
      <c r="KVG76" s="416"/>
      <c r="KVH76" s="416"/>
      <c r="KVI76" s="416"/>
      <c r="KVJ76" s="416"/>
      <c r="KVK76" s="416"/>
      <c r="KVL76" s="416"/>
      <c r="KVM76" s="416"/>
      <c r="KVN76" s="416"/>
      <c r="KVO76" s="416"/>
      <c r="KVP76" s="416"/>
      <c r="KVQ76" s="416"/>
      <c r="KVR76" s="416"/>
      <c r="KVS76" s="416"/>
      <c r="KVT76" s="416"/>
      <c r="KVU76" s="416"/>
      <c r="KVV76" s="416"/>
      <c r="KVW76" s="416"/>
      <c r="KVX76" s="416"/>
      <c r="KVY76" s="416"/>
      <c r="KVZ76" s="416"/>
      <c r="KWA76" s="416"/>
      <c r="KWB76" s="416"/>
      <c r="KWC76" s="416"/>
      <c r="KWD76" s="416"/>
      <c r="KWE76" s="416"/>
      <c r="KWF76" s="417"/>
      <c r="KWG76" s="415"/>
      <c r="KWH76" s="416"/>
      <c r="KWI76" s="416"/>
      <c r="KWJ76" s="416"/>
      <c r="KWK76" s="416"/>
      <c r="KWL76" s="416"/>
      <c r="KWM76" s="416"/>
      <c r="KWN76" s="416"/>
      <c r="KWO76" s="416"/>
      <c r="KWP76" s="416"/>
      <c r="KWQ76" s="416"/>
      <c r="KWR76" s="416"/>
      <c r="KWS76" s="416"/>
      <c r="KWT76" s="416"/>
      <c r="KWU76" s="416"/>
      <c r="KWV76" s="416"/>
      <c r="KWW76" s="416"/>
      <c r="KWX76" s="416"/>
      <c r="KWY76" s="416"/>
      <c r="KWZ76" s="416"/>
      <c r="KXA76" s="416"/>
      <c r="KXB76" s="416"/>
      <c r="KXC76" s="416"/>
      <c r="KXD76" s="416"/>
      <c r="KXE76" s="416"/>
      <c r="KXF76" s="416"/>
      <c r="KXG76" s="416"/>
      <c r="KXH76" s="416"/>
      <c r="KXI76" s="416"/>
      <c r="KXJ76" s="417"/>
      <c r="KXK76" s="415"/>
      <c r="KXL76" s="416"/>
      <c r="KXM76" s="416"/>
      <c r="KXN76" s="416"/>
      <c r="KXO76" s="416"/>
      <c r="KXP76" s="416"/>
      <c r="KXQ76" s="416"/>
      <c r="KXR76" s="416"/>
      <c r="KXS76" s="416"/>
      <c r="KXT76" s="416"/>
      <c r="KXU76" s="416"/>
      <c r="KXV76" s="416"/>
      <c r="KXW76" s="416"/>
      <c r="KXX76" s="416"/>
      <c r="KXY76" s="416"/>
      <c r="KXZ76" s="416"/>
      <c r="KYA76" s="416"/>
      <c r="KYB76" s="416"/>
      <c r="KYC76" s="416"/>
      <c r="KYD76" s="416"/>
      <c r="KYE76" s="416"/>
      <c r="KYF76" s="416"/>
      <c r="KYG76" s="416"/>
      <c r="KYH76" s="416"/>
      <c r="KYI76" s="416"/>
      <c r="KYJ76" s="416"/>
      <c r="KYK76" s="416"/>
      <c r="KYL76" s="416"/>
      <c r="KYM76" s="416"/>
      <c r="KYN76" s="417"/>
      <c r="KYO76" s="415"/>
      <c r="KYP76" s="416"/>
      <c r="KYQ76" s="416"/>
      <c r="KYR76" s="416"/>
      <c r="KYS76" s="416"/>
      <c r="KYT76" s="416"/>
      <c r="KYU76" s="416"/>
      <c r="KYV76" s="416"/>
      <c r="KYW76" s="416"/>
      <c r="KYX76" s="416"/>
      <c r="KYY76" s="416"/>
      <c r="KYZ76" s="416"/>
      <c r="KZA76" s="416"/>
      <c r="KZB76" s="416"/>
      <c r="KZC76" s="416"/>
      <c r="KZD76" s="416"/>
      <c r="KZE76" s="416"/>
      <c r="KZF76" s="416"/>
      <c r="KZG76" s="416"/>
      <c r="KZH76" s="416"/>
      <c r="KZI76" s="416"/>
      <c r="KZJ76" s="416"/>
      <c r="KZK76" s="416"/>
      <c r="KZL76" s="416"/>
      <c r="KZM76" s="416"/>
      <c r="KZN76" s="416"/>
      <c r="KZO76" s="416"/>
      <c r="KZP76" s="416"/>
      <c r="KZQ76" s="416"/>
      <c r="KZR76" s="417"/>
      <c r="KZS76" s="415"/>
      <c r="KZT76" s="416"/>
      <c r="KZU76" s="416"/>
      <c r="KZV76" s="416"/>
      <c r="KZW76" s="416"/>
      <c r="KZX76" s="416"/>
      <c r="KZY76" s="416"/>
      <c r="KZZ76" s="416"/>
      <c r="LAA76" s="416"/>
      <c r="LAB76" s="416"/>
      <c r="LAC76" s="416"/>
      <c r="LAD76" s="416"/>
      <c r="LAE76" s="416"/>
      <c r="LAF76" s="416"/>
      <c r="LAG76" s="416"/>
      <c r="LAH76" s="416"/>
      <c r="LAI76" s="416"/>
      <c r="LAJ76" s="416"/>
      <c r="LAK76" s="416"/>
      <c r="LAL76" s="416"/>
      <c r="LAM76" s="416"/>
      <c r="LAN76" s="416"/>
      <c r="LAO76" s="416"/>
      <c r="LAP76" s="416"/>
      <c r="LAQ76" s="416"/>
      <c r="LAR76" s="416"/>
      <c r="LAS76" s="416"/>
      <c r="LAT76" s="416"/>
      <c r="LAU76" s="416"/>
      <c r="LAV76" s="417"/>
      <c r="LAW76" s="415"/>
      <c r="LAX76" s="416"/>
      <c r="LAY76" s="416"/>
      <c r="LAZ76" s="416"/>
      <c r="LBA76" s="416"/>
      <c r="LBB76" s="416"/>
      <c r="LBC76" s="416"/>
      <c r="LBD76" s="416"/>
      <c r="LBE76" s="416"/>
      <c r="LBF76" s="416"/>
      <c r="LBG76" s="416"/>
      <c r="LBH76" s="416"/>
      <c r="LBI76" s="416"/>
      <c r="LBJ76" s="416"/>
      <c r="LBK76" s="416"/>
      <c r="LBL76" s="416"/>
      <c r="LBM76" s="416"/>
      <c r="LBN76" s="416"/>
      <c r="LBO76" s="416"/>
      <c r="LBP76" s="416"/>
      <c r="LBQ76" s="416"/>
      <c r="LBR76" s="416"/>
      <c r="LBS76" s="416"/>
      <c r="LBT76" s="416"/>
      <c r="LBU76" s="416"/>
      <c r="LBV76" s="416"/>
      <c r="LBW76" s="416"/>
      <c r="LBX76" s="416"/>
      <c r="LBY76" s="416"/>
      <c r="LBZ76" s="417"/>
      <c r="LCA76" s="415"/>
      <c r="LCB76" s="416"/>
      <c r="LCC76" s="416"/>
      <c r="LCD76" s="416"/>
      <c r="LCE76" s="416"/>
      <c r="LCF76" s="416"/>
      <c r="LCG76" s="416"/>
      <c r="LCH76" s="416"/>
      <c r="LCI76" s="416"/>
      <c r="LCJ76" s="416"/>
      <c r="LCK76" s="416"/>
      <c r="LCL76" s="416"/>
      <c r="LCM76" s="416"/>
      <c r="LCN76" s="416"/>
      <c r="LCO76" s="416"/>
      <c r="LCP76" s="416"/>
      <c r="LCQ76" s="416"/>
      <c r="LCR76" s="416"/>
      <c r="LCS76" s="416"/>
      <c r="LCT76" s="416"/>
      <c r="LCU76" s="416"/>
      <c r="LCV76" s="416"/>
      <c r="LCW76" s="416"/>
      <c r="LCX76" s="416"/>
      <c r="LCY76" s="416"/>
      <c r="LCZ76" s="416"/>
      <c r="LDA76" s="416"/>
      <c r="LDB76" s="416"/>
      <c r="LDC76" s="416"/>
      <c r="LDD76" s="417"/>
      <c r="LDE76" s="415"/>
      <c r="LDF76" s="416"/>
      <c r="LDG76" s="416"/>
      <c r="LDH76" s="416"/>
      <c r="LDI76" s="416"/>
      <c r="LDJ76" s="416"/>
      <c r="LDK76" s="416"/>
      <c r="LDL76" s="416"/>
      <c r="LDM76" s="416"/>
      <c r="LDN76" s="416"/>
      <c r="LDO76" s="416"/>
      <c r="LDP76" s="416"/>
      <c r="LDQ76" s="416"/>
      <c r="LDR76" s="416"/>
      <c r="LDS76" s="416"/>
      <c r="LDT76" s="416"/>
      <c r="LDU76" s="416"/>
      <c r="LDV76" s="416"/>
      <c r="LDW76" s="416"/>
      <c r="LDX76" s="416"/>
      <c r="LDY76" s="416"/>
      <c r="LDZ76" s="416"/>
      <c r="LEA76" s="416"/>
      <c r="LEB76" s="416"/>
      <c r="LEC76" s="416"/>
      <c r="LED76" s="416"/>
      <c r="LEE76" s="416"/>
      <c r="LEF76" s="416"/>
      <c r="LEG76" s="416"/>
      <c r="LEH76" s="417"/>
      <c r="LEI76" s="415"/>
      <c r="LEJ76" s="416"/>
      <c r="LEK76" s="416"/>
      <c r="LEL76" s="416"/>
      <c r="LEM76" s="416"/>
      <c r="LEN76" s="416"/>
      <c r="LEO76" s="416"/>
      <c r="LEP76" s="416"/>
      <c r="LEQ76" s="416"/>
      <c r="LER76" s="416"/>
      <c r="LES76" s="416"/>
      <c r="LET76" s="416"/>
      <c r="LEU76" s="416"/>
      <c r="LEV76" s="416"/>
      <c r="LEW76" s="416"/>
      <c r="LEX76" s="416"/>
      <c r="LEY76" s="416"/>
      <c r="LEZ76" s="416"/>
      <c r="LFA76" s="416"/>
      <c r="LFB76" s="416"/>
      <c r="LFC76" s="416"/>
      <c r="LFD76" s="416"/>
      <c r="LFE76" s="416"/>
      <c r="LFF76" s="416"/>
      <c r="LFG76" s="416"/>
      <c r="LFH76" s="416"/>
      <c r="LFI76" s="416"/>
      <c r="LFJ76" s="416"/>
      <c r="LFK76" s="416"/>
      <c r="LFL76" s="417"/>
      <c r="LFM76" s="415"/>
      <c r="LFN76" s="416"/>
      <c r="LFO76" s="416"/>
      <c r="LFP76" s="416"/>
      <c r="LFQ76" s="416"/>
      <c r="LFR76" s="416"/>
      <c r="LFS76" s="416"/>
      <c r="LFT76" s="416"/>
      <c r="LFU76" s="416"/>
      <c r="LFV76" s="416"/>
      <c r="LFW76" s="416"/>
      <c r="LFX76" s="416"/>
      <c r="LFY76" s="416"/>
      <c r="LFZ76" s="416"/>
      <c r="LGA76" s="416"/>
      <c r="LGB76" s="416"/>
      <c r="LGC76" s="416"/>
      <c r="LGD76" s="416"/>
      <c r="LGE76" s="416"/>
      <c r="LGF76" s="416"/>
      <c r="LGG76" s="416"/>
      <c r="LGH76" s="416"/>
      <c r="LGI76" s="416"/>
      <c r="LGJ76" s="416"/>
      <c r="LGK76" s="416"/>
      <c r="LGL76" s="416"/>
      <c r="LGM76" s="416"/>
      <c r="LGN76" s="416"/>
      <c r="LGO76" s="416"/>
      <c r="LGP76" s="417"/>
      <c r="LGQ76" s="415"/>
      <c r="LGR76" s="416"/>
      <c r="LGS76" s="416"/>
      <c r="LGT76" s="416"/>
      <c r="LGU76" s="416"/>
      <c r="LGV76" s="416"/>
      <c r="LGW76" s="416"/>
      <c r="LGX76" s="416"/>
      <c r="LGY76" s="416"/>
      <c r="LGZ76" s="416"/>
      <c r="LHA76" s="416"/>
      <c r="LHB76" s="416"/>
      <c r="LHC76" s="416"/>
      <c r="LHD76" s="416"/>
      <c r="LHE76" s="416"/>
      <c r="LHF76" s="416"/>
      <c r="LHG76" s="416"/>
      <c r="LHH76" s="416"/>
      <c r="LHI76" s="416"/>
      <c r="LHJ76" s="416"/>
      <c r="LHK76" s="416"/>
      <c r="LHL76" s="416"/>
      <c r="LHM76" s="416"/>
      <c r="LHN76" s="416"/>
      <c r="LHO76" s="416"/>
      <c r="LHP76" s="416"/>
      <c r="LHQ76" s="416"/>
      <c r="LHR76" s="416"/>
      <c r="LHS76" s="416"/>
      <c r="LHT76" s="417"/>
      <c r="LHU76" s="415"/>
      <c r="LHV76" s="416"/>
      <c r="LHW76" s="416"/>
      <c r="LHX76" s="416"/>
      <c r="LHY76" s="416"/>
      <c r="LHZ76" s="416"/>
      <c r="LIA76" s="416"/>
      <c r="LIB76" s="416"/>
      <c r="LIC76" s="416"/>
      <c r="LID76" s="416"/>
      <c r="LIE76" s="416"/>
      <c r="LIF76" s="416"/>
      <c r="LIG76" s="416"/>
      <c r="LIH76" s="416"/>
      <c r="LII76" s="416"/>
      <c r="LIJ76" s="416"/>
      <c r="LIK76" s="416"/>
      <c r="LIL76" s="416"/>
      <c r="LIM76" s="416"/>
      <c r="LIN76" s="416"/>
      <c r="LIO76" s="416"/>
      <c r="LIP76" s="416"/>
      <c r="LIQ76" s="416"/>
      <c r="LIR76" s="416"/>
      <c r="LIS76" s="416"/>
      <c r="LIT76" s="416"/>
      <c r="LIU76" s="416"/>
      <c r="LIV76" s="416"/>
      <c r="LIW76" s="416"/>
      <c r="LIX76" s="417"/>
      <c r="LIY76" s="415"/>
      <c r="LIZ76" s="416"/>
      <c r="LJA76" s="416"/>
      <c r="LJB76" s="416"/>
      <c r="LJC76" s="416"/>
      <c r="LJD76" s="416"/>
      <c r="LJE76" s="416"/>
      <c r="LJF76" s="416"/>
      <c r="LJG76" s="416"/>
      <c r="LJH76" s="416"/>
      <c r="LJI76" s="416"/>
      <c r="LJJ76" s="416"/>
      <c r="LJK76" s="416"/>
      <c r="LJL76" s="416"/>
      <c r="LJM76" s="416"/>
      <c r="LJN76" s="416"/>
      <c r="LJO76" s="416"/>
      <c r="LJP76" s="416"/>
      <c r="LJQ76" s="416"/>
      <c r="LJR76" s="416"/>
      <c r="LJS76" s="416"/>
      <c r="LJT76" s="416"/>
      <c r="LJU76" s="416"/>
      <c r="LJV76" s="416"/>
      <c r="LJW76" s="416"/>
      <c r="LJX76" s="416"/>
      <c r="LJY76" s="416"/>
      <c r="LJZ76" s="416"/>
      <c r="LKA76" s="416"/>
      <c r="LKB76" s="417"/>
      <c r="LKC76" s="415"/>
      <c r="LKD76" s="416"/>
      <c r="LKE76" s="416"/>
      <c r="LKF76" s="416"/>
      <c r="LKG76" s="416"/>
      <c r="LKH76" s="416"/>
      <c r="LKI76" s="416"/>
      <c r="LKJ76" s="416"/>
      <c r="LKK76" s="416"/>
      <c r="LKL76" s="416"/>
      <c r="LKM76" s="416"/>
      <c r="LKN76" s="416"/>
      <c r="LKO76" s="416"/>
      <c r="LKP76" s="416"/>
      <c r="LKQ76" s="416"/>
      <c r="LKR76" s="416"/>
      <c r="LKS76" s="416"/>
      <c r="LKT76" s="416"/>
      <c r="LKU76" s="416"/>
      <c r="LKV76" s="416"/>
      <c r="LKW76" s="416"/>
      <c r="LKX76" s="416"/>
      <c r="LKY76" s="416"/>
      <c r="LKZ76" s="416"/>
      <c r="LLA76" s="416"/>
      <c r="LLB76" s="416"/>
      <c r="LLC76" s="416"/>
      <c r="LLD76" s="416"/>
      <c r="LLE76" s="416"/>
      <c r="LLF76" s="417"/>
      <c r="LLG76" s="415"/>
      <c r="LLH76" s="416"/>
      <c r="LLI76" s="416"/>
      <c r="LLJ76" s="416"/>
      <c r="LLK76" s="416"/>
      <c r="LLL76" s="416"/>
      <c r="LLM76" s="416"/>
      <c r="LLN76" s="416"/>
      <c r="LLO76" s="416"/>
      <c r="LLP76" s="416"/>
      <c r="LLQ76" s="416"/>
      <c r="LLR76" s="416"/>
      <c r="LLS76" s="416"/>
      <c r="LLT76" s="416"/>
      <c r="LLU76" s="416"/>
      <c r="LLV76" s="416"/>
      <c r="LLW76" s="416"/>
      <c r="LLX76" s="416"/>
      <c r="LLY76" s="416"/>
      <c r="LLZ76" s="416"/>
      <c r="LMA76" s="416"/>
      <c r="LMB76" s="416"/>
      <c r="LMC76" s="416"/>
      <c r="LMD76" s="416"/>
      <c r="LME76" s="416"/>
      <c r="LMF76" s="416"/>
      <c r="LMG76" s="416"/>
      <c r="LMH76" s="416"/>
      <c r="LMI76" s="416"/>
      <c r="LMJ76" s="417"/>
      <c r="LMK76" s="415"/>
      <c r="LML76" s="416"/>
      <c r="LMM76" s="416"/>
      <c r="LMN76" s="416"/>
      <c r="LMO76" s="416"/>
      <c r="LMP76" s="416"/>
      <c r="LMQ76" s="416"/>
      <c r="LMR76" s="416"/>
      <c r="LMS76" s="416"/>
      <c r="LMT76" s="416"/>
      <c r="LMU76" s="416"/>
      <c r="LMV76" s="416"/>
      <c r="LMW76" s="416"/>
      <c r="LMX76" s="416"/>
      <c r="LMY76" s="416"/>
      <c r="LMZ76" s="416"/>
      <c r="LNA76" s="416"/>
      <c r="LNB76" s="416"/>
      <c r="LNC76" s="416"/>
      <c r="LND76" s="416"/>
      <c r="LNE76" s="416"/>
      <c r="LNF76" s="416"/>
      <c r="LNG76" s="416"/>
      <c r="LNH76" s="416"/>
      <c r="LNI76" s="416"/>
      <c r="LNJ76" s="416"/>
      <c r="LNK76" s="416"/>
      <c r="LNL76" s="416"/>
      <c r="LNM76" s="416"/>
      <c r="LNN76" s="417"/>
      <c r="LNO76" s="415"/>
      <c r="LNP76" s="416"/>
      <c r="LNQ76" s="416"/>
      <c r="LNR76" s="416"/>
      <c r="LNS76" s="416"/>
      <c r="LNT76" s="416"/>
      <c r="LNU76" s="416"/>
      <c r="LNV76" s="416"/>
      <c r="LNW76" s="416"/>
      <c r="LNX76" s="416"/>
      <c r="LNY76" s="416"/>
      <c r="LNZ76" s="416"/>
      <c r="LOA76" s="416"/>
      <c r="LOB76" s="416"/>
      <c r="LOC76" s="416"/>
      <c r="LOD76" s="416"/>
      <c r="LOE76" s="416"/>
      <c r="LOF76" s="416"/>
      <c r="LOG76" s="416"/>
      <c r="LOH76" s="416"/>
      <c r="LOI76" s="416"/>
      <c r="LOJ76" s="416"/>
      <c r="LOK76" s="416"/>
      <c r="LOL76" s="416"/>
      <c r="LOM76" s="416"/>
      <c r="LON76" s="416"/>
      <c r="LOO76" s="416"/>
      <c r="LOP76" s="416"/>
      <c r="LOQ76" s="416"/>
      <c r="LOR76" s="417"/>
      <c r="LOS76" s="415"/>
      <c r="LOT76" s="416"/>
      <c r="LOU76" s="416"/>
      <c r="LOV76" s="416"/>
      <c r="LOW76" s="416"/>
      <c r="LOX76" s="416"/>
      <c r="LOY76" s="416"/>
      <c r="LOZ76" s="416"/>
      <c r="LPA76" s="416"/>
      <c r="LPB76" s="416"/>
      <c r="LPC76" s="416"/>
      <c r="LPD76" s="416"/>
      <c r="LPE76" s="416"/>
      <c r="LPF76" s="416"/>
      <c r="LPG76" s="416"/>
      <c r="LPH76" s="416"/>
      <c r="LPI76" s="416"/>
      <c r="LPJ76" s="416"/>
      <c r="LPK76" s="416"/>
      <c r="LPL76" s="416"/>
      <c r="LPM76" s="416"/>
      <c r="LPN76" s="416"/>
      <c r="LPO76" s="416"/>
      <c r="LPP76" s="416"/>
      <c r="LPQ76" s="416"/>
      <c r="LPR76" s="416"/>
      <c r="LPS76" s="416"/>
      <c r="LPT76" s="416"/>
      <c r="LPU76" s="416"/>
      <c r="LPV76" s="417"/>
      <c r="LPW76" s="415"/>
      <c r="LPX76" s="416"/>
      <c r="LPY76" s="416"/>
      <c r="LPZ76" s="416"/>
      <c r="LQA76" s="416"/>
      <c r="LQB76" s="416"/>
      <c r="LQC76" s="416"/>
      <c r="LQD76" s="416"/>
      <c r="LQE76" s="416"/>
      <c r="LQF76" s="416"/>
      <c r="LQG76" s="416"/>
      <c r="LQH76" s="416"/>
      <c r="LQI76" s="416"/>
      <c r="LQJ76" s="416"/>
      <c r="LQK76" s="416"/>
      <c r="LQL76" s="416"/>
      <c r="LQM76" s="416"/>
      <c r="LQN76" s="416"/>
      <c r="LQO76" s="416"/>
      <c r="LQP76" s="416"/>
      <c r="LQQ76" s="416"/>
      <c r="LQR76" s="416"/>
      <c r="LQS76" s="416"/>
      <c r="LQT76" s="416"/>
      <c r="LQU76" s="416"/>
      <c r="LQV76" s="416"/>
      <c r="LQW76" s="416"/>
      <c r="LQX76" s="416"/>
      <c r="LQY76" s="416"/>
      <c r="LQZ76" s="417"/>
      <c r="LRA76" s="415"/>
      <c r="LRB76" s="416"/>
      <c r="LRC76" s="416"/>
      <c r="LRD76" s="416"/>
      <c r="LRE76" s="416"/>
      <c r="LRF76" s="416"/>
      <c r="LRG76" s="416"/>
      <c r="LRH76" s="416"/>
      <c r="LRI76" s="416"/>
      <c r="LRJ76" s="416"/>
      <c r="LRK76" s="416"/>
      <c r="LRL76" s="416"/>
      <c r="LRM76" s="416"/>
      <c r="LRN76" s="416"/>
      <c r="LRO76" s="416"/>
      <c r="LRP76" s="416"/>
      <c r="LRQ76" s="416"/>
      <c r="LRR76" s="416"/>
      <c r="LRS76" s="416"/>
      <c r="LRT76" s="416"/>
      <c r="LRU76" s="416"/>
      <c r="LRV76" s="416"/>
      <c r="LRW76" s="416"/>
      <c r="LRX76" s="416"/>
      <c r="LRY76" s="416"/>
      <c r="LRZ76" s="416"/>
      <c r="LSA76" s="416"/>
      <c r="LSB76" s="416"/>
      <c r="LSC76" s="416"/>
      <c r="LSD76" s="417"/>
      <c r="LSE76" s="415"/>
      <c r="LSF76" s="416"/>
      <c r="LSG76" s="416"/>
      <c r="LSH76" s="416"/>
      <c r="LSI76" s="416"/>
      <c r="LSJ76" s="416"/>
      <c r="LSK76" s="416"/>
      <c r="LSL76" s="416"/>
      <c r="LSM76" s="416"/>
      <c r="LSN76" s="416"/>
      <c r="LSO76" s="416"/>
      <c r="LSP76" s="416"/>
      <c r="LSQ76" s="416"/>
      <c r="LSR76" s="416"/>
      <c r="LSS76" s="416"/>
      <c r="LST76" s="416"/>
      <c r="LSU76" s="416"/>
      <c r="LSV76" s="416"/>
      <c r="LSW76" s="416"/>
      <c r="LSX76" s="416"/>
      <c r="LSY76" s="416"/>
      <c r="LSZ76" s="416"/>
      <c r="LTA76" s="416"/>
      <c r="LTB76" s="416"/>
      <c r="LTC76" s="416"/>
      <c r="LTD76" s="416"/>
      <c r="LTE76" s="416"/>
      <c r="LTF76" s="416"/>
      <c r="LTG76" s="416"/>
      <c r="LTH76" s="417"/>
      <c r="LTI76" s="415"/>
      <c r="LTJ76" s="416"/>
      <c r="LTK76" s="416"/>
      <c r="LTL76" s="416"/>
      <c r="LTM76" s="416"/>
      <c r="LTN76" s="416"/>
      <c r="LTO76" s="416"/>
      <c r="LTP76" s="416"/>
      <c r="LTQ76" s="416"/>
      <c r="LTR76" s="416"/>
      <c r="LTS76" s="416"/>
      <c r="LTT76" s="416"/>
      <c r="LTU76" s="416"/>
      <c r="LTV76" s="416"/>
      <c r="LTW76" s="416"/>
      <c r="LTX76" s="416"/>
      <c r="LTY76" s="416"/>
      <c r="LTZ76" s="416"/>
      <c r="LUA76" s="416"/>
      <c r="LUB76" s="416"/>
      <c r="LUC76" s="416"/>
      <c r="LUD76" s="416"/>
      <c r="LUE76" s="416"/>
      <c r="LUF76" s="416"/>
      <c r="LUG76" s="416"/>
      <c r="LUH76" s="416"/>
      <c r="LUI76" s="416"/>
      <c r="LUJ76" s="416"/>
      <c r="LUK76" s="416"/>
      <c r="LUL76" s="417"/>
      <c r="LUM76" s="415"/>
      <c r="LUN76" s="416"/>
      <c r="LUO76" s="416"/>
      <c r="LUP76" s="416"/>
      <c r="LUQ76" s="416"/>
      <c r="LUR76" s="416"/>
      <c r="LUS76" s="416"/>
      <c r="LUT76" s="416"/>
      <c r="LUU76" s="416"/>
      <c r="LUV76" s="416"/>
      <c r="LUW76" s="416"/>
      <c r="LUX76" s="416"/>
      <c r="LUY76" s="416"/>
      <c r="LUZ76" s="416"/>
      <c r="LVA76" s="416"/>
      <c r="LVB76" s="416"/>
      <c r="LVC76" s="416"/>
      <c r="LVD76" s="416"/>
      <c r="LVE76" s="416"/>
      <c r="LVF76" s="416"/>
      <c r="LVG76" s="416"/>
      <c r="LVH76" s="416"/>
      <c r="LVI76" s="416"/>
      <c r="LVJ76" s="416"/>
      <c r="LVK76" s="416"/>
      <c r="LVL76" s="416"/>
      <c r="LVM76" s="416"/>
      <c r="LVN76" s="416"/>
      <c r="LVO76" s="416"/>
      <c r="LVP76" s="417"/>
      <c r="LVQ76" s="415"/>
      <c r="LVR76" s="416"/>
      <c r="LVS76" s="416"/>
      <c r="LVT76" s="416"/>
      <c r="LVU76" s="416"/>
      <c r="LVV76" s="416"/>
      <c r="LVW76" s="416"/>
      <c r="LVX76" s="416"/>
      <c r="LVY76" s="416"/>
      <c r="LVZ76" s="416"/>
      <c r="LWA76" s="416"/>
      <c r="LWB76" s="416"/>
      <c r="LWC76" s="416"/>
      <c r="LWD76" s="416"/>
      <c r="LWE76" s="416"/>
      <c r="LWF76" s="416"/>
      <c r="LWG76" s="416"/>
      <c r="LWH76" s="416"/>
      <c r="LWI76" s="416"/>
      <c r="LWJ76" s="416"/>
      <c r="LWK76" s="416"/>
      <c r="LWL76" s="416"/>
      <c r="LWM76" s="416"/>
      <c r="LWN76" s="416"/>
      <c r="LWO76" s="416"/>
      <c r="LWP76" s="416"/>
      <c r="LWQ76" s="416"/>
      <c r="LWR76" s="416"/>
      <c r="LWS76" s="416"/>
      <c r="LWT76" s="417"/>
      <c r="LWU76" s="415"/>
      <c r="LWV76" s="416"/>
      <c r="LWW76" s="416"/>
      <c r="LWX76" s="416"/>
      <c r="LWY76" s="416"/>
      <c r="LWZ76" s="416"/>
      <c r="LXA76" s="416"/>
      <c r="LXB76" s="416"/>
      <c r="LXC76" s="416"/>
      <c r="LXD76" s="416"/>
      <c r="LXE76" s="416"/>
      <c r="LXF76" s="416"/>
      <c r="LXG76" s="416"/>
      <c r="LXH76" s="416"/>
      <c r="LXI76" s="416"/>
      <c r="LXJ76" s="416"/>
      <c r="LXK76" s="416"/>
      <c r="LXL76" s="416"/>
      <c r="LXM76" s="416"/>
      <c r="LXN76" s="416"/>
      <c r="LXO76" s="416"/>
      <c r="LXP76" s="416"/>
      <c r="LXQ76" s="416"/>
      <c r="LXR76" s="416"/>
      <c r="LXS76" s="416"/>
      <c r="LXT76" s="416"/>
      <c r="LXU76" s="416"/>
      <c r="LXV76" s="416"/>
      <c r="LXW76" s="416"/>
      <c r="LXX76" s="417"/>
      <c r="LXY76" s="415"/>
      <c r="LXZ76" s="416"/>
      <c r="LYA76" s="416"/>
      <c r="LYB76" s="416"/>
      <c r="LYC76" s="416"/>
      <c r="LYD76" s="416"/>
      <c r="LYE76" s="416"/>
      <c r="LYF76" s="416"/>
      <c r="LYG76" s="416"/>
      <c r="LYH76" s="416"/>
      <c r="LYI76" s="416"/>
      <c r="LYJ76" s="416"/>
      <c r="LYK76" s="416"/>
      <c r="LYL76" s="416"/>
      <c r="LYM76" s="416"/>
      <c r="LYN76" s="416"/>
      <c r="LYO76" s="416"/>
      <c r="LYP76" s="416"/>
      <c r="LYQ76" s="416"/>
      <c r="LYR76" s="416"/>
      <c r="LYS76" s="416"/>
      <c r="LYT76" s="416"/>
      <c r="LYU76" s="416"/>
      <c r="LYV76" s="416"/>
      <c r="LYW76" s="416"/>
      <c r="LYX76" s="416"/>
      <c r="LYY76" s="416"/>
      <c r="LYZ76" s="416"/>
      <c r="LZA76" s="416"/>
      <c r="LZB76" s="417"/>
      <c r="LZC76" s="415"/>
      <c r="LZD76" s="416"/>
      <c r="LZE76" s="416"/>
      <c r="LZF76" s="416"/>
      <c r="LZG76" s="416"/>
      <c r="LZH76" s="416"/>
      <c r="LZI76" s="416"/>
      <c r="LZJ76" s="416"/>
      <c r="LZK76" s="416"/>
      <c r="LZL76" s="416"/>
      <c r="LZM76" s="416"/>
      <c r="LZN76" s="416"/>
      <c r="LZO76" s="416"/>
      <c r="LZP76" s="416"/>
      <c r="LZQ76" s="416"/>
      <c r="LZR76" s="416"/>
      <c r="LZS76" s="416"/>
      <c r="LZT76" s="416"/>
      <c r="LZU76" s="416"/>
      <c r="LZV76" s="416"/>
      <c r="LZW76" s="416"/>
      <c r="LZX76" s="416"/>
      <c r="LZY76" s="416"/>
      <c r="LZZ76" s="416"/>
      <c r="MAA76" s="416"/>
      <c r="MAB76" s="416"/>
      <c r="MAC76" s="416"/>
      <c r="MAD76" s="416"/>
      <c r="MAE76" s="416"/>
      <c r="MAF76" s="417"/>
      <c r="MAG76" s="415"/>
      <c r="MAH76" s="416"/>
      <c r="MAI76" s="416"/>
      <c r="MAJ76" s="416"/>
      <c r="MAK76" s="416"/>
      <c r="MAL76" s="416"/>
      <c r="MAM76" s="416"/>
      <c r="MAN76" s="416"/>
      <c r="MAO76" s="416"/>
      <c r="MAP76" s="416"/>
      <c r="MAQ76" s="416"/>
      <c r="MAR76" s="416"/>
      <c r="MAS76" s="416"/>
      <c r="MAT76" s="416"/>
      <c r="MAU76" s="416"/>
      <c r="MAV76" s="416"/>
      <c r="MAW76" s="416"/>
      <c r="MAX76" s="416"/>
      <c r="MAY76" s="416"/>
      <c r="MAZ76" s="416"/>
      <c r="MBA76" s="416"/>
      <c r="MBB76" s="416"/>
      <c r="MBC76" s="416"/>
      <c r="MBD76" s="416"/>
      <c r="MBE76" s="416"/>
      <c r="MBF76" s="416"/>
      <c r="MBG76" s="416"/>
      <c r="MBH76" s="416"/>
      <c r="MBI76" s="416"/>
      <c r="MBJ76" s="417"/>
      <c r="MBK76" s="415"/>
      <c r="MBL76" s="416"/>
      <c r="MBM76" s="416"/>
      <c r="MBN76" s="416"/>
      <c r="MBO76" s="416"/>
      <c r="MBP76" s="416"/>
      <c r="MBQ76" s="416"/>
      <c r="MBR76" s="416"/>
      <c r="MBS76" s="416"/>
      <c r="MBT76" s="416"/>
      <c r="MBU76" s="416"/>
      <c r="MBV76" s="416"/>
      <c r="MBW76" s="416"/>
      <c r="MBX76" s="416"/>
      <c r="MBY76" s="416"/>
      <c r="MBZ76" s="416"/>
      <c r="MCA76" s="416"/>
      <c r="MCB76" s="416"/>
      <c r="MCC76" s="416"/>
      <c r="MCD76" s="416"/>
      <c r="MCE76" s="416"/>
      <c r="MCF76" s="416"/>
      <c r="MCG76" s="416"/>
      <c r="MCH76" s="416"/>
      <c r="MCI76" s="416"/>
      <c r="MCJ76" s="416"/>
      <c r="MCK76" s="416"/>
      <c r="MCL76" s="416"/>
      <c r="MCM76" s="416"/>
      <c r="MCN76" s="417"/>
      <c r="MCO76" s="415"/>
      <c r="MCP76" s="416"/>
      <c r="MCQ76" s="416"/>
      <c r="MCR76" s="416"/>
      <c r="MCS76" s="416"/>
      <c r="MCT76" s="416"/>
      <c r="MCU76" s="416"/>
      <c r="MCV76" s="416"/>
      <c r="MCW76" s="416"/>
      <c r="MCX76" s="416"/>
      <c r="MCY76" s="416"/>
      <c r="MCZ76" s="416"/>
      <c r="MDA76" s="416"/>
      <c r="MDB76" s="416"/>
      <c r="MDC76" s="416"/>
      <c r="MDD76" s="416"/>
      <c r="MDE76" s="416"/>
      <c r="MDF76" s="416"/>
      <c r="MDG76" s="416"/>
      <c r="MDH76" s="416"/>
      <c r="MDI76" s="416"/>
      <c r="MDJ76" s="416"/>
      <c r="MDK76" s="416"/>
      <c r="MDL76" s="416"/>
      <c r="MDM76" s="416"/>
      <c r="MDN76" s="416"/>
      <c r="MDO76" s="416"/>
      <c r="MDP76" s="416"/>
      <c r="MDQ76" s="416"/>
      <c r="MDR76" s="417"/>
      <c r="MDS76" s="415"/>
      <c r="MDT76" s="416"/>
      <c r="MDU76" s="416"/>
      <c r="MDV76" s="416"/>
      <c r="MDW76" s="416"/>
      <c r="MDX76" s="416"/>
      <c r="MDY76" s="416"/>
      <c r="MDZ76" s="416"/>
      <c r="MEA76" s="416"/>
      <c r="MEB76" s="416"/>
      <c r="MEC76" s="416"/>
      <c r="MED76" s="416"/>
      <c r="MEE76" s="416"/>
      <c r="MEF76" s="416"/>
      <c r="MEG76" s="416"/>
      <c r="MEH76" s="416"/>
      <c r="MEI76" s="416"/>
      <c r="MEJ76" s="416"/>
      <c r="MEK76" s="416"/>
      <c r="MEL76" s="416"/>
      <c r="MEM76" s="416"/>
      <c r="MEN76" s="416"/>
      <c r="MEO76" s="416"/>
      <c r="MEP76" s="416"/>
      <c r="MEQ76" s="416"/>
      <c r="MER76" s="416"/>
      <c r="MES76" s="416"/>
      <c r="MET76" s="416"/>
      <c r="MEU76" s="416"/>
      <c r="MEV76" s="417"/>
      <c r="MEW76" s="415"/>
      <c r="MEX76" s="416"/>
      <c r="MEY76" s="416"/>
      <c r="MEZ76" s="416"/>
      <c r="MFA76" s="416"/>
      <c r="MFB76" s="416"/>
      <c r="MFC76" s="416"/>
      <c r="MFD76" s="416"/>
      <c r="MFE76" s="416"/>
      <c r="MFF76" s="416"/>
      <c r="MFG76" s="416"/>
      <c r="MFH76" s="416"/>
      <c r="MFI76" s="416"/>
      <c r="MFJ76" s="416"/>
      <c r="MFK76" s="416"/>
      <c r="MFL76" s="416"/>
      <c r="MFM76" s="416"/>
      <c r="MFN76" s="416"/>
      <c r="MFO76" s="416"/>
      <c r="MFP76" s="416"/>
      <c r="MFQ76" s="416"/>
      <c r="MFR76" s="416"/>
      <c r="MFS76" s="416"/>
      <c r="MFT76" s="416"/>
      <c r="MFU76" s="416"/>
      <c r="MFV76" s="416"/>
      <c r="MFW76" s="416"/>
      <c r="MFX76" s="416"/>
      <c r="MFY76" s="416"/>
      <c r="MFZ76" s="417"/>
      <c r="MGA76" s="415"/>
      <c r="MGB76" s="416"/>
      <c r="MGC76" s="416"/>
      <c r="MGD76" s="416"/>
      <c r="MGE76" s="416"/>
      <c r="MGF76" s="416"/>
      <c r="MGG76" s="416"/>
      <c r="MGH76" s="416"/>
      <c r="MGI76" s="416"/>
      <c r="MGJ76" s="416"/>
      <c r="MGK76" s="416"/>
      <c r="MGL76" s="416"/>
      <c r="MGM76" s="416"/>
      <c r="MGN76" s="416"/>
      <c r="MGO76" s="416"/>
      <c r="MGP76" s="416"/>
      <c r="MGQ76" s="416"/>
      <c r="MGR76" s="416"/>
      <c r="MGS76" s="416"/>
      <c r="MGT76" s="416"/>
      <c r="MGU76" s="416"/>
      <c r="MGV76" s="416"/>
      <c r="MGW76" s="416"/>
      <c r="MGX76" s="416"/>
      <c r="MGY76" s="416"/>
      <c r="MGZ76" s="416"/>
      <c r="MHA76" s="416"/>
      <c r="MHB76" s="416"/>
      <c r="MHC76" s="416"/>
      <c r="MHD76" s="417"/>
      <c r="MHE76" s="415"/>
      <c r="MHF76" s="416"/>
      <c r="MHG76" s="416"/>
      <c r="MHH76" s="416"/>
      <c r="MHI76" s="416"/>
      <c r="MHJ76" s="416"/>
      <c r="MHK76" s="416"/>
      <c r="MHL76" s="416"/>
      <c r="MHM76" s="416"/>
      <c r="MHN76" s="416"/>
      <c r="MHO76" s="416"/>
      <c r="MHP76" s="416"/>
      <c r="MHQ76" s="416"/>
      <c r="MHR76" s="416"/>
      <c r="MHS76" s="416"/>
      <c r="MHT76" s="416"/>
      <c r="MHU76" s="416"/>
      <c r="MHV76" s="416"/>
      <c r="MHW76" s="416"/>
      <c r="MHX76" s="416"/>
      <c r="MHY76" s="416"/>
      <c r="MHZ76" s="416"/>
      <c r="MIA76" s="416"/>
      <c r="MIB76" s="416"/>
      <c r="MIC76" s="416"/>
      <c r="MID76" s="416"/>
      <c r="MIE76" s="416"/>
      <c r="MIF76" s="416"/>
      <c r="MIG76" s="416"/>
      <c r="MIH76" s="417"/>
      <c r="MII76" s="415"/>
      <c r="MIJ76" s="416"/>
      <c r="MIK76" s="416"/>
      <c r="MIL76" s="416"/>
      <c r="MIM76" s="416"/>
      <c r="MIN76" s="416"/>
      <c r="MIO76" s="416"/>
      <c r="MIP76" s="416"/>
      <c r="MIQ76" s="416"/>
      <c r="MIR76" s="416"/>
      <c r="MIS76" s="416"/>
      <c r="MIT76" s="416"/>
      <c r="MIU76" s="416"/>
      <c r="MIV76" s="416"/>
      <c r="MIW76" s="416"/>
      <c r="MIX76" s="416"/>
      <c r="MIY76" s="416"/>
      <c r="MIZ76" s="416"/>
      <c r="MJA76" s="416"/>
      <c r="MJB76" s="416"/>
      <c r="MJC76" s="416"/>
      <c r="MJD76" s="416"/>
      <c r="MJE76" s="416"/>
      <c r="MJF76" s="416"/>
      <c r="MJG76" s="416"/>
      <c r="MJH76" s="416"/>
      <c r="MJI76" s="416"/>
      <c r="MJJ76" s="416"/>
      <c r="MJK76" s="416"/>
      <c r="MJL76" s="417"/>
      <c r="MJM76" s="415"/>
      <c r="MJN76" s="416"/>
      <c r="MJO76" s="416"/>
      <c r="MJP76" s="416"/>
      <c r="MJQ76" s="416"/>
      <c r="MJR76" s="416"/>
      <c r="MJS76" s="416"/>
      <c r="MJT76" s="416"/>
      <c r="MJU76" s="416"/>
      <c r="MJV76" s="416"/>
      <c r="MJW76" s="416"/>
      <c r="MJX76" s="416"/>
      <c r="MJY76" s="416"/>
      <c r="MJZ76" s="416"/>
      <c r="MKA76" s="416"/>
      <c r="MKB76" s="416"/>
      <c r="MKC76" s="416"/>
      <c r="MKD76" s="416"/>
      <c r="MKE76" s="416"/>
      <c r="MKF76" s="416"/>
      <c r="MKG76" s="416"/>
      <c r="MKH76" s="416"/>
      <c r="MKI76" s="416"/>
      <c r="MKJ76" s="416"/>
      <c r="MKK76" s="416"/>
      <c r="MKL76" s="416"/>
      <c r="MKM76" s="416"/>
      <c r="MKN76" s="416"/>
      <c r="MKO76" s="416"/>
      <c r="MKP76" s="417"/>
      <c r="MKQ76" s="415"/>
      <c r="MKR76" s="416"/>
      <c r="MKS76" s="416"/>
      <c r="MKT76" s="416"/>
      <c r="MKU76" s="416"/>
      <c r="MKV76" s="416"/>
      <c r="MKW76" s="416"/>
      <c r="MKX76" s="416"/>
      <c r="MKY76" s="416"/>
      <c r="MKZ76" s="416"/>
      <c r="MLA76" s="416"/>
      <c r="MLB76" s="416"/>
      <c r="MLC76" s="416"/>
      <c r="MLD76" s="416"/>
      <c r="MLE76" s="416"/>
      <c r="MLF76" s="416"/>
      <c r="MLG76" s="416"/>
      <c r="MLH76" s="416"/>
      <c r="MLI76" s="416"/>
      <c r="MLJ76" s="416"/>
      <c r="MLK76" s="416"/>
      <c r="MLL76" s="416"/>
      <c r="MLM76" s="416"/>
      <c r="MLN76" s="416"/>
      <c r="MLO76" s="416"/>
      <c r="MLP76" s="416"/>
      <c r="MLQ76" s="416"/>
      <c r="MLR76" s="416"/>
      <c r="MLS76" s="416"/>
      <c r="MLT76" s="417"/>
      <c r="MLU76" s="415"/>
      <c r="MLV76" s="416"/>
      <c r="MLW76" s="416"/>
      <c r="MLX76" s="416"/>
      <c r="MLY76" s="416"/>
      <c r="MLZ76" s="416"/>
      <c r="MMA76" s="416"/>
      <c r="MMB76" s="416"/>
      <c r="MMC76" s="416"/>
      <c r="MMD76" s="416"/>
      <c r="MME76" s="416"/>
      <c r="MMF76" s="416"/>
      <c r="MMG76" s="416"/>
      <c r="MMH76" s="416"/>
      <c r="MMI76" s="416"/>
      <c r="MMJ76" s="416"/>
      <c r="MMK76" s="416"/>
      <c r="MML76" s="416"/>
      <c r="MMM76" s="416"/>
      <c r="MMN76" s="416"/>
      <c r="MMO76" s="416"/>
      <c r="MMP76" s="416"/>
      <c r="MMQ76" s="416"/>
      <c r="MMR76" s="416"/>
      <c r="MMS76" s="416"/>
      <c r="MMT76" s="416"/>
      <c r="MMU76" s="416"/>
      <c r="MMV76" s="416"/>
      <c r="MMW76" s="416"/>
      <c r="MMX76" s="417"/>
      <c r="MMY76" s="415"/>
      <c r="MMZ76" s="416"/>
      <c r="MNA76" s="416"/>
      <c r="MNB76" s="416"/>
      <c r="MNC76" s="416"/>
      <c r="MND76" s="416"/>
      <c r="MNE76" s="416"/>
      <c r="MNF76" s="416"/>
      <c r="MNG76" s="416"/>
      <c r="MNH76" s="416"/>
      <c r="MNI76" s="416"/>
      <c r="MNJ76" s="416"/>
      <c r="MNK76" s="416"/>
      <c r="MNL76" s="416"/>
      <c r="MNM76" s="416"/>
      <c r="MNN76" s="416"/>
      <c r="MNO76" s="416"/>
      <c r="MNP76" s="416"/>
      <c r="MNQ76" s="416"/>
      <c r="MNR76" s="416"/>
      <c r="MNS76" s="416"/>
      <c r="MNT76" s="416"/>
      <c r="MNU76" s="416"/>
      <c r="MNV76" s="416"/>
      <c r="MNW76" s="416"/>
      <c r="MNX76" s="416"/>
      <c r="MNY76" s="416"/>
      <c r="MNZ76" s="416"/>
      <c r="MOA76" s="416"/>
      <c r="MOB76" s="417"/>
      <c r="MOC76" s="415"/>
      <c r="MOD76" s="416"/>
      <c r="MOE76" s="416"/>
      <c r="MOF76" s="416"/>
      <c r="MOG76" s="416"/>
      <c r="MOH76" s="416"/>
      <c r="MOI76" s="416"/>
      <c r="MOJ76" s="416"/>
      <c r="MOK76" s="416"/>
      <c r="MOL76" s="416"/>
      <c r="MOM76" s="416"/>
      <c r="MON76" s="416"/>
      <c r="MOO76" s="416"/>
      <c r="MOP76" s="416"/>
      <c r="MOQ76" s="416"/>
      <c r="MOR76" s="416"/>
      <c r="MOS76" s="416"/>
      <c r="MOT76" s="416"/>
      <c r="MOU76" s="416"/>
      <c r="MOV76" s="416"/>
      <c r="MOW76" s="416"/>
      <c r="MOX76" s="416"/>
      <c r="MOY76" s="416"/>
      <c r="MOZ76" s="416"/>
      <c r="MPA76" s="416"/>
      <c r="MPB76" s="416"/>
      <c r="MPC76" s="416"/>
      <c r="MPD76" s="416"/>
      <c r="MPE76" s="416"/>
      <c r="MPF76" s="417"/>
      <c r="MPG76" s="415"/>
      <c r="MPH76" s="416"/>
      <c r="MPI76" s="416"/>
      <c r="MPJ76" s="416"/>
      <c r="MPK76" s="416"/>
      <c r="MPL76" s="416"/>
      <c r="MPM76" s="416"/>
      <c r="MPN76" s="416"/>
      <c r="MPO76" s="416"/>
      <c r="MPP76" s="416"/>
      <c r="MPQ76" s="416"/>
      <c r="MPR76" s="416"/>
      <c r="MPS76" s="416"/>
      <c r="MPT76" s="416"/>
      <c r="MPU76" s="416"/>
      <c r="MPV76" s="416"/>
      <c r="MPW76" s="416"/>
      <c r="MPX76" s="416"/>
      <c r="MPY76" s="416"/>
      <c r="MPZ76" s="416"/>
      <c r="MQA76" s="416"/>
      <c r="MQB76" s="416"/>
      <c r="MQC76" s="416"/>
      <c r="MQD76" s="416"/>
      <c r="MQE76" s="416"/>
      <c r="MQF76" s="416"/>
      <c r="MQG76" s="416"/>
      <c r="MQH76" s="416"/>
      <c r="MQI76" s="416"/>
      <c r="MQJ76" s="417"/>
      <c r="MQK76" s="415"/>
      <c r="MQL76" s="416"/>
      <c r="MQM76" s="416"/>
      <c r="MQN76" s="416"/>
      <c r="MQO76" s="416"/>
      <c r="MQP76" s="416"/>
      <c r="MQQ76" s="416"/>
      <c r="MQR76" s="416"/>
      <c r="MQS76" s="416"/>
      <c r="MQT76" s="416"/>
      <c r="MQU76" s="416"/>
      <c r="MQV76" s="416"/>
      <c r="MQW76" s="416"/>
      <c r="MQX76" s="416"/>
      <c r="MQY76" s="416"/>
      <c r="MQZ76" s="416"/>
      <c r="MRA76" s="416"/>
      <c r="MRB76" s="416"/>
      <c r="MRC76" s="416"/>
      <c r="MRD76" s="416"/>
      <c r="MRE76" s="416"/>
      <c r="MRF76" s="416"/>
      <c r="MRG76" s="416"/>
      <c r="MRH76" s="416"/>
      <c r="MRI76" s="416"/>
      <c r="MRJ76" s="416"/>
      <c r="MRK76" s="416"/>
      <c r="MRL76" s="416"/>
      <c r="MRM76" s="416"/>
      <c r="MRN76" s="417"/>
      <c r="MRO76" s="415"/>
      <c r="MRP76" s="416"/>
      <c r="MRQ76" s="416"/>
      <c r="MRR76" s="416"/>
      <c r="MRS76" s="416"/>
      <c r="MRT76" s="416"/>
      <c r="MRU76" s="416"/>
      <c r="MRV76" s="416"/>
      <c r="MRW76" s="416"/>
      <c r="MRX76" s="416"/>
      <c r="MRY76" s="416"/>
      <c r="MRZ76" s="416"/>
      <c r="MSA76" s="416"/>
      <c r="MSB76" s="416"/>
      <c r="MSC76" s="416"/>
      <c r="MSD76" s="416"/>
      <c r="MSE76" s="416"/>
      <c r="MSF76" s="416"/>
      <c r="MSG76" s="416"/>
      <c r="MSH76" s="416"/>
      <c r="MSI76" s="416"/>
      <c r="MSJ76" s="416"/>
      <c r="MSK76" s="416"/>
      <c r="MSL76" s="416"/>
      <c r="MSM76" s="416"/>
      <c r="MSN76" s="416"/>
      <c r="MSO76" s="416"/>
      <c r="MSP76" s="416"/>
      <c r="MSQ76" s="416"/>
      <c r="MSR76" s="417"/>
      <c r="MSS76" s="415"/>
      <c r="MST76" s="416"/>
      <c r="MSU76" s="416"/>
      <c r="MSV76" s="416"/>
      <c r="MSW76" s="416"/>
      <c r="MSX76" s="416"/>
      <c r="MSY76" s="416"/>
      <c r="MSZ76" s="416"/>
      <c r="MTA76" s="416"/>
      <c r="MTB76" s="416"/>
      <c r="MTC76" s="416"/>
      <c r="MTD76" s="416"/>
      <c r="MTE76" s="416"/>
      <c r="MTF76" s="416"/>
      <c r="MTG76" s="416"/>
      <c r="MTH76" s="416"/>
      <c r="MTI76" s="416"/>
      <c r="MTJ76" s="416"/>
      <c r="MTK76" s="416"/>
      <c r="MTL76" s="416"/>
      <c r="MTM76" s="416"/>
      <c r="MTN76" s="416"/>
      <c r="MTO76" s="416"/>
      <c r="MTP76" s="416"/>
      <c r="MTQ76" s="416"/>
      <c r="MTR76" s="416"/>
      <c r="MTS76" s="416"/>
      <c r="MTT76" s="416"/>
      <c r="MTU76" s="416"/>
      <c r="MTV76" s="417"/>
      <c r="MTW76" s="415"/>
      <c r="MTX76" s="416"/>
      <c r="MTY76" s="416"/>
      <c r="MTZ76" s="416"/>
      <c r="MUA76" s="416"/>
      <c r="MUB76" s="416"/>
      <c r="MUC76" s="416"/>
      <c r="MUD76" s="416"/>
      <c r="MUE76" s="416"/>
      <c r="MUF76" s="416"/>
      <c r="MUG76" s="416"/>
      <c r="MUH76" s="416"/>
      <c r="MUI76" s="416"/>
      <c r="MUJ76" s="416"/>
      <c r="MUK76" s="416"/>
      <c r="MUL76" s="416"/>
      <c r="MUM76" s="416"/>
      <c r="MUN76" s="416"/>
      <c r="MUO76" s="416"/>
      <c r="MUP76" s="416"/>
      <c r="MUQ76" s="416"/>
      <c r="MUR76" s="416"/>
      <c r="MUS76" s="416"/>
      <c r="MUT76" s="416"/>
      <c r="MUU76" s="416"/>
      <c r="MUV76" s="416"/>
      <c r="MUW76" s="416"/>
      <c r="MUX76" s="416"/>
      <c r="MUY76" s="416"/>
      <c r="MUZ76" s="417"/>
      <c r="MVA76" s="415"/>
      <c r="MVB76" s="416"/>
      <c r="MVC76" s="416"/>
      <c r="MVD76" s="416"/>
      <c r="MVE76" s="416"/>
      <c r="MVF76" s="416"/>
      <c r="MVG76" s="416"/>
      <c r="MVH76" s="416"/>
      <c r="MVI76" s="416"/>
      <c r="MVJ76" s="416"/>
      <c r="MVK76" s="416"/>
      <c r="MVL76" s="416"/>
      <c r="MVM76" s="416"/>
      <c r="MVN76" s="416"/>
      <c r="MVO76" s="416"/>
      <c r="MVP76" s="416"/>
      <c r="MVQ76" s="416"/>
      <c r="MVR76" s="416"/>
      <c r="MVS76" s="416"/>
      <c r="MVT76" s="416"/>
      <c r="MVU76" s="416"/>
      <c r="MVV76" s="416"/>
      <c r="MVW76" s="416"/>
      <c r="MVX76" s="416"/>
      <c r="MVY76" s="416"/>
      <c r="MVZ76" s="416"/>
      <c r="MWA76" s="416"/>
      <c r="MWB76" s="416"/>
      <c r="MWC76" s="416"/>
      <c r="MWD76" s="417"/>
      <c r="MWE76" s="415"/>
      <c r="MWF76" s="416"/>
      <c r="MWG76" s="416"/>
      <c r="MWH76" s="416"/>
      <c r="MWI76" s="416"/>
      <c r="MWJ76" s="416"/>
      <c r="MWK76" s="416"/>
      <c r="MWL76" s="416"/>
      <c r="MWM76" s="416"/>
      <c r="MWN76" s="416"/>
      <c r="MWO76" s="416"/>
      <c r="MWP76" s="416"/>
      <c r="MWQ76" s="416"/>
      <c r="MWR76" s="416"/>
      <c r="MWS76" s="416"/>
      <c r="MWT76" s="416"/>
      <c r="MWU76" s="416"/>
      <c r="MWV76" s="416"/>
      <c r="MWW76" s="416"/>
      <c r="MWX76" s="416"/>
      <c r="MWY76" s="416"/>
      <c r="MWZ76" s="416"/>
      <c r="MXA76" s="416"/>
      <c r="MXB76" s="416"/>
      <c r="MXC76" s="416"/>
      <c r="MXD76" s="416"/>
      <c r="MXE76" s="416"/>
      <c r="MXF76" s="416"/>
      <c r="MXG76" s="416"/>
      <c r="MXH76" s="417"/>
      <c r="MXI76" s="415"/>
      <c r="MXJ76" s="416"/>
      <c r="MXK76" s="416"/>
      <c r="MXL76" s="416"/>
      <c r="MXM76" s="416"/>
      <c r="MXN76" s="416"/>
      <c r="MXO76" s="416"/>
      <c r="MXP76" s="416"/>
      <c r="MXQ76" s="416"/>
      <c r="MXR76" s="416"/>
      <c r="MXS76" s="416"/>
      <c r="MXT76" s="416"/>
      <c r="MXU76" s="416"/>
      <c r="MXV76" s="416"/>
      <c r="MXW76" s="416"/>
      <c r="MXX76" s="416"/>
      <c r="MXY76" s="416"/>
      <c r="MXZ76" s="416"/>
      <c r="MYA76" s="416"/>
      <c r="MYB76" s="416"/>
      <c r="MYC76" s="416"/>
      <c r="MYD76" s="416"/>
      <c r="MYE76" s="416"/>
      <c r="MYF76" s="416"/>
      <c r="MYG76" s="416"/>
      <c r="MYH76" s="416"/>
      <c r="MYI76" s="416"/>
      <c r="MYJ76" s="416"/>
      <c r="MYK76" s="416"/>
      <c r="MYL76" s="417"/>
      <c r="MYM76" s="415"/>
      <c r="MYN76" s="416"/>
      <c r="MYO76" s="416"/>
      <c r="MYP76" s="416"/>
      <c r="MYQ76" s="416"/>
      <c r="MYR76" s="416"/>
      <c r="MYS76" s="416"/>
      <c r="MYT76" s="416"/>
      <c r="MYU76" s="416"/>
      <c r="MYV76" s="416"/>
      <c r="MYW76" s="416"/>
      <c r="MYX76" s="416"/>
      <c r="MYY76" s="416"/>
      <c r="MYZ76" s="416"/>
      <c r="MZA76" s="416"/>
      <c r="MZB76" s="416"/>
      <c r="MZC76" s="416"/>
      <c r="MZD76" s="416"/>
      <c r="MZE76" s="416"/>
      <c r="MZF76" s="416"/>
      <c r="MZG76" s="416"/>
      <c r="MZH76" s="416"/>
      <c r="MZI76" s="416"/>
      <c r="MZJ76" s="416"/>
      <c r="MZK76" s="416"/>
      <c r="MZL76" s="416"/>
      <c r="MZM76" s="416"/>
      <c r="MZN76" s="416"/>
      <c r="MZO76" s="416"/>
      <c r="MZP76" s="417"/>
      <c r="MZQ76" s="415"/>
      <c r="MZR76" s="416"/>
      <c r="MZS76" s="416"/>
      <c r="MZT76" s="416"/>
      <c r="MZU76" s="416"/>
      <c r="MZV76" s="416"/>
      <c r="MZW76" s="416"/>
      <c r="MZX76" s="416"/>
      <c r="MZY76" s="416"/>
      <c r="MZZ76" s="416"/>
      <c r="NAA76" s="416"/>
      <c r="NAB76" s="416"/>
      <c r="NAC76" s="416"/>
      <c r="NAD76" s="416"/>
      <c r="NAE76" s="416"/>
      <c r="NAF76" s="416"/>
      <c r="NAG76" s="416"/>
      <c r="NAH76" s="416"/>
      <c r="NAI76" s="416"/>
      <c r="NAJ76" s="416"/>
      <c r="NAK76" s="416"/>
      <c r="NAL76" s="416"/>
      <c r="NAM76" s="416"/>
      <c r="NAN76" s="416"/>
      <c r="NAO76" s="416"/>
      <c r="NAP76" s="416"/>
      <c r="NAQ76" s="416"/>
      <c r="NAR76" s="416"/>
      <c r="NAS76" s="416"/>
      <c r="NAT76" s="417"/>
      <c r="NAU76" s="415"/>
      <c r="NAV76" s="416"/>
      <c r="NAW76" s="416"/>
      <c r="NAX76" s="416"/>
      <c r="NAY76" s="416"/>
      <c r="NAZ76" s="416"/>
      <c r="NBA76" s="416"/>
      <c r="NBB76" s="416"/>
      <c r="NBC76" s="416"/>
      <c r="NBD76" s="416"/>
      <c r="NBE76" s="416"/>
      <c r="NBF76" s="416"/>
      <c r="NBG76" s="416"/>
      <c r="NBH76" s="416"/>
      <c r="NBI76" s="416"/>
      <c r="NBJ76" s="416"/>
      <c r="NBK76" s="416"/>
      <c r="NBL76" s="416"/>
      <c r="NBM76" s="416"/>
      <c r="NBN76" s="416"/>
      <c r="NBO76" s="416"/>
      <c r="NBP76" s="416"/>
      <c r="NBQ76" s="416"/>
      <c r="NBR76" s="416"/>
      <c r="NBS76" s="416"/>
      <c r="NBT76" s="416"/>
      <c r="NBU76" s="416"/>
      <c r="NBV76" s="416"/>
      <c r="NBW76" s="416"/>
      <c r="NBX76" s="417"/>
      <c r="NBY76" s="415"/>
      <c r="NBZ76" s="416"/>
      <c r="NCA76" s="416"/>
      <c r="NCB76" s="416"/>
      <c r="NCC76" s="416"/>
      <c r="NCD76" s="416"/>
      <c r="NCE76" s="416"/>
      <c r="NCF76" s="416"/>
      <c r="NCG76" s="416"/>
      <c r="NCH76" s="416"/>
      <c r="NCI76" s="416"/>
      <c r="NCJ76" s="416"/>
      <c r="NCK76" s="416"/>
      <c r="NCL76" s="416"/>
      <c r="NCM76" s="416"/>
      <c r="NCN76" s="416"/>
      <c r="NCO76" s="416"/>
      <c r="NCP76" s="416"/>
      <c r="NCQ76" s="416"/>
      <c r="NCR76" s="416"/>
      <c r="NCS76" s="416"/>
      <c r="NCT76" s="416"/>
      <c r="NCU76" s="416"/>
      <c r="NCV76" s="416"/>
      <c r="NCW76" s="416"/>
      <c r="NCX76" s="416"/>
      <c r="NCY76" s="416"/>
      <c r="NCZ76" s="416"/>
      <c r="NDA76" s="416"/>
      <c r="NDB76" s="417"/>
      <c r="NDC76" s="415"/>
      <c r="NDD76" s="416"/>
      <c r="NDE76" s="416"/>
      <c r="NDF76" s="416"/>
      <c r="NDG76" s="416"/>
      <c r="NDH76" s="416"/>
      <c r="NDI76" s="416"/>
      <c r="NDJ76" s="416"/>
      <c r="NDK76" s="416"/>
      <c r="NDL76" s="416"/>
      <c r="NDM76" s="416"/>
      <c r="NDN76" s="416"/>
      <c r="NDO76" s="416"/>
      <c r="NDP76" s="416"/>
      <c r="NDQ76" s="416"/>
      <c r="NDR76" s="416"/>
      <c r="NDS76" s="416"/>
      <c r="NDT76" s="416"/>
      <c r="NDU76" s="416"/>
      <c r="NDV76" s="416"/>
      <c r="NDW76" s="416"/>
      <c r="NDX76" s="416"/>
      <c r="NDY76" s="416"/>
      <c r="NDZ76" s="416"/>
      <c r="NEA76" s="416"/>
      <c r="NEB76" s="416"/>
      <c r="NEC76" s="416"/>
      <c r="NED76" s="416"/>
      <c r="NEE76" s="416"/>
      <c r="NEF76" s="417"/>
      <c r="NEG76" s="415"/>
      <c r="NEH76" s="416"/>
      <c r="NEI76" s="416"/>
      <c r="NEJ76" s="416"/>
      <c r="NEK76" s="416"/>
      <c r="NEL76" s="416"/>
      <c r="NEM76" s="416"/>
      <c r="NEN76" s="416"/>
      <c r="NEO76" s="416"/>
      <c r="NEP76" s="416"/>
      <c r="NEQ76" s="416"/>
      <c r="NER76" s="416"/>
      <c r="NES76" s="416"/>
      <c r="NET76" s="416"/>
      <c r="NEU76" s="416"/>
      <c r="NEV76" s="416"/>
      <c r="NEW76" s="416"/>
      <c r="NEX76" s="416"/>
      <c r="NEY76" s="416"/>
      <c r="NEZ76" s="416"/>
      <c r="NFA76" s="416"/>
      <c r="NFB76" s="416"/>
      <c r="NFC76" s="416"/>
      <c r="NFD76" s="416"/>
      <c r="NFE76" s="416"/>
      <c r="NFF76" s="416"/>
      <c r="NFG76" s="416"/>
      <c r="NFH76" s="416"/>
      <c r="NFI76" s="416"/>
      <c r="NFJ76" s="417"/>
      <c r="NFK76" s="415"/>
      <c r="NFL76" s="416"/>
      <c r="NFM76" s="416"/>
      <c r="NFN76" s="416"/>
      <c r="NFO76" s="416"/>
      <c r="NFP76" s="416"/>
      <c r="NFQ76" s="416"/>
      <c r="NFR76" s="416"/>
      <c r="NFS76" s="416"/>
      <c r="NFT76" s="416"/>
      <c r="NFU76" s="416"/>
      <c r="NFV76" s="416"/>
      <c r="NFW76" s="416"/>
      <c r="NFX76" s="416"/>
      <c r="NFY76" s="416"/>
      <c r="NFZ76" s="416"/>
      <c r="NGA76" s="416"/>
      <c r="NGB76" s="416"/>
      <c r="NGC76" s="416"/>
      <c r="NGD76" s="416"/>
      <c r="NGE76" s="416"/>
      <c r="NGF76" s="416"/>
      <c r="NGG76" s="416"/>
      <c r="NGH76" s="416"/>
      <c r="NGI76" s="416"/>
      <c r="NGJ76" s="416"/>
      <c r="NGK76" s="416"/>
      <c r="NGL76" s="416"/>
      <c r="NGM76" s="416"/>
      <c r="NGN76" s="417"/>
      <c r="NGO76" s="415"/>
      <c r="NGP76" s="416"/>
      <c r="NGQ76" s="416"/>
      <c r="NGR76" s="416"/>
      <c r="NGS76" s="416"/>
      <c r="NGT76" s="416"/>
      <c r="NGU76" s="416"/>
      <c r="NGV76" s="416"/>
      <c r="NGW76" s="416"/>
      <c r="NGX76" s="416"/>
      <c r="NGY76" s="416"/>
      <c r="NGZ76" s="416"/>
      <c r="NHA76" s="416"/>
      <c r="NHB76" s="416"/>
      <c r="NHC76" s="416"/>
      <c r="NHD76" s="416"/>
      <c r="NHE76" s="416"/>
      <c r="NHF76" s="416"/>
      <c r="NHG76" s="416"/>
      <c r="NHH76" s="416"/>
      <c r="NHI76" s="416"/>
      <c r="NHJ76" s="416"/>
      <c r="NHK76" s="416"/>
      <c r="NHL76" s="416"/>
      <c r="NHM76" s="416"/>
      <c r="NHN76" s="416"/>
      <c r="NHO76" s="416"/>
      <c r="NHP76" s="416"/>
      <c r="NHQ76" s="416"/>
      <c r="NHR76" s="417"/>
      <c r="NHS76" s="415"/>
      <c r="NHT76" s="416"/>
      <c r="NHU76" s="416"/>
      <c r="NHV76" s="416"/>
      <c r="NHW76" s="416"/>
      <c r="NHX76" s="416"/>
      <c r="NHY76" s="416"/>
      <c r="NHZ76" s="416"/>
      <c r="NIA76" s="416"/>
      <c r="NIB76" s="416"/>
      <c r="NIC76" s="416"/>
      <c r="NID76" s="416"/>
      <c r="NIE76" s="416"/>
      <c r="NIF76" s="416"/>
      <c r="NIG76" s="416"/>
      <c r="NIH76" s="416"/>
      <c r="NII76" s="416"/>
      <c r="NIJ76" s="416"/>
      <c r="NIK76" s="416"/>
      <c r="NIL76" s="416"/>
      <c r="NIM76" s="416"/>
      <c r="NIN76" s="416"/>
      <c r="NIO76" s="416"/>
      <c r="NIP76" s="416"/>
      <c r="NIQ76" s="416"/>
      <c r="NIR76" s="416"/>
      <c r="NIS76" s="416"/>
      <c r="NIT76" s="416"/>
      <c r="NIU76" s="416"/>
      <c r="NIV76" s="417"/>
      <c r="NIW76" s="415"/>
      <c r="NIX76" s="416"/>
      <c r="NIY76" s="416"/>
      <c r="NIZ76" s="416"/>
      <c r="NJA76" s="416"/>
      <c r="NJB76" s="416"/>
      <c r="NJC76" s="416"/>
      <c r="NJD76" s="416"/>
      <c r="NJE76" s="416"/>
      <c r="NJF76" s="416"/>
      <c r="NJG76" s="416"/>
      <c r="NJH76" s="416"/>
      <c r="NJI76" s="416"/>
      <c r="NJJ76" s="416"/>
      <c r="NJK76" s="416"/>
      <c r="NJL76" s="416"/>
      <c r="NJM76" s="416"/>
      <c r="NJN76" s="416"/>
      <c r="NJO76" s="416"/>
      <c r="NJP76" s="416"/>
      <c r="NJQ76" s="416"/>
      <c r="NJR76" s="416"/>
      <c r="NJS76" s="416"/>
      <c r="NJT76" s="416"/>
      <c r="NJU76" s="416"/>
      <c r="NJV76" s="416"/>
      <c r="NJW76" s="416"/>
      <c r="NJX76" s="416"/>
      <c r="NJY76" s="416"/>
      <c r="NJZ76" s="417"/>
      <c r="NKA76" s="415"/>
      <c r="NKB76" s="416"/>
      <c r="NKC76" s="416"/>
      <c r="NKD76" s="416"/>
      <c r="NKE76" s="416"/>
      <c r="NKF76" s="416"/>
      <c r="NKG76" s="416"/>
      <c r="NKH76" s="416"/>
      <c r="NKI76" s="416"/>
      <c r="NKJ76" s="416"/>
      <c r="NKK76" s="416"/>
      <c r="NKL76" s="416"/>
      <c r="NKM76" s="416"/>
      <c r="NKN76" s="416"/>
      <c r="NKO76" s="416"/>
      <c r="NKP76" s="416"/>
      <c r="NKQ76" s="416"/>
      <c r="NKR76" s="416"/>
      <c r="NKS76" s="416"/>
      <c r="NKT76" s="416"/>
      <c r="NKU76" s="416"/>
      <c r="NKV76" s="416"/>
      <c r="NKW76" s="416"/>
      <c r="NKX76" s="416"/>
      <c r="NKY76" s="416"/>
      <c r="NKZ76" s="416"/>
      <c r="NLA76" s="416"/>
      <c r="NLB76" s="416"/>
      <c r="NLC76" s="416"/>
      <c r="NLD76" s="417"/>
      <c r="NLE76" s="415"/>
      <c r="NLF76" s="416"/>
      <c r="NLG76" s="416"/>
      <c r="NLH76" s="416"/>
      <c r="NLI76" s="416"/>
      <c r="NLJ76" s="416"/>
      <c r="NLK76" s="416"/>
      <c r="NLL76" s="416"/>
      <c r="NLM76" s="416"/>
      <c r="NLN76" s="416"/>
      <c r="NLO76" s="416"/>
      <c r="NLP76" s="416"/>
      <c r="NLQ76" s="416"/>
      <c r="NLR76" s="416"/>
      <c r="NLS76" s="416"/>
      <c r="NLT76" s="416"/>
      <c r="NLU76" s="416"/>
      <c r="NLV76" s="416"/>
      <c r="NLW76" s="416"/>
      <c r="NLX76" s="416"/>
      <c r="NLY76" s="416"/>
      <c r="NLZ76" s="416"/>
      <c r="NMA76" s="416"/>
      <c r="NMB76" s="416"/>
      <c r="NMC76" s="416"/>
      <c r="NMD76" s="416"/>
      <c r="NME76" s="416"/>
      <c r="NMF76" s="416"/>
      <c r="NMG76" s="416"/>
      <c r="NMH76" s="417"/>
      <c r="NMI76" s="415"/>
      <c r="NMJ76" s="416"/>
      <c r="NMK76" s="416"/>
      <c r="NML76" s="416"/>
      <c r="NMM76" s="416"/>
      <c r="NMN76" s="416"/>
      <c r="NMO76" s="416"/>
      <c r="NMP76" s="416"/>
      <c r="NMQ76" s="416"/>
      <c r="NMR76" s="416"/>
      <c r="NMS76" s="416"/>
      <c r="NMT76" s="416"/>
      <c r="NMU76" s="416"/>
      <c r="NMV76" s="416"/>
      <c r="NMW76" s="416"/>
      <c r="NMX76" s="416"/>
      <c r="NMY76" s="416"/>
      <c r="NMZ76" s="416"/>
      <c r="NNA76" s="416"/>
      <c r="NNB76" s="416"/>
      <c r="NNC76" s="416"/>
      <c r="NND76" s="416"/>
      <c r="NNE76" s="416"/>
      <c r="NNF76" s="416"/>
      <c r="NNG76" s="416"/>
      <c r="NNH76" s="416"/>
      <c r="NNI76" s="416"/>
      <c r="NNJ76" s="416"/>
      <c r="NNK76" s="416"/>
      <c r="NNL76" s="417"/>
      <c r="NNM76" s="415"/>
      <c r="NNN76" s="416"/>
      <c r="NNO76" s="416"/>
      <c r="NNP76" s="416"/>
      <c r="NNQ76" s="416"/>
      <c r="NNR76" s="416"/>
      <c r="NNS76" s="416"/>
      <c r="NNT76" s="416"/>
      <c r="NNU76" s="416"/>
      <c r="NNV76" s="416"/>
      <c r="NNW76" s="416"/>
      <c r="NNX76" s="416"/>
      <c r="NNY76" s="416"/>
      <c r="NNZ76" s="416"/>
      <c r="NOA76" s="416"/>
      <c r="NOB76" s="416"/>
      <c r="NOC76" s="416"/>
      <c r="NOD76" s="416"/>
      <c r="NOE76" s="416"/>
      <c r="NOF76" s="416"/>
      <c r="NOG76" s="416"/>
      <c r="NOH76" s="416"/>
      <c r="NOI76" s="416"/>
      <c r="NOJ76" s="416"/>
      <c r="NOK76" s="416"/>
      <c r="NOL76" s="416"/>
      <c r="NOM76" s="416"/>
      <c r="NON76" s="416"/>
      <c r="NOO76" s="416"/>
      <c r="NOP76" s="417"/>
      <c r="NOQ76" s="415"/>
      <c r="NOR76" s="416"/>
      <c r="NOS76" s="416"/>
      <c r="NOT76" s="416"/>
      <c r="NOU76" s="416"/>
      <c r="NOV76" s="416"/>
      <c r="NOW76" s="416"/>
      <c r="NOX76" s="416"/>
      <c r="NOY76" s="416"/>
      <c r="NOZ76" s="416"/>
      <c r="NPA76" s="416"/>
      <c r="NPB76" s="416"/>
      <c r="NPC76" s="416"/>
      <c r="NPD76" s="416"/>
      <c r="NPE76" s="416"/>
      <c r="NPF76" s="416"/>
      <c r="NPG76" s="416"/>
      <c r="NPH76" s="416"/>
      <c r="NPI76" s="416"/>
      <c r="NPJ76" s="416"/>
      <c r="NPK76" s="416"/>
      <c r="NPL76" s="416"/>
      <c r="NPM76" s="416"/>
      <c r="NPN76" s="416"/>
      <c r="NPO76" s="416"/>
      <c r="NPP76" s="416"/>
      <c r="NPQ76" s="416"/>
      <c r="NPR76" s="416"/>
      <c r="NPS76" s="416"/>
      <c r="NPT76" s="417"/>
      <c r="NPU76" s="415"/>
      <c r="NPV76" s="416"/>
      <c r="NPW76" s="416"/>
      <c r="NPX76" s="416"/>
      <c r="NPY76" s="416"/>
      <c r="NPZ76" s="416"/>
      <c r="NQA76" s="416"/>
      <c r="NQB76" s="416"/>
      <c r="NQC76" s="416"/>
      <c r="NQD76" s="416"/>
      <c r="NQE76" s="416"/>
      <c r="NQF76" s="416"/>
      <c r="NQG76" s="416"/>
      <c r="NQH76" s="416"/>
      <c r="NQI76" s="416"/>
      <c r="NQJ76" s="416"/>
      <c r="NQK76" s="416"/>
      <c r="NQL76" s="416"/>
      <c r="NQM76" s="416"/>
      <c r="NQN76" s="416"/>
      <c r="NQO76" s="416"/>
      <c r="NQP76" s="416"/>
      <c r="NQQ76" s="416"/>
      <c r="NQR76" s="416"/>
      <c r="NQS76" s="416"/>
      <c r="NQT76" s="416"/>
      <c r="NQU76" s="416"/>
      <c r="NQV76" s="416"/>
      <c r="NQW76" s="416"/>
      <c r="NQX76" s="417"/>
      <c r="NQY76" s="415"/>
      <c r="NQZ76" s="416"/>
      <c r="NRA76" s="416"/>
      <c r="NRB76" s="416"/>
      <c r="NRC76" s="416"/>
      <c r="NRD76" s="416"/>
      <c r="NRE76" s="416"/>
      <c r="NRF76" s="416"/>
      <c r="NRG76" s="416"/>
      <c r="NRH76" s="416"/>
      <c r="NRI76" s="416"/>
      <c r="NRJ76" s="416"/>
      <c r="NRK76" s="416"/>
      <c r="NRL76" s="416"/>
      <c r="NRM76" s="416"/>
      <c r="NRN76" s="416"/>
      <c r="NRO76" s="416"/>
      <c r="NRP76" s="416"/>
      <c r="NRQ76" s="416"/>
      <c r="NRR76" s="416"/>
      <c r="NRS76" s="416"/>
      <c r="NRT76" s="416"/>
      <c r="NRU76" s="416"/>
      <c r="NRV76" s="416"/>
      <c r="NRW76" s="416"/>
      <c r="NRX76" s="416"/>
      <c r="NRY76" s="416"/>
      <c r="NRZ76" s="416"/>
      <c r="NSA76" s="416"/>
      <c r="NSB76" s="417"/>
      <c r="NSC76" s="415"/>
      <c r="NSD76" s="416"/>
      <c r="NSE76" s="416"/>
      <c r="NSF76" s="416"/>
      <c r="NSG76" s="416"/>
      <c r="NSH76" s="416"/>
      <c r="NSI76" s="416"/>
      <c r="NSJ76" s="416"/>
      <c r="NSK76" s="416"/>
      <c r="NSL76" s="416"/>
      <c r="NSM76" s="416"/>
      <c r="NSN76" s="416"/>
      <c r="NSO76" s="416"/>
      <c r="NSP76" s="416"/>
      <c r="NSQ76" s="416"/>
      <c r="NSR76" s="416"/>
      <c r="NSS76" s="416"/>
      <c r="NST76" s="416"/>
      <c r="NSU76" s="416"/>
      <c r="NSV76" s="416"/>
      <c r="NSW76" s="416"/>
      <c r="NSX76" s="416"/>
      <c r="NSY76" s="416"/>
      <c r="NSZ76" s="416"/>
      <c r="NTA76" s="416"/>
      <c r="NTB76" s="416"/>
      <c r="NTC76" s="416"/>
      <c r="NTD76" s="416"/>
      <c r="NTE76" s="416"/>
      <c r="NTF76" s="417"/>
      <c r="NTG76" s="415"/>
      <c r="NTH76" s="416"/>
      <c r="NTI76" s="416"/>
      <c r="NTJ76" s="416"/>
      <c r="NTK76" s="416"/>
      <c r="NTL76" s="416"/>
      <c r="NTM76" s="416"/>
      <c r="NTN76" s="416"/>
      <c r="NTO76" s="416"/>
      <c r="NTP76" s="416"/>
      <c r="NTQ76" s="416"/>
      <c r="NTR76" s="416"/>
      <c r="NTS76" s="416"/>
      <c r="NTT76" s="416"/>
      <c r="NTU76" s="416"/>
      <c r="NTV76" s="416"/>
      <c r="NTW76" s="416"/>
      <c r="NTX76" s="416"/>
      <c r="NTY76" s="416"/>
      <c r="NTZ76" s="416"/>
      <c r="NUA76" s="416"/>
      <c r="NUB76" s="416"/>
      <c r="NUC76" s="416"/>
      <c r="NUD76" s="416"/>
      <c r="NUE76" s="416"/>
      <c r="NUF76" s="416"/>
      <c r="NUG76" s="416"/>
      <c r="NUH76" s="416"/>
      <c r="NUI76" s="416"/>
      <c r="NUJ76" s="417"/>
      <c r="NUK76" s="415"/>
      <c r="NUL76" s="416"/>
      <c r="NUM76" s="416"/>
      <c r="NUN76" s="416"/>
      <c r="NUO76" s="416"/>
      <c r="NUP76" s="416"/>
      <c r="NUQ76" s="416"/>
      <c r="NUR76" s="416"/>
      <c r="NUS76" s="416"/>
      <c r="NUT76" s="416"/>
      <c r="NUU76" s="416"/>
      <c r="NUV76" s="416"/>
      <c r="NUW76" s="416"/>
      <c r="NUX76" s="416"/>
      <c r="NUY76" s="416"/>
      <c r="NUZ76" s="416"/>
      <c r="NVA76" s="416"/>
      <c r="NVB76" s="416"/>
      <c r="NVC76" s="416"/>
      <c r="NVD76" s="416"/>
      <c r="NVE76" s="416"/>
      <c r="NVF76" s="416"/>
      <c r="NVG76" s="416"/>
      <c r="NVH76" s="416"/>
      <c r="NVI76" s="416"/>
      <c r="NVJ76" s="416"/>
      <c r="NVK76" s="416"/>
      <c r="NVL76" s="416"/>
      <c r="NVM76" s="416"/>
      <c r="NVN76" s="417"/>
      <c r="NVO76" s="415"/>
      <c r="NVP76" s="416"/>
      <c r="NVQ76" s="416"/>
      <c r="NVR76" s="416"/>
      <c r="NVS76" s="416"/>
      <c r="NVT76" s="416"/>
      <c r="NVU76" s="416"/>
      <c r="NVV76" s="416"/>
      <c r="NVW76" s="416"/>
      <c r="NVX76" s="416"/>
      <c r="NVY76" s="416"/>
      <c r="NVZ76" s="416"/>
      <c r="NWA76" s="416"/>
      <c r="NWB76" s="416"/>
      <c r="NWC76" s="416"/>
      <c r="NWD76" s="416"/>
      <c r="NWE76" s="416"/>
      <c r="NWF76" s="416"/>
      <c r="NWG76" s="416"/>
      <c r="NWH76" s="416"/>
      <c r="NWI76" s="416"/>
      <c r="NWJ76" s="416"/>
      <c r="NWK76" s="416"/>
      <c r="NWL76" s="416"/>
      <c r="NWM76" s="416"/>
      <c r="NWN76" s="416"/>
      <c r="NWO76" s="416"/>
      <c r="NWP76" s="416"/>
      <c r="NWQ76" s="416"/>
      <c r="NWR76" s="417"/>
      <c r="NWS76" s="415"/>
      <c r="NWT76" s="416"/>
      <c r="NWU76" s="416"/>
      <c r="NWV76" s="416"/>
      <c r="NWW76" s="416"/>
      <c r="NWX76" s="416"/>
      <c r="NWY76" s="416"/>
      <c r="NWZ76" s="416"/>
      <c r="NXA76" s="416"/>
      <c r="NXB76" s="416"/>
      <c r="NXC76" s="416"/>
      <c r="NXD76" s="416"/>
      <c r="NXE76" s="416"/>
      <c r="NXF76" s="416"/>
      <c r="NXG76" s="416"/>
      <c r="NXH76" s="416"/>
      <c r="NXI76" s="416"/>
      <c r="NXJ76" s="416"/>
      <c r="NXK76" s="416"/>
      <c r="NXL76" s="416"/>
      <c r="NXM76" s="416"/>
      <c r="NXN76" s="416"/>
      <c r="NXO76" s="416"/>
      <c r="NXP76" s="416"/>
      <c r="NXQ76" s="416"/>
      <c r="NXR76" s="416"/>
      <c r="NXS76" s="416"/>
      <c r="NXT76" s="416"/>
      <c r="NXU76" s="416"/>
      <c r="NXV76" s="417"/>
      <c r="NXW76" s="415"/>
      <c r="NXX76" s="416"/>
      <c r="NXY76" s="416"/>
      <c r="NXZ76" s="416"/>
      <c r="NYA76" s="416"/>
      <c r="NYB76" s="416"/>
      <c r="NYC76" s="416"/>
      <c r="NYD76" s="416"/>
      <c r="NYE76" s="416"/>
      <c r="NYF76" s="416"/>
      <c r="NYG76" s="416"/>
      <c r="NYH76" s="416"/>
      <c r="NYI76" s="416"/>
      <c r="NYJ76" s="416"/>
      <c r="NYK76" s="416"/>
      <c r="NYL76" s="416"/>
      <c r="NYM76" s="416"/>
      <c r="NYN76" s="416"/>
      <c r="NYO76" s="416"/>
      <c r="NYP76" s="416"/>
      <c r="NYQ76" s="416"/>
      <c r="NYR76" s="416"/>
      <c r="NYS76" s="416"/>
      <c r="NYT76" s="416"/>
      <c r="NYU76" s="416"/>
      <c r="NYV76" s="416"/>
      <c r="NYW76" s="416"/>
      <c r="NYX76" s="416"/>
      <c r="NYY76" s="416"/>
      <c r="NYZ76" s="417"/>
      <c r="NZA76" s="415"/>
      <c r="NZB76" s="416"/>
      <c r="NZC76" s="416"/>
      <c r="NZD76" s="416"/>
      <c r="NZE76" s="416"/>
      <c r="NZF76" s="416"/>
      <c r="NZG76" s="416"/>
      <c r="NZH76" s="416"/>
      <c r="NZI76" s="416"/>
      <c r="NZJ76" s="416"/>
      <c r="NZK76" s="416"/>
      <c r="NZL76" s="416"/>
      <c r="NZM76" s="416"/>
      <c r="NZN76" s="416"/>
      <c r="NZO76" s="416"/>
      <c r="NZP76" s="416"/>
      <c r="NZQ76" s="416"/>
      <c r="NZR76" s="416"/>
      <c r="NZS76" s="416"/>
      <c r="NZT76" s="416"/>
      <c r="NZU76" s="416"/>
      <c r="NZV76" s="416"/>
      <c r="NZW76" s="416"/>
      <c r="NZX76" s="416"/>
      <c r="NZY76" s="416"/>
      <c r="NZZ76" s="416"/>
      <c r="OAA76" s="416"/>
      <c r="OAB76" s="416"/>
      <c r="OAC76" s="416"/>
      <c r="OAD76" s="417"/>
      <c r="OAE76" s="415"/>
      <c r="OAF76" s="416"/>
      <c r="OAG76" s="416"/>
      <c r="OAH76" s="416"/>
      <c r="OAI76" s="416"/>
      <c r="OAJ76" s="416"/>
      <c r="OAK76" s="416"/>
      <c r="OAL76" s="416"/>
      <c r="OAM76" s="416"/>
      <c r="OAN76" s="416"/>
      <c r="OAO76" s="416"/>
      <c r="OAP76" s="416"/>
      <c r="OAQ76" s="416"/>
      <c r="OAR76" s="416"/>
      <c r="OAS76" s="416"/>
      <c r="OAT76" s="416"/>
      <c r="OAU76" s="416"/>
      <c r="OAV76" s="416"/>
      <c r="OAW76" s="416"/>
      <c r="OAX76" s="416"/>
      <c r="OAY76" s="416"/>
      <c r="OAZ76" s="416"/>
      <c r="OBA76" s="416"/>
      <c r="OBB76" s="416"/>
      <c r="OBC76" s="416"/>
      <c r="OBD76" s="416"/>
      <c r="OBE76" s="416"/>
      <c r="OBF76" s="416"/>
      <c r="OBG76" s="416"/>
      <c r="OBH76" s="417"/>
      <c r="OBI76" s="415"/>
      <c r="OBJ76" s="416"/>
      <c r="OBK76" s="416"/>
      <c r="OBL76" s="416"/>
      <c r="OBM76" s="416"/>
      <c r="OBN76" s="416"/>
      <c r="OBO76" s="416"/>
      <c r="OBP76" s="416"/>
      <c r="OBQ76" s="416"/>
      <c r="OBR76" s="416"/>
      <c r="OBS76" s="416"/>
      <c r="OBT76" s="416"/>
      <c r="OBU76" s="416"/>
      <c r="OBV76" s="416"/>
      <c r="OBW76" s="416"/>
      <c r="OBX76" s="416"/>
      <c r="OBY76" s="416"/>
      <c r="OBZ76" s="416"/>
      <c r="OCA76" s="416"/>
      <c r="OCB76" s="416"/>
      <c r="OCC76" s="416"/>
      <c r="OCD76" s="416"/>
      <c r="OCE76" s="416"/>
      <c r="OCF76" s="416"/>
      <c r="OCG76" s="416"/>
      <c r="OCH76" s="416"/>
      <c r="OCI76" s="416"/>
      <c r="OCJ76" s="416"/>
      <c r="OCK76" s="416"/>
      <c r="OCL76" s="417"/>
      <c r="OCM76" s="415"/>
      <c r="OCN76" s="416"/>
      <c r="OCO76" s="416"/>
      <c r="OCP76" s="416"/>
      <c r="OCQ76" s="416"/>
      <c r="OCR76" s="416"/>
      <c r="OCS76" s="416"/>
      <c r="OCT76" s="416"/>
      <c r="OCU76" s="416"/>
      <c r="OCV76" s="416"/>
      <c r="OCW76" s="416"/>
      <c r="OCX76" s="416"/>
      <c r="OCY76" s="416"/>
      <c r="OCZ76" s="416"/>
      <c r="ODA76" s="416"/>
      <c r="ODB76" s="416"/>
      <c r="ODC76" s="416"/>
      <c r="ODD76" s="416"/>
      <c r="ODE76" s="416"/>
      <c r="ODF76" s="416"/>
      <c r="ODG76" s="416"/>
      <c r="ODH76" s="416"/>
      <c r="ODI76" s="416"/>
      <c r="ODJ76" s="416"/>
      <c r="ODK76" s="416"/>
      <c r="ODL76" s="416"/>
      <c r="ODM76" s="416"/>
      <c r="ODN76" s="416"/>
      <c r="ODO76" s="416"/>
      <c r="ODP76" s="417"/>
      <c r="ODQ76" s="415"/>
      <c r="ODR76" s="416"/>
      <c r="ODS76" s="416"/>
      <c r="ODT76" s="416"/>
      <c r="ODU76" s="416"/>
      <c r="ODV76" s="416"/>
      <c r="ODW76" s="416"/>
      <c r="ODX76" s="416"/>
      <c r="ODY76" s="416"/>
      <c r="ODZ76" s="416"/>
      <c r="OEA76" s="416"/>
      <c r="OEB76" s="416"/>
      <c r="OEC76" s="416"/>
      <c r="OED76" s="416"/>
      <c r="OEE76" s="416"/>
      <c r="OEF76" s="416"/>
      <c r="OEG76" s="416"/>
      <c r="OEH76" s="416"/>
      <c r="OEI76" s="416"/>
      <c r="OEJ76" s="416"/>
      <c r="OEK76" s="416"/>
      <c r="OEL76" s="416"/>
      <c r="OEM76" s="416"/>
      <c r="OEN76" s="416"/>
      <c r="OEO76" s="416"/>
      <c r="OEP76" s="416"/>
      <c r="OEQ76" s="416"/>
      <c r="OER76" s="416"/>
      <c r="OES76" s="416"/>
      <c r="OET76" s="417"/>
      <c r="OEU76" s="415"/>
      <c r="OEV76" s="416"/>
      <c r="OEW76" s="416"/>
      <c r="OEX76" s="416"/>
      <c r="OEY76" s="416"/>
      <c r="OEZ76" s="416"/>
      <c r="OFA76" s="416"/>
      <c r="OFB76" s="416"/>
      <c r="OFC76" s="416"/>
      <c r="OFD76" s="416"/>
      <c r="OFE76" s="416"/>
      <c r="OFF76" s="416"/>
      <c r="OFG76" s="416"/>
      <c r="OFH76" s="416"/>
      <c r="OFI76" s="416"/>
      <c r="OFJ76" s="416"/>
      <c r="OFK76" s="416"/>
      <c r="OFL76" s="416"/>
      <c r="OFM76" s="416"/>
      <c r="OFN76" s="416"/>
      <c r="OFO76" s="416"/>
      <c r="OFP76" s="416"/>
      <c r="OFQ76" s="416"/>
      <c r="OFR76" s="416"/>
      <c r="OFS76" s="416"/>
      <c r="OFT76" s="416"/>
      <c r="OFU76" s="416"/>
      <c r="OFV76" s="416"/>
      <c r="OFW76" s="416"/>
      <c r="OFX76" s="417"/>
      <c r="OFY76" s="415"/>
      <c r="OFZ76" s="416"/>
      <c r="OGA76" s="416"/>
      <c r="OGB76" s="416"/>
      <c r="OGC76" s="416"/>
      <c r="OGD76" s="416"/>
      <c r="OGE76" s="416"/>
      <c r="OGF76" s="416"/>
      <c r="OGG76" s="416"/>
      <c r="OGH76" s="416"/>
      <c r="OGI76" s="416"/>
      <c r="OGJ76" s="416"/>
      <c r="OGK76" s="416"/>
      <c r="OGL76" s="416"/>
      <c r="OGM76" s="416"/>
      <c r="OGN76" s="416"/>
      <c r="OGO76" s="416"/>
      <c r="OGP76" s="416"/>
      <c r="OGQ76" s="416"/>
      <c r="OGR76" s="416"/>
      <c r="OGS76" s="416"/>
      <c r="OGT76" s="416"/>
      <c r="OGU76" s="416"/>
      <c r="OGV76" s="416"/>
      <c r="OGW76" s="416"/>
      <c r="OGX76" s="416"/>
      <c r="OGY76" s="416"/>
      <c r="OGZ76" s="416"/>
      <c r="OHA76" s="416"/>
      <c r="OHB76" s="417"/>
      <c r="OHC76" s="415"/>
      <c r="OHD76" s="416"/>
      <c r="OHE76" s="416"/>
      <c r="OHF76" s="416"/>
      <c r="OHG76" s="416"/>
      <c r="OHH76" s="416"/>
      <c r="OHI76" s="416"/>
      <c r="OHJ76" s="416"/>
      <c r="OHK76" s="416"/>
      <c r="OHL76" s="416"/>
      <c r="OHM76" s="416"/>
      <c r="OHN76" s="416"/>
      <c r="OHO76" s="416"/>
      <c r="OHP76" s="416"/>
      <c r="OHQ76" s="416"/>
      <c r="OHR76" s="416"/>
      <c r="OHS76" s="416"/>
      <c r="OHT76" s="416"/>
      <c r="OHU76" s="416"/>
      <c r="OHV76" s="416"/>
      <c r="OHW76" s="416"/>
      <c r="OHX76" s="416"/>
      <c r="OHY76" s="416"/>
      <c r="OHZ76" s="416"/>
      <c r="OIA76" s="416"/>
      <c r="OIB76" s="416"/>
      <c r="OIC76" s="416"/>
      <c r="OID76" s="416"/>
      <c r="OIE76" s="416"/>
      <c r="OIF76" s="417"/>
      <c r="OIG76" s="415"/>
      <c r="OIH76" s="416"/>
      <c r="OII76" s="416"/>
      <c r="OIJ76" s="416"/>
      <c r="OIK76" s="416"/>
      <c r="OIL76" s="416"/>
      <c r="OIM76" s="416"/>
      <c r="OIN76" s="416"/>
      <c r="OIO76" s="416"/>
      <c r="OIP76" s="416"/>
      <c r="OIQ76" s="416"/>
      <c r="OIR76" s="416"/>
      <c r="OIS76" s="416"/>
      <c r="OIT76" s="416"/>
      <c r="OIU76" s="416"/>
      <c r="OIV76" s="416"/>
      <c r="OIW76" s="416"/>
      <c r="OIX76" s="416"/>
      <c r="OIY76" s="416"/>
      <c r="OIZ76" s="416"/>
      <c r="OJA76" s="416"/>
      <c r="OJB76" s="416"/>
      <c r="OJC76" s="416"/>
      <c r="OJD76" s="416"/>
      <c r="OJE76" s="416"/>
      <c r="OJF76" s="416"/>
      <c r="OJG76" s="416"/>
      <c r="OJH76" s="416"/>
      <c r="OJI76" s="416"/>
      <c r="OJJ76" s="417"/>
      <c r="OJK76" s="415"/>
      <c r="OJL76" s="416"/>
      <c r="OJM76" s="416"/>
      <c r="OJN76" s="416"/>
      <c r="OJO76" s="416"/>
      <c r="OJP76" s="416"/>
      <c r="OJQ76" s="416"/>
      <c r="OJR76" s="416"/>
      <c r="OJS76" s="416"/>
      <c r="OJT76" s="416"/>
      <c r="OJU76" s="416"/>
      <c r="OJV76" s="416"/>
      <c r="OJW76" s="416"/>
      <c r="OJX76" s="416"/>
      <c r="OJY76" s="416"/>
      <c r="OJZ76" s="416"/>
      <c r="OKA76" s="416"/>
      <c r="OKB76" s="416"/>
      <c r="OKC76" s="416"/>
      <c r="OKD76" s="416"/>
      <c r="OKE76" s="416"/>
      <c r="OKF76" s="416"/>
      <c r="OKG76" s="416"/>
      <c r="OKH76" s="416"/>
      <c r="OKI76" s="416"/>
      <c r="OKJ76" s="416"/>
      <c r="OKK76" s="416"/>
      <c r="OKL76" s="416"/>
      <c r="OKM76" s="416"/>
      <c r="OKN76" s="417"/>
      <c r="OKO76" s="415"/>
      <c r="OKP76" s="416"/>
      <c r="OKQ76" s="416"/>
      <c r="OKR76" s="416"/>
      <c r="OKS76" s="416"/>
      <c r="OKT76" s="416"/>
      <c r="OKU76" s="416"/>
      <c r="OKV76" s="416"/>
      <c r="OKW76" s="416"/>
      <c r="OKX76" s="416"/>
      <c r="OKY76" s="416"/>
      <c r="OKZ76" s="416"/>
      <c r="OLA76" s="416"/>
      <c r="OLB76" s="416"/>
      <c r="OLC76" s="416"/>
      <c r="OLD76" s="416"/>
      <c r="OLE76" s="416"/>
      <c r="OLF76" s="416"/>
      <c r="OLG76" s="416"/>
      <c r="OLH76" s="416"/>
      <c r="OLI76" s="416"/>
      <c r="OLJ76" s="416"/>
      <c r="OLK76" s="416"/>
      <c r="OLL76" s="416"/>
      <c r="OLM76" s="416"/>
      <c r="OLN76" s="416"/>
      <c r="OLO76" s="416"/>
      <c r="OLP76" s="416"/>
      <c r="OLQ76" s="416"/>
      <c r="OLR76" s="417"/>
      <c r="OLS76" s="415"/>
      <c r="OLT76" s="416"/>
      <c r="OLU76" s="416"/>
      <c r="OLV76" s="416"/>
      <c r="OLW76" s="416"/>
      <c r="OLX76" s="416"/>
      <c r="OLY76" s="416"/>
      <c r="OLZ76" s="416"/>
      <c r="OMA76" s="416"/>
      <c r="OMB76" s="416"/>
      <c r="OMC76" s="416"/>
      <c r="OMD76" s="416"/>
      <c r="OME76" s="416"/>
      <c r="OMF76" s="416"/>
      <c r="OMG76" s="416"/>
      <c r="OMH76" s="416"/>
      <c r="OMI76" s="416"/>
      <c r="OMJ76" s="416"/>
      <c r="OMK76" s="416"/>
      <c r="OML76" s="416"/>
      <c r="OMM76" s="416"/>
      <c r="OMN76" s="416"/>
      <c r="OMO76" s="416"/>
      <c r="OMP76" s="416"/>
      <c r="OMQ76" s="416"/>
      <c r="OMR76" s="416"/>
      <c r="OMS76" s="416"/>
      <c r="OMT76" s="416"/>
      <c r="OMU76" s="416"/>
      <c r="OMV76" s="417"/>
      <c r="OMW76" s="415"/>
      <c r="OMX76" s="416"/>
      <c r="OMY76" s="416"/>
      <c r="OMZ76" s="416"/>
      <c r="ONA76" s="416"/>
      <c r="ONB76" s="416"/>
      <c r="ONC76" s="416"/>
      <c r="OND76" s="416"/>
      <c r="ONE76" s="416"/>
      <c r="ONF76" s="416"/>
      <c r="ONG76" s="416"/>
      <c r="ONH76" s="416"/>
      <c r="ONI76" s="416"/>
      <c r="ONJ76" s="416"/>
      <c r="ONK76" s="416"/>
      <c r="ONL76" s="416"/>
      <c r="ONM76" s="416"/>
      <c r="ONN76" s="416"/>
      <c r="ONO76" s="416"/>
      <c r="ONP76" s="416"/>
      <c r="ONQ76" s="416"/>
      <c r="ONR76" s="416"/>
      <c r="ONS76" s="416"/>
      <c r="ONT76" s="416"/>
      <c r="ONU76" s="416"/>
      <c r="ONV76" s="416"/>
      <c r="ONW76" s="416"/>
      <c r="ONX76" s="416"/>
      <c r="ONY76" s="416"/>
      <c r="ONZ76" s="417"/>
      <c r="OOA76" s="415"/>
      <c r="OOB76" s="416"/>
      <c r="OOC76" s="416"/>
      <c r="OOD76" s="416"/>
      <c r="OOE76" s="416"/>
      <c r="OOF76" s="416"/>
      <c r="OOG76" s="416"/>
      <c r="OOH76" s="416"/>
      <c r="OOI76" s="416"/>
      <c r="OOJ76" s="416"/>
      <c r="OOK76" s="416"/>
      <c r="OOL76" s="416"/>
      <c r="OOM76" s="416"/>
      <c r="OON76" s="416"/>
      <c r="OOO76" s="416"/>
      <c r="OOP76" s="416"/>
      <c r="OOQ76" s="416"/>
      <c r="OOR76" s="416"/>
      <c r="OOS76" s="416"/>
      <c r="OOT76" s="416"/>
      <c r="OOU76" s="416"/>
      <c r="OOV76" s="416"/>
      <c r="OOW76" s="416"/>
      <c r="OOX76" s="416"/>
      <c r="OOY76" s="416"/>
      <c r="OOZ76" s="416"/>
      <c r="OPA76" s="416"/>
      <c r="OPB76" s="416"/>
      <c r="OPC76" s="416"/>
      <c r="OPD76" s="417"/>
      <c r="OPE76" s="415"/>
      <c r="OPF76" s="416"/>
      <c r="OPG76" s="416"/>
      <c r="OPH76" s="416"/>
      <c r="OPI76" s="416"/>
      <c r="OPJ76" s="416"/>
      <c r="OPK76" s="416"/>
      <c r="OPL76" s="416"/>
      <c r="OPM76" s="416"/>
      <c r="OPN76" s="416"/>
      <c r="OPO76" s="416"/>
      <c r="OPP76" s="416"/>
      <c r="OPQ76" s="416"/>
      <c r="OPR76" s="416"/>
      <c r="OPS76" s="416"/>
      <c r="OPT76" s="416"/>
      <c r="OPU76" s="416"/>
      <c r="OPV76" s="416"/>
      <c r="OPW76" s="416"/>
      <c r="OPX76" s="416"/>
      <c r="OPY76" s="416"/>
      <c r="OPZ76" s="416"/>
      <c r="OQA76" s="416"/>
      <c r="OQB76" s="416"/>
      <c r="OQC76" s="416"/>
      <c r="OQD76" s="416"/>
      <c r="OQE76" s="416"/>
      <c r="OQF76" s="416"/>
      <c r="OQG76" s="416"/>
      <c r="OQH76" s="417"/>
      <c r="OQI76" s="415"/>
      <c r="OQJ76" s="416"/>
      <c r="OQK76" s="416"/>
      <c r="OQL76" s="416"/>
      <c r="OQM76" s="416"/>
      <c r="OQN76" s="416"/>
      <c r="OQO76" s="416"/>
      <c r="OQP76" s="416"/>
      <c r="OQQ76" s="416"/>
      <c r="OQR76" s="416"/>
      <c r="OQS76" s="416"/>
      <c r="OQT76" s="416"/>
      <c r="OQU76" s="416"/>
      <c r="OQV76" s="416"/>
      <c r="OQW76" s="416"/>
      <c r="OQX76" s="416"/>
      <c r="OQY76" s="416"/>
      <c r="OQZ76" s="416"/>
      <c r="ORA76" s="416"/>
      <c r="ORB76" s="416"/>
      <c r="ORC76" s="416"/>
      <c r="ORD76" s="416"/>
      <c r="ORE76" s="416"/>
      <c r="ORF76" s="416"/>
      <c r="ORG76" s="416"/>
      <c r="ORH76" s="416"/>
      <c r="ORI76" s="416"/>
      <c r="ORJ76" s="416"/>
      <c r="ORK76" s="416"/>
      <c r="ORL76" s="417"/>
      <c r="ORM76" s="415"/>
      <c r="ORN76" s="416"/>
      <c r="ORO76" s="416"/>
      <c r="ORP76" s="416"/>
      <c r="ORQ76" s="416"/>
      <c r="ORR76" s="416"/>
      <c r="ORS76" s="416"/>
      <c r="ORT76" s="416"/>
      <c r="ORU76" s="416"/>
      <c r="ORV76" s="416"/>
      <c r="ORW76" s="416"/>
      <c r="ORX76" s="416"/>
      <c r="ORY76" s="416"/>
      <c r="ORZ76" s="416"/>
      <c r="OSA76" s="416"/>
      <c r="OSB76" s="416"/>
      <c r="OSC76" s="416"/>
      <c r="OSD76" s="416"/>
      <c r="OSE76" s="416"/>
      <c r="OSF76" s="416"/>
      <c r="OSG76" s="416"/>
      <c r="OSH76" s="416"/>
      <c r="OSI76" s="416"/>
      <c r="OSJ76" s="416"/>
      <c r="OSK76" s="416"/>
      <c r="OSL76" s="416"/>
      <c r="OSM76" s="416"/>
      <c r="OSN76" s="416"/>
      <c r="OSO76" s="416"/>
      <c r="OSP76" s="417"/>
      <c r="OSQ76" s="415"/>
      <c r="OSR76" s="416"/>
      <c r="OSS76" s="416"/>
      <c r="OST76" s="416"/>
      <c r="OSU76" s="416"/>
      <c r="OSV76" s="416"/>
      <c r="OSW76" s="416"/>
      <c r="OSX76" s="416"/>
      <c r="OSY76" s="416"/>
      <c r="OSZ76" s="416"/>
      <c r="OTA76" s="416"/>
      <c r="OTB76" s="416"/>
      <c r="OTC76" s="416"/>
      <c r="OTD76" s="416"/>
      <c r="OTE76" s="416"/>
      <c r="OTF76" s="416"/>
      <c r="OTG76" s="416"/>
      <c r="OTH76" s="416"/>
      <c r="OTI76" s="416"/>
      <c r="OTJ76" s="416"/>
      <c r="OTK76" s="416"/>
      <c r="OTL76" s="416"/>
      <c r="OTM76" s="416"/>
      <c r="OTN76" s="416"/>
      <c r="OTO76" s="416"/>
      <c r="OTP76" s="416"/>
      <c r="OTQ76" s="416"/>
      <c r="OTR76" s="416"/>
      <c r="OTS76" s="416"/>
      <c r="OTT76" s="417"/>
      <c r="OTU76" s="415"/>
      <c r="OTV76" s="416"/>
      <c r="OTW76" s="416"/>
      <c r="OTX76" s="416"/>
      <c r="OTY76" s="416"/>
      <c r="OTZ76" s="416"/>
      <c r="OUA76" s="416"/>
      <c r="OUB76" s="416"/>
      <c r="OUC76" s="416"/>
      <c r="OUD76" s="416"/>
      <c r="OUE76" s="416"/>
      <c r="OUF76" s="416"/>
      <c r="OUG76" s="416"/>
      <c r="OUH76" s="416"/>
      <c r="OUI76" s="416"/>
      <c r="OUJ76" s="416"/>
      <c r="OUK76" s="416"/>
      <c r="OUL76" s="416"/>
      <c r="OUM76" s="416"/>
      <c r="OUN76" s="416"/>
      <c r="OUO76" s="416"/>
      <c r="OUP76" s="416"/>
      <c r="OUQ76" s="416"/>
      <c r="OUR76" s="416"/>
      <c r="OUS76" s="416"/>
      <c r="OUT76" s="416"/>
      <c r="OUU76" s="416"/>
      <c r="OUV76" s="416"/>
      <c r="OUW76" s="416"/>
      <c r="OUX76" s="417"/>
      <c r="OUY76" s="415"/>
      <c r="OUZ76" s="416"/>
      <c r="OVA76" s="416"/>
      <c r="OVB76" s="416"/>
      <c r="OVC76" s="416"/>
      <c r="OVD76" s="416"/>
      <c r="OVE76" s="416"/>
      <c r="OVF76" s="416"/>
      <c r="OVG76" s="416"/>
      <c r="OVH76" s="416"/>
      <c r="OVI76" s="416"/>
      <c r="OVJ76" s="416"/>
      <c r="OVK76" s="416"/>
      <c r="OVL76" s="416"/>
      <c r="OVM76" s="416"/>
      <c r="OVN76" s="416"/>
      <c r="OVO76" s="416"/>
      <c r="OVP76" s="416"/>
      <c r="OVQ76" s="416"/>
      <c r="OVR76" s="416"/>
      <c r="OVS76" s="416"/>
      <c r="OVT76" s="416"/>
      <c r="OVU76" s="416"/>
      <c r="OVV76" s="416"/>
      <c r="OVW76" s="416"/>
      <c r="OVX76" s="416"/>
      <c r="OVY76" s="416"/>
      <c r="OVZ76" s="416"/>
      <c r="OWA76" s="416"/>
      <c r="OWB76" s="417"/>
      <c r="OWC76" s="415"/>
      <c r="OWD76" s="416"/>
      <c r="OWE76" s="416"/>
      <c r="OWF76" s="416"/>
      <c r="OWG76" s="416"/>
      <c r="OWH76" s="416"/>
      <c r="OWI76" s="416"/>
      <c r="OWJ76" s="416"/>
      <c r="OWK76" s="416"/>
      <c r="OWL76" s="416"/>
      <c r="OWM76" s="416"/>
      <c r="OWN76" s="416"/>
      <c r="OWO76" s="416"/>
      <c r="OWP76" s="416"/>
      <c r="OWQ76" s="416"/>
      <c r="OWR76" s="416"/>
      <c r="OWS76" s="416"/>
      <c r="OWT76" s="416"/>
      <c r="OWU76" s="416"/>
      <c r="OWV76" s="416"/>
      <c r="OWW76" s="416"/>
      <c r="OWX76" s="416"/>
      <c r="OWY76" s="416"/>
      <c r="OWZ76" s="416"/>
      <c r="OXA76" s="416"/>
      <c r="OXB76" s="416"/>
      <c r="OXC76" s="416"/>
      <c r="OXD76" s="416"/>
      <c r="OXE76" s="416"/>
      <c r="OXF76" s="417"/>
      <c r="OXG76" s="415"/>
      <c r="OXH76" s="416"/>
      <c r="OXI76" s="416"/>
      <c r="OXJ76" s="416"/>
      <c r="OXK76" s="416"/>
      <c r="OXL76" s="416"/>
      <c r="OXM76" s="416"/>
      <c r="OXN76" s="416"/>
      <c r="OXO76" s="416"/>
      <c r="OXP76" s="416"/>
      <c r="OXQ76" s="416"/>
      <c r="OXR76" s="416"/>
      <c r="OXS76" s="416"/>
      <c r="OXT76" s="416"/>
      <c r="OXU76" s="416"/>
      <c r="OXV76" s="416"/>
      <c r="OXW76" s="416"/>
      <c r="OXX76" s="416"/>
      <c r="OXY76" s="416"/>
      <c r="OXZ76" s="416"/>
      <c r="OYA76" s="416"/>
      <c r="OYB76" s="416"/>
      <c r="OYC76" s="416"/>
      <c r="OYD76" s="416"/>
      <c r="OYE76" s="416"/>
      <c r="OYF76" s="416"/>
      <c r="OYG76" s="416"/>
      <c r="OYH76" s="416"/>
      <c r="OYI76" s="416"/>
      <c r="OYJ76" s="417"/>
      <c r="OYK76" s="415"/>
      <c r="OYL76" s="416"/>
      <c r="OYM76" s="416"/>
      <c r="OYN76" s="416"/>
      <c r="OYO76" s="416"/>
      <c r="OYP76" s="416"/>
      <c r="OYQ76" s="416"/>
      <c r="OYR76" s="416"/>
      <c r="OYS76" s="416"/>
      <c r="OYT76" s="416"/>
      <c r="OYU76" s="416"/>
      <c r="OYV76" s="416"/>
      <c r="OYW76" s="416"/>
      <c r="OYX76" s="416"/>
      <c r="OYY76" s="416"/>
      <c r="OYZ76" s="416"/>
      <c r="OZA76" s="416"/>
      <c r="OZB76" s="416"/>
      <c r="OZC76" s="416"/>
      <c r="OZD76" s="416"/>
      <c r="OZE76" s="416"/>
      <c r="OZF76" s="416"/>
      <c r="OZG76" s="416"/>
      <c r="OZH76" s="416"/>
      <c r="OZI76" s="416"/>
      <c r="OZJ76" s="416"/>
      <c r="OZK76" s="416"/>
      <c r="OZL76" s="416"/>
      <c r="OZM76" s="416"/>
      <c r="OZN76" s="417"/>
      <c r="OZO76" s="415"/>
      <c r="OZP76" s="416"/>
      <c r="OZQ76" s="416"/>
      <c r="OZR76" s="416"/>
      <c r="OZS76" s="416"/>
      <c r="OZT76" s="416"/>
      <c r="OZU76" s="416"/>
      <c r="OZV76" s="416"/>
      <c r="OZW76" s="416"/>
      <c r="OZX76" s="416"/>
      <c r="OZY76" s="416"/>
      <c r="OZZ76" s="416"/>
      <c r="PAA76" s="416"/>
      <c r="PAB76" s="416"/>
      <c r="PAC76" s="416"/>
      <c r="PAD76" s="416"/>
      <c r="PAE76" s="416"/>
      <c r="PAF76" s="416"/>
      <c r="PAG76" s="416"/>
      <c r="PAH76" s="416"/>
      <c r="PAI76" s="416"/>
      <c r="PAJ76" s="416"/>
      <c r="PAK76" s="416"/>
      <c r="PAL76" s="416"/>
      <c r="PAM76" s="416"/>
      <c r="PAN76" s="416"/>
      <c r="PAO76" s="416"/>
      <c r="PAP76" s="416"/>
      <c r="PAQ76" s="416"/>
      <c r="PAR76" s="417"/>
      <c r="PAS76" s="415"/>
      <c r="PAT76" s="416"/>
      <c r="PAU76" s="416"/>
      <c r="PAV76" s="416"/>
      <c r="PAW76" s="416"/>
      <c r="PAX76" s="416"/>
      <c r="PAY76" s="416"/>
      <c r="PAZ76" s="416"/>
      <c r="PBA76" s="416"/>
      <c r="PBB76" s="416"/>
      <c r="PBC76" s="416"/>
      <c r="PBD76" s="416"/>
      <c r="PBE76" s="416"/>
      <c r="PBF76" s="416"/>
      <c r="PBG76" s="416"/>
      <c r="PBH76" s="416"/>
      <c r="PBI76" s="416"/>
      <c r="PBJ76" s="416"/>
      <c r="PBK76" s="416"/>
      <c r="PBL76" s="416"/>
      <c r="PBM76" s="416"/>
      <c r="PBN76" s="416"/>
      <c r="PBO76" s="416"/>
      <c r="PBP76" s="416"/>
      <c r="PBQ76" s="416"/>
      <c r="PBR76" s="416"/>
      <c r="PBS76" s="416"/>
      <c r="PBT76" s="416"/>
      <c r="PBU76" s="416"/>
      <c r="PBV76" s="417"/>
      <c r="PBW76" s="415"/>
      <c r="PBX76" s="416"/>
      <c r="PBY76" s="416"/>
      <c r="PBZ76" s="416"/>
      <c r="PCA76" s="416"/>
      <c r="PCB76" s="416"/>
      <c r="PCC76" s="416"/>
      <c r="PCD76" s="416"/>
      <c r="PCE76" s="416"/>
      <c r="PCF76" s="416"/>
      <c r="PCG76" s="416"/>
      <c r="PCH76" s="416"/>
      <c r="PCI76" s="416"/>
      <c r="PCJ76" s="416"/>
      <c r="PCK76" s="416"/>
      <c r="PCL76" s="416"/>
      <c r="PCM76" s="416"/>
      <c r="PCN76" s="416"/>
      <c r="PCO76" s="416"/>
      <c r="PCP76" s="416"/>
      <c r="PCQ76" s="416"/>
      <c r="PCR76" s="416"/>
      <c r="PCS76" s="416"/>
      <c r="PCT76" s="416"/>
      <c r="PCU76" s="416"/>
      <c r="PCV76" s="416"/>
      <c r="PCW76" s="416"/>
      <c r="PCX76" s="416"/>
      <c r="PCY76" s="416"/>
      <c r="PCZ76" s="417"/>
      <c r="PDA76" s="415"/>
      <c r="PDB76" s="416"/>
      <c r="PDC76" s="416"/>
      <c r="PDD76" s="416"/>
      <c r="PDE76" s="416"/>
      <c r="PDF76" s="416"/>
      <c r="PDG76" s="416"/>
      <c r="PDH76" s="416"/>
      <c r="PDI76" s="416"/>
      <c r="PDJ76" s="416"/>
      <c r="PDK76" s="416"/>
      <c r="PDL76" s="416"/>
      <c r="PDM76" s="416"/>
      <c r="PDN76" s="416"/>
      <c r="PDO76" s="416"/>
      <c r="PDP76" s="416"/>
      <c r="PDQ76" s="416"/>
      <c r="PDR76" s="416"/>
      <c r="PDS76" s="416"/>
      <c r="PDT76" s="416"/>
      <c r="PDU76" s="416"/>
      <c r="PDV76" s="416"/>
      <c r="PDW76" s="416"/>
      <c r="PDX76" s="416"/>
      <c r="PDY76" s="416"/>
      <c r="PDZ76" s="416"/>
      <c r="PEA76" s="416"/>
      <c r="PEB76" s="416"/>
      <c r="PEC76" s="416"/>
      <c r="PED76" s="417"/>
      <c r="PEE76" s="415"/>
      <c r="PEF76" s="416"/>
      <c r="PEG76" s="416"/>
      <c r="PEH76" s="416"/>
      <c r="PEI76" s="416"/>
      <c r="PEJ76" s="416"/>
      <c r="PEK76" s="416"/>
      <c r="PEL76" s="416"/>
      <c r="PEM76" s="416"/>
      <c r="PEN76" s="416"/>
      <c r="PEO76" s="416"/>
      <c r="PEP76" s="416"/>
      <c r="PEQ76" s="416"/>
      <c r="PER76" s="416"/>
      <c r="PES76" s="416"/>
      <c r="PET76" s="416"/>
      <c r="PEU76" s="416"/>
      <c r="PEV76" s="416"/>
      <c r="PEW76" s="416"/>
      <c r="PEX76" s="416"/>
      <c r="PEY76" s="416"/>
      <c r="PEZ76" s="416"/>
      <c r="PFA76" s="416"/>
      <c r="PFB76" s="416"/>
      <c r="PFC76" s="416"/>
      <c r="PFD76" s="416"/>
      <c r="PFE76" s="416"/>
      <c r="PFF76" s="416"/>
      <c r="PFG76" s="416"/>
      <c r="PFH76" s="417"/>
      <c r="PFI76" s="415"/>
      <c r="PFJ76" s="416"/>
      <c r="PFK76" s="416"/>
      <c r="PFL76" s="416"/>
      <c r="PFM76" s="416"/>
      <c r="PFN76" s="416"/>
      <c r="PFO76" s="416"/>
      <c r="PFP76" s="416"/>
      <c r="PFQ76" s="416"/>
      <c r="PFR76" s="416"/>
      <c r="PFS76" s="416"/>
      <c r="PFT76" s="416"/>
      <c r="PFU76" s="416"/>
      <c r="PFV76" s="416"/>
      <c r="PFW76" s="416"/>
      <c r="PFX76" s="416"/>
      <c r="PFY76" s="416"/>
      <c r="PFZ76" s="416"/>
      <c r="PGA76" s="416"/>
      <c r="PGB76" s="416"/>
      <c r="PGC76" s="416"/>
      <c r="PGD76" s="416"/>
      <c r="PGE76" s="416"/>
      <c r="PGF76" s="416"/>
      <c r="PGG76" s="416"/>
      <c r="PGH76" s="416"/>
      <c r="PGI76" s="416"/>
      <c r="PGJ76" s="416"/>
      <c r="PGK76" s="416"/>
      <c r="PGL76" s="417"/>
      <c r="PGM76" s="415"/>
      <c r="PGN76" s="416"/>
      <c r="PGO76" s="416"/>
      <c r="PGP76" s="416"/>
      <c r="PGQ76" s="416"/>
      <c r="PGR76" s="416"/>
      <c r="PGS76" s="416"/>
      <c r="PGT76" s="416"/>
      <c r="PGU76" s="416"/>
      <c r="PGV76" s="416"/>
      <c r="PGW76" s="416"/>
      <c r="PGX76" s="416"/>
      <c r="PGY76" s="416"/>
      <c r="PGZ76" s="416"/>
      <c r="PHA76" s="416"/>
      <c r="PHB76" s="416"/>
      <c r="PHC76" s="416"/>
      <c r="PHD76" s="416"/>
      <c r="PHE76" s="416"/>
      <c r="PHF76" s="416"/>
      <c r="PHG76" s="416"/>
      <c r="PHH76" s="416"/>
      <c r="PHI76" s="416"/>
      <c r="PHJ76" s="416"/>
      <c r="PHK76" s="416"/>
      <c r="PHL76" s="416"/>
      <c r="PHM76" s="416"/>
      <c r="PHN76" s="416"/>
      <c r="PHO76" s="416"/>
      <c r="PHP76" s="417"/>
      <c r="PHQ76" s="415"/>
      <c r="PHR76" s="416"/>
      <c r="PHS76" s="416"/>
      <c r="PHT76" s="416"/>
      <c r="PHU76" s="416"/>
      <c r="PHV76" s="416"/>
      <c r="PHW76" s="416"/>
      <c r="PHX76" s="416"/>
      <c r="PHY76" s="416"/>
      <c r="PHZ76" s="416"/>
      <c r="PIA76" s="416"/>
      <c r="PIB76" s="416"/>
      <c r="PIC76" s="416"/>
      <c r="PID76" s="416"/>
      <c r="PIE76" s="416"/>
      <c r="PIF76" s="416"/>
      <c r="PIG76" s="416"/>
      <c r="PIH76" s="416"/>
      <c r="PII76" s="416"/>
      <c r="PIJ76" s="416"/>
      <c r="PIK76" s="416"/>
      <c r="PIL76" s="416"/>
      <c r="PIM76" s="416"/>
      <c r="PIN76" s="416"/>
      <c r="PIO76" s="416"/>
      <c r="PIP76" s="416"/>
      <c r="PIQ76" s="416"/>
      <c r="PIR76" s="416"/>
      <c r="PIS76" s="416"/>
      <c r="PIT76" s="417"/>
      <c r="PIU76" s="415"/>
      <c r="PIV76" s="416"/>
      <c r="PIW76" s="416"/>
      <c r="PIX76" s="416"/>
      <c r="PIY76" s="416"/>
      <c r="PIZ76" s="416"/>
      <c r="PJA76" s="416"/>
      <c r="PJB76" s="416"/>
      <c r="PJC76" s="416"/>
      <c r="PJD76" s="416"/>
      <c r="PJE76" s="416"/>
      <c r="PJF76" s="416"/>
      <c r="PJG76" s="416"/>
      <c r="PJH76" s="416"/>
      <c r="PJI76" s="416"/>
      <c r="PJJ76" s="416"/>
      <c r="PJK76" s="416"/>
      <c r="PJL76" s="416"/>
      <c r="PJM76" s="416"/>
      <c r="PJN76" s="416"/>
      <c r="PJO76" s="416"/>
      <c r="PJP76" s="416"/>
      <c r="PJQ76" s="416"/>
      <c r="PJR76" s="416"/>
      <c r="PJS76" s="416"/>
      <c r="PJT76" s="416"/>
      <c r="PJU76" s="416"/>
      <c r="PJV76" s="416"/>
      <c r="PJW76" s="416"/>
      <c r="PJX76" s="417"/>
      <c r="PJY76" s="415"/>
      <c r="PJZ76" s="416"/>
      <c r="PKA76" s="416"/>
      <c r="PKB76" s="416"/>
      <c r="PKC76" s="416"/>
      <c r="PKD76" s="416"/>
      <c r="PKE76" s="416"/>
      <c r="PKF76" s="416"/>
      <c r="PKG76" s="416"/>
      <c r="PKH76" s="416"/>
      <c r="PKI76" s="416"/>
      <c r="PKJ76" s="416"/>
      <c r="PKK76" s="416"/>
      <c r="PKL76" s="416"/>
      <c r="PKM76" s="416"/>
      <c r="PKN76" s="416"/>
      <c r="PKO76" s="416"/>
      <c r="PKP76" s="416"/>
      <c r="PKQ76" s="416"/>
      <c r="PKR76" s="416"/>
      <c r="PKS76" s="416"/>
      <c r="PKT76" s="416"/>
      <c r="PKU76" s="416"/>
      <c r="PKV76" s="416"/>
      <c r="PKW76" s="416"/>
      <c r="PKX76" s="416"/>
      <c r="PKY76" s="416"/>
      <c r="PKZ76" s="416"/>
      <c r="PLA76" s="416"/>
      <c r="PLB76" s="417"/>
      <c r="PLC76" s="415"/>
      <c r="PLD76" s="416"/>
      <c r="PLE76" s="416"/>
      <c r="PLF76" s="416"/>
      <c r="PLG76" s="416"/>
      <c r="PLH76" s="416"/>
      <c r="PLI76" s="416"/>
      <c r="PLJ76" s="416"/>
      <c r="PLK76" s="416"/>
      <c r="PLL76" s="416"/>
      <c r="PLM76" s="416"/>
      <c r="PLN76" s="416"/>
      <c r="PLO76" s="416"/>
      <c r="PLP76" s="416"/>
      <c r="PLQ76" s="416"/>
      <c r="PLR76" s="416"/>
      <c r="PLS76" s="416"/>
      <c r="PLT76" s="416"/>
      <c r="PLU76" s="416"/>
      <c r="PLV76" s="416"/>
      <c r="PLW76" s="416"/>
      <c r="PLX76" s="416"/>
      <c r="PLY76" s="416"/>
      <c r="PLZ76" s="416"/>
      <c r="PMA76" s="416"/>
      <c r="PMB76" s="416"/>
      <c r="PMC76" s="416"/>
      <c r="PMD76" s="416"/>
      <c r="PME76" s="416"/>
      <c r="PMF76" s="417"/>
      <c r="PMG76" s="415"/>
      <c r="PMH76" s="416"/>
      <c r="PMI76" s="416"/>
      <c r="PMJ76" s="416"/>
      <c r="PMK76" s="416"/>
      <c r="PML76" s="416"/>
      <c r="PMM76" s="416"/>
      <c r="PMN76" s="416"/>
      <c r="PMO76" s="416"/>
      <c r="PMP76" s="416"/>
      <c r="PMQ76" s="416"/>
      <c r="PMR76" s="416"/>
      <c r="PMS76" s="416"/>
      <c r="PMT76" s="416"/>
      <c r="PMU76" s="416"/>
      <c r="PMV76" s="416"/>
      <c r="PMW76" s="416"/>
      <c r="PMX76" s="416"/>
      <c r="PMY76" s="416"/>
      <c r="PMZ76" s="416"/>
      <c r="PNA76" s="416"/>
      <c r="PNB76" s="416"/>
      <c r="PNC76" s="416"/>
      <c r="PND76" s="416"/>
      <c r="PNE76" s="416"/>
      <c r="PNF76" s="416"/>
      <c r="PNG76" s="416"/>
      <c r="PNH76" s="416"/>
      <c r="PNI76" s="416"/>
      <c r="PNJ76" s="417"/>
      <c r="PNK76" s="415"/>
      <c r="PNL76" s="416"/>
      <c r="PNM76" s="416"/>
      <c r="PNN76" s="416"/>
      <c r="PNO76" s="416"/>
      <c r="PNP76" s="416"/>
      <c r="PNQ76" s="416"/>
      <c r="PNR76" s="416"/>
      <c r="PNS76" s="416"/>
      <c r="PNT76" s="416"/>
      <c r="PNU76" s="416"/>
      <c r="PNV76" s="416"/>
      <c r="PNW76" s="416"/>
      <c r="PNX76" s="416"/>
      <c r="PNY76" s="416"/>
      <c r="PNZ76" s="416"/>
      <c r="POA76" s="416"/>
      <c r="POB76" s="416"/>
      <c r="POC76" s="416"/>
      <c r="POD76" s="416"/>
      <c r="POE76" s="416"/>
      <c r="POF76" s="416"/>
      <c r="POG76" s="416"/>
      <c r="POH76" s="416"/>
      <c r="POI76" s="416"/>
      <c r="POJ76" s="416"/>
      <c r="POK76" s="416"/>
      <c r="POL76" s="416"/>
      <c r="POM76" s="416"/>
      <c r="PON76" s="417"/>
      <c r="POO76" s="415"/>
      <c r="POP76" s="416"/>
      <c r="POQ76" s="416"/>
      <c r="POR76" s="416"/>
      <c r="POS76" s="416"/>
      <c r="POT76" s="416"/>
      <c r="POU76" s="416"/>
      <c r="POV76" s="416"/>
      <c r="POW76" s="416"/>
      <c r="POX76" s="416"/>
      <c r="POY76" s="416"/>
      <c r="POZ76" s="416"/>
      <c r="PPA76" s="416"/>
      <c r="PPB76" s="416"/>
      <c r="PPC76" s="416"/>
      <c r="PPD76" s="416"/>
      <c r="PPE76" s="416"/>
      <c r="PPF76" s="416"/>
      <c r="PPG76" s="416"/>
      <c r="PPH76" s="416"/>
      <c r="PPI76" s="416"/>
      <c r="PPJ76" s="416"/>
      <c r="PPK76" s="416"/>
      <c r="PPL76" s="416"/>
      <c r="PPM76" s="416"/>
      <c r="PPN76" s="416"/>
      <c r="PPO76" s="416"/>
      <c r="PPP76" s="416"/>
      <c r="PPQ76" s="416"/>
      <c r="PPR76" s="417"/>
      <c r="PPS76" s="415"/>
      <c r="PPT76" s="416"/>
      <c r="PPU76" s="416"/>
      <c r="PPV76" s="416"/>
      <c r="PPW76" s="416"/>
      <c r="PPX76" s="416"/>
      <c r="PPY76" s="416"/>
      <c r="PPZ76" s="416"/>
      <c r="PQA76" s="416"/>
      <c r="PQB76" s="416"/>
      <c r="PQC76" s="416"/>
      <c r="PQD76" s="416"/>
      <c r="PQE76" s="416"/>
      <c r="PQF76" s="416"/>
      <c r="PQG76" s="416"/>
      <c r="PQH76" s="416"/>
      <c r="PQI76" s="416"/>
      <c r="PQJ76" s="416"/>
      <c r="PQK76" s="416"/>
      <c r="PQL76" s="416"/>
      <c r="PQM76" s="416"/>
      <c r="PQN76" s="416"/>
      <c r="PQO76" s="416"/>
      <c r="PQP76" s="416"/>
      <c r="PQQ76" s="416"/>
      <c r="PQR76" s="416"/>
      <c r="PQS76" s="416"/>
      <c r="PQT76" s="416"/>
      <c r="PQU76" s="416"/>
      <c r="PQV76" s="417"/>
      <c r="PQW76" s="415"/>
      <c r="PQX76" s="416"/>
      <c r="PQY76" s="416"/>
      <c r="PQZ76" s="416"/>
      <c r="PRA76" s="416"/>
      <c r="PRB76" s="416"/>
      <c r="PRC76" s="416"/>
      <c r="PRD76" s="416"/>
      <c r="PRE76" s="416"/>
      <c r="PRF76" s="416"/>
      <c r="PRG76" s="416"/>
      <c r="PRH76" s="416"/>
      <c r="PRI76" s="416"/>
      <c r="PRJ76" s="416"/>
      <c r="PRK76" s="416"/>
      <c r="PRL76" s="416"/>
      <c r="PRM76" s="416"/>
      <c r="PRN76" s="416"/>
      <c r="PRO76" s="416"/>
      <c r="PRP76" s="416"/>
      <c r="PRQ76" s="416"/>
      <c r="PRR76" s="416"/>
      <c r="PRS76" s="416"/>
      <c r="PRT76" s="416"/>
      <c r="PRU76" s="416"/>
      <c r="PRV76" s="416"/>
      <c r="PRW76" s="416"/>
      <c r="PRX76" s="416"/>
      <c r="PRY76" s="416"/>
      <c r="PRZ76" s="417"/>
      <c r="PSA76" s="415"/>
      <c r="PSB76" s="416"/>
      <c r="PSC76" s="416"/>
      <c r="PSD76" s="416"/>
      <c r="PSE76" s="416"/>
      <c r="PSF76" s="416"/>
      <c r="PSG76" s="416"/>
      <c r="PSH76" s="416"/>
      <c r="PSI76" s="416"/>
      <c r="PSJ76" s="416"/>
      <c r="PSK76" s="416"/>
      <c r="PSL76" s="416"/>
      <c r="PSM76" s="416"/>
      <c r="PSN76" s="416"/>
      <c r="PSO76" s="416"/>
      <c r="PSP76" s="416"/>
      <c r="PSQ76" s="416"/>
      <c r="PSR76" s="416"/>
      <c r="PSS76" s="416"/>
      <c r="PST76" s="416"/>
      <c r="PSU76" s="416"/>
      <c r="PSV76" s="416"/>
      <c r="PSW76" s="416"/>
      <c r="PSX76" s="416"/>
      <c r="PSY76" s="416"/>
      <c r="PSZ76" s="416"/>
      <c r="PTA76" s="416"/>
      <c r="PTB76" s="416"/>
      <c r="PTC76" s="416"/>
      <c r="PTD76" s="417"/>
      <c r="PTE76" s="415"/>
      <c r="PTF76" s="416"/>
      <c r="PTG76" s="416"/>
      <c r="PTH76" s="416"/>
      <c r="PTI76" s="416"/>
      <c r="PTJ76" s="416"/>
      <c r="PTK76" s="416"/>
      <c r="PTL76" s="416"/>
      <c r="PTM76" s="416"/>
      <c r="PTN76" s="416"/>
      <c r="PTO76" s="416"/>
      <c r="PTP76" s="416"/>
      <c r="PTQ76" s="416"/>
      <c r="PTR76" s="416"/>
      <c r="PTS76" s="416"/>
      <c r="PTT76" s="416"/>
      <c r="PTU76" s="416"/>
      <c r="PTV76" s="416"/>
      <c r="PTW76" s="416"/>
      <c r="PTX76" s="416"/>
      <c r="PTY76" s="416"/>
      <c r="PTZ76" s="416"/>
      <c r="PUA76" s="416"/>
      <c r="PUB76" s="416"/>
      <c r="PUC76" s="416"/>
      <c r="PUD76" s="416"/>
      <c r="PUE76" s="416"/>
      <c r="PUF76" s="416"/>
      <c r="PUG76" s="416"/>
      <c r="PUH76" s="417"/>
      <c r="PUI76" s="415"/>
      <c r="PUJ76" s="416"/>
      <c r="PUK76" s="416"/>
      <c r="PUL76" s="416"/>
      <c r="PUM76" s="416"/>
      <c r="PUN76" s="416"/>
      <c r="PUO76" s="416"/>
      <c r="PUP76" s="416"/>
      <c r="PUQ76" s="416"/>
      <c r="PUR76" s="416"/>
      <c r="PUS76" s="416"/>
      <c r="PUT76" s="416"/>
      <c r="PUU76" s="416"/>
      <c r="PUV76" s="416"/>
      <c r="PUW76" s="416"/>
      <c r="PUX76" s="416"/>
      <c r="PUY76" s="416"/>
      <c r="PUZ76" s="416"/>
      <c r="PVA76" s="416"/>
      <c r="PVB76" s="416"/>
      <c r="PVC76" s="416"/>
      <c r="PVD76" s="416"/>
      <c r="PVE76" s="416"/>
      <c r="PVF76" s="416"/>
      <c r="PVG76" s="416"/>
      <c r="PVH76" s="416"/>
      <c r="PVI76" s="416"/>
      <c r="PVJ76" s="416"/>
      <c r="PVK76" s="416"/>
      <c r="PVL76" s="417"/>
      <c r="PVM76" s="415"/>
      <c r="PVN76" s="416"/>
      <c r="PVO76" s="416"/>
      <c r="PVP76" s="416"/>
      <c r="PVQ76" s="416"/>
      <c r="PVR76" s="416"/>
      <c r="PVS76" s="416"/>
      <c r="PVT76" s="416"/>
      <c r="PVU76" s="416"/>
      <c r="PVV76" s="416"/>
      <c r="PVW76" s="416"/>
      <c r="PVX76" s="416"/>
      <c r="PVY76" s="416"/>
      <c r="PVZ76" s="416"/>
      <c r="PWA76" s="416"/>
      <c r="PWB76" s="416"/>
      <c r="PWC76" s="416"/>
      <c r="PWD76" s="416"/>
      <c r="PWE76" s="416"/>
      <c r="PWF76" s="416"/>
      <c r="PWG76" s="416"/>
      <c r="PWH76" s="416"/>
      <c r="PWI76" s="416"/>
      <c r="PWJ76" s="416"/>
      <c r="PWK76" s="416"/>
      <c r="PWL76" s="416"/>
      <c r="PWM76" s="416"/>
      <c r="PWN76" s="416"/>
      <c r="PWO76" s="416"/>
      <c r="PWP76" s="417"/>
      <c r="PWQ76" s="415"/>
      <c r="PWR76" s="416"/>
      <c r="PWS76" s="416"/>
      <c r="PWT76" s="416"/>
      <c r="PWU76" s="416"/>
      <c r="PWV76" s="416"/>
      <c r="PWW76" s="416"/>
      <c r="PWX76" s="416"/>
      <c r="PWY76" s="416"/>
      <c r="PWZ76" s="416"/>
      <c r="PXA76" s="416"/>
      <c r="PXB76" s="416"/>
      <c r="PXC76" s="416"/>
      <c r="PXD76" s="416"/>
      <c r="PXE76" s="416"/>
      <c r="PXF76" s="416"/>
      <c r="PXG76" s="416"/>
      <c r="PXH76" s="416"/>
      <c r="PXI76" s="416"/>
      <c r="PXJ76" s="416"/>
      <c r="PXK76" s="416"/>
      <c r="PXL76" s="416"/>
      <c r="PXM76" s="416"/>
      <c r="PXN76" s="416"/>
      <c r="PXO76" s="416"/>
      <c r="PXP76" s="416"/>
      <c r="PXQ76" s="416"/>
      <c r="PXR76" s="416"/>
      <c r="PXS76" s="416"/>
      <c r="PXT76" s="417"/>
      <c r="PXU76" s="415"/>
      <c r="PXV76" s="416"/>
      <c r="PXW76" s="416"/>
      <c r="PXX76" s="416"/>
      <c r="PXY76" s="416"/>
      <c r="PXZ76" s="416"/>
      <c r="PYA76" s="416"/>
      <c r="PYB76" s="416"/>
      <c r="PYC76" s="416"/>
      <c r="PYD76" s="416"/>
      <c r="PYE76" s="416"/>
      <c r="PYF76" s="416"/>
      <c r="PYG76" s="416"/>
      <c r="PYH76" s="416"/>
      <c r="PYI76" s="416"/>
      <c r="PYJ76" s="416"/>
      <c r="PYK76" s="416"/>
      <c r="PYL76" s="416"/>
      <c r="PYM76" s="416"/>
      <c r="PYN76" s="416"/>
      <c r="PYO76" s="416"/>
      <c r="PYP76" s="416"/>
      <c r="PYQ76" s="416"/>
      <c r="PYR76" s="416"/>
      <c r="PYS76" s="416"/>
      <c r="PYT76" s="416"/>
      <c r="PYU76" s="416"/>
      <c r="PYV76" s="416"/>
      <c r="PYW76" s="416"/>
      <c r="PYX76" s="417"/>
      <c r="PYY76" s="415"/>
      <c r="PYZ76" s="416"/>
      <c r="PZA76" s="416"/>
      <c r="PZB76" s="416"/>
      <c r="PZC76" s="416"/>
      <c r="PZD76" s="416"/>
      <c r="PZE76" s="416"/>
      <c r="PZF76" s="416"/>
      <c r="PZG76" s="416"/>
      <c r="PZH76" s="416"/>
      <c r="PZI76" s="416"/>
      <c r="PZJ76" s="416"/>
      <c r="PZK76" s="416"/>
      <c r="PZL76" s="416"/>
      <c r="PZM76" s="416"/>
      <c r="PZN76" s="416"/>
      <c r="PZO76" s="416"/>
      <c r="PZP76" s="416"/>
      <c r="PZQ76" s="416"/>
      <c r="PZR76" s="416"/>
      <c r="PZS76" s="416"/>
      <c r="PZT76" s="416"/>
      <c r="PZU76" s="416"/>
      <c r="PZV76" s="416"/>
      <c r="PZW76" s="416"/>
      <c r="PZX76" s="416"/>
      <c r="PZY76" s="416"/>
      <c r="PZZ76" s="416"/>
      <c r="QAA76" s="416"/>
      <c r="QAB76" s="417"/>
      <c r="QAC76" s="415"/>
      <c r="QAD76" s="416"/>
      <c r="QAE76" s="416"/>
      <c r="QAF76" s="416"/>
      <c r="QAG76" s="416"/>
      <c r="QAH76" s="416"/>
      <c r="QAI76" s="416"/>
      <c r="QAJ76" s="416"/>
      <c r="QAK76" s="416"/>
      <c r="QAL76" s="416"/>
      <c r="QAM76" s="416"/>
      <c r="QAN76" s="416"/>
      <c r="QAO76" s="416"/>
      <c r="QAP76" s="416"/>
      <c r="QAQ76" s="416"/>
      <c r="QAR76" s="416"/>
      <c r="QAS76" s="416"/>
      <c r="QAT76" s="416"/>
      <c r="QAU76" s="416"/>
      <c r="QAV76" s="416"/>
      <c r="QAW76" s="416"/>
      <c r="QAX76" s="416"/>
      <c r="QAY76" s="416"/>
      <c r="QAZ76" s="416"/>
      <c r="QBA76" s="416"/>
      <c r="QBB76" s="416"/>
      <c r="QBC76" s="416"/>
      <c r="QBD76" s="416"/>
      <c r="QBE76" s="416"/>
      <c r="QBF76" s="417"/>
      <c r="QBG76" s="415"/>
      <c r="QBH76" s="416"/>
      <c r="QBI76" s="416"/>
      <c r="QBJ76" s="416"/>
      <c r="QBK76" s="416"/>
      <c r="QBL76" s="416"/>
      <c r="QBM76" s="416"/>
      <c r="QBN76" s="416"/>
      <c r="QBO76" s="416"/>
      <c r="QBP76" s="416"/>
      <c r="QBQ76" s="416"/>
      <c r="QBR76" s="416"/>
      <c r="QBS76" s="416"/>
      <c r="QBT76" s="416"/>
      <c r="QBU76" s="416"/>
      <c r="QBV76" s="416"/>
      <c r="QBW76" s="416"/>
      <c r="QBX76" s="416"/>
      <c r="QBY76" s="416"/>
      <c r="QBZ76" s="416"/>
      <c r="QCA76" s="416"/>
      <c r="QCB76" s="416"/>
      <c r="QCC76" s="416"/>
      <c r="QCD76" s="416"/>
      <c r="QCE76" s="416"/>
      <c r="QCF76" s="416"/>
      <c r="QCG76" s="416"/>
      <c r="QCH76" s="416"/>
      <c r="QCI76" s="416"/>
      <c r="QCJ76" s="417"/>
      <c r="QCK76" s="415"/>
      <c r="QCL76" s="416"/>
      <c r="QCM76" s="416"/>
      <c r="QCN76" s="416"/>
      <c r="QCO76" s="416"/>
      <c r="QCP76" s="416"/>
      <c r="QCQ76" s="416"/>
      <c r="QCR76" s="416"/>
      <c r="QCS76" s="416"/>
      <c r="QCT76" s="416"/>
      <c r="QCU76" s="416"/>
      <c r="QCV76" s="416"/>
      <c r="QCW76" s="416"/>
      <c r="QCX76" s="416"/>
      <c r="QCY76" s="416"/>
      <c r="QCZ76" s="416"/>
      <c r="QDA76" s="416"/>
      <c r="QDB76" s="416"/>
      <c r="QDC76" s="416"/>
      <c r="QDD76" s="416"/>
      <c r="QDE76" s="416"/>
      <c r="QDF76" s="416"/>
      <c r="QDG76" s="416"/>
      <c r="QDH76" s="416"/>
      <c r="QDI76" s="416"/>
      <c r="QDJ76" s="416"/>
      <c r="QDK76" s="416"/>
      <c r="QDL76" s="416"/>
      <c r="QDM76" s="416"/>
      <c r="QDN76" s="417"/>
      <c r="QDO76" s="415"/>
      <c r="QDP76" s="416"/>
      <c r="QDQ76" s="416"/>
      <c r="QDR76" s="416"/>
      <c r="QDS76" s="416"/>
      <c r="QDT76" s="416"/>
      <c r="QDU76" s="416"/>
      <c r="QDV76" s="416"/>
      <c r="QDW76" s="416"/>
      <c r="QDX76" s="416"/>
      <c r="QDY76" s="416"/>
      <c r="QDZ76" s="416"/>
      <c r="QEA76" s="416"/>
      <c r="QEB76" s="416"/>
      <c r="QEC76" s="416"/>
      <c r="QED76" s="416"/>
      <c r="QEE76" s="416"/>
      <c r="QEF76" s="416"/>
      <c r="QEG76" s="416"/>
      <c r="QEH76" s="416"/>
      <c r="QEI76" s="416"/>
      <c r="QEJ76" s="416"/>
      <c r="QEK76" s="416"/>
      <c r="QEL76" s="416"/>
      <c r="QEM76" s="416"/>
      <c r="QEN76" s="416"/>
      <c r="QEO76" s="416"/>
      <c r="QEP76" s="416"/>
      <c r="QEQ76" s="416"/>
      <c r="QER76" s="417"/>
      <c r="QES76" s="415"/>
      <c r="QET76" s="416"/>
      <c r="QEU76" s="416"/>
      <c r="QEV76" s="416"/>
      <c r="QEW76" s="416"/>
      <c r="QEX76" s="416"/>
      <c r="QEY76" s="416"/>
      <c r="QEZ76" s="416"/>
      <c r="QFA76" s="416"/>
      <c r="QFB76" s="416"/>
      <c r="QFC76" s="416"/>
      <c r="QFD76" s="416"/>
      <c r="QFE76" s="416"/>
      <c r="QFF76" s="416"/>
      <c r="QFG76" s="416"/>
      <c r="QFH76" s="416"/>
      <c r="QFI76" s="416"/>
      <c r="QFJ76" s="416"/>
      <c r="QFK76" s="416"/>
      <c r="QFL76" s="416"/>
      <c r="QFM76" s="416"/>
      <c r="QFN76" s="416"/>
      <c r="QFO76" s="416"/>
      <c r="QFP76" s="416"/>
      <c r="QFQ76" s="416"/>
      <c r="QFR76" s="416"/>
      <c r="QFS76" s="416"/>
      <c r="QFT76" s="416"/>
      <c r="QFU76" s="416"/>
      <c r="QFV76" s="417"/>
      <c r="QFW76" s="415"/>
      <c r="QFX76" s="416"/>
      <c r="QFY76" s="416"/>
      <c r="QFZ76" s="416"/>
      <c r="QGA76" s="416"/>
      <c r="QGB76" s="416"/>
      <c r="QGC76" s="416"/>
      <c r="QGD76" s="416"/>
      <c r="QGE76" s="416"/>
      <c r="QGF76" s="416"/>
      <c r="QGG76" s="416"/>
      <c r="QGH76" s="416"/>
      <c r="QGI76" s="416"/>
      <c r="QGJ76" s="416"/>
      <c r="QGK76" s="416"/>
      <c r="QGL76" s="416"/>
      <c r="QGM76" s="416"/>
      <c r="QGN76" s="416"/>
      <c r="QGO76" s="416"/>
      <c r="QGP76" s="416"/>
      <c r="QGQ76" s="416"/>
      <c r="QGR76" s="416"/>
      <c r="QGS76" s="416"/>
      <c r="QGT76" s="416"/>
      <c r="QGU76" s="416"/>
      <c r="QGV76" s="416"/>
      <c r="QGW76" s="416"/>
      <c r="QGX76" s="416"/>
      <c r="QGY76" s="416"/>
      <c r="QGZ76" s="417"/>
      <c r="QHA76" s="415"/>
      <c r="QHB76" s="416"/>
      <c r="QHC76" s="416"/>
      <c r="QHD76" s="416"/>
      <c r="QHE76" s="416"/>
      <c r="QHF76" s="416"/>
      <c r="QHG76" s="416"/>
      <c r="QHH76" s="416"/>
      <c r="QHI76" s="416"/>
      <c r="QHJ76" s="416"/>
      <c r="QHK76" s="416"/>
      <c r="QHL76" s="416"/>
      <c r="QHM76" s="416"/>
      <c r="QHN76" s="416"/>
      <c r="QHO76" s="416"/>
      <c r="QHP76" s="416"/>
      <c r="QHQ76" s="416"/>
      <c r="QHR76" s="416"/>
      <c r="QHS76" s="416"/>
      <c r="QHT76" s="416"/>
      <c r="QHU76" s="416"/>
      <c r="QHV76" s="416"/>
      <c r="QHW76" s="416"/>
      <c r="QHX76" s="416"/>
      <c r="QHY76" s="416"/>
      <c r="QHZ76" s="416"/>
      <c r="QIA76" s="416"/>
      <c r="QIB76" s="416"/>
      <c r="QIC76" s="416"/>
      <c r="QID76" s="417"/>
      <c r="QIE76" s="415"/>
      <c r="QIF76" s="416"/>
      <c r="QIG76" s="416"/>
      <c r="QIH76" s="416"/>
      <c r="QII76" s="416"/>
      <c r="QIJ76" s="416"/>
      <c r="QIK76" s="416"/>
      <c r="QIL76" s="416"/>
      <c r="QIM76" s="416"/>
      <c r="QIN76" s="416"/>
      <c r="QIO76" s="416"/>
      <c r="QIP76" s="416"/>
      <c r="QIQ76" s="416"/>
      <c r="QIR76" s="416"/>
      <c r="QIS76" s="416"/>
      <c r="QIT76" s="416"/>
      <c r="QIU76" s="416"/>
      <c r="QIV76" s="416"/>
      <c r="QIW76" s="416"/>
      <c r="QIX76" s="416"/>
      <c r="QIY76" s="416"/>
      <c r="QIZ76" s="416"/>
      <c r="QJA76" s="416"/>
      <c r="QJB76" s="416"/>
      <c r="QJC76" s="416"/>
      <c r="QJD76" s="416"/>
      <c r="QJE76" s="416"/>
      <c r="QJF76" s="416"/>
      <c r="QJG76" s="416"/>
      <c r="QJH76" s="417"/>
      <c r="QJI76" s="415"/>
      <c r="QJJ76" s="416"/>
      <c r="QJK76" s="416"/>
      <c r="QJL76" s="416"/>
      <c r="QJM76" s="416"/>
      <c r="QJN76" s="416"/>
      <c r="QJO76" s="416"/>
      <c r="QJP76" s="416"/>
      <c r="QJQ76" s="416"/>
      <c r="QJR76" s="416"/>
      <c r="QJS76" s="416"/>
      <c r="QJT76" s="416"/>
      <c r="QJU76" s="416"/>
      <c r="QJV76" s="416"/>
      <c r="QJW76" s="416"/>
      <c r="QJX76" s="416"/>
      <c r="QJY76" s="416"/>
      <c r="QJZ76" s="416"/>
      <c r="QKA76" s="416"/>
      <c r="QKB76" s="416"/>
      <c r="QKC76" s="416"/>
      <c r="QKD76" s="416"/>
      <c r="QKE76" s="416"/>
      <c r="QKF76" s="416"/>
      <c r="QKG76" s="416"/>
      <c r="QKH76" s="416"/>
      <c r="QKI76" s="416"/>
      <c r="QKJ76" s="416"/>
      <c r="QKK76" s="416"/>
      <c r="QKL76" s="417"/>
      <c r="QKM76" s="415"/>
      <c r="QKN76" s="416"/>
      <c r="QKO76" s="416"/>
      <c r="QKP76" s="416"/>
      <c r="QKQ76" s="416"/>
      <c r="QKR76" s="416"/>
      <c r="QKS76" s="416"/>
      <c r="QKT76" s="416"/>
      <c r="QKU76" s="416"/>
      <c r="QKV76" s="416"/>
      <c r="QKW76" s="416"/>
      <c r="QKX76" s="416"/>
      <c r="QKY76" s="416"/>
      <c r="QKZ76" s="416"/>
      <c r="QLA76" s="416"/>
      <c r="QLB76" s="416"/>
      <c r="QLC76" s="416"/>
      <c r="QLD76" s="416"/>
      <c r="QLE76" s="416"/>
      <c r="QLF76" s="416"/>
      <c r="QLG76" s="416"/>
      <c r="QLH76" s="416"/>
      <c r="QLI76" s="416"/>
      <c r="QLJ76" s="416"/>
      <c r="QLK76" s="416"/>
      <c r="QLL76" s="416"/>
      <c r="QLM76" s="416"/>
      <c r="QLN76" s="416"/>
      <c r="QLO76" s="416"/>
      <c r="QLP76" s="417"/>
      <c r="QLQ76" s="415"/>
      <c r="QLR76" s="416"/>
      <c r="QLS76" s="416"/>
      <c r="QLT76" s="416"/>
      <c r="QLU76" s="416"/>
      <c r="QLV76" s="416"/>
      <c r="QLW76" s="416"/>
      <c r="QLX76" s="416"/>
      <c r="QLY76" s="416"/>
      <c r="QLZ76" s="416"/>
      <c r="QMA76" s="416"/>
      <c r="QMB76" s="416"/>
      <c r="QMC76" s="416"/>
      <c r="QMD76" s="416"/>
      <c r="QME76" s="416"/>
      <c r="QMF76" s="416"/>
      <c r="QMG76" s="416"/>
      <c r="QMH76" s="416"/>
      <c r="QMI76" s="416"/>
      <c r="QMJ76" s="416"/>
      <c r="QMK76" s="416"/>
      <c r="QML76" s="416"/>
      <c r="QMM76" s="416"/>
      <c r="QMN76" s="416"/>
      <c r="QMO76" s="416"/>
      <c r="QMP76" s="416"/>
      <c r="QMQ76" s="416"/>
      <c r="QMR76" s="416"/>
      <c r="QMS76" s="416"/>
      <c r="QMT76" s="417"/>
      <c r="QMU76" s="415"/>
      <c r="QMV76" s="416"/>
      <c r="QMW76" s="416"/>
      <c r="QMX76" s="416"/>
      <c r="QMY76" s="416"/>
      <c r="QMZ76" s="416"/>
      <c r="QNA76" s="416"/>
      <c r="QNB76" s="416"/>
      <c r="QNC76" s="416"/>
      <c r="QND76" s="416"/>
      <c r="QNE76" s="416"/>
      <c r="QNF76" s="416"/>
      <c r="QNG76" s="416"/>
      <c r="QNH76" s="416"/>
      <c r="QNI76" s="416"/>
      <c r="QNJ76" s="416"/>
      <c r="QNK76" s="416"/>
      <c r="QNL76" s="416"/>
      <c r="QNM76" s="416"/>
      <c r="QNN76" s="416"/>
      <c r="QNO76" s="416"/>
      <c r="QNP76" s="416"/>
      <c r="QNQ76" s="416"/>
      <c r="QNR76" s="416"/>
      <c r="QNS76" s="416"/>
      <c r="QNT76" s="416"/>
      <c r="QNU76" s="416"/>
      <c r="QNV76" s="416"/>
      <c r="QNW76" s="416"/>
      <c r="QNX76" s="417"/>
      <c r="QNY76" s="415"/>
      <c r="QNZ76" s="416"/>
      <c r="QOA76" s="416"/>
      <c r="QOB76" s="416"/>
      <c r="QOC76" s="416"/>
      <c r="QOD76" s="416"/>
      <c r="QOE76" s="416"/>
      <c r="QOF76" s="416"/>
      <c r="QOG76" s="416"/>
      <c r="QOH76" s="416"/>
      <c r="QOI76" s="416"/>
      <c r="QOJ76" s="416"/>
      <c r="QOK76" s="416"/>
      <c r="QOL76" s="416"/>
      <c r="QOM76" s="416"/>
      <c r="QON76" s="416"/>
      <c r="QOO76" s="416"/>
      <c r="QOP76" s="416"/>
      <c r="QOQ76" s="416"/>
      <c r="QOR76" s="416"/>
      <c r="QOS76" s="416"/>
      <c r="QOT76" s="416"/>
      <c r="QOU76" s="416"/>
      <c r="QOV76" s="416"/>
      <c r="QOW76" s="416"/>
      <c r="QOX76" s="416"/>
      <c r="QOY76" s="416"/>
      <c r="QOZ76" s="416"/>
      <c r="QPA76" s="416"/>
      <c r="QPB76" s="417"/>
      <c r="QPC76" s="415"/>
      <c r="QPD76" s="416"/>
      <c r="QPE76" s="416"/>
      <c r="QPF76" s="416"/>
      <c r="QPG76" s="416"/>
      <c r="QPH76" s="416"/>
      <c r="QPI76" s="416"/>
      <c r="QPJ76" s="416"/>
      <c r="QPK76" s="416"/>
      <c r="QPL76" s="416"/>
      <c r="QPM76" s="416"/>
      <c r="QPN76" s="416"/>
      <c r="QPO76" s="416"/>
      <c r="QPP76" s="416"/>
      <c r="QPQ76" s="416"/>
      <c r="QPR76" s="416"/>
      <c r="QPS76" s="416"/>
      <c r="QPT76" s="416"/>
      <c r="QPU76" s="416"/>
      <c r="QPV76" s="416"/>
      <c r="QPW76" s="416"/>
      <c r="QPX76" s="416"/>
      <c r="QPY76" s="416"/>
      <c r="QPZ76" s="416"/>
      <c r="QQA76" s="416"/>
      <c r="QQB76" s="416"/>
      <c r="QQC76" s="416"/>
      <c r="QQD76" s="416"/>
      <c r="QQE76" s="416"/>
      <c r="QQF76" s="417"/>
      <c r="QQG76" s="415"/>
      <c r="QQH76" s="416"/>
      <c r="QQI76" s="416"/>
      <c r="QQJ76" s="416"/>
      <c r="QQK76" s="416"/>
      <c r="QQL76" s="416"/>
      <c r="QQM76" s="416"/>
      <c r="QQN76" s="416"/>
      <c r="QQO76" s="416"/>
      <c r="QQP76" s="416"/>
      <c r="QQQ76" s="416"/>
      <c r="QQR76" s="416"/>
      <c r="QQS76" s="416"/>
      <c r="QQT76" s="416"/>
      <c r="QQU76" s="416"/>
      <c r="QQV76" s="416"/>
      <c r="QQW76" s="416"/>
      <c r="QQX76" s="416"/>
      <c r="QQY76" s="416"/>
      <c r="QQZ76" s="416"/>
      <c r="QRA76" s="416"/>
      <c r="QRB76" s="416"/>
      <c r="QRC76" s="416"/>
      <c r="QRD76" s="416"/>
      <c r="QRE76" s="416"/>
      <c r="QRF76" s="416"/>
      <c r="QRG76" s="416"/>
      <c r="QRH76" s="416"/>
      <c r="QRI76" s="416"/>
      <c r="QRJ76" s="417"/>
      <c r="QRK76" s="415"/>
      <c r="QRL76" s="416"/>
      <c r="QRM76" s="416"/>
      <c r="QRN76" s="416"/>
      <c r="QRO76" s="416"/>
      <c r="QRP76" s="416"/>
      <c r="QRQ76" s="416"/>
      <c r="QRR76" s="416"/>
      <c r="QRS76" s="416"/>
      <c r="QRT76" s="416"/>
      <c r="QRU76" s="416"/>
      <c r="QRV76" s="416"/>
      <c r="QRW76" s="416"/>
      <c r="QRX76" s="416"/>
      <c r="QRY76" s="416"/>
      <c r="QRZ76" s="416"/>
      <c r="QSA76" s="416"/>
      <c r="QSB76" s="416"/>
      <c r="QSC76" s="416"/>
      <c r="QSD76" s="416"/>
      <c r="QSE76" s="416"/>
      <c r="QSF76" s="416"/>
      <c r="QSG76" s="416"/>
      <c r="QSH76" s="416"/>
      <c r="QSI76" s="416"/>
      <c r="QSJ76" s="416"/>
      <c r="QSK76" s="416"/>
      <c r="QSL76" s="416"/>
      <c r="QSM76" s="416"/>
      <c r="QSN76" s="417"/>
      <c r="QSO76" s="415"/>
      <c r="QSP76" s="416"/>
      <c r="QSQ76" s="416"/>
      <c r="QSR76" s="416"/>
      <c r="QSS76" s="416"/>
      <c r="QST76" s="416"/>
      <c r="QSU76" s="416"/>
      <c r="QSV76" s="416"/>
      <c r="QSW76" s="416"/>
      <c r="QSX76" s="416"/>
      <c r="QSY76" s="416"/>
      <c r="QSZ76" s="416"/>
      <c r="QTA76" s="416"/>
      <c r="QTB76" s="416"/>
      <c r="QTC76" s="416"/>
      <c r="QTD76" s="416"/>
      <c r="QTE76" s="416"/>
      <c r="QTF76" s="416"/>
      <c r="QTG76" s="416"/>
      <c r="QTH76" s="416"/>
      <c r="QTI76" s="416"/>
      <c r="QTJ76" s="416"/>
      <c r="QTK76" s="416"/>
      <c r="QTL76" s="416"/>
      <c r="QTM76" s="416"/>
      <c r="QTN76" s="416"/>
      <c r="QTO76" s="416"/>
      <c r="QTP76" s="416"/>
      <c r="QTQ76" s="416"/>
      <c r="QTR76" s="417"/>
      <c r="QTS76" s="415"/>
      <c r="QTT76" s="416"/>
      <c r="QTU76" s="416"/>
      <c r="QTV76" s="416"/>
      <c r="QTW76" s="416"/>
      <c r="QTX76" s="416"/>
      <c r="QTY76" s="416"/>
      <c r="QTZ76" s="416"/>
      <c r="QUA76" s="416"/>
      <c r="QUB76" s="416"/>
      <c r="QUC76" s="416"/>
      <c r="QUD76" s="416"/>
      <c r="QUE76" s="416"/>
      <c r="QUF76" s="416"/>
      <c r="QUG76" s="416"/>
      <c r="QUH76" s="416"/>
      <c r="QUI76" s="416"/>
      <c r="QUJ76" s="416"/>
      <c r="QUK76" s="416"/>
      <c r="QUL76" s="416"/>
      <c r="QUM76" s="416"/>
      <c r="QUN76" s="416"/>
      <c r="QUO76" s="416"/>
      <c r="QUP76" s="416"/>
      <c r="QUQ76" s="416"/>
      <c r="QUR76" s="416"/>
      <c r="QUS76" s="416"/>
      <c r="QUT76" s="416"/>
      <c r="QUU76" s="416"/>
      <c r="QUV76" s="417"/>
      <c r="QUW76" s="415"/>
      <c r="QUX76" s="416"/>
      <c r="QUY76" s="416"/>
      <c r="QUZ76" s="416"/>
      <c r="QVA76" s="416"/>
      <c r="QVB76" s="416"/>
      <c r="QVC76" s="416"/>
      <c r="QVD76" s="416"/>
      <c r="QVE76" s="416"/>
      <c r="QVF76" s="416"/>
      <c r="QVG76" s="416"/>
      <c r="QVH76" s="416"/>
      <c r="QVI76" s="416"/>
      <c r="QVJ76" s="416"/>
      <c r="QVK76" s="416"/>
      <c r="QVL76" s="416"/>
      <c r="QVM76" s="416"/>
      <c r="QVN76" s="416"/>
      <c r="QVO76" s="416"/>
      <c r="QVP76" s="416"/>
      <c r="QVQ76" s="416"/>
      <c r="QVR76" s="416"/>
      <c r="QVS76" s="416"/>
      <c r="QVT76" s="416"/>
      <c r="QVU76" s="416"/>
      <c r="QVV76" s="416"/>
      <c r="QVW76" s="416"/>
      <c r="QVX76" s="416"/>
      <c r="QVY76" s="416"/>
      <c r="QVZ76" s="417"/>
      <c r="QWA76" s="415"/>
      <c r="QWB76" s="416"/>
      <c r="QWC76" s="416"/>
      <c r="QWD76" s="416"/>
      <c r="QWE76" s="416"/>
      <c r="QWF76" s="416"/>
      <c r="QWG76" s="416"/>
      <c r="QWH76" s="416"/>
      <c r="QWI76" s="416"/>
      <c r="QWJ76" s="416"/>
      <c r="QWK76" s="416"/>
      <c r="QWL76" s="416"/>
      <c r="QWM76" s="416"/>
      <c r="QWN76" s="416"/>
      <c r="QWO76" s="416"/>
      <c r="QWP76" s="416"/>
      <c r="QWQ76" s="416"/>
      <c r="QWR76" s="416"/>
      <c r="QWS76" s="416"/>
      <c r="QWT76" s="416"/>
      <c r="QWU76" s="416"/>
      <c r="QWV76" s="416"/>
      <c r="QWW76" s="416"/>
      <c r="QWX76" s="416"/>
      <c r="QWY76" s="416"/>
      <c r="QWZ76" s="416"/>
      <c r="QXA76" s="416"/>
      <c r="QXB76" s="416"/>
      <c r="QXC76" s="416"/>
      <c r="QXD76" s="417"/>
      <c r="QXE76" s="415"/>
      <c r="QXF76" s="416"/>
      <c r="QXG76" s="416"/>
      <c r="QXH76" s="416"/>
      <c r="QXI76" s="416"/>
      <c r="QXJ76" s="416"/>
      <c r="QXK76" s="416"/>
      <c r="QXL76" s="416"/>
      <c r="QXM76" s="416"/>
      <c r="QXN76" s="416"/>
      <c r="QXO76" s="416"/>
      <c r="QXP76" s="416"/>
      <c r="QXQ76" s="416"/>
      <c r="QXR76" s="416"/>
      <c r="QXS76" s="416"/>
      <c r="QXT76" s="416"/>
      <c r="QXU76" s="416"/>
      <c r="QXV76" s="416"/>
      <c r="QXW76" s="416"/>
      <c r="QXX76" s="416"/>
      <c r="QXY76" s="416"/>
      <c r="QXZ76" s="416"/>
      <c r="QYA76" s="416"/>
      <c r="QYB76" s="416"/>
      <c r="QYC76" s="416"/>
      <c r="QYD76" s="416"/>
      <c r="QYE76" s="416"/>
      <c r="QYF76" s="416"/>
      <c r="QYG76" s="416"/>
      <c r="QYH76" s="417"/>
      <c r="QYI76" s="415"/>
      <c r="QYJ76" s="416"/>
      <c r="QYK76" s="416"/>
      <c r="QYL76" s="416"/>
      <c r="QYM76" s="416"/>
      <c r="QYN76" s="416"/>
      <c r="QYO76" s="416"/>
      <c r="QYP76" s="416"/>
      <c r="QYQ76" s="416"/>
      <c r="QYR76" s="416"/>
      <c r="QYS76" s="416"/>
      <c r="QYT76" s="416"/>
      <c r="QYU76" s="416"/>
      <c r="QYV76" s="416"/>
      <c r="QYW76" s="416"/>
      <c r="QYX76" s="416"/>
      <c r="QYY76" s="416"/>
      <c r="QYZ76" s="416"/>
      <c r="QZA76" s="416"/>
      <c r="QZB76" s="416"/>
      <c r="QZC76" s="416"/>
      <c r="QZD76" s="416"/>
      <c r="QZE76" s="416"/>
      <c r="QZF76" s="416"/>
      <c r="QZG76" s="416"/>
      <c r="QZH76" s="416"/>
      <c r="QZI76" s="416"/>
      <c r="QZJ76" s="416"/>
      <c r="QZK76" s="416"/>
      <c r="QZL76" s="417"/>
      <c r="QZM76" s="415"/>
      <c r="QZN76" s="416"/>
      <c r="QZO76" s="416"/>
      <c r="QZP76" s="416"/>
      <c r="QZQ76" s="416"/>
      <c r="QZR76" s="416"/>
      <c r="QZS76" s="416"/>
      <c r="QZT76" s="416"/>
      <c r="QZU76" s="416"/>
      <c r="QZV76" s="416"/>
      <c r="QZW76" s="416"/>
      <c r="QZX76" s="416"/>
      <c r="QZY76" s="416"/>
      <c r="QZZ76" s="416"/>
      <c r="RAA76" s="416"/>
      <c r="RAB76" s="416"/>
      <c r="RAC76" s="416"/>
      <c r="RAD76" s="416"/>
      <c r="RAE76" s="416"/>
      <c r="RAF76" s="416"/>
      <c r="RAG76" s="416"/>
      <c r="RAH76" s="416"/>
      <c r="RAI76" s="416"/>
      <c r="RAJ76" s="416"/>
      <c r="RAK76" s="416"/>
      <c r="RAL76" s="416"/>
      <c r="RAM76" s="416"/>
      <c r="RAN76" s="416"/>
      <c r="RAO76" s="416"/>
      <c r="RAP76" s="417"/>
      <c r="RAQ76" s="415"/>
      <c r="RAR76" s="416"/>
      <c r="RAS76" s="416"/>
      <c r="RAT76" s="416"/>
      <c r="RAU76" s="416"/>
      <c r="RAV76" s="416"/>
      <c r="RAW76" s="416"/>
      <c r="RAX76" s="416"/>
      <c r="RAY76" s="416"/>
      <c r="RAZ76" s="416"/>
      <c r="RBA76" s="416"/>
      <c r="RBB76" s="416"/>
      <c r="RBC76" s="416"/>
      <c r="RBD76" s="416"/>
      <c r="RBE76" s="416"/>
      <c r="RBF76" s="416"/>
      <c r="RBG76" s="416"/>
      <c r="RBH76" s="416"/>
      <c r="RBI76" s="416"/>
      <c r="RBJ76" s="416"/>
      <c r="RBK76" s="416"/>
      <c r="RBL76" s="416"/>
      <c r="RBM76" s="416"/>
      <c r="RBN76" s="416"/>
      <c r="RBO76" s="416"/>
      <c r="RBP76" s="416"/>
      <c r="RBQ76" s="416"/>
      <c r="RBR76" s="416"/>
      <c r="RBS76" s="416"/>
      <c r="RBT76" s="417"/>
      <c r="RBU76" s="415"/>
      <c r="RBV76" s="416"/>
      <c r="RBW76" s="416"/>
      <c r="RBX76" s="416"/>
      <c r="RBY76" s="416"/>
      <c r="RBZ76" s="416"/>
      <c r="RCA76" s="416"/>
      <c r="RCB76" s="416"/>
      <c r="RCC76" s="416"/>
      <c r="RCD76" s="416"/>
      <c r="RCE76" s="416"/>
      <c r="RCF76" s="416"/>
      <c r="RCG76" s="416"/>
      <c r="RCH76" s="416"/>
      <c r="RCI76" s="416"/>
      <c r="RCJ76" s="416"/>
      <c r="RCK76" s="416"/>
      <c r="RCL76" s="416"/>
      <c r="RCM76" s="416"/>
      <c r="RCN76" s="416"/>
      <c r="RCO76" s="416"/>
      <c r="RCP76" s="416"/>
      <c r="RCQ76" s="416"/>
      <c r="RCR76" s="416"/>
      <c r="RCS76" s="416"/>
      <c r="RCT76" s="416"/>
      <c r="RCU76" s="416"/>
      <c r="RCV76" s="416"/>
      <c r="RCW76" s="416"/>
      <c r="RCX76" s="417"/>
      <c r="RCY76" s="415"/>
      <c r="RCZ76" s="416"/>
      <c r="RDA76" s="416"/>
      <c r="RDB76" s="416"/>
      <c r="RDC76" s="416"/>
      <c r="RDD76" s="416"/>
      <c r="RDE76" s="416"/>
      <c r="RDF76" s="416"/>
      <c r="RDG76" s="416"/>
      <c r="RDH76" s="416"/>
      <c r="RDI76" s="416"/>
      <c r="RDJ76" s="416"/>
      <c r="RDK76" s="416"/>
      <c r="RDL76" s="416"/>
      <c r="RDM76" s="416"/>
      <c r="RDN76" s="416"/>
      <c r="RDO76" s="416"/>
      <c r="RDP76" s="416"/>
      <c r="RDQ76" s="416"/>
      <c r="RDR76" s="416"/>
      <c r="RDS76" s="416"/>
      <c r="RDT76" s="416"/>
      <c r="RDU76" s="416"/>
      <c r="RDV76" s="416"/>
      <c r="RDW76" s="416"/>
      <c r="RDX76" s="416"/>
      <c r="RDY76" s="416"/>
      <c r="RDZ76" s="416"/>
      <c r="REA76" s="416"/>
      <c r="REB76" s="417"/>
      <c r="REC76" s="415"/>
      <c r="RED76" s="416"/>
      <c r="REE76" s="416"/>
      <c r="REF76" s="416"/>
      <c r="REG76" s="416"/>
      <c r="REH76" s="416"/>
      <c r="REI76" s="416"/>
      <c r="REJ76" s="416"/>
      <c r="REK76" s="416"/>
      <c r="REL76" s="416"/>
      <c r="REM76" s="416"/>
      <c r="REN76" s="416"/>
      <c r="REO76" s="416"/>
      <c r="REP76" s="416"/>
      <c r="REQ76" s="416"/>
      <c r="RER76" s="416"/>
      <c r="RES76" s="416"/>
      <c r="RET76" s="416"/>
      <c r="REU76" s="416"/>
      <c r="REV76" s="416"/>
      <c r="REW76" s="416"/>
      <c r="REX76" s="416"/>
      <c r="REY76" s="416"/>
      <c r="REZ76" s="416"/>
      <c r="RFA76" s="416"/>
      <c r="RFB76" s="416"/>
      <c r="RFC76" s="416"/>
      <c r="RFD76" s="416"/>
      <c r="RFE76" s="416"/>
      <c r="RFF76" s="417"/>
      <c r="RFG76" s="415"/>
      <c r="RFH76" s="416"/>
      <c r="RFI76" s="416"/>
      <c r="RFJ76" s="416"/>
      <c r="RFK76" s="416"/>
      <c r="RFL76" s="416"/>
      <c r="RFM76" s="416"/>
      <c r="RFN76" s="416"/>
      <c r="RFO76" s="416"/>
      <c r="RFP76" s="416"/>
      <c r="RFQ76" s="416"/>
      <c r="RFR76" s="416"/>
      <c r="RFS76" s="416"/>
      <c r="RFT76" s="416"/>
      <c r="RFU76" s="416"/>
      <c r="RFV76" s="416"/>
      <c r="RFW76" s="416"/>
      <c r="RFX76" s="416"/>
      <c r="RFY76" s="416"/>
      <c r="RFZ76" s="416"/>
      <c r="RGA76" s="416"/>
      <c r="RGB76" s="416"/>
      <c r="RGC76" s="416"/>
      <c r="RGD76" s="416"/>
      <c r="RGE76" s="416"/>
      <c r="RGF76" s="416"/>
      <c r="RGG76" s="416"/>
      <c r="RGH76" s="416"/>
      <c r="RGI76" s="416"/>
      <c r="RGJ76" s="417"/>
      <c r="RGK76" s="415"/>
      <c r="RGL76" s="416"/>
      <c r="RGM76" s="416"/>
      <c r="RGN76" s="416"/>
      <c r="RGO76" s="416"/>
      <c r="RGP76" s="416"/>
      <c r="RGQ76" s="416"/>
      <c r="RGR76" s="416"/>
      <c r="RGS76" s="416"/>
      <c r="RGT76" s="416"/>
      <c r="RGU76" s="416"/>
      <c r="RGV76" s="416"/>
      <c r="RGW76" s="416"/>
      <c r="RGX76" s="416"/>
      <c r="RGY76" s="416"/>
      <c r="RGZ76" s="416"/>
      <c r="RHA76" s="416"/>
      <c r="RHB76" s="416"/>
      <c r="RHC76" s="416"/>
      <c r="RHD76" s="416"/>
      <c r="RHE76" s="416"/>
      <c r="RHF76" s="416"/>
      <c r="RHG76" s="416"/>
      <c r="RHH76" s="416"/>
      <c r="RHI76" s="416"/>
      <c r="RHJ76" s="416"/>
      <c r="RHK76" s="416"/>
      <c r="RHL76" s="416"/>
      <c r="RHM76" s="416"/>
      <c r="RHN76" s="417"/>
      <c r="RHO76" s="415"/>
      <c r="RHP76" s="416"/>
      <c r="RHQ76" s="416"/>
      <c r="RHR76" s="416"/>
      <c r="RHS76" s="416"/>
      <c r="RHT76" s="416"/>
      <c r="RHU76" s="416"/>
      <c r="RHV76" s="416"/>
      <c r="RHW76" s="416"/>
      <c r="RHX76" s="416"/>
      <c r="RHY76" s="416"/>
      <c r="RHZ76" s="416"/>
      <c r="RIA76" s="416"/>
      <c r="RIB76" s="416"/>
      <c r="RIC76" s="416"/>
      <c r="RID76" s="416"/>
      <c r="RIE76" s="416"/>
      <c r="RIF76" s="416"/>
      <c r="RIG76" s="416"/>
      <c r="RIH76" s="416"/>
      <c r="RII76" s="416"/>
      <c r="RIJ76" s="416"/>
      <c r="RIK76" s="416"/>
      <c r="RIL76" s="416"/>
      <c r="RIM76" s="416"/>
      <c r="RIN76" s="416"/>
      <c r="RIO76" s="416"/>
      <c r="RIP76" s="416"/>
      <c r="RIQ76" s="416"/>
      <c r="RIR76" s="417"/>
      <c r="RIS76" s="415"/>
      <c r="RIT76" s="416"/>
      <c r="RIU76" s="416"/>
      <c r="RIV76" s="416"/>
      <c r="RIW76" s="416"/>
      <c r="RIX76" s="416"/>
      <c r="RIY76" s="416"/>
      <c r="RIZ76" s="416"/>
      <c r="RJA76" s="416"/>
      <c r="RJB76" s="416"/>
      <c r="RJC76" s="416"/>
      <c r="RJD76" s="416"/>
      <c r="RJE76" s="416"/>
      <c r="RJF76" s="416"/>
      <c r="RJG76" s="416"/>
      <c r="RJH76" s="416"/>
      <c r="RJI76" s="416"/>
      <c r="RJJ76" s="416"/>
      <c r="RJK76" s="416"/>
      <c r="RJL76" s="416"/>
      <c r="RJM76" s="416"/>
      <c r="RJN76" s="416"/>
      <c r="RJO76" s="416"/>
      <c r="RJP76" s="416"/>
      <c r="RJQ76" s="416"/>
      <c r="RJR76" s="416"/>
      <c r="RJS76" s="416"/>
      <c r="RJT76" s="416"/>
      <c r="RJU76" s="416"/>
      <c r="RJV76" s="417"/>
      <c r="RJW76" s="415"/>
      <c r="RJX76" s="416"/>
      <c r="RJY76" s="416"/>
      <c r="RJZ76" s="416"/>
      <c r="RKA76" s="416"/>
      <c r="RKB76" s="416"/>
      <c r="RKC76" s="416"/>
      <c r="RKD76" s="416"/>
      <c r="RKE76" s="416"/>
      <c r="RKF76" s="416"/>
      <c r="RKG76" s="416"/>
      <c r="RKH76" s="416"/>
      <c r="RKI76" s="416"/>
      <c r="RKJ76" s="416"/>
      <c r="RKK76" s="416"/>
      <c r="RKL76" s="416"/>
      <c r="RKM76" s="416"/>
      <c r="RKN76" s="416"/>
      <c r="RKO76" s="416"/>
      <c r="RKP76" s="416"/>
      <c r="RKQ76" s="416"/>
      <c r="RKR76" s="416"/>
      <c r="RKS76" s="416"/>
      <c r="RKT76" s="416"/>
      <c r="RKU76" s="416"/>
      <c r="RKV76" s="416"/>
      <c r="RKW76" s="416"/>
      <c r="RKX76" s="416"/>
      <c r="RKY76" s="416"/>
      <c r="RKZ76" s="417"/>
      <c r="RLA76" s="415"/>
      <c r="RLB76" s="416"/>
      <c r="RLC76" s="416"/>
      <c r="RLD76" s="416"/>
      <c r="RLE76" s="416"/>
      <c r="RLF76" s="416"/>
      <c r="RLG76" s="416"/>
      <c r="RLH76" s="416"/>
      <c r="RLI76" s="416"/>
      <c r="RLJ76" s="416"/>
      <c r="RLK76" s="416"/>
      <c r="RLL76" s="416"/>
      <c r="RLM76" s="416"/>
      <c r="RLN76" s="416"/>
      <c r="RLO76" s="416"/>
      <c r="RLP76" s="416"/>
      <c r="RLQ76" s="416"/>
      <c r="RLR76" s="416"/>
      <c r="RLS76" s="416"/>
      <c r="RLT76" s="416"/>
      <c r="RLU76" s="416"/>
      <c r="RLV76" s="416"/>
      <c r="RLW76" s="416"/>
      <c r="RLX76" s="416"/>
      <c r="RLY76" s="416"/>
      <c r="RLZ76" s="416"/>
      <c r="RMA76" s="416"/>
      <c r="RMB76" s="416"/>
      <c r="RMC76" s="416"/>
      <c r="RMD76" s="417"/>
      <c r="RME76" s="415"/>
      <c r="RMF76" s="416"/>
      <c r="RMG76" s="416"/>
      <c r="RMH76" s="416"/>
      <c r="RMI76" s="416"/>
      <c r="RMJ76" s="416"/>
      <c r="RMK76" s="416"/>
      <c r="RML76" s="416"/>
      <c r="RMM76" s="416"/>
      <c r="RMN76" s="416"/>
      <c r="RMO76" s="416"/>
      <c r="RMP76" s="416"/>
      <c r="RMQ76" s="416"/>
      <c r="RMR76" s="416"/>
      <c r="RMS76" s="416"/>
      <c r="RMT76" s="416"/>
      <c r="RMU76" s="416"/>
      <c r="RMV76" s="416"/>
      <c r="RMW76" s="416"/>
      <c r="RMX76" s="416"/>
      <c r="RMY76" s="416"/>
      <c r="RMZ76" s="416"/>
      <c r="RNA76" s="416"/>
      <c r="RNB76" s="416"/>
      <c r="RNC76" s="416"/>
      <c r="RND76" s="416"/>
      <c r="RNE76" s="416"/>
      <c r="RNF76" s="416"/>
      <c r="RNG76" s="416"/>
      <c r="RNH76" s="417"/>
      <c r="RNI76" s="415"/>
      <c r="RNJ76" s="416"/>
      <c r="RNK76" s="416"/>
      <c r="RNL76" s="416"/>
      <c r="RNM76" s="416"/>
      <c r="RNN76" s="416"/>
      <c r="RNO76" s="416"/>
      <c r="RNP76" s="416"/>
      <c r="RNQ76" s="416"/>
      <c r="RNR76" s="416"/>
      <c r="RNS76" s="416"/>
      <c r="RNT76" s="416"/>
      <c r="RNU76" s="416"/>
      <c r="RNV76" s="416"/>
      <c r="RNW76" s="416"/>
      <c r="RNX76" s="416"/>
      <c r="RNY76" s="416"/>
      <c r="RNZ76" s="416"/>
      <c r="ROA76" s="416"/>
      <c r="ROB76" s="416"/>
      <c r="ROC76" s="416"/>
      <c r="ROD76" s="416"/>
      <c r="ROE76" s="416"/>
      <c r="ROF76" s="416"/>
      <c r="ROG76" s="416"/>
      <c r="ROH76" s="416"/>
      <c r="ROI76" s="416"/>
      <c r="ROJ76" s="416"/>
      <c r="ROK76" s="416"/>
      <c r="ROL76" s="417"/>
      <c r="ROM76" s="415"/>
      <c r="RON76" s="416"/>
      <c r="ROO76" s="416"/>
      <c r="ROP76" s="416"/>
      <c r="ROQ76" s="416"/>
      <c r="ROR76" s="416"/>
      <c r="ROS76" s="416"/>
      <c r="ROT76" s="416"/>
      <c r="ROU76" s="416"/>
      <c r="ROV76" s="416"/>
      <c r="ROW76" s="416"/>
      <c r="ROX76" s="416"/>
      <c r="ROY76" s="416"/>
      <c r="ROZ76" s="416"/>
      <c r="RPA76" s="416"/>
      <c r="RPB76" s="416"/>
      <c r="RPC76" s="416"/>
      <c r="RPD76" s="416"/>
      <c r="RPE76" s="416"/>
      <c r="RPF76" s="416"/>
      <c r="RPG76" s="416"/>
      <c r="RPH76" s="416"/>
      <c r="RPI76" s="416"/>
      <c r="RPJ76" s="416"/>
      <c r="RPK76" s="416"/>
      <c r="RPL76" s="416"/>
      <c r="RPM76" s="416"/>
      <c r="RPN76" s="416"/>
      <c r="RPO76" s="416"/>
      <c r="RPP76" s="417"/>
      <c r="RPQ76" s="415"/>
      <c r="RPR76" s="416"/>
      <c r="RPS76" s="416"/>
      <c r="RPT76" s="416"/>
      <c r="RPU76" s="416"/>
      <c r="RPV76" s="416"/>
      <c r="RPW76" s="416"/>
      <c r="RPX76" s="416"/>
      <c r="RPY76" s="416"/>
      <c r="RPZ76" s="416"/>
      <c r="RQA76" s="416"/>
      <c r="RQB76" s="416"/>
      <c r="RQC76" s="416"/>
      <c r="RQD76" s="416"/>
      <c r="RQE76" s="416"/>
      <c r="RQF76" s="416"/>
      <c r="RQG76" s="416"/>
      <c r="RQH76" s="416"/>
      <c r="RQI76" s="416"/>
      <c r="RQJ76" s="416"/>
      <c r="RQK76" s="416"/>
      <c r="RQL76" s="416"/>
      <c r="RQM76" s="416"/>
      <c r="RQN76" s="416"/>
      <c r="RQO76" s="416"/>
      <c r="RQP76" s="416"/>
      <c r="RQQ76" s="416"/>
      <c r="RQR76" s="416"/>
      <c r="RQS76" s="416"/>
      <c r="RQT76" s="417"/>
      <c r="RQU76" s="415"/>
      <c r="RQV76" s="416"/>
      <c r="RQW76" s="416"/>
      <c r="RQX76" s="416"/>
      <c r="RQY76" s="416"/>
      <c r="RQZ76" s="416"/>
      <c r="RRA76" s="416"/>
      <c r="RRB76" s="416"/>
      <c r="RRC76" s="416"/>
      <c r="RRD76" s="416"/>
      <c r="RRE76" s="416"/>
      <c r="RRF76" s="416"/>
      <c r="RRG76" s="416"/>
      <c r="RRH76" s="416"/>
      <c r="RRI76" s="416"/>
      <c r="RRJ76" s="416"/>
      <c r="RRK76" s="416"/>
      <c r="RRL76" s="416"/>
      <c r="RRM76" s="416"/>
      <c r="RRN76" s="416"/>
      <c r="RRO76" s="416"/>
      <c r="RRP76" s="416"/>
      <c r="RRQ76" s="416"/>
      <c r="RRR76" s="416"/>
      <c r="RRS76" s="416"/>
      <c r="RRT76" s="416"/>
      <c r="RRU76" s="416"/>
      <c r="RRV76" s="416"/>
      <c r="RRW76" s="416"/>
      <c r="RRX76" s="417"/>
      <c r="RRY76" s="415"/>
      <c r="RRZ76" s="416"/>
      <c r="RSA76" s="416"/>
      <c r="RSB76" s="416"/>
      <c r="RSC76" s="416"/>
      <c r="RSD76" s="416"/>
      <c r="RSE76" s="416"/>
      <c r="RSF76" s="416"/>
      <c r="RSG76" s="416"/>
      <c r="RSH76" s="416"/>
      <c r="RSI76" s="416"/>
      <c r="RSJ76" s="416"/>
      <c r="RSK76" s="416"/>
      <c r="RSL76" s="416"/>
      <c r="RSM76" s="416"/>
      <c r="RSN76" s="416"/>
      <c r="RSO76" s="416"/>
      <c r="RSP76" s="416"/>
      <c r="RSQ76" s="416"/>
      <c r="RSR76" s="416"/>
      <c r="RSS76" s="416"/>
      <c r="RST76" s="416"/>
      <c r="RSU76" s="416"/>
      <c r="RSV76" s="416"/>
      <c r="RSW76" s="416"/>
      <c r="RSX76" s="416"/>
      <c r="RSY76" s="416"/>
      <c r="RSZ76" s="416"/>
      <c r="RTA76" s="416"/>
      <c r="RTB76" s="417"/>
      <c r="RTC76" s="415"/>
      <c r="RTD76" s="416"/>
      <c r="RTE76" s="416"/>
      <c r="RTF76" s="416"/>
      <c r="RTG76" s="416"/>
      <c r="RTH76" s="416"/>
      <c r="RTI76" s="416"/>
      <c r="RTJ76" s="416"/>
      <c r="RTK76" s="416"/>
      <c r="RTL76" s="416"/>
      <c r="RTM76" s="416"/>
      <c r="RTN76" s="416"/>
      <c r="RTO76" s="416"/>
      <c r="RTP76" s="416"/>
      <c r="RTQ76" s="416"/>
      <c r="RTR76" s="416"/>
      <c r="RTS76" s="416"/>
      <c r="RTT76" s="416"/>
      <c r="RTU76" s="416"/>
      <c r="RTV76" s="416"/>
      <c r="RTW76" s="416"/>
      <c r="RTX76" s="416"/>
      <c r="RTY76" s="416"/>
      <c r="RTZ76" s="416"/>
      <c r="RUA76" s="416"/>
      <c r="RUB76" s="416"/>
      <c r="RUC76" s="416"/>
      <c r="RUD76" s="416"/>
      <c r="RUE76" s="416"/>
      <c r="RUF76" s="417"/>
      <c r="RUG76" s="415"/>
      <c r="RUH76" s="416"/>
      <c r="RUI76" s="416"/>
      <c r="RUJ76" s="416"/>
      <c r="RUK76" s="416"/>
      <c r="RUL76" s="416"/>
      <c r="RUM76" s="416"/>
      <c r="RUN76" s="416"/>
      <c r="RUO76" s="416"/>
      <c r="RUP76" s="416"/>
      <c r="RUQ76" s="416"/>
      <c r="RUR76" s="416"/>
      <c r="RUS76" s="416"/>
      <c r="RUT76" s="416"/>
      <c r="RUU76" s="416"/>
      <c r="RUV76" s="416"/>
      <c r="RUW76" s="416"/>
      <c r="RUX76" s="416"/>
      <c r="RUY76" s="416"/>
      <c r="RUZ76" s="416"/>
      <c r="RVA76" s="416"/>
      <c r="RVB76" s="416"/>
      <c r="RVC76" s="416"/>
      <c r="RVD76" s="416"/>
      <c r="RVE76" s="416"/>
      <c r="RVF76" s="416"/>
      <c r="RVG76" s="416"/>
      <c r="RVH76" s="416"/>
      <c r="RVI76" s="416"/>
      <c r="RVJ76" s="417"/>
      <c r="RVK76" s="415"/>
      <c r="RVL76" s="416"/>
      <c r="RVM76" s="416"/>
      <c r="RVN76" s="416"/>
      <c r="RVO76" s="416"/>
      <c r="RVP76" s="416"/>
      <c r="RVQ76" s="416"/>
      <c r="RVR76" s="416"/>
      <c r="RVS76" s="416"/>
      <c r="RVT76" s="416"/>
      <c r="RVU76" s="416"/>
      <c r="RVV76" s="416"/>
      <c r="RVW76" s="416"/>
      <c r="RVX76" s="416"/>
      <c r="RVY76" s="416"/>
      <c r="RVZ76" s="416"/>
      <c r="RWA76" s="416"/>
      <c r="RWB76" s="416"/>
      <c r="RWC76" s="416"/>
      <c r="RWD76" s="416"/>
      <c r="RWE76" s="416"/>
      <c r="RWF76" s="416"/>
      <c r="RWG76" s="416"/>
      <c r="RWH76" s="416"/>
      <c r="RWI76" s="416"/>
      <c r="RWJ76" s="416"/>
      <c r="RWK76" s="416"/>
      <c r="RWL76" s="416"/>
      <c r="RWM76" s="416"/>
      <c r="RWN76" s="417"/>
      <c r="RWO76" s="415"/>
      <c r="RWP76" s="416"/>
      <c r="RWQ76" s="416"/>
      <c r="RWR76" s="416"/>
      <c r="RWS76" s="416"/>
      <c r="RWT76" s="416"/>
      <c r="RWU76" s="416"/>
      <c r="RWV76" s="416"/>
      <c r="RWW76" s="416"/>
      <c r="RWX76" s="416"/>
      <c r="RWY76" s="416"/>
      <c r="RWZ76" s="416"/>
      <c r="RXA76" s="416"/>
      <c r="RXB76" s="416"/>
      <c r="RXC76" s="416"/>
      <c r="RXD76" s="416"/>
      <c r="RXE76" s="416"/>
      <c r="RXF76" s="416"/>
      <c r="RXG76" s="416"/>
      <c r="RXH76" s="416"/>
      <c r="RXI76" s="416"/>
      <c r="RXJ76" s="416"/>
      <c r="RXK76" s="416"/>
      <c r="RXL76" s="416"/>
      <c r="RXM76" s="416"/>
      <c r="RXN76" s="416"/>
      <c r="RXO76" s="416"/>
      <c r="RXP76" s="416"/>
      <c r="RXQ76" s="416"/>
      <c r="RXR76" s="417"/>
      <c r="RXS76" s="415"/>
      <c r="RXT76" s="416"/>
      <c r="RXU76" s="416"/>
      <c r="RXV76" s="416"/>
      <c r="RXW76" s="416"/>
      <c r="RXX76" s="416"/>
      <c r="RXY76" s="416"/>
      <c r="RXZ76" s="416"/>
      <c r="RYA76" s="416"/>
      <c r="RYB76" s="416"/>
      <c r="RYC76" s="416"/>
      <c r="RYD76" s="416"/>
      <c r="RYE76" s="416"/>
      <c r="RYF76" s="416"/>
      <c r="RYG76" s="416"/>
      <c r="RYH76" s="416"/>
      <c r="RYI76" s="416"/>
      <c r="RYJ76" s="416"/>
      <c r="RYK76" s="416"/>
      <c r="RYL76" s="416"/>
      <c r="RYM76" s="416"/>
      <c r="RYN76" s="416"/>
      <c r="RYO76" s="416"/>
      <c r="RYP76" s="416"/>
      <c r="RYQ76" s="416"/>
      <c r="RYR76" s="416"/>
      <c r="RYS76" s="416"/>
      <c r="RYT76" s="416"/>
      <c r="RYU76" s="416"/>
      <c r="RYV76" s="417"/>
      <c r="RYW76" s="415"/>
      <c r="RYX76" s="416"/>
      <c r="RYY76" s="416"/>
      <c r="RYZ76" s="416"/>
      <c r="RZA76" s="416"/>
      <c r="RZB76" s="416"/>
      <c r="RZC76" s="416"/>
      <c r="RZD76" s="416"/>
      <c r="RZE76" s="416"/>
      <c r="RZF76" s="416"/>
      <c r="RZG76" s="416"/>
      <c r="RZH76" s="416"/>
      <c r="RZI76" s="416"/>
      <c r="RZJ76" s="416"/>
      <c r="RZK76" s="416"/>
      <c r="RZL76" s="416"/>
      <c r="RZM76" s="416"/>
      <c r="RZN76" s="416"/>
      <c r="RZO76" s="416"/>
      <c r="RZP76" s="416"/>
      <c r="RZQ76" s="416"/>
      <c r="RZR76" s="416"/>
      <c r="RZS76" s="416"/>
      <c r="RZT76" s="416"/>
      <c r="RZU76" s="416"/>
      <c r="RZV76" s="416"/>
      <c r="RZW76" s="416"/>
      <c r="RZX76" s="416"/>
      <c r="RZY76" s="416"/>
      <c r="RZZ76" s="417"/>
      <c r="SAA76" s="415"/>
      <c r="SAB76" s="416"/>
      <c r="SAC76" s="416"/>
      <c r="SAD76" s="416"/>
      <c r="SAE76" s="416"/>
      <c r="SAF76" s="416"/>
      <c r="SAG76" s="416"/>
      <c r="SAH76" s="416"/>
      <c r="SAI76" s="416"/>
      <c r="SAJ76" s="416"/>
      <c r="SAK76" s="416"/>
      <c r="SAL76" s="416"/>
      <c r="SAM76" s="416"/>
      <c r="SAN76" s="416"/>
      <c r="SAO76" s="416"/>
      <c r="SAP76" s="416"/>
      <c r="SAQ76" s="416"/>
      <c r="SAR76" s="416"/>
      <c r="SAS76" s="416"/>
      <c r="SAT76" s="416"/>
      <c r="SAU76" s="416"/>
      <c r="SAV76" s="416"/>
      <c r="SAW76" s="416"/>
      <c r="SAX76" s="416"/>
      <c r="SAY76" s="416"/>
      <c r="SAZ76" s="416"/>
      <c r="SBA76" s="416"/>
      <c r="SBB76" s="416"/>
      <c r="SBC76" s="416"/>
      <c r="SBD76" s="417"/>
      <c r="SBE76" s="415"/>
      <c r="SBF76" s="416"/>
      <c r="SBG76" s="416"/>
      <c r="SBH76" s="416"/>
      <c r="SBI76" s="416"/>
      <c r="SBJ76" s="416"/>
      <c r="SBK76" s="416"/>
      <c r="SBL76" s="416"/>
      <c r="SBM76" s="416"/>
      <c r="SBN76" s="416"/>
      <c r="SBO76" s="416"/>
      <c r="SBP76" s="416"/>
      <c r="SBQ76" s="416"/>
      <c r="SBR76" s="416"/>
      <c r="SBS76" s="416"/>
      <c r="SBT76" s="416"/>
      <c r="SBU76" s="416"/>
      <c r="SBV76" s="416"/>
      <c r="SBW76" s="416"/>
      <c r="SBX76" s="416"/>
      <c r="SBY76" s="416"/>
      <c r="SBZ76" s="416"/>
      <c r="SCA76" s="416"/>
      <c r="SCB76" s="416"/>
      <c r="SCC76" s="416"/>
      <c r="SCD76" s="416"/>
      <c r="SCE76" s="416"/>
      <c r="SCF76" s="416"/>
      <c r="SCG76" s="416"/>
      <c r="SCH76" s="417"/>
      <c r="SCI76" s="415"/>
      <c r="SCJ76" s="416"/>
      <c r="SCK76" s="416"/>
      <c r="SCL76" s="416"/>
      <c r="SCM76" s="416"/>
      <c r="SCN76" s="416"/>
      <c r="SCO76" s="416"/>
      <c r="SCP76" s="416"/>
      <c r="SCQ76" s="416"/>
      <c r="SCR76" s="416"/>
      <c r="SCS76" s="416"/>
      <c r="SCT76" s="416"/>
      <c r="SCU76" s="416"/>
      <c r="SCV76" s="416"/>
      <c r="SCW76" s="416"/>
      <c r="SCX76" s="416"/>
      <c r="SCY76" s="416"/>
      <c r="SCZ76" s="416"/>
      <c r="SDA76" s="416"/>
      <c r="SDB76" s="416"/>
      <c r="SDC76" s="416"/>
      <c r="SDD76" s="416"/>
      <c r="SDE76" s="416"/>
      <c r="SDF76" s="416"/>
      <c r="SDG76" s="416"/>
      <c r="SDH76" s="416"/>
      <c r="SDI76" s="416"/>
      <c r="SDJ76" s="416"/>
      <c r="SDK76" s="416"/>
      <c r="SDL76" s="417"/>
      <c r="SDM76" s="415"/>
      <c r="SDN76" s="416"/>
      <c r="SDO76" s="416"/>
      <c r="SDP76" s="416"/>
      <c r="SDQ76" s="416"/>
      <c r="SDR76" s="416"/>
      <c r="SDS76" s="416"/>
      <c r="SDT76" s="416"/>
      <c r="SDU76" s="416"/>
      <c r="SDV76" s="416"/>
      <c r="SDW76" s="416"/>
      <c r="SDX76" s="416"/>
      <c r="SDY76" s="416"/>
      <c r="SDZ76" s="416"/>
      <c r="SEA76" s="416"/>
      <c r="SEB76" s="416"/>
      <c r="SEC76" s="416"/>
      <c r="SED76" s="416"/>
      <c r="SEE76" s="416"/>
      <c r="SEF76" s="416"/>
      <c r="SEG76" s="416"/>
      <c r="SEH76" s="416"/>
      <c r="SEI76" s="416"/>
      <c r="SEJ76" s="416"/>
      <c r="SEK76" s="416"/>
      <c r="SEL76" s="416"/>
      <c r="SEM76" s="416"/>
      <c r="SEN76" s="416"/>
      <c r="SEO76" s="416"/>
      <c r="SEP76" s="417"/>
      <c r="SEQ76" s="415"/>
      <c r="SER76" s="416"/>
      <c r="SES76" s="416"/>
      <c r="SET76" s="416"/>
      <c r="SEU76" s="416"/>
      <c r="SEV76" s="416"/>
      <c r="SEW76" s="416"/>
      <c r="SEX76" s="416"/>
      <c r="SEY76" s="416"/>
      <c r="SEZ76" s="416"/>
      <c r="SFA76" s="416"/>
      <c r="SFB76" s="416"/>
      <c r="SFC76" s="416"/>
      <c r="SFD76" s="416"/>
      <c r="SFE76" s="416"/>
      <c r="SFF76" s="416"/>
      <c r="SFG76" s="416"/>
      <c r="SFH76" s="416"/>
      <c r="SFI76" s="416"/>
      <c r="SFJ76" s="416"/>
      <c r="SFK76" s="416"/>
      <c r="SFL76" s="416"/>
      <c r="SFM76" s="416"/>
      <c r="SFN76" s="416"/>
      <c r="SFO76" s="416"/>
      <c r="SFP76" s="416"/>
      <c r="SFQ76" s="416"/>
      <c r="SFR76" s="416"/>
      <c r="SFS76" s="416"/>
      <c r="SFT76" s="417"/>
      <c r="SFU76" s="415"/>
      <c r="SFV76" s="416"/>
      <c r="SFW76" s="416"/>
      <c r="SFX76" s="416"/>
      <c r="SFY76" s="416"/>
      <c r="SFZ76" s="416"/>
      <c r="SGA76" s="416"/>
      <c r="SGB76" s="416"/>
      <c r="SGC76" s="416"/>
      <c r="SGD76" s="416"/>
      <c r="SGE76" s="416"/>
      <c r="SGF76" s="416"/>
      <c r="SGG76" s="416"/>
      <c r="SGH76" s="416"/>
      <c r="SGI76" s="416"/>
      <c r="SGJ76" s="416"/>
      <c r="SGK76" s="416"/>
      <c r="SGL76" s="416"/>
      <c r="SGM76" s="416"/>
      <c r="SGN76" s="416"/>
      <c r="SGO76" s="416"/>
      <c r="SGP76" s="416"/>
      <c r="SGQ76" s="416"/>
      <c r="SGR76" s="416"/>
      <c r="SGS76" s="416"/>
      <c r="SGT76" s="416"/>
      <c r="SGU76" s="416"/>
      <c r="SGV76" s="416"/>
      <c r="SGW76" s="416"/>
      <c r="SGX76" s="417"/>
      <c r="SGY76" s="415"/>
      <c r="SGZ76" s="416"/>
      <c r="SHA76" s="416"/>
      <c r="SHB76" s="416"/>
      <c r="SHC76" s="416"/>
      <c r="SHD76" s="416"/>
      <c r="SHE76" s="416"/>
      <c r="SHF76" s="416"/>
      <c r="SHG76" s="416"/>
      <c r="SHH76" s="416"/>
      <c r="SHI76" s="416"/>
      <c r="SHJ76" s="416"/>
      <c r="SHK76" s="416"/>
      <c r="SHL76" s="416"/>
      <c r="SHM76" s="416"/>
      <c r="SHN76" s="416"/>
      <c r="SHO76" s="416"/>
      <c r="SHP76" s="416"/>
      <c r="SHQ76" s="416"/>
      <c r="SHR76" s="416"/>
      <c r="SHS76" s="416"/>
      <c r="SHT76" s="416"/>
      <c r="SHU76" s="416"/>
      <c r="SHV76" s="416"/>
      <c r="SHW76" s="416"/>
      <c r="SHX76" s="416"/>
      <c r="SHY76" s="416"/>
      <c r="SHZ76" s="416"/>
      <c r="SIA76" s="416"/>
      <c r="SIB76" s="417"/>
      <c r="SIC76" s="415"/>
      <c r="SID76" s="416"/>
      <c r="SIE76" s="416"/>
      <c r="SIF76" s="416"/>
      <c r="SIG76" s="416"/>
      <c r="SIH76" s="416"/>
      <c r="SII76" s="416"/>
      <c r="SIJ76" s="416"/>
      <c r="SIK76" s="416"/>
      <c r="SIL76" s="416"/>
      <c r="SIM76" s="416"/>
      <c r="SIN76" s="416"/>
      <c r="SIO76" s="416"/>
      <c r="SIP76" s="416"/>
      <c r="SIQ76" s="416"/>
      <c r="SIR76" s="416"/>
      <c r="SIS76" s="416"/>
      <c r="SIT76" s="416"/>
      <c r="SIU76" s="416"/>
      <c r="SIV76" s="416"/>
      <c r="SIW76" s="416"/>
      <c r="SIX76" s="416"/>
      <c r="SIY76" s="416"/>
      <c r="SIZ76" s="416"/>
      <c r="SJA76" s="416"/>
      <c r="SJB76" s="416"/>
      <c r="SJC76" s="416"/>
      <c r="SJD76" s="416"/>
      <c r="SJE76" s="416"/>
      <c r="SJF76" s="417"/>
      <c r="SJG76" s="415"/>
      <c r="SJH76" s="416"/>
      <c r="SJI76" s="416"/>
      <c r="SJJ76" s="416"/>
      <c r="SJK76" s="416"/>
      <c r="SJL76" s="416"/>
      <c r="SJM76" s="416"/>
      <c r="SJN76" s="416"/>
      <c r="SJO76" s="416"/>
      <c r="SJP76" s="416"/>
      <c r="SJQ76" s="416"/>
      <c r="SJR76" s="416"/>
      <c r="SJS76" s="416"/>
      <c r="SJT76" s="416"/>
      <c r="SJU76" s="416"/>
      <c r="SJV76" s="416"/>
      <c r="SJW76" s="416"/>
      <c r="SJX76" s="416"/>
      <c r="SJY76" s="416"/>
      <c r="SJZ76" s="416"/>
      <c r="SKA76" s="416"/>
      <c r="SKB76" s="416"/>
      <c r="SKC76" s="416"/>
      <c r="SKD76" s="416"/>
      <c r="SKE76" s="416"/>
      <c r="SKF76" s="416"/>
      <c r="SKG76" s="416"/>
      <c r="SKH76" s="416"/>
      <c r="SKI76" s="416"/>
      <c r="SKJ76" s="417"/>
      <c r="SKK76" s="415"/>
      <c r="SKL76" s="416"/>
      <c r="SKM76" s="416"/>
      <c r="SKN76" s="416"/>
      <c r="SKO76" s="416"/>
      <c r="SKP76" s="416"/>
      <c r="SKQ76" s="416"/>
      <c r="SKR76" s="416"/>
      <c r="SKS76" s="416"/>
      <c r="SKT76" s="416"/>
      <c r="SKU76" s="416"/>
      <c r="SKV76" s="416"/>
      <c r="SKW76" s="416"/>
      <c r="SKX76" s="416"/>
      <c r="SKY76" s="416"/>
      <c r="SKZ76" s="416"/>
      <c r="SLA76" s="416"/>
      <c r="SLB76" s="416"/>
      <c r="SLC76" s="416"/>
      <c r="SLD76" s="416"/>
      <c r="SLE76" s="416"/>
      <c r="SLF76" s="416"/>
      <c r="SLG76" s="416"/>
      <c r="SLH76" s="416"/>
      <c r="SLI76" s="416"/>
      <c r="SLJ76" s="416"/>
      <c r="SLK76" s="416"/>
      <c r="SLL76" s="416"/>
      <c r="SLM76" s="416"/>
      <c r="SLN76" s="417"/>
      <c r="SLO76" s="415"/>
      <c r="SLP76" s="416"/>
      <c r="SLQ76" s="416"/>
      <c r="SLR76" s="416"/>
      <c r="SLS76" s="416"/>
      <c r="SLT76" s="416"/>
      <c r="SLU76" s="416"/>
      <c r="SLV76" s="416"/>
      <c r="SLW76" s="416"/>
      <c r="SLX76" s="416"/>
      <c r="SLY76" s="416"/>
      <c r="SLZ76" s="416"/>
      <c r="SMA76" s="416"/>
      <c r="SMB76" s="416"/>
      <c r="SMC76" s="416"/>
      <c r="SMD76" s="416"/>
      <c r="SME76" s="416"/>
      <c r="SMF76" s="416"/>
      <c r="SMG76" s="416"/>
      <c r="SMH76" s="416"/>
      <c r="SMI76" s="416"/>
      <c r="SMJ76" s="416"/>
      <c r="SMK76" s="416"/>
      <c r="SML76" s="416"/>
      <c r="SMM76" s="416"/>
      <c r="SMN76" s="416"/>
      <c r="SMO76" s="416"/>
      <c r="SMP76" s="416"/>
      <c r="SMQ76" s="416"/>
      <c r="SMR76" s="417"/>
      <c r="SMS76" s="415"/>
      <c r="SMT76" s="416"/>
      <c r="SMU76" s="416"/>
      <c r="SMV76" s="416"/>
      <c r="SMW76" s="416"/>
      <c r="SMX76" s="416"/>
      <c r="SMY76" s="416"/>
      <c r="SMZ76" s="416"/>
      <c r="SNA76" s="416"/>
      <c r="SNB76" s="416"/>
      <c r="SNC76" s="416"/>
      <c r="SND76" s="416"/>
      <c r="SNE76" s="416"/>
      <c r="SNF76" s="416"/>
      <c r="SNG76" s="416"/>
      <c r="SNH76" s="416"/>
      <c r="SNI76" s="416"/>
      <c r="SNJ76" s="416"/>
      <c r="SNK76" s="416"/>
      <c r="SNL76" s="416"/>
      <c r="SNM76" s="416"/>
      <c r="SNN76" s="416"/>
      <c r="SNO76" s="416"/>
      <c r="SNP76" s="416"/>
      <c r="SNQ76" s="416"/>
      <c r="SNR76" s="416"/>
      <c r="SNS76" s="416"/>
      <c r="SNT76" s="416"/>
      <c r="SNU76" s="416"/>
      <c r="SNV76" s="417"/>
      <c r="SNW76" s="415"/>
      <c r="SNX76" s="416"/>
      <c r="SNY76" s="416"/>
      <c r="SNZ76" s="416"/>
      <c r="SOA76" s="416"/>
      <c r="SOB76" s="416"/>
      <c r="SOC76" s="416"/>
      <c r="SOD76" s="416"/>
      <c r="SOE76" s="416"/>
      <c r="SOF76" s="416"/>
      <c r="SOG76" s="416"/>
      <c r="SOH76" s="416"/>
      <c r="SOI76" s="416"/>
      <c r="SOJ76" s="416"/>
      <c r="SOK76" s="416"/>
      <c r="SOL76" s="416"/>
      <c r="SOM76" s="416"/>
      <c r="SON76" s="416"/>
      <c r="SOO76" s="416"/>
      <c r="SOP76" s="416"/>
      <c r="SOQ76" s="416"/>
      <c r="SOR76" s="416"/>
      <c r="SOS76" s="416"/>
      <c r="SOT76" s="416"/>
      <c r="SOU76" s="416"/>
      <c r="SOV76" s="416"/>
      <c r="SOW76" s="416"/>
      <c r="SOX76" s="416"/>
      <c r="SOY76" s="416"/>
      <c r="SOZ76" s="417"/>
      <c r="SPA76" s="415"/>
      <c r="SPB76" s="416"/>
      <c r="SPC76" s="416"/>
      <c r="SPD76" s="416"/>
      <c r="SPE76" s="416"/>
      <c r="SPF76" s="416"/>
      <c r="SPG76" s="416"/>
      <c r="SPH76" s="416"/>
      <c r="SPI76" s="416"/>
      <c r="SPJ76" s="416"/>
      <c r="SPK76" s="416"/>
      <c r="SPL76" s="416"/>
      <c r="SPM76" s="416"/>
      <c r="SPN76" s="416"/>
      <c r="SPO76" s="416"/>
      <c r="SPP76" s="416"/>
      <c r="SPQ76" s="416"/>
      <c r="SPR76" s="416"/>
      <c r="SPS76" s="416"/>
      <c r="SPT76" s="416"/>
      <c r="SPU76" s="416"/>
      <c r="SPV76" s="416"/>
      <c r="SPW76" s="416"/>
      <c r="SPX76" s="416"/>
      <c r="SPY76" s="416"/>
      <c r="SPZ76" s="416"/>
      <c r="SQA76" s="416"/>
      <c r="SQB76" s="416"/>
      <c r="SQC76" s="416"/>
      <c r="SQD76" s="417"/>
      <c r="SQE76" s="415"/>
      <c r="SQF76" s="416"/>
      <c r="SQG76" s="416"/>
      <c r="SQH76" s="416"/>
      <c r="SQI76" s="416"/>
      <c r="SQJ76" s="416"/>
      <c r="SQK76" s="416"/>
      <c r="SQL76" s="416"/>
      <c r="SQM76" s="416"/>
      <c r="SQN76" s="416"/>
      <c r="SQO76" s="416"/>
      <c r="SQP76" s="416"/>
      <c r="SQQ76" s="416"/>
      <c r="SQR76" s="416"/>
      <c r="SQS76" s="416"/>
      <c r="SQT76" s="416"/>
      <c r="SQU76" s="416"/>
      <c r="SQV76" s="416"/>
      <c r="SQW76" s="416"/>
      <c r="SQX76" s="416"/>
      <c r="SQY76" s="416"/>
      <c r="SQZ76" s="416"/>
      <c r="SRA76" s="416"/>
      <c r="SRB76" s="416"/>
      <c r="SRC76" s="416"/>
      <c r="SRD76" s="416"/>
      <c r="SRE76" s="416"/>
      <c r="SRF76" s="416"/>
      <c r="SRG76" s="416"/>
      <c r="SRH76" s="417"/>
      <c r="SRI76" s="415"/>
      <c r="SRJ76" s="416"/>
      <c r="SRK76" s="416"/>
      <c r="SRL76" s="416"/>
      <c r="SRM76" s="416"/>
      <c r="SRN76" s="416"/>
      <c r="SRO76" s="416"/>
      <c r="SRP76" s="416"/>
      <c r="SRQ76" s="416"/>
      <c r="SRR76" s="416"/>
      <c r="SRS76" s="416"/>
      <c r="SRT76" s="416"/>
      <c r="SRU76" s="416"/>
      <c r="SRV76" s="416"/>
      <c r="SRW76" s="416"/>
      <c r="SRX76" s="416"/>
      <c r="SRY76" s="416"/>
      <c r="SRZ76" s="416"/>
      <c r="SSA76" s="416"/>
      <c r="SSB76" s="416"/>
      <c r="SSC76" s="416"/>
      <c r="SSD76" s="416"/>
      <c r="SSE76" s="416"/>
      <c r="SSF76" s="416"/>
      <c r="SSG76" s="416"/>
      <c r="SSH76" s="416"/>
      <c r="SSI76" s="416"/>
      <c r="SSJ76" s="416"/>
      <c r="SSK76" s="416"/>
      <c r="SSL76" s="417"/>
      <c r="SSM76" s="415"/>
      <c r="SSN76" s="416"/>
      <c r="SSO76" s="416"/>
      <c r="SSP76" s="416"/>
      <c r="SSQ76" s="416"/>
      <c r="SSR76" s="416"/>
      <c r="SSS76" s="416"/>
      <c r="SST76" s="416"/>
      <c r="SSU76" s="416"/>
      <c r="SSV76" s="416"/>
      <c r="SSW76" s="416"/>
      <c r="SSX76" s="416"/>
      <c r="SSY76" s="416"/>
      <c r="SSZ76" s="416"/>
      <c r="STA76" s="416"/>
      <c r="STB76" s="416"/>
      <c r="STC76" s="416"/>
      <c r="STD76" s="416"/>
      <c r="STE76" s="416"/>
      <c r="STF76" s="416"/>
      <c r="STG76" s="416"/>
      <c r="STH76" s="416"/>
      <c r="STI76" s="416"/>
      <c r="STJ76" s="416"/>
      <c r="STK76" s="416"/>
      <c r="STL76" s="416"/>
      <c r="STM76" s="416"/>
      <c r="STN76" s="416"/>
      <c r="STO76" s="416"/>
      <c r="STP76" s="417"/>
      <c r="STQ76" s="415"/>
      <c r="STR76" s="416"/>
      <c r="STS76" s="416"/>
      <c r="STT76" s="416"/>
      <c r="STU76" s="416"/>
      <c r="STV76" s="416"/>
      <c r="STW76" s="416"/>
      <c r="STX76" s="416"/>
      <c r="STY76" s="416"/>
      <c r="STZ76" s="416"/>
      <c r="SUA76" s="416"/>
      <c r="SUB76" s="416"/>
      <c r="SUC76" s="416"/>
      <c r="SUD76" s="416"/>
      <c r="SUE76" s="416"/>
      <c r="SUF76" s="416"/>
      <c r="SUG76" s="416"/>
      <c r="SUH76" s="416"/>
      <c r="SUI76" s="416"/>
      <c r="SUJ76" s="416"/>
      <c r="SUK76" s="416"/>
      <c r="SUL76" s="416"/>
      <c r="SUM76" s="416"/>
      <c r="SUN76" s="416"/>
      <c r="SUO76" s="416"/>
      <c r="SUP76" s="416"/>
      <c r="SUQ76" s="416"/>
      <c r="SUR76" s="416"/>
      <c r="SUS76" s="416"/>
      <c r="SUT76" s="417"/>
      <c r="SUU76" s="415"/>
      <c r="SUV76" s="416"/>
      <c r="SUW76" s="416"/>
      <c r="SUX76" s="416"/>
      <c r="SUY76" s="416"/>
      <c r="SUZ76" s="416"/>
      <c r="SVA76" s="416"/>
      <c r="SVB76" s="416"/>
      <c r="SVC76" s="416"/>
      <c r="SVD76" s="416"/>
      <c r="SVE76" s="416"/>
      <c r="SVF76" s="416"/>
      <c r="SVG76" s="416"/>
      <c r="SVH76" s="416"/>
      <c r="SVI76" s="416"/>
      <c r="SVJ76" s="416"/>
      <c r="SVK76" s="416"/>
      <c r="SVL76" s="416"/>
      <c r="SVM76" s="416"/>
      <c r="SVN76" s="416"/>
      <c r="SVO76" s="416"/>
      <c r="SVP76" s="416"/>
      <c r="SVQ76" s="416"/>
      <c r="SVR76" s="416"/>
      <c r="SVS76" s="416"/>
      <c r="SVT76" s="416"/>
      <c r="SVU76" s="416"/>
      <c r="SVV76" s="416"/>
      <c r="SVW76" s="416"/>
      <c r="SVX76" s="417"/>
      <c r="SVY76" s="415"/>
      <c r="SVZ76" s="416"/>
      <c r="SWA76" s="416"/>
      <c r="SWB76" s="416"/>
      <c r="SWC76" s="416"/>
      <c r="SWD76" s="416"/>
      <c r="SWE76" s="416"/>
      <c r="SWF76" s="416"/>
      <c r="SWG76" s="416"/>
      <c r="SWH76" s="416"/>
      <c r="SWI76" s="416"/>
      <c r="SWJ76" s="416"/>
      <c r="SWK76" s="416"/>
      <c r="SWL76" s="416"/>
      <c r="SWM76" s="416"/>
      <c r="SWN76" s="416"/>
      <c r="SWO76" s="416"/>
      <c r="SWP76" s="416"/>
      <c r="SWQ76" s="416"/>
      <c r="SWR76" s="416"/>
      <c r="SWS76" s="416"/>
      <c r="SWT76" s="416"/>
      <c r="SWU76" s="416"/>
      <c r="SWV76" s="416"/>
      <c r="SWW76" s="416"/>
      <c r="SWX76" s="416"/>
      <c r="SWY76" s="416"/>
      <c r="SWZ76" s="416"/>
      <c r="SXA76" s="416"/>
      <c r="SXB76" s="417"/>
      <c r="SXC76" s="415"/>
      <c r="SXD76" s="416"/>
      <c r="SXE76" s="416"/>
      <c r="SXF76" s="416"/>
      <c r="SXG76" s="416"/>
      <c r="SXH76" s="416"/>
      <c r="SXI76" s="416"/>
      <c r="SXJ76" s="416"/>
      <c r="SXK76" s="416"/>
      <c r="SXL76" s="416"/>
      <c r="SXM76" s="416"/>
      <c r="SXN76" s="416"/>
      <c r="SXO76" s="416"/>
      <c r="SXP76" s="416"/>
      <c r="SXQ76" s="416"/>
      <c r="SXR76" s="416"/>
      <c r="SXS76" s="416"/>
      <c r="SXT76" s="416"/>
      <c r="SXU76" s="416"/>
      <c r="SXV76" s="416"/>
      <c r="SXW76" s="416"/>
      <c r="SXX76" s="416"/>
      <c r="SXY76" s="416"/>
      <c r="SXZ76" s="416"/>
      <c r="SYA76" s="416"/>
      <c r="SYB76" s="416"/>
      <c r="SYC76" s="416"/>
      <c r="SYD76" s="416"/>
      <c r="SYE76" s="416"/>
      <c r="SYF76" s="417"/>
      <c r="SYG76" s="415"/>
      <c r="SYH76" s="416"/>
      <c r="SYI76" s="416"/>
      <c r="SYJ76" s="416"/>
      <c r="SYK76" s="416"/>
      <c r="SYL76" s="416"/>
      <c r="SYM76" s="416"/>
      <c r="SYN76" s="416"/>
      <c r="SYO76" s="416"/>
      <c r="SYP76" s="416"/>
      <c r="SYQ76" s="416"/>
      <c r="SYR76" s="416"/>
      <c r="SYS76" s="416"/>
      <c r="SYT76" s="416"/>
      <c r="SYU76" s="416"/>
      <c r="SYV76" s="416"/>
      <c r="SYW76" s="416"/>
      <c r="SYX76" s="416"/>
      <c r="SYY76" s="416"/>
      <c r="SYZ76" s="416"/>
      <c r="SZA76" s="416"/>
      <c r="SZB76" s="416"/>
      <c r="SZC76" s="416"/>
      <c r="SZD76" s="416"/>
      <c r="SZE76" s="416"/>
      <c r="SZF76" s="416"/>
      <c r="SZG76" s="416"/>
      <c r="SZH76" s="416"/>
      <c r="SZI76" s="416"/>
      <c r="SZJ76" s="417"/>
      <c r="SZK76" s="415"/>
      <c r="SZL76" s="416"/>
      <c r="SZM76" s="416"/>
      <c r="SZN76" s="416"/>
      <c r="SZO76" s="416"/>
      <c r="SZP76" s="416"/>
      <c r="SZQ76" s="416"/>
      <c r="SZR76" s="416"/>
      <c r="SZS76" s="416"/>
      <c r="SZT76" s="416"/>
      <c r="SZU76" s="416"/>
      <c r="SZV76" s="416"/>
      <c r="SZW76" s="416"/>
      <c r="SZX76" s="416"/>
      <c r="SZY76" s="416"/>
      <c r="SZZ76" s="416"/>
      <c r="TAA76" s="416"/>
      <c r="TAB76" s="416"/>
      <c r="TAC76" s="416"/>
      <c r="TAD76" s="416"/>
      <c r="TAE76" s="416"/>
      <c r="TAF76" s="416"/>
      <c r="TAG76" s="416"/>
      <c r="TAH76" s="416"/>
      <c r="TAI76" s="416"/>
      <c r="TAJ76" s="416"/>
      <c r="TAK76" s="416"/>
      <c r="TAL76" s="416"/>
      <c r="TAM76" s="416"/>
      <c r="TAN76" s="417"/>
      <c r="TAO76" s="415"/>
      <c r="TAP76" s="416"/>
      <c r="TAQ76" s="416"/>
      <c r="TAR76" s="416"/>
      <c r="TAS76" s="416"/>
      <c r="TAT76" s="416"/>
      <c r="TAU76" s="416"/>
      <c r="TAV76" s="416"/>
      <c r="TAW76" s="416"/>
      <c r="TAX76" s="416"/>
      <c r="TAY76" s="416"/>
      <c r="TAZ76" s="416"/>
      <c r="TBA76" s="416"/>
      <c r="TBB76" s="416"/>
      <c r="TBC76" s="416"/>
      <c r="TBD76" s="416"/>
      <c r="TBE76" s="416"/>
      <c r="TBF76" s="416"/>
      <c r="TBG76" s="416"/>
      <c r="TBH76" s="416"/>
      <c r="TBI76" s="416"/>
      <c r="TBJ76" s="416"/>
      <c r="TBK76" s="416"/>
      <c r="TBL76" s="416"/>
      <c r="TBM76" s="416"/>
      <c r="TBN76" s="416"/>
      <c r="TBO76" s="416"/>
      <c r="TBP76" s="416"/>
      <c r="TBQ76" s="416"/>
      <c r="TBR76" s="417"/>
      <c r="TBS76" s="415"/>
      <c r="TBT76" s="416"/>
      <c r="TBU76" s="416"/>
      <c r="TBV76" s="416"/>
      <c r="TBW76" s="416"/>
      <c r="TBX76" s="416"/>
      <c r="TBY76" s="416"/>
      <c r="TBZ76" s="416"/>
      <c r="TCA76" s="416"/>
      <c r="TCB76" s="416"/>
      <c r="TCC76" s="416"/>
      <c r="TCD76" s="416"/>
      <c r="TCE76" s="416"/>
      <c r="TCF76" s="416"/>
      <c r="TCG76" s="416"/>
      <c r="TCH76" s="416"/>
      <c r="TCI76" s="416"/>
      <c r="TCJ76" s="416"/>
      <c r="TCK76" s="416"/>
      <c r="TCL76" s="416"/>
      <c r="TCM76" s="416"/>
      <c r="TCN76" s="416"/>
      <c r="TCO76" s="416"/>
      <c r="TCP76" s="416"/>
      <c r="TCQ76" s="416"/>
      <c r="TCR76" s="416"/>
      <c r="TCS76" s="416"/>
      <c r="TCT76" s="416"/>
      <c r="TCU76" s="416"/>
      <c r="TCV76" s="417"/>
      <c r="TCW76" s="415"/>
      <c r="TCX76" s="416"/>
      <c r="TCY76" s="416"/>
      <c r="TCZ76" s="416"/>
      <c r="TDA76" s="416"/>
      <c r="TDB76" s="416"/>
      <c r="TDC76" s="416"/>
      <c r="TDD76" s="416"/>
      <c r="TDE76" s="416"/>
      <c r="TDF76" s="416"/>
      <c r="TDG76" s="416"/>
      <c r="TDH76" s="416"/>
      <c r="TDI76" s="416"/>
      <c r="TDJ76" s="416"/>
      <c r="TDK76" s="416"/>
      <c r="TDL76" s="416"/>
      <c r="TDM76" s="416"/>
      <c r="TDN76" s="416"/>
      <c r="TDO76" s="416"/>
      <c r="TDP76" s="416"/>
      <c r="TDQ76" s="416"/>
      <c r="TDR76" s="416"/>
      <c r="TDS76" s="416"/>
      <c r="TDT76" s="416"/>
      <c r="TDU76" s="416"/>
      <c r="TDV76" s="416"/>
      <c r="TDW76" s="416"/>
      <c r="TDX76" s="416"/>
      <c r="TDY76" s="416"/>
      <c r="TDZ76" s="417"/>
      <c r="TEA76" s="415"/>
      <c r="TEB76" s="416"/>
      <c r="TEC76" s="416"/>
      <c r="TED76" s="416"/>
      <c r="TEE76" s="416"/>
      <c r="TEF76" s="416"/>
      <c r="TEG76" s="416"/>
      <c r="TEH76" s="416"/>
      <c r="TEI76" s="416"/>
      <c r="TEJ76" s="416"/>
      <c r="TEK76" s="416"/>
      <c r="TEL76" s="416"/>
      <c r="TEM76" s="416"/>
      <c r="TEN76" s="416"/>
      <c r="TEO76" s="416"/>
      <c r="TEP76" s="416"/>
      <c r="TEQ76" s="416"/>
      <c r="TER76" s="416"/>
      <c r="TES76" s="416"/>
      <c r="TET76" s="416"/>
      <c r="TEU76" s="416"/>
      <c r="TEV76" s="416"/>
      <c r="TEW76" s="416"/>
      <c r="TEX76" s="416"/>
      <c r="TEY76" s="416"/>
      <c r="TEZ76" s="416"/>
      <c r="TFA76" s="416"/>
      <c r="TFB76" s="416"/>
      <c r="TFC76" s="416"/>
      <c r="TFD76" s="417"/>
      <c r="TFE76" s="415"/>
      <c r="TFF76" s="416"/>
      <c r="TFG76" s="416"/>
      <c r="TFH76" s="416"/>
      <c r="TFI76" s="416"/>
      <c r="TFJ76" s="416"/>
      <c r="TFK76" s="416"/>
      <c r="TFL76" s="416"/>
      <c r="TFM76" s="416"/>
      <c r="TFN76" s="416"/>
      <c r="TFO76" s="416"/>
      <c r="TFP76" s="416"/>
      <c r="TFQ76" s="416"/>
      <c r="TFR76" s="416"/>
      <c r="TFS76" s="416"/>
      <c r="TFT76" s="416"/>
      <c r="TFU76" s="416"/>
      <c r="TFV76" s="416"/>
      <c r="TFW76" s="416"/>
      <c r="TFX76" s="416"/>
      <c r="TFY76" s="416"/>
      <c r="TFZ76" s="416"/>
      <c r="TGA76" s="416"/>
      <c r="TGB76" s="416"/>
      <c r="TGC76" s="416"/>
      <c r="TGD76" s="416"/>
      <c r="TGE76" s="416"/>
      <c r="TGF76" s="416"/>
      <c r="TGG76" s="416"/>
      <c r="TGH76" s="417"/>
      <c r="TGI76" s="415"/>
      <c r="TGJ76" s="416"/>
      <c r="TGK76" s="416"/>
      <c r="TGL76" s="416"/>
      <c r="TGM76" s="416"/>
      <c r="TGN76" s="416"/>
      <c r="TGO76" s="416"/>
      <c r="TGP76" s="416"/>
      <c r="TGQ76" s="416"/>
      <c r="TGR76" s="416"/>
      <c r="TGS76" s="416"/>
      <c r="TGT76" s="416"/>
      <c r="TGU76" s="416"/>
      <c r="TGV76" s="416"/>
      <c r="TGW76" s="416"/>
      <c r="TGX76" s="416"/>
      <c r="TGY76" s="416"/>
      <c r="TGZ76" s="416"/>
      <c r="THA76" s="416"/>
      <c r="THB76" s="416"/>
      <c r="THC76" s="416"/>
      <c r="THD76" s="416"/>
      <c r="THE76" s="416"/>
      <c r="THF76" s="416"/>
      <c r="THG76" s="416"/>
      <c r="THH76" s="416"/>
      <c r="THI76" s="416"/>
      <c r="THJ76" s="416"/>
      <c r="THK76" s="416"/>
      <c r="THL76" s="417"/>
      <c r="THM76" s="415"/>
      <c r="THN76" s="416"/>
      <c r="THO76" s="416"/>
      <c r="THP76" s="416"/>
      <c r="THQ76" s="416"/>
      <c r="THR76" s="416"/>
      <c r="THS76" s="416"/>
      <c r="THT76" s="416"/>
      <c r="THU76" s="416"/>
      <c r="THV76" s="416"/>
      <c r="THW76" s="416"/>
      <c r="THX76" s="416"/>
      <c r="THY76" s="416"/>
      <c r="THZ76" s="416"/>
      <c r="TIA76" s="416"/>
      <c r="TIB76" s="416"/>
      <c r="TIC76" s="416"/>
      <c r="TID76" s="416"/>
      <c r="TIE76" s="416"/>
      <c r="TIF76" s="416"/>
      <c r="TIG76" s="416"/>
      <c r="TIH76" s="416"/>
      <c r="TII76" s="416"/>
      <c r="TIJ76" s="416"/>
      <c r="TIK76" s="416"/>
      <c r="TIL76" s="416"/>
      <c r="TIM76" s="416"/>
      <c r="TIN76" s="416"/>
      <c r="TIO76" s="416"/>
      <c r="TIP76" s="417"/>
      <c r="TIQ76" s="415"/>
      <c r="TIR76" s="416"/>
      <c r="TIS76" s="416"/>
      <c r="TIT76" s="416"/>
      <c r="TIU76" s="416"/>
      <c r="TIV76" s="416"/>
      <c r="TIW76" s="416"/>
      <c r="TIX76" s="416"/>
      <c r="TIY76" s="416"/>
      <c r="TIZ76" s="416"/>
      <c r="TJA76" s="416"/>
      <c r="TJB76" s="416"/>
      <c r="TJC76" s="416"/>
      <c r="TJD76" s="416"/>
      <c r="TJE76" s="416"/>
      <c r="TJF76" s="416"/>
      <c r="TJG76" s="416"/>
      <c r="TJH76" s="416"/>
      <c r="TJI76" s="416"/>
      <c r="TJJ76" s="416"/>
      <c r="TJK76" s="416"/>
      <c r="TJL76" s="416"/>
      <c r="TJM76" s="416"/>
      <c r="TJN76" s="416"/>
      <c r="TJO76" s="416"/>
      <c r="TJP76" s="416"/>
      <c r="TJQ76" s="416"/>
      <c r="TJR76" s="416"/>
      <c r="TJS76" s="416"/>
      <c r="TJT76" s="417"/>
      <c r="TJU76" s="415"/>
      <c r="TJV76" s="416"/>
      <c r="TJW76" s="416"/>
      <c r="TJX76" s="416"/>
      <c r="TJY76" s="416"/>
      <c r="TJZ76" s="416"/>
      <c r="TKA76" s="416"/>
      <c r="TKB76" s="416"/>
      <c r="TKC76" s="416"/>
      <c r="TKD76" s="416"/>
      <c r="TKE76" s="416"/>
      <c r="TKF76" s="416"/>
      <c r="TKG76" s="416"/>
      <c r="TKH76" s="416"/>
      <c r="TKI76" s="416"/>
      <c r="TKJ76" s="416"/>
      <c r="TKK76" s="416"/>
      <c r="TKL76" s="416"/>
      <c r="TKM76" s="416"/>
      <c r="TKN76" s="416"/>
      <c r="TKO76" s="416"/>
      <c r="TKP76" s="416"/>
      <c r="TKQ76" s="416"/>
      <c r="TKR76" s="416"/>
      <c r="TKS76" s="416"/>
      <c r="TKT76" s="416"/>
      <c r="TKU76" s="416"/>
      <c r="TKV76" s="416"/>
      <c r="TKW76" s="416"/>
      <c r="TKX76" s="417"/>
      <c r="TKY76" s="415"/>
      <c r="TKZ76" s="416"/>
      <c r="TLA76" s="416"/>
      <c r="TLB76" s="416"/>
      <c r="TLC76" s="416"/>
      <c r="TLD76" s="416"/>
      <c r="TLE76" s="416"/>
      <c r="TLF76" s="416"/>
      <c r="TLG76" s="416"/>
      <c r="TLH76" s="416"/>
      <c r="TLI76" s="416"/>
      <c r="TLJ76" s="416"/>
      <c r="TLK76" s="416"/>
      <c r="TLL76" s="416"/>
      <c r="TLM76" s="416"/>
      <c r="TLN76" s="416"/>
      <c r="TLO76" s="416"/>
      <c r="TLP76" s="416"/>
      <c r="TLQ76" s="416"/>
      <c r="TLR76" s="416"/>
      <c r="TLS76" s="416"/>
      <c r="TLT76" s="416"/>
      <c r="TLU76" s="416"/>
      <c r="TLV76" s="416"/>
      <c r="TLW76" s="416"/>
      <c r="TLX76" s="416"/>
      <c r="TLY76" s="416"/>
      <c r="TLZ76" s="416"/>
      <c r="TMA76" s="416"/>
      <c r="TMB76" s="417"/>
      <c r="TMC76" s="415"/>
      <c r="TMD76" s="416"/>
      <c r="TME76" s="416"/>
      <c r="TMF76" s="416"/>
      <c r="TMG76" s="416"/>
      <c r="TMH76" s="416"/>
      <c r="TMI76" s="416"/>
      <c r="TMJ76" s="416"/>
      <c r="TMK76" s="416"/>
      <c r="TML76" s="416"/>
      <c r="TMM76" s="416"/>
      <c r="TMN76" s="416"/>
      <c r="TMO76" s="416"/>
      <c r="TMP76" s="416"/>
      <c r="TMQ76" s="416"/>
      <c r="TMR76" s="416"/>
      <c r="TMS76" s="416"/>
      <c r="TMT76" s="416"/>
      <c r="TMU76" s="416"/>
      <c r="TMV76" s="416"/>
      <c r="TMW76" s="416"/>
      <c r="TMX76" s="416"/>
      <c r="TMY76" s="416"/>
      <c r="TMZ76" s="416"/>
      <c r="TNA76" s="416"/>
      <c r="TNB76" s="416"/>
      <c r="TNC76" s="416"/>
      <c r="TND76" s="416"/>
      <c r="TNE76" s="416"/>
      <c r="TNF76" s="417"/>
      <c r="TNG76" s="415"/>
      <c r="TNH76" s="416"/>
      <c r="TNI76" s="416"/>
      <c r="TNJ76" s="416"/>
      <c r="TNK76" s="416"/>
      <c r="TNL76" s="416"/>
      <c r="TNM76" s="416"/>
      <c r="TNN76" s="416"/>
      <c r="TNO76" s="416"/>
      <c r="TNP76" s="416"/>
      <c r="TNQ76" s="416"/>
      <c r="TNR76" s="416"/>
      <c r="TNS76" s="416"/>
      <c r="TNT76" s="416"/>
      <c r="TNU76" s="416"/>
      <c r="TNV76" s="416"/>
      <c r="TNW76" s="416"/>
      <c r="TNX76" s="416"/>
      <c r="TNY76" s="416"/>
      <c r="TNZ76" s="416"/>
      <c r="TOA76" s="416"/>
      <c r="TOB76" s="416"/>
      <c r="TOC76" s="416"/>
      <c r="TOD76" s="416"/>
      <c r="TOE76" s="416"/>
      <c r="TOF76" s="416"/>
      <c r="TOG76" s="416"/>
      <c r="TOH76" s="416"/>
      <c r="TOI76" s="416"/>
      <c r="TOJ76" s="417"/>
      <c r="TOK76" s="415"/>
      <c r="TOL76" s="416"/>
      <c r="TOM76" s="416"/>
      <c r="TON76" s="416"/>
      <c r="TOO76" s="416"/>
      <c r="TOP76" s="416"/>
      <c r="TOQ76" s="416"/>
      <c r="TOR76" s="416"/>
      <c r="TOS76" s="416"/>
      <c r="TOT76" s="416"/>
      <c r="TOU76" s="416"/>
      <c r="TOV76" s="416"/>
      <c r="TOW76" s="416"/>
      <c r="TOX76" s="416"/>
      <c r="TOY76" s="416"/>
      <c r="TOZ76" s="416"/>
      <c r="TPA76" s="416"/>
      <c r="TPB76" s="416"/>
      <c r="TPC76" s="416"/>
      <c r="TPD76" s="416"/>
      <c r="TPE76" s="416"/>
      <c r="TPF76" s="416"/>
      <c r="TPG76" s="416"/>
      <c r="TPH76" s="416"/>
      <c r="TPI76" s="416"/>
      <c r="TPJ76" s="416"/>
      <c r="TPK76" s="416"/>
      <c r="TPL76" s="416"/>
      <c r="TPM76" s="416"/>
      <c r="TPN76" s="417"/>
      <c r="TPO76" s="415"/>
      <c r="TPP76" s="416"/>
      <c r="TPQ76" s="416"/>
      <c r="TPR76" s="416"/>
      <c r="TPS76" s="416"/>
      <c r="TPT76" s="416"/>
      <c r="TPU76" s="416"/>
      <c r="TPV76" s="416"/>
      <c r="TPW76" s="416"/>
      <c r="TPX76" s="416"/>
      <c r="TPY76" s="416"/>
      <c r="TPZ76" s="416"/>
      <c r="TQA76" s="416"/>
      <c r="TQB76" s="416"/>
      <c r="TQC76" s="416"/>
      <c r="TQD76" s="416"/>
      <c r="TQE76" s="416"/>
      <c r="TQF76" s="416"/>
      <c r="TQG76" s="416"/>
      <c r="TQH76" s="416"/>
      <c r="TQI76" s="416"/>
      <c r="TQJ76" s="416"/>
      <c r="TQK76" s="416"/>
      <c r="TQL76" s="416"/>
      <c r="TQM76" s="416"/>
      <c r="TQN76" s="416"/>
      <c r="TQO76" s="416"/>
      <c r="TQP76" s="416"/>
      <c r="TQQ76" s="416"/>
      <c r="TQR76" s="417"/>
      <c r="TQS76" s="415"/>
      <c r="TQT76" s="416"/>
      <c r="TQU76" s="416"/>
      <c r="TQV76" s="416"/>
      <c r="TQW76" s="416"/>
      <c r="TQX76" s="416"/>
      <c r="TQY76" s="416"/>
      <c r="TQZ76" s="416"/>
      <c r="TRA76" s="416"/>
      <c r="TRB76" s="416"/>
      <c r="TRC76" s="416"/>
      <c r="TRD76" s="416"/>
      <c r="TRE76" s="416"/>
      <c r="TRF76" s="416"/>
      <c r="TRG76" s="416"/>
      <c r="TRH76" s="416"/>
      <c r="TRI76" s="416"/>
      <c r="TRJ76" s="416"/>
      <c r="TRK76" s="416"/>
      <c r="TRL76" s="416"/>
      <c r="TRM76" s="416"/>
      <c r="TRN76" s="416"/>
      <c r="TRO76" s="416"/>
      <c r="TRP76" s="416"/>
      <c r="TRQ76" s="416"/>
      <c r="TRR76" s="416"/>
      <c r="TRS76" s="416"/>
      <c r="TRT76" s="416"/>
      <c r="TRU76" s="416"/>
      <c r="TRV76" s="417"/>
      <c r="TRW76" s="415"/>
      <c r="TRX76" s="416"/>
      <c r="TRY76" s="416"/>
      <c r="TRZ76" s="416"/>
      <c r="TSA76" s="416"/>
      <c r="TSB76" s="416"/>
      <c r="TSC76" s="416"/>
      <c r="TSD76" s="416"/>
      <c r="TSE76" s="416"/>
      <c r="TSF76" s="416"/>
      <c r="TSG76" s="416"/>
      <c r="TSH76" s="416"/>
      <c r="TSI76" s="416"/>
      <c r="TSJ76" s="416"/>
      <c r="TSK76" s="416"/>
      <c r="TSL76" s="416"/>
      <c r="TSM76" s="416"/>
      <c r="TSN76" s="416"/>
      <c r="TSO76" s="416"/>
      <c r="TSP76" s="416"/>
      <c r="TSQ76" s="416"/>
      <c r="TSR76" s="416"/>
      <c r="TSS76" s="416"/>
      <c r="TST76" s="416"/>
      <c r="TSU76" s="416"/>
      <c r="TSV76" s="416"/>
      <c r="TSW76" s="416"/>
      <c r="TSX76" s="416"/>
      <c r="TSY76" s="416"/>
      <c r="TSZ76" s="417"/>
      <c r="TTA76" s="415"/>
      <c r="TTB76" s="416"/>
      <c r="TTC76" s="416"/>
      <c r="TTD76" s="416"/>
      <c r="TTE76" s="416"/>
      <c r="TTF76" s="416"/>
      <c r="TTG76" s="416"/>
      <c r="TTH76" s="416"/>
      <c r="TTI76" s="416"/>
      <c r="TTJ76" s="416"/>
      <c r="TTK76" s="416"/>
      <c r="TTL76" s="416"/>
      <c r="TTM76" s="416"/>
      <c r="TTN76" s="416"/>
      <c r="TTO76" s="416"/>
      <c r="TTP76" s="416"/>
      <c r="TTQ76" s="416"/>
      <c r="TTR76" s="416"/>
      <c r="TTS76" s="416"/>
      <c r="TTT76" s="416"/>
      <c r="TTU76" s="416"/>
      <c r="TTV76" s="416"/>
      <c r="TTW76" s="416"/>
      <c r="TTX76" s="416"/>
      <c r="TTY76" s="416"/>
      <c r="TTZ76" s="416"/>
      <c r="TUA76" s="416"/>
      <c r="TUB76" s="416"/>
      <c r="TUC76" s="416"/>
      <c r="TUD76" s="417"/>
      <c r="TUE76" s="415"/>
      <c r="TUF76" s="416"/>
      <c r="TUG76" s="416"/>
      <c r="TUH76" s="416"/>
      <c r="TUI76" s="416"/>
      <c r="TUJ76" s="416"/>
      <c r="TUK76" s="416"/>
      <c r="TUL76" s="416"/>
      <c r="TUM76" s="416"/>
      <c r="TUN76" s="416"/>
      <c r="TUO76" s="416"/>
      <c r="TUP76" s="416"/>
      <c r="TUQ76" s="416"/>
      <c r="TUR76" s="416"/>
      <c r="TUS76" s="416"/>
      <c r="TUT76" s="416"/>
      <c r="TUU76" s="416"/>
      <c r="TUV76" s="416"/>
      <c r="TUW76" s="416"/>
      <c r="TUX76" s="416"/>
      <c r="TUY76" s="416"/>
      <c r="TUZ76" s="416"/>
      <c r="TVA76" s="416"/>
      <c r="TVB76" s="416"/>
      <c r="TVC76" s="416"/>
      <c r="TVD76" s="416"/>
      <c r="TVE76" s="416"/>
      <c r="TVF76" s="416"/>
      <c r="TVG76" s="416"/>
      <c r="TVH76" s="417"/>
      <c r="TVI76" s="415"/>
      <c r="TVJ76" s="416"/>
      <c r="TVK76" s="416"/>
      <c r="TVL76" s="416"/>
      <c r="TVM76" s="416"/>
      <c r="TVN76" s="416"/>
      <c r="TVO76" s="416"/>
      <c r="TVP76" s="416"/>
      <c r="TVQ76" s="416"/>
      <c r="TVR76" s="416"/>
      <c r="TVS76" s="416"/>
      <c r="TVT76" s="416"/>
      <c r="TVU76" s="416"/>
      <c r="TVV76" s="416"/>
      <c r="TVW76" s="416"/>
      <c r="TVX76" s="416"/>
      <c r="TVY76" s="416"/>
      <c r="TVZ76" s="416"/>
      <c r="TWA76" s="416"/>
      <c r="TWB76" s="416"/>
      <c r="TWC76" s="416"/>
      <c r="TWD76" s="416"/>
      <c r="TWE76" s="416"/>
      <c r="TWF76" s="416"/>
      <c r="TWG76" s="416"/>
      <c r="TWH76" s="416"/>
      <c r="TWI76" s="416"/>
      <c r="TWJ76" s="416"/>
      <c r="TWK76" s="416"/>
      <c r="TWL76" s="417"/>
      <c r="TWM76" s="415"/>
      <c r="TWN76" s="416"/>
      <c r="TWO76" s="416"/>
      <c r="TWP76" s="416"/>
      <c r="TWQ76" s="416"/>
      <c r="TWR76" s="416"/>
      <c r="TWS76" s="416"/>
      <c r="TWT76" s="416"/>
      <c r="TWU76" s="416"/>
      <c r="TWV76" s="416"/>
      <c r="TWW76" s="416"/>
      <c r="TWX76" s="416"/>
      <c r="TWY76" s="416"/>
      <c r="TWZ76" s="416"/>
      <c r="TXA76" s="416"/>
      <c r="TXB76" s="416"/>
      <c r="TXC76" s="416"/>
      <c r="TXD76" s="416"/>
      <c r="TXE76" s="416"/>
      <c r="TXF76" s="416"/>
      <c r="TXG76" s="416"/>
      <c r="TXH76" s="416"/>
      <c r="TXI76" s="416"/>
      <c r="TXJ76" s="416"/>
      <c r="TXK76" s="416"/>
      <c r="TXL76" s="416"/>
      <c r="TXM76" s="416"/>
      <c r="TXN76" s="416"/>
      <c r="TXO76" s="416"/>
      <c r="TXP76" s="417"/>
      <c r="TXQ76" s="415"/>
      <c r="TXR76" s="416"/>
      <c r="TXS76" s="416"/>
      <c r="TXT76" s="416"/>
      <c r="TXU76" s="416"/>
      <c r="TXV76" s="416"/>
      <c r="TXW76" s="416"/>
      <c r="TXX76" s="416"/>
      <c r="TXY76" s="416"/>
      <c r="TXZ76" s="416"/>
      <c r="TYA76" s="416"/>
      <c r="TYB76" s="416"/>
      <c r="TYC76" s="416"/>
      <c r="TYD76" s="416"/>
      <c r="TYE76" s="416"/>
      <c r="TYF76" s="416"/>
      <c r="TYG76" s="416"/>
      <c r="TYH76" s="416"/>
      <c r="TYI76" s="416"/>
      <c r="TYJ76" s="416"/>
      <c r="TYK76" s="416"/>
      <c r="TYL76" s="416"/>
      <c r="TYM76" s="416"/>
      <c r="TYN76" s="416"/>
      <c r="TYO76" s="416"/>
      <c r="TYP76" s="416"/>
      <c r="TYQ76" s="416"/>
      <c r="TYR76" s="416"/>
      <c r="TYS76" s="416"/>
      <c r="TYT76" s="417"/>
      <c r="TYU76" s="415"/>
      <c r="TYV76" s="416"/>
      <c r="TYW76" s="416"/>
      <c r="TYX76" s="416"/>
      <c r="TYY76" s="416"/>
      <c r="TYZ76" s="416"/>
      <c r="TZA76" s="416"/>
      <c r="TZB76" s="416"/>
      <c r="TZC76" s="416"/>
      <c r="TZD76" s="416"/>
      <c r="TZE76" s="416"/>
      <c r="TZF76" s="416"/>
      <c r="TZG76" s="416"/>
      <c r="TZH76" s="416"/>
      <c r="TZI76" s="416"/>
      <c r="TZJ76" s="416"/>
      <c r="TZK76" s="416"/>
      <c r="TZL76" s="416"/>
      <c r="TZM76" s="416"/>
      <c r="TZN76" s="416"/>
      <c r="TZO76" s="416"/>
      <c r="TZP76" s="416"/>
      <c r="TZQ76" s="416"/>
      <c r="TZR76" s="416"/>
      <c r="TZS76" s="416"/>
      <c r="TZT76" s="416"/>
      <c r="TZU76" s="416"/>
      <c r="TZV76" s="416"/>
      <c r="TZW76" s="416"/>
      <c r="TZX76" s="417"/>
      <c r="TZY76" s="415"/>
      <c r="TZZ76" s="416"/>
      <c r="UAA76" s="416"/>
      <c r="UAB76" s="416"/>
      <c r="UAC76" s="416"/>
      <c r="UAD76" s="416"/>
      <c r="UAE76" s="416"/>
      <c r="UAF76" s="416"/>
      <c r="UAG76" s="416"/>
      <c r="UAH76" s="416"/>
      <c r="UAI76" s="416"/>
      <c r="UAJ76" s="416"/>
      <c r="UAK76" s="416"/>
      <c r="UAL76" s="416"/>
      <c r="UAM76" s="416"/>
      <c r="UAN76" s="416"/>
      <c r="UAO76" s="416"/>
      <c r="UAP76" s="416"/>
      <c r="UAQ76" s="416"/>
      <c r="UAR76" s="416"/>
      <c r="UAS76" s="416"/>
      <c r="UAT76" s="416"/>
      <c r="UAU76" s="416"/>
      <c r="UAV76" s="416"/>
      <c r="UAW76" s="416"/>
      <c r="UAX76" s="416"/>
      <c r="UAY76" s="416"/>
      <c r="UAZ76" s="416"/>
      <c r="UBA76" s="416"/>
      <c r="UBB76" s="417"/>
      <c r="UBC76" s="415"/>
      <c r="UBD76" s="416"/>
      <c r="UBE76" s="416"/>
      <c r="UBF76" s="416"/>
      <c r="UBG76" s="416"/>
      <c r="UBH76" s="416"/>
      <c r="UBI76" s="416"/>
      <c r="UBJ76" s="416"/>
      <c r="UBK76" s="416"/>
      <c r="UBL76" s="416"/>
      <c r="UBM76" s="416"/>
      <c r="UBN76" s="416"/>
      <c r="UBO76" s="416"/>
      <c r="UBP76" s="416"/>
      <c r="UBQ76" s="416"/>
      <c r="UBR76" s="416"/>
      <c r="UBS76" s="416"/>
      <c r="UBT76" s="416"/>
      <c r="UBU76" s="416"/>
      <c r="UBV76" s="416"/>
      <c r="UBW76" s="416"/>
      <c r="UBX76" s="416"/>
      <c r="UBY76" s="416"/>
      <c r="UBZ76" s="416"/>
      <c r="UCA76" s="416"/>
      <c r="UCB76" s="416"/>
      <c r="UCC76" s="416"/>
      <c r="UCD76" s="416"/>
      <c r="UCE76" s="416"/>
      <c r="UCF76" s="417"/>
      <c r="UCG76" s="415"/>
      <c r="UCH76" s="416"/>
      <c r="UCI76" s="416"/>
      <c r="UCJ76" s="416"/>
      <c r="UCK76" s="416"/>
      <c r="UCL76" s="416"/>
      <c r="UCM76" s="416"/>
      <c r="UCN76" s="416"/>
      <c r="UCO76" s="416"/>
      <c r="UCP76" s="416"/>
      <c r="UCQ76" s="416"/>
      <c r="UCR76" s="416"/>
      <c r="UCS76" s="416"/>
      <c r="UCT76" s="416"/>
      <c r="UCU76" s="416"/>
      <c r="UCV76" s="416"/>
      <c r="UCW76" s="416"/>
      <c r="UCX76" s="416"/>
      <c r="UCY76" s="416"/>
      <c r="UCZ76" s="416"/>
      <c r="UDA76" s="416"/>
      <c r="UDB76" s="416"/>
      <c r="UDC76" s="416"/>
      <c r="UDD76" s="416"/>
      <c r="UDE76" s="416"/>
      <c r="UDF76" s="416"/>
      <c r="UDG76" s="416"/>
      <c r="UDH76" s="416"/>
      <c r="UDI76" s="416"/>
      <c r="UDJ76" s="417"/>
      <c r="UDK76" s="415"/>
      <c r="UDL76" s="416"/>
      <c r="UDM76" s="416"/>
      <c r="UDN76" s="416"/>
      <c r="UDO76" s="416"/>
      <c r="UDP76" s="416"/>
      <c r="UDQ76" s="416"/>
      <c r="UDR76" s="416"/>
      <c r="UDS76" s="416"/>
      <c r="UDT76" s="416"/>
      <c r="UDU76" s="416"/>
      <c r="UDV76" s="416"/>
      <c r="UDW76" s="416"/>
      <c r="UDX76" s="416"/>
      <c r="UDY76" s="416"/>
      <c r="UDZ76" s="416"/>
      <c r="UEA76" s="416"/>
      <c r="UEB76" s="416"/>
      <c r="UEC76" s="416"/>
      <c r="UED76" s="416"/>
      <c r="UEE76" s="416"/>
      <c r="UEF76" s="416"/>
      <c r="UEG76" s="416"/>
      <c r="UEH76" s="416"/>
      <c r="UEI76" s="416"/>
      <c r="UEJ76" s="416"/>
      <c r="UEK76" s="416"/>
      <c r="UEL76" s="416"/>
      <c r="UEM76" s="416"/>
      <c r="UEN76" s="417"/>
      <c r="UEO76" s="415"/>
      <c r="UEP76" s="416"/>
      <c r="UEQ76" s="416"/>
      <c r="UER76" s="416"/>
      <c r="UES76" s="416"/>
      <c r="UET76" s="416"/>
      <c r="UEU76" s="416"/>
      <c r="UEV76" s="416"/>
      <c r="UEW76" s="416"/>
      <c r="UEX76" s="416"/>
      <c r="UEY76" s="416"/>
      <c r="UEZ76" s="416"/>
      <c r="UFA76" s="416"/>
      <c r="UFB76" s="416"/>
      <c r="UFC76" s="416"/>
      <c r="UFD76" s="416"/>
      <c r="UFE76" s="416"/>
      <c r="UFF76" s="416"/>
      <c r="UFG76" s="416"/>
      <c r="UFH76" s="416"/>
      <c r="UFI76" s="416"/>
      <c r="UFJ76" s="416"/>
      <c r="UFK76" s="416"/>
      <c r="UFL76" s="416"/>
      <c r="UFM76" s="416"/>
      <c r="UFN76" s="416"/>
      <c r="UFO76" s="416"/>
      <c r="UFP76" s="416"/>
      <c r="UFQ76" s="416"/>
      <c r="UFR76" s="417"/>
      <c r="UFS76" s="415"/>
      <c r="UFT76" s="416"/>
      <c r="UFU76" s="416"/>
      <c r="UFV76" s="416"/>
      <c r="UFW76" s="416"/>
      <c r="UFX76" s="416"/>
      <c r="UFY76" s="416"/>
      <c r="UFZ76" s="416"/>
      <c r="UGA76" s="416"/>
      <c r="UGB76" s="416"/>
      <c r="UGC76" s="416"/>
      <c r="UGD76" s="416"/>
      <c r="UGE76" s="416"/>
      <c r="UGF76" s="416"/>
      <c r="UGG76" s="416"/>
      <c r="UGH76" s="416"/>
      <c r="UGI76" s="416"/>
      <c r="UGJ76" s="416"/>
      <c r="UGK76" s="416"/>
      <c r="UGL76" s="416"/>
      <c r="UGM76" s="416"/>
      <c r="UGN76" s="416"/>
      <c r="UGO76" s="416"/>
      <c r="UGP76" s="416"/>
      <c r="UGQ76" s="416"/>
      <c r="UGR76" s="416"/>
      <c r="UGS76" s="416"/>
      <c r="UGT76" s="416"/>
      <c r="UGU76" s="416"/>
      <c r="UGV76" s="417"/>
      <c r="UGW76" s="415"/>
      <c r="UGX76" s="416"/>
      <c r="UGY76" s="416"/>
      <c r="UGZ76" s="416"/>
      <c r="UHA76" s="416"/>
      <c r="UHB76" s="416"/>
      <c r="UHC76" s="416"/>
      <c r="UHD76" s="416"/>
      <c r="UHE76" s="416"/>
      <c r="UHF76" s="416"/>
      <c r="UHG76" s="416"/>
      <c r="UHH76" s="416"/>
      <c r="UHI76" s="416"/>
      <c r="UHJ76" s="416"/>
      <c r="UHK76" s="416"/>
      <c r="UHL76" s="416"/>
      <c r="UHM76" s="416"/>
      <c r="UHN76" s="416"/>
      <c r="UHO76" s="416"/>
      <c r="UHP76" s="416"/>
      <c r="UHQ76" s="416"/>
      <c r="UHR76" s="416"/>
      <c r="UHS76" s="416"/>
      <c r="UHT76" s="416"/>
      <c r="UHU76" s="416"/>
      <c r="UHV76" s="416"/>
      <c r="UHW76" s="416"/>
      <c r="UHX76" s="416"/>
      <c r="UHY76" s="416"/>
      <c r="UHZ76" s="417"/>
      <c r="UIA76" s="415"/>
      <c r="UIB76" s="416"/>
      <c r="UIC76" s="416"/>
      <c r="UID76" s="416"/>
      <c r="UIE76" s="416"/>
      <c r="UIF76" s="416"/>
      <c r="UIG76" s="416"/>
      <c r="UIH76" s="416"/>
      <c r="UII76" s="416"/>
      <c r="UIJ76" s="416"/>
      <c r="UIK76" s="416"/>
      <c r="UIL76" s="416"/>
      <c r="UIM76" s="416"/>
      <c r="UIN76" s="416"/>
      <c r="UIO76" s="416"/>
      <c r="UIP76" s="416"/>
      <c r="UIQ76" s="416"/>
      <c r="UIR76" s="416"/>
      <c r="UIS76" s="416"/>
      <c r="UIT76" s="416"/>
      <c r="UIU76" s="416"/>
      <c r="UIV76" s="416"/>
      <c r="UIW76" s="416"/>
      <c r="UIX76" s="416"/>
      <c r="UIY76" s="416"/>
      <c r="UIZ76" s="416"/>
      <c r="UJA76" s="416"/>
      <c r="UJB76" s="416"/>
      <c r="UJC76" s="416"/>
      <c r="UJD76" s="417"/>
      <c r="UJE76" s="415"/>
      <c r="UJF76" s="416"/>
      <c r="UJG76" s="416"/>
      <c r="UJH76" s="416"/>
      <c r="UJI76" s="416"/>
      <c r="UJJ76" s="416"/>
      <c r="UJK76" s="416"/>
      <c r="UJL76" s="416"/>
      <c r="UJM76" s="416"/>
      <c r="UJN76" s="416"/>
      <c r="UJO76" s="416"/>
      <c r="UJP76" s="416"/>
      <c r="UJQ76" s="416"/>
      <c r="UJR76" s="416"/>
      <c r="UJS76" s="416"/>
      <c r="UJT76" s="416"/>
      <c r="UJU76" s="416"/>
      <c r="UJV76" s="416"/>
      <c r="UJW76" s="416"/>
      <c r="UJX76" s="416"/>
      <c r="UJY76" s="416"/>
      <c r="UJZ76" s="416"/>
      <c r="UKA76" s="416"/>
      <c r="UKB76" s="416"/>
      <c r="UKC76" s="416"/>
      <c r="UKD76" s="416"/>
      <c r="UKE76" s="416"/>
      <c r="UKF76" s="416"/>
      <c r="UKG76" s="416"/>
      <c r="UKH76" s="417"/>
      <c r="UKI76" s="415"/>
      <c r="UKJ76" s="416"/>
      <c r="UKK76" s="416"/>
      <c r="UKL76" s="416"/>
      <c r="UKM76" s="416"/>
      <c r="UKN76" s="416"/>
      <c r="UKO76" s="416"/>
      <c r="UKP76" s="416"/>
      <c r="UKQ76" s="416"/>
      <c r="UKR76" s="416"/>
      <c r="UKS76" s="416"/>
      <c r="UKT76" s="416"/>
      <c r="UKU76" s="416"/>
      <c r="UKV76" s="416"/>
      <c r="UKW76" s="416"/>
      <c r="UKX76" s="416"/>
      <c r="UKY76" s="416"/>
      <c r="UKZ76" s="416"/>
      <c r="ULA76" s="416"/>
      <c r="ULB76" s="416"/>
      <c r="ULC76" s="416"/>
      <c r="ULD76" s="416"/>
      <c r="ULE76" s="416"/>
      <c r="ULF76" s="416"/>
      <c r="ULG76" s="416"/>
      <c r="ULH76" s="416"/>
      <c r="ULI76" s="416"/>
      <c r="ULJ76" s="416"/>
      <c r="ULK76" s="416"/>
      <c r="ULL76" s="417"/>
      <c r="ULM76" s="415"/>
      <c r="ULN76" s="416"/>
      <c r="ULO76" s="416"/>
      <c r="ULP76" s="416"/>
      <c r="ULQ76" s="416"/>
      <c r="ULR76" s="416"/>
      <c r="ULS76" s="416"/>
      <c r="ULT76" s="416"/>
      <c r="ULU76" s="416"/>
      <c r="ULV76" s="416"/>
      <c r="ULW76" s="416"/>
      <c r="ULX76" s="416"/>
      <c r="ULY76" s="416"/>
      <c r="ULZ76" s="416"/>
      <c r="UMA76" s="416"/>
      <c r="UMB76" s="416"/>
      <c r="UMC76" s="416"/>
      <c r="UMD76" s="416"/>
      <c r="UME76" s="416"/>
      <c r="UMF76" s="416"/>
      <c r="UMG76" s="416"/>
      <c r="UMH76" s="416"/>
      <c r="UMI76" s="416"/>
      <c r="UMJ76" s="416"/>
      <c r="UMK76" s="416"/>
      <c r="UML76" s="416"/>
      <c r="UMM76" s="416"/>
      <c r="UMN76" s="416"/>
      <c r="UMO76" s="416"/>
      <c r="UMP76" s="417"/>
      <c r="UMQ76" s="415"/>
      <c r="UMR76" s="416"/>
      <c r="UMS76" s="416"/>
      <c r="UMT76" s="416"/>
      <c r="UMU76" s="416"/>
      <c r="UMV76" s="416"/>
      <c r="UMW76" s="416"/>
      <c r="UMX76" s="416"/>
      <c r="UMY76" s="416"/>
      <c r="UMZ76" s="416"/>
      <c r="UNA76" s="416"/>
      <c r="UNB76" s="416"/>
      <c r="UNC76" s="416"/>
      <c r="UND76" s="416"/>
      <c r="UNE76" s="416"/>
      <c r="UNF76" s="416"/>
      <c r="UNG76" s="416"/>
      <c r="UNH76" s="416"/>
      <c r="UNI76" s="416"/>
      <c r="UNJ76" s="416"/>
      <c r="UNK76" s="416"/>
      <c r="UNL76" s="416"/>
      <c r="UNM76" s="416"/>
      <c r="UNN76" s="416"/>
      <c r="UNO76" s="416"/>
      <c r="UNP76" s="416"/>
      <c r="UNQ76" s="416"/>
      <c r="UNR76" s="416"/>
      <c r="UNS76" s="416"/>
      <c r="UNT76" s="417"/>
      <c r="UNU76" s="415"/>
      <c r="UNV76" s="416"/>
      <c r="UNW76" s="416"/>
      <c r="UNX76" s="416"/>
      <c r="UNY76" s="416"/>
      <c r="UNZ76" s="416"/>
      <c r="UOA76" s="416"/>
      <c r="UOB76" s="416"/>
      <c r="UOC76" s="416"/>
      <c r="UOD76" s="416"/>
      <c r="UOE76" s="416"/>
      <c r="UOF76" s="416"/>
      <c r="UOG76" s="416"/>
      <c r="UOH76" s="416"/>
      <c r="UOI76" s="416"/>
      <c r="UOJ76" s="416"/>
      <c r="UOK76" s="416"/>
      <c r="UOL76" s="416"/>
      <c r="UOM76" s="416"/>
      <c r="UON76" s="416"/>
      <c r="UOO76" s="416"/>
      <c r="UOP76" s="416"/>
      <c r="UOQ76" s="416"/>
      <c r="UOR76" s="416"/>
      <c r="UOS76" s="416"/>
      <c r="UOT76" s="416"/>
      <c r="UOU76" s="416"/>
      <c r="UOV76" s="416"/>
      <c r="UOW76" s="416"/>
      <c r="UOX76" s="417"/>
      <c r="UOY76" s="415"/>
      <c r="UOZ76" s="416"/>
      <c r="UPA76" s="416"/>
      <c r="UPB76" s="416"/>
      <c r="UPC76" s="416"/>
      <c r="UPD76" s="416"/>
      <c r="UPE76" s="416"/>
      <c r="UPF76" s="416"/>
      <c r="UPG76" s="416"/>
      <c r="UPH76" s="416"/>
      <c r="UPI76" s="416"/>
      <c r="UPJ76" s="416"/>
      <c r="UPK76" s="416"/>
      <c r="UPL76" s="416"/>
      <c r="UPM76" s="416"/>
      <c r="UPN76" s="416"/>
      <c r="UPO76" s="416"/>
      <c r="UPP76" s="416"/>
      <c r="UPQ76" s="416"/>
      <c r="UPR76" s="416"/>
      <c r="UPS76" s="416"/>
      <c r="UPT76" s="416"/>
      <c r="UPU76" s="416"/>
      <c r="UPV76" s="416"/>
      <c r="UPW76" s="416"/>
      <c r="UPX76" s="416"/>
      <c r="UPY76" s="416"/>
      <c r="UPZ76" s="416"/>
      <c r="UQA76" s="416"/>
      <c r="UQB76" s="417"/>
      <c r="UQC76" s="415"/>
      <c r="UQD76" s="416"/>
      <c r="UQE76" s="416"/>
      <c r="UQF76" s="416"/>
      <c r="UQG76" s="416"/>
      <c r="UQH76" s="416"/>
      <c r="UQI76" s="416"/>
      <c r="UQJ76" s="416"/>
      <c r="UQK76" s="416"/>
      <c r="UQL76" s="416"/>
      <c r="UQM76" s="416"/>
      <c r="UQN76" s="416"/>
      <c r="UQO76" s="416"/>
      <c r="UQP76" s="416"/>
      <c r="UQQ76" s="416"/>
      <c r="UQR76" s="416"/>
      <c r="UQS76" s="416"/>
      <c r="UQT76" s="416"/>
      <c r="UQU76" s="416"/>
      <c r="UQV76" s="416"/>
      <c r="UQW76" s="416"/>
      <c r="UQX76" s="416"/>
      <c r="UQY76" s="416"/>
      <c r="UQZ76" s="416"/>
      <c r="URA76" s="416"/>
      <c r="URB76" s="416"/>
      <c r="URC76" s="416"/>
      <c r="URD76" s="416"/>
      <c r="URE76" s="416"/>
      <c r="URF76" s="417"/>
      <c r="URG76" s="415"/>
      <c r="URH76" s="416"/>
      <c r="URI76" s="416"/>
      <c r="URJ76" s="416"/>
      <c r="URK76" s="416"/>
      <c r="URL76" s="416"/>
      <c r="URM76" s="416"/>
      <c r="URN76" s="416"/>
      <c r="URO76" s="416"/>
      <c r="URP76" s="416"/>
      <c r="URQ76" s="416"/>
      <c r="URR76" s="416"/>
      <c r="URS76" s="416"/>
      <c r="URT76" s="416"/>
      <c r="URU76" s="416"/>
      <c r="URV76" s="416"/>
      <c r="URW76" s="416"/>
      <c r="URX76" s="416"/>
      <c r="URY76" s="416"/>
      <c r="URZ76" s="416"/>
      <c r="USA76" s="416"/>
      <c r="USB76" s="416"/>
      <c r="USC76" s="416"/>
      <c r="USD76" s="416"/>
      <c r="USE76" s="416"/>
      <c r="USF76" s="416"/>
      <c r="USG76" s="416"/>
      <c r="USH76" s="416"/>
      <c r="USI76" s="416"/>
      <c r="USJ76" s="417"/>
      <c r="USK76" s="415"/>
      <c r="USL76" s="416"/>
      <c r="USM76" s="416"/>
      <c r="USN76" s="416"/>
      <c r="USO76" s="416"/>
      <c r="USP76" s="416"/>
      <c r="USQ76" s="416"/>
      <c r="USR76" s="416"/>
      <c r="USS76" s="416"/>
      <c r="UST76" s="416"/>
      <c r="USU76" s="416"/>
      <c r="USV76" s="416"/>
      <c r="USW76" s="416"/>
      <c r="USX76" s="416"/>
      <c r="USY76" s="416"/>
      <c r="USZ76" s="416"/>
      <c r="UTA76" s="416"/>
      <c r="UTB76" s="416"/>
      <c r="UTC76" s="416"/>
      <c r="UTD76" s="416"/>
      <c r="UTE76" s="416"/>
      <c r="UTF76" s="416"/>
      <c r="UTG76" s="416"/>
      <c r="UTH76" s="416"/>
      <c r="UTI76" s="416"/>
      <c r="UTJ76" s="416"/>
      <c r="UTK76" s="416"/>
      <c r="UTL76" s="416"/>
      <c r="UTM76" s="416"/>
      <c r="UTN76" s="417"/>
      <c r="UTO76" s="415"/>
      <c r="UTP76" s="416"/>
      <c r="UTQ76" s="416"/>
      <c r="UTR76" s="416"/>
      <c r="UTS76" s="416"/>
      <c r="UTT76" s="416"/>
      <c r="UTU76" s="416"/>
      <c r="UTV76" s="416"/>
      <c r="UTW76" s="416"/>
      <c r="UTX76" s="416"/>
      <c r="UTY76" s="416"/>
      <c r="UTZ76" s="416"/>
      <c r="UUA76" s="416"/>
      <c r="UUB76" s="416"/>
      <c r="UUC76" s="416"/>
      <c r="UUD76" s="416"/>
      <c r="UUE76" s="416"/>
      <c r="UUF76" s="416"/>
      <c r="UUG76" s="416"/>
      <c r="UUH76" s="416"/>
      <c r="UUI76" s="416"/>
      <c r="UUJ76" s="416"/>
      <c r="UUK76" s="416"/>
      <c r="UUL76" s="416"/>
      <c r="UUM76" s="416"/>
      <c r="UUN76" s="416"/>
      <c r="UUO76" s="416"/>
      <c r="UUP76" s="416"/>
      <c r="UUQ76" s="416"/>
      <c r="UUR76" s="417"/>
      <c r="UUS76" s="415"/>
      <c r="UUT76" s="416"/>
      <c r="UUU76" s="416"/>
      <c r="UUV76" s="416"/>
      <c r="UUW76" s="416"/>
      <c r="UUX76" s="416"/>
      <c r="UUY76" s="416"/>
      <c r="UUZ76" s="416"/>
      <c r="UVA76" s="416"/>
      <c r="UVB76" s="416"/>
      <c r="UVC76" s="416"/>
      <c r="UVD76" s="416"/>
      <c r="UVE76" s="416"/>
      <c r="UVF76" s="416"/>
      <c r="UVG76" s="416"/>
      <c r="UVH76" s="416"/>
      <c r="UVI76" s="416"/>
      <c r="UVJ76" s="416"/>
      <c r="UVK76" s="416"/>
      <c r="UVL76" s="416"/>
      <c r="UVM76" s="416"/>
      <c r="UVN76" s="416"/>
      <c r="UVO76" s="416"/>
      <c r="UVP76" s="416"/>
      <c r="UVQ76" s="416"/>
      <c r="UVR76" s="416"/>
      <c r="UVS76" s="416"/>
      <c r="UVT76" s="416"/>
      <c r="UVU76" s="416"/>
      <c r="UVV76" s="417"/>
      <c r="UVW76" s="415"/>
      <c r="UVX76" s="416"/>
      <c r="UVY76" s="416"/>
      <c r="UVZ76" s="416"/>
      <c r="UWA76" s="416"/>
      <c r="UWB76" s="416"/>
      <c r="UWC76" s="416"/>
      <c r="UWD76" s="416"/>
      <c r="UWE76" s="416"/>
      <c r="UWF76" s="416"/>
      <c r="UWG76" s="416"/>
      <c r="UWH76" s="416"/>
      <c r="UWI76" s="416"/>
      <c r="UWJ76" s="416"/>
      <c r="UWK76" s="416"/>
      <c r="UWL76" s="416"/>
      <c r="UWM76" s="416"/>
      <c r="UWN76" s="416"/>
      <c r="UWO76" s="416"/>
      <c r="UWP76" s="416"/>
      <c r="UWQ76" s="416"/>
      <c r="UWR76" s="416"/>
      <c r="UWS76" s="416"/>
      <c r="UWT76" s="416"/>
      <c r="UWU76" s="416"/>
      <c r="UWV76" s="416"/>
      <c r="UWW76" s="416"/>
      <c r="UWX76" s="416"/>
      <c r="UWY76" s="416"/>
      <c r="UWZ76" s="417"/>
      <c r="UXA76" s="415"/>
      <c r="UXB76" s="416"/>
      <c r="UXC76" s="416"/>
      <c r="UXD76" s="416"/>
      <c r="UXE76" s="416"/>
      <c r="UXF76" s="416"/>
      <c r="UXG76" s="416"/>
      <c r="UXH76" s="416"/>
      <c r="UXI76" s="416"/>
      <c r="UXJ76" s="416"/>
      <c r="UXK76" s="416"/>
      <c r="UXL76" s="416"/>
      <c r="UXM76" s="416"/>
      <c r="UXN76" s="416"/>
      <c r="UXO76" s="416"/>
      <c r="UXP76" s="416"/>
      <c r="UXQ76" s="416"/>
      <c r="UXR76" s="416"/>
      <c r="UXS76" s="416"/>
      <c r="UXT76" s="416"/>
      <c r="UXU76" s="416"/>
      <c r="UXV76" s="416"/>
      <c r="UXW76" s="416"/>
      <c r="UXX76" s="416"/>
      <c r="UXY76" s="416"/>
      <c r="UXZ76" s="416"/>
      <c r="UYA76" s="416"/>
      <c r="UYB76" s="416"/>
      <c r="UYC76" s="416"/>
      <c r="UYD76" s="417"/>
      <c r="UYE76" s="415"/>
      <c r="UYF76" s="416"/>
      <c r="UYG76" s="416"/>
      <c r="UYH76" s="416"/>
      <c r="UYI76" s="416"/>
      <c r="UYJ76" s="416"/>
      <c r="UYK76" s="416"/>
      <c r="UYL76" s="416"/>
      <c r="UYM76" s="416"/>
      <c r="UYN76" s="416"/>
      <c r="UYO76" s="416"/>
      <c r="UYP76" s="416"/>
      <c r="UYQ76" s="416"/>
      <c r="UYR76" s="416"/>
      <c r="UYS76" s="416"/>
      <c r="UYT76" s="416"/>
      <c r="UYU76" s="416"/>
      <c r="UYV76" s="416"/>
      <c r="UYW76" s="416"/>
      <c r="UYX76" s="416"/>
      <c r="UYY76" s="416"/>
      <c r="UYZ76" s="416"/>
      <c r="UZA76" s="416"/>
      <c r="UZB76" s="416"/>
      <c r="UZC76" s="416"/>
      <c r="UZD76" s="416"/>
      <c r="UZE76" s="416"/>
      <c r="UZF76" s="416"/>
      <c r="UZG76" s="416"/>
      <c r="UZH76" s="417"/>
      <c r="UZI76" s="415"/>
      <c r="UZJ76" s="416"/>
      <c r="UZK76" s="416"/>
      <c r="UZL76" s="416"/>
      <c r="UZM76" s="416"/>
      <c r="UZN76" s="416"/>
      <c r="UZO76" s="416"/>
      <c r="UZP76" s="416"/>
      <c r="UZQ76" s="416"/>
      <c r="UZR76" s="416"/>
      <c r="UZS76" s="416"/>
      <c r="UZT76" s="416"/>
      <c r="UZU76" s="416"/>
      <c r="UZV76" s="416"/>
      <c r="UZW76" s="416"/>
      <c r="UZX76" s="416"/>
      <c r="UZY76" s="416"/>
      <c r="UZZ76" s="416"/>
      <c r="VAA76" s="416"/>
      <c r="VAB76" s="416"/>
      <c r="VAC76" s="416"/>
      <c r="VAD76" s="416"/>
      <c r="VAE76" s="416"/>
      <c r="VAF76" s="416"/>
      <c r="VAG76" s="416"/>
      <c r="VAH76" s="416"/>
      <c r="VAI76" s="416"/>
      <c r="VAJ76" s="416"/>
      <c r="VAK76" s="416"/>
      <c r="VAL76" s="417"/>
      <c r="VAM76" s="415"/>
      <c r="VAN76" s="416"/>
      <c r="VAO76" s="416"/>
      <c r="VAP76" s="416"/>
      <c r="VAQ76" s="416"/>
      <c r="VAR76" s="416"/>
      <c r="VAS76" s="416"/>
      <c r="VAT76" s="416"/>
      <c r="VAU76" s="416"/>
      <c r="VAV76" s="416"/>
      <c r="VAW76" s="416"/>
      <c r="VAX76" s="416"/>
      <c r="VAY76" s="416"/>
      <c r="VAZ76" s="416"/>
      <c r="VBA76" s="416"/>
      <c r="VBB76" s="416"/>
      <c r="VBC76" s="416"/>
      <c r="VBD76" s="416"/>
      <c r="VBE76" s="416"/>
      <c r="VBF76" s="416"/>
      <c r="VBG76" s="416"/>
      <c r="VBH76" s="416"/>
      <c r="VBI76" s="416"/>
      <c r="VBJ76" s="416"/>
      <c r="VBK76" s="416"/>
      <c r="VBL76" s="416"/>
      <c r="VBM76" s="416"/>
      <c r="VBN76" s="416"/>
      <c r="VBO76" s="416"/>
      <c r="VBP76" s="417"/>
      <c r="VBQ76" s="415"/>
      <c r="VBR76" s="416"/>
      <c r="VBS76" s="416"/>
      <c r="VBT76" s="416"/>
      <c r="VBU76" s="416"/>
      <c r="VBV76" s="416"/>
      <c r="VBW76" s="416"/>
      <c r="VBX76" s="416"/>
      <c r="VBY76" s="416"/>
      <c r="VBZ76" s="416"/>
      <c r="VCA76" s="416"/>
      <c r="VCB76" s="416"/>
      <c r="VCC76" s="416"/>
      <c r="VCD76" s="416"/>
      <c r="VCE76" s="416"/>
      <c r="VCF76" s="416"/>
      <c r="VCG76" s="416"/>
      <c r="VCH76" s="416"/>
      <c r="VCI76" s="416"/>
      <c r="VCJ76" s="416"/>
      <c r="VCK76" s="416"/>
      <c r="VCL76" s="416"/>
      <c r="VCM76" s="416"/>
      <c r="VCN76" s="416"/>
      <c r="VCO76" s="416"/>
      <c r="VCP76" s="416"/>
      <c r="VCQ76" s="416"/>
      <c r="VCR76" s="416"/>
      <c r="VCS76" s="416"/>
      <c r="VCT76" s="417"/>
      <c r="VCU76" s="415"/>
      <c r="VCV76" s="416"/>
      <c r="VCW76" s="416"/>
      <c r="VCX76" s="416"/>
      <c r="VCY76" s="416"/>
      <c r="VCZ76" s="416"/>
      <c r="VDA76" s="416"/>
      <c r="VDB76" s="416"/>
      <c r="VDC76" s="416"/>
      <c r="VDD76" s="416"/>
      <c r="VDE76" s="416"/>
      <c r="VDF76" s="416"/>
      <c r="VDG76" s="416"/>
      <c r="VDH76" s="416"/>
      <c r="VDI76" s="416"/>
      <c r="VDJ76" s="416"/>
      <c r="VDK76" s="416"/>
      <c r="VDL76" s="416"/>
      <c r="VDM76" s="416"/>
      <c r="VDN76" s="416"/>
      <c r="VDO76" s="416"/>
      <c r="VDP76" s="416"/>
      <c r="VDQ76" s="416"/>
      <c r="VDR76" s="416"/>
      <c r="VDS76" s="416"/>
      <c r="VDT76" s="416"/>
      <c r="VDU76" s="416"/>
      <c r="VDV76" s="416"/>
      <c r="VDW76" s="416"/>
      <c r="VDX76" s="417"/>
      <c r="VDY76" s="415"/>
      <c r="VDZ76" s="416"/>
      <c r="VEA76" s="416"/>
      <c r="VEB76" s="416"/>
      <c r="VEC76" s="416"/>
      <c r="VED76" s="416"/>
      <c r="VEE76" s="416"/>
      <c r="VEF76" s="416"/>
      <c r="VEG76" s="416"/>
      <c r="VEH76" s="416"/>
      <c r="VEI76" s="416"/>
      <c r="VEJ76" s="416"/>
      <c r="VEK76" s="416"/>
      <c r="VEL76" s="416"/>
      <c r="VEM76" s="416"/>
      <c r="VEN76" s="416"/>
      <c r="VEO76" s="416"/>
      <c r="VEP76" s="416"/>
      <c r="VEQ76" s="416"/>
      <c r="VER76" s="416"/>
      <c r="VES76" s="416"/>
      <c r="VET76" s="416"/>
      <c r="VEU76" s="416"/>
      <c r="VEV76" s="416"/>
      <c r="VEW76" s="416"/>
      <c r="VEX76" s="416"/>
      <c r="VEY76" s="416"/>
      <c r="VEZ76" s="416"/>
      <c r="VFA76" s="416"/>
      <c r="VFB76" s="417"/>
      <c r="VFC76" s="415"/>
      <c r="VFD76" s="416"/>
      <c r="VFE76" s="416"/>
      <c r="VFF76" s="416"/>
      <c r="VFG76" s="416"/>
      <c r="VFH76" s="416"/>
      <c r="VFI76" s="416"/>
      <c r="VFJ76" s="416"/>
      <c r="VFK76" s="416"/>
      <c r="VFL76" s="416"/>
      <c r="VFM76" s="416"/>
      <c r="VFN76" s="416"/>
      <c r="VFO76" s="416"/>
      <c r="VFP76" s="416"/>
      <c r="VFQ76" s="416"/>
      <c r="VFR76" s="416"/>
      <c r="VFS76" s="416"/>
      <c r="VFT76" s="416"/>
      <c r="VFU76" s="416"/>
      <c r="VFV76" s="416"/>
      <c r="VFW76" s="416"/>
      <c r="VFX76" s="416"/>
      <c r="VFY76" s="416"/>
      <c r="VFZ76" s="416"/>
      <c r="VGA76" s="416"/>
      <c r="VGB76" s="416"/>
      <c r="VGC76" s="416"/>
      <c r="VGD76" s="416"/>
      <c r="VGE76" s="416"/>
      <c r="VGF76" s="417"/>
      <c r="VGG76" s="415"/>
      <c r="VGH76" s="416"/>
      <c r="VGI76" s="416"/>
      <c r="VGJ76" s="416"/>
      <c r="VGK76" s="416"/>
      <c r="VGL76" s="416"/>
      <c r="VGM76" s="416"/>
      <c r="VGN76" s="416"/>
      <c r="VGO76" s="416"/>
      <c r="VGP76" s="416"/>
      <c r="VGQ76" s="416"/>
      <c r="VGR76" s="416"/>
      <c r="VGS76" s="416"/>
      <c r="VGT76" s="416"/>
      <c r="VGU76" s="416"/>
      <c r="VGV76" s="416"/>
      <c r="VGW76" s="416"/>
      <c r="VGX76" s="416"/>
      <c r="VGY76" s="416"/>
      <c r="VGZ76" s="416"/>
      <c r="VHA76" s="416"/>
      <c r="VHB76" s="416"/>
      <c r="VHC76" s="416"/>
      <c r="VHD76" s="416"/>
      <c r="VHE76" s="416"/>
      <c r="VHF76" s="416"/>
      <c r="VHG76" s="416"/>
      <c r="VHH76" s="416"/>
      <c r="VHI76" s="416"/>
      <c r="VHJ76" s="417"/>
      <c r="VHK76" s="415"/>
      <c r="VHL76" s="416"/>
      <c r="VHM76" s="416"/>
      <c r="VHN76" s="416"/>
      <c r="VHO76" s="416"/>
      <c r="VHP76" s="416"/>
      <c r="VHQ76" s="416"/>
      <c r="VHR76" s="416"/>
      <c r="VHS76" s="416"/>
      <c r="VHT76" s="416"/>
      <c r="VHU76" s="416"/>
      <c r="VHV76" s="416"/>
      <c r="VHW76" s="416"/>
      <c r="VHX76" s="416"/>
      <c r="VHY76" s="416"/>
      <c r="VHZ76" s="416"/>
      <c r="VIA76" s="416"/>
      <c r="VIB76" s="416"/>
      <c r="VIC76" s="416"/>
      <c r="VID76" s="416"/>
      <c r="VIE76" s="416"/>
      <c r="VIF76" s="416"/>
      <c r="VIG76" s="416"/>
      <c r="VIH76" s="416"/>
      <c r="VII76" s="416"/>
      <c r="VIJ76" s="416"/>
      <c r="VIK76" s="416"/>
      <c r="VIL76" s="416"/>
      <c r="VIM76" s="416"/>
      <c r="VIN76" s="417"/>
      <c r="VIO76" s="415"/>
      <c r="VIP76" s="416"/>
      <c r="VIQ76" s="416"/>
      <c r="VIR76" s="416"/>
      <c r="VIS76" s="416"/>
      <c r="VIT76" s="416"/>
      <c r="VIU76" s="416"/>
      <c r="VIV76" s="416"/>
      <c r="VIW76" s="416"/>
      <c r="VIX76" s="416"/>
      <c r="VIY76" s="416"/>
      <c r="VIZ76" s="416"/>
      <c r="VJA76" s="416"/>
      <c r="VJB76" s="416"/>
      <c r="VJC76" s="416"/>
      <c r="VJD76" s="416"/>
      <c r="VJE76" s="416"/>
      <c r="VJF76" s="416"/>
      <c r="VJG76" s="416"/>
      <c r="VJH76" s="416"/>
      <c r="VJI76" s="416"/>
      <c r="VJJ76" s="416"/>
      <c r="VJK76" s="416"/>
      <c r="VJL76" s="416"/>
      <c r="VJM76" s="416"/>
      <c r="VJN76" s="416"/>
      <c r="VJO76" s="416"/>
      <c r="VJP76" s="416"/>
      <c r="VJQ76" s="416"/>
      <c r="VJR76" s="417"/>
      <c r="VJS76" s="415"/>
      <c r="VJT76" s="416"/>
      <c r="VJU76" s="416"/>
      <c r="VJV76" s="416"/>
      <c r="VJW76" s="416"/>
      <c r="VJX76" s="416"/>
      <c r="VJY76" s="416"/>
      <c r="VJZ76" s="416"/>
      <c r="VKA76" s="416"/>
      <c r="VKB76" s="416"/>
      <c r="VKC76" s="416"/>
      <c r="VKD76" s="416"/>
      <c r="VKE76" s="416"/>
      <c r="VKF76" s="416"/>
      <c r="VKG76" s="416"/>
      <c r="VKH76" s="416"/>
      <c r="VKI76" s="416"/>
      <c r="VKJ76" s="416"/>
      <c r="VKK76" s="416"/>
      <c r="VKL76" s="416"/>
      <c r="VKM76" s="416"/>
      <c r="VKN76" s="416"/>
      <c r="VKO76" s="416"/>
      <c r="VKP76" s="416"/>
      <c r="VKQ76" s="416"/>
      <c r="VKR76" s="416"/>
      <c r="VKS76" s="416"/>
      <c r="VKT76" s="416"/>
      <c r="VKU76" s="416"/>
      <c r="VKV76" s="417"/>
      <c r="VKW76" s="415"/>
      <c r="VKX76" s="416"/>
      <c r="VKY76" s="416"/>
      <c r="VKZ76" s="416"/>
      <c r="VLA76" s="416"/>
      <c r="VLB76" s="416"/>
      <c r="VLC76" s="416"/>
      <c r="VLD76" s="416"/>
      <c r="VLE76" s="416"/>
      <c r="VLF76" s="416"/>
      <c r="VLG76" s="416"/>
      <c r="VLH76" s="416"/>
      <c r="VLI76" s="416"/>
      <c r="VLJ76" s="416"/>
      <c r="VLK76" s="416"/>
      <c r="VLL76" s="416"/>
      <c r="VLM76" s="416"/>
      <c r="VLN76" s="416"/>
      <c r="VLO76" s="416"/>
      <c r="VLP76" s="416"/>
      <c r="VLQ76" s="416"/>
      <c r="VLR76" s="416"/>
      <c r="VLS76" s="416"/>
      <c r="VLT76" s="416"/>
      <c r="VLU76" s="416"/>
      <c r="VLV76" s="416"/>
      <c r="VLW76" s="416"/>
      <c r="VLX76" s="416"/>
      <c r="VLY76" s="416"/>
      <c r="VLZ76" s="417"/>
      <c r="VMA76" s="415"/>
      <c r="VMB76" s="416"/>
      <c r="VMC76" s="416"/>
      <c r="VMD76" s="416"/>
      <c r="VME76" s="416"/>
      <c r="VMF76" s="416"/>
      <c r="VMG76" s="416"/>
      <c r="VMH76" s="416"/>
      <c r="VMI76" s="416"/>
      <c r="VMJ76" s="416"/>
      <c r="VMK76" s="416"/>
      <c r="VML76" s="416"/>
      <c r="VMM76" s="416"/>
      <c r="VMN76" s="416"/>
      <c r="VMO76" s="416"/>
      <c r="VMP76" s="416"/>
      <c r="VMQ76" s="416"/>
      <c r="VMR76" s="416"/>
      <c r="VMS76" s="416"/>
      <c r="VMT76" s="416"/>
      <c r="VMU76" s="416"/>
      <c r="VMV76" s="416"/>
      <c r="VMW76" s="416"/>
      <c r="VMX76" s="416"/>
      <c r="VMY76" s="416"/>
      <c r="VMZ76" s="416"/>
      <c r="VNA76" s="416"/>
      <c r="VNB76" s="416"/>
      <c r="VNC76" s="416"/>
      <c r="VND76" s="417"/>
      <c r="VNE76" s="415"/>
      <c r="VNF76" s="416"/>
      <c r="VNG76" s="416"/>
      <c r="VNH76" s="416"/>
      <c r="VNI76" s="416"/>
      <c r="VNJ76" s="416"/>
      <c r="VNK76" s="416"/>
      <c r="VNL76" s="416"/>
      <c r="VNM76" s="416"/>
      <c r="VNN76" s="416"/>
      <c r="VNO76" s="416"/>
      <c r="VNP76" s="416"/>
      <c r="VNQ76" s="416"/>
      <c r="VNR76" s="416"/>
      <c r="VNS76" s="416"/>
      <c r="VNT76" s="416"/>
      <c r="VNU76" s="416"/>
      <c r="VNV76" s="416"/>
      <c r="VNW76" s="416"/>
      <c r="VNX76" s="416"/>
      <c r="VNY76" s="416"/>
      <c r="VNZ76" s="416"/>
      <c r="VOA76" s="416"/>
      <c r="VOB76" s="416"/>
      <c r="VOC76" s="416"/>
      <c r="VOD76" s="416"/>
      <c r="VOE76" s="416"/>
      <c r="VOF76" s="416"/>
      <c r="VOG76" s="416"/>
      <c r="VOH76" s="417"/>
      <c r="VOI76" s="415"/>
      <c r="VOJ76" s="416"/>
      <c r="VOK76" s="416"/>
      <c r="VOL76" s="416"/>
      <c r="VOM76" s="416"/>
      <c r="VON76" s="416"/>
      <c r="VOO76" s="416"/>
      <c r="VOP76" s="416"/>
      <c r="VOQ76" s="416"/>
      <c r="VOR76" s="416"/>
      <c r="VOS76" s="416"/>
      <c r="VOT76" s="416"/>
      <c r="VOU76" s="416"/>
      <c r="VOV76" s="416"/>
      <c r="VOW76" s="416"/>
      <c r="VOX76" s="416"/>
      <c r="VOY76" s="416"/>
      <c r="VOZ76" s="416"/>
      <c r="VPA76" s="416"/>
      <c r="VPB76" s="416"/>
      <c r="VPC76" s="416"/>
      <c r="VPD76" s="416"/>
      <c r="VPE76" s="416"/>
      <c r="VPF76" s="416"/>
      <c r="VPG76" s="416"/>
      <c r="VPH76" s="416"/>
      <c r="VPI76" s="416"/>
      <c r="VPJ76" s="416"/>
      <c r="VPK76" s="416"/>
      <c r="VPL76" s="417"/>
      <c r="VPM76" s="415"/>
      <c r="VPN76" s="416"/>
      <c r="VPO76" s="416"/>
      <c r="VPP76" s="416"/>
      <c r="VPQ76" s="416"/>
      <c r="VPR76" s="416"/>
      <c r="VPS76" s="416"/>
      <c r="VPT76" s="416"/>
      <c r="VPU76" s="416"/>
      <c r="VPV76" s="416"/>
      <c r="VPW76" s="416"/>
      <c r="VPX76" s="416"/>
      <c r="VPY76" s="416"/>
      <c r="VPZ76" s="416"/>
      <c r="VQA76" s="416"/>
      <c r="VQB76" s="416"/>
      <c r="VQC76" s="416"/>
      <c r="VQD76" s="416"/>
      <c r="VQE76" s="416"/>
      <c r="VQF76" s="416"/>
      <c r="VQG76" s="416"/>
      <c r="VQH76" s="416"/>
      <c r="VQI76" s="416"/>
      <c r="VQJ76" s="416"/>
      <c r="VQK76" s="416"/>
      <c r="VQL76" s="416"/>
      <c r="VQM76" s="416"/>
      <c r="VQN76" s="416"/>
      <c r="VQO76" s="416"/>
      <c r="VQP76" s="417"/>
      <c r="VQQ76" s="415"/>
      <c r="VQR76" s="416"/>
      <c r="VQS76" s="416"/>
      <c r="VQT76" s="416"/>
      <c r="VQU76" s="416"/>
      <c r="VQV76" s="416"/>
      <c r="VQW76" s="416"/>
      <c r="VQX76" s="416"/>
      <c r="VQY76" s="416"/>
      <c r="VQZ76" s="416"/>
      <c r="VRA76" s="416"/>
      <c r="VRB76" s="416"/>
      <c r="VRC76" s="416"/>
      <c r="VRD76" s="416"/>
      <c r="VRE76" s="416"/>
      <c r="VRF76" s="416"/>
      <c r="VRG76" s="416"/>
      <c r="VRH76" s="416"/>
      <c r="VRI76" s="416"/>
      <c r="VRJ76" s="416"/>
      <c r="VRK76" s="416"/>
      <c r="VRL76" s="416"/>
      <c r="VRM76" s="416"/>
      <c r="VRN76" s="416"/>
      <c r="VRO76" s="416"/>
      <c r="VRP76" s="416"/>
      <c r="VRQ76" s="416"/>
      <c r="VRR76" s="416"/>
      <c r="VRS76" s="416"/>
      <c r="VRT76" s="417"/>
      <c r="VRU76" s="415"/>
      <c r="VRV76" s="416"/>
      <c r="VRW76" s="416"/>
      <c r="VRX76" s="416"/>
      <c r="VRY76" s="416"/>
      <c r="VRZ76" s="416"/>
      <c r="VSA76" s="416"/>
      <c r="VSB76" s="416"/>
      <c r="VSC76" s="416"/>
      <c r="VSD76" s="416"/>
      <c r="VSE76" s="416"/>
      <c r="VSF76" s="416"/>
      <c r="VSG76" s="416"/>
      <c r="VSH76" s="416"/>
      <c r="VSI76" s="416"/>
      <c r="VSJ76" s="416"/>
      <c r="VSK76" s="416"/>
      <c r="VSL76" s="416"/>
      <c r="VSM76" s="416"/>
      <c r="VSN76" s="416"/>
      <c r="VSO76" s="416"/>
      <c r="VSP76" s="416"/>
      <c r="VSQ76" s="416"/>
      <c r="VSR76" s="416"/>
      <c r="VSS76" s="416"/>
      <c r="VST76" s="416"/>
      <c r="VSU76" s="416"/>
      <c r="VSV76" s="416"/>
      <c r="VSW76" s="416"/>
      <c r="VSX76" s="417"/>
      <c r="VSY76" s="415"/>
      <c r="VSZ76" s="416"/>
      <c r="VTA76" s="416"/>
      <c r="VTB76" s="416"/>
      <c r="VTC76" s="416"/>
      <c r="VTD76" s="416"/>
      <c r="VTE76" s="416"/>
      <c r="VTF76" s="416"/>
      <c r="VTG76" s="416"/>
      <c r="VTH76" s="416"/>
      <c r="VTI76" s="416"/>
      <c r="VTJ76" s="416"/>
      <c r="VTK76" s="416"/>
      <c r="VTL76" s="416"/>
      <c r="VTM76" s="416"/>
      <c r="VTN76" s="416"/>
      <c r="VTO76" s="416"/>
      <c r="VTP76" s="416"/>
      <c r="VTQ76" s="416"/>
      <c r="VTR76" s="416"/>
      <c r="VTS76" s="416"/>
      <c r="VTT76" s="416"/>
      <c r="VTU76" s="416"/>
      <c r="VTV76" s="416"/>
      <c r="VTW76" s="416"/>
      <c r="VTX76" s="416"/>
      <c r="VTY76" s="416"/>
      <c r="VTZ76" s="416"/>
      <c r="VUA76" s="416"/>
      <c r="VUB76" s="417"/>
      <c r="VUC76" s="415"/>
      <c r="VUD76" s="416"/>
      <c r="VUE76" s="416"/>
      <c r="VUF76" s="416"/>
      <c r="VUG76" s="416"/>
      <c r="VUH76" s="416"/>
      <c r="VUI76" s="416"/>
      <c r="VUJ76" s="416"/>
      <c r="VUK76" s="416"/>
      <c r="VUL76" s="416"/>
      <c r="VUM76" s="416"/>
      <c r="VUN76" s="416"/>
      <c r="VUO76" s="416"/>
      <c r="VUP76" s="416"/>
      <c r="VUQ76" s="416"/>
      <c r="VUR76" s="416"/>
      <c r="VUS76" s="416"/>
      <c r="VUT76" s="416"/>
      <c r="VUU76" s="416"/>
      <c r="VUV76" s="416"/>
      <c r="VUW76" s="416"/>
      <c r="VUX76" s="416"/>
      <c r="VUY76" s="416"/>
      <c r="VUZ76" s="416"/>
      <c r="VVA76" s="416"/>
      <c r="VVB76" s="416"/>
      <c r="VVC76" s="416"/>
      <c r="VVD76" s="416"/>
      <c r="VVE76" s="416"/>
      <c r="VVF76" s="417"/>
      <c r="VVG76" s="415"/>
      <c r="VVH76" s="416"/>
      <c r="VVI76" s="416"/>
      <c r="VVJ76" s="416"/>
      <c r="VVK76" s="416"/>
      <c r="VVL76" s="416"/>
      <c r="VVM76" s="416"/>
      <c r="VVN76" s="416"/>
      <c r="VVO76" s="416"/>
      <c r="VVP76" s="416"/>
      <c r="VVQ76" s="416"/>
      <c r="VVR76" s="416"/>
      <c r="VVS76" s="416"/>
      <c r="VVT76" s="416"/>
      <c r="VVU76" s="416"/>
      <c r="VVV76" s="416"/>
      <c r="VVW76" s="416"/>
      <c r="VVX76" s="416"/>
      <c r="VVY76" s="416"/>
      <c r="VVZ76" s="416"/>
      <c r="VWA76" s="416"/>
      <c r="VWB76" s="416"/>
      <c r="VWC76" s="416"/>
      <c r="VWD76" s="416"/>
      <c r="VWE76" s="416"/>
      <c r="VWF76" s="416"/>
      <c r="VWG76" s="416"/>
      <c r="VWH76" s="416"/>
      <c r="VWI76" s="416"/>
      <c r="VWJ76" s="417"/>
      <c r="VWK76" s="415"/>
      <c r="VWL76" s="416"/>
      <c r="VWM76" s="416"/>
      <c r="VWN76" s="416"/>
      <c r="VWO76" s="416"/>
      <c r="VWP76" s="416"/>
      <c r="VWQ76" s="416"/>
      <c r="VWR76" s="416"/>
      <c r="VWS76" s="416"/>
      <c r="VWT76" s="416"/>
      <c r="VWU76" s="416"/>
      <c r="VWV76" s="416"/>
      <c r="VWW76" s="416"/>
      <c r="VWX76" s="416"/>
      <c r="VWY76" s="416"/>
      <c r="VWZ76" s="416"/>
      <c r="VXA76" s="416"/>
      <c r="VXB76" s="416"/>
      <c r="VXC76" s="416"/>
      <c r="VXD76" s="416"/>
      <c r="VXE76" s="416"/>
      <c r="VXF76" s="416"/>
      <c r="VXG76" s="416"/>
      <c r="VXH76" s="416"/>
      <c r="VXI76" s="416"/>
      <c r="VXJ76" s="416"/>
      <c r="VXK76" s="416"/>
      <c r="VXL76" s="416"/>
      <c r="VXM76" s="416"/>
      <c r="VXN76" s="417"/>
      <c r="VXO76" s="415"/>
      <c r="VXP76" s="416"/>
      <c r="VXQ76" s="416"/>
      <c r="VXR76" s="416"/>
      <c r="VXS76" s="416"/>
      <c r="VXT76" s="416"/>
      <c r="VXU76" s="416"/>
      <c r="VXV76" s="416"/>
      <c r="VXW76" s="416"/>
      <c r="VXX76" s="416"/>
      <c r="VXY76" s="416"/>
      <c r="VXZ76" s="416"/>
      <c r="VYA76" s="416"/>
      <c r="VYB76" s="416"/>
      <c r="VYC76" s="416"/>
      <c r="VYD76" s="416"/>
      <c r="VYE76" s="416"/>
      <c r="VYF76" s="416"/>
      <c r="VYG76" s="416"/>
      <c r="VYH76" s="416"/>
      <c r="VYI76" s="416"/>
      <c r="VYJ76" s="416"/>
      <c r="VYK76" s="416"/>
      <c r="VYL76" s="416"/>
      <c r="VYM76" s="416"/>
      <c r="VYN76" s="416"/>
      <c r="VYO76" s="416"/>
      <c r="VYP76" s="416"/>
      <c r="VYQ76" s="416"/>
      <c r="VYR76" s="417"/>
      <c r="VYS76" s="415"/>
      <c r="VYT76" s="416"/>
      <c r="VYU76" s="416"/>
      <c r="VYV76" s="416"/>
      <c r="VYW76" s="416"/>
      <c r="VYX76" s="416"/>
      <c r="VYY76" s="416"/>
      <c r="VYZ76" s="416"/>
      <c r="VZA76" s="416"/>
      <c r="VZB76" s="416"/>
      <c r="VZC76" s="416"/>
      <c r="VZD76" s="416"/>
      <c r="VZE76" s="416"/>
      <c r="VZF76" s="416"/>
      <c r="VZG76" s="416"/>
      <c r="VZH76" s="416"/>
      <c r="VZI76" s="416"/>
      <c r="VZJ76" s="416"/>
      <c r="VZK76" s="416"/>
      <c r="VZL76" s="416"/>
      <c r="VZM76" s="416"/>
      <c r="VZN76" s="416"/>
      <c r="VZO76" s="416"/>
      <c r="VZP76" s="416"/>
      <c r="VZQ76" s="416"/>
      <c r="VZR76" s="416"/>
      <c r="VZS76" s="416"/>
      <c r="VZT76" s="416"/>
      <c r="VZU76" s="416"/>
      <c r="VZV76" s="417"/>
      <c r="VZW76" s="415"/>
      <c r="VZX76" s="416"/>
      <c r="VZY76" s="416"/>
      <c r="VZZ76" s="416"/>
      <c r="WAA76" s="416"/>
      <c r="WAB76" s="416"/>
      <c r="WAC76" s="416"/>
      <c r="WAD76" s="416"/>
      <c r="WAE76" s="416"/>
      <c r="WAF76" s="416"/>
      <c r="WAG76" s="416"/>
      <c r="WAH76" s="416"/>
      <c r="WAI76" s="416"/>
      <c r="WAJ76" s="416"/>
      <c r="WAK76" s="416"/>
      <c r="WAL76" s="416"/>
      <c r="WAM76" s="416"/>
      <c r="WAN76" s="416"/>
      <c r="WAO76" s="416"/>
      <c r="WAP76" s="416"/>
      <c r="WAQ76" s="416"/>
      <c r="WAR76" s="416"/>
      <c r="WAS76" s="416"/>
      <c r="WAT76" s="416"/>
      <c r="WAU76" s="416"/>
      <c r="WAV76" s="416"/>
      <c r="WAW76" s="416"/>
      <c r="WAX76" s="416"/>
      <c r="WAY76" s="416"/>
      <c r="WAZ76" s="417"/>
      <c r="WBA76" s="415"/>
      <c r="WBB76" s="416"/>
      <c r="WBC76" s="416"/>
      <c r="WBD76" s="416"/>
      <c r="WBE76" s="416"/>
      <c r="WBF76" s="416"/>
      <c r="WBG76" s="416"/>
      <c r="WBH76" s="416"/>
      <c r="WBI76" s="416"/>
      <c r="WBJ76" s="416"/>
      <c r="WBK76" s="416"/>
      <c r="WBL76" s="416"/>
      <c r="WBM76" s="416"/>
      <c r="WBN76" s="416"/>
      <c r="WBO76" s="416"/>
      <c r="WBP76" s="416"/>
      <c r="WBQ76" s="416"/>
      <c r="WBR76" s="416"/>
      <c r="WBS76" s="416"/>
      <c r="WBT76" s="416"/>
      <c r="WBU76" s="416"/>
      <c r="WBV76" s="416"/>
      <c r="WBW76" s="416"/>
      <c r="WBX76" s="416"/>
      <c r="WBY76" s="416"/>
      <c r="WBZ76" s="416"/>
      <c r="WCA76" s="416"/>
      <c r="WCB76" s="416"/>
      <c r="WCC76" s="416"/>
      <c r="WCD76" s="417"/>
      <c r="WCE76" s="415"/>
      <c r="WCF76" s="416"/>
      <c r="WCG76" s="416"/>
      <c r="WCH76" s="416"/>
      <c r="WCI76" s="416"/>
      <c r="WCJ76" s="416"/>
      <c r="WCK76" s="416"/>
      <c r="WCL76" s="416"/>
      <c r="WCM76" s="416"/>
      <c r="WCN76" s="416"/>
      <c r="WCO76" s="416"/>
      <c r="WCP76" s="416"/>
      <c r="WCQ76" s="416"/>
      <c r="WCR76" s="416"/>
      <c r="WCS76" s="416"/>
      <c r="WCT76" s="416"/>
      <c r="WCU76" s="416"/>
      <c r="WCV76" s="416"/>
      <c r="WCW76" s="416"/>
      <c r="WCX76" s="416"/>
      <c r="WCY76" s="416"/>
      <c r="WCZ76" s="416"/>
      <c r="WDA76" s="416"/>
      <c r="WDB76" s="416"/>
      <c r="WDC76" s="416"/>
      <c r="WDD76" s="416"/>
      <c r="WDE76" s="416"/>
      <c r="WDF76" s="416"/>
      <c r="WDG76" s="416"/>
      <c r="WDH76" s="417"/>
      <c r="WDI76" s="415"/>
      <c r="WDJ76" s="416"/>
      <c r="WDK76" s="416"/>
      <c r="WDL76" s="416"/>
      <c r="WDM76" s="416"/>
      <c r="WDN76" s="416"/>
      <c r="WDO76" s="416"/>
      <c r="WDP76" s="416"/>
      <c r="WDQ76" s="416"/>
      <c r="WDR76" s="416"/>
      <c r="WDS76" s="416"/>
      <c r="WDT76" s="416"/>
      <c r="WDU76" s="416"/>
      <c r="WDV76" s="416"/>
      <c r="WDW76" s="416"/>
      <c r="WDX76" s="416"/>
      <c r="WDY76" s="416"/>
      <c r="WDZ76" s="416"/>
      <c r="WEA76" s="416"/>
      <c r="WEB76" s="416"/>
      <c r="WEC76" s="416"/>
      <c r="WED76" s="416"/>
      <c r="WEE76" s="416"/>
      <c r="WEF76" s="416"/>
      <c r="WEG76" s="416"/>
      <c r="WEH76" s="416"/>
      <c r="WEI76" s="416"/>
      <c r="WEJ76" s="416"/>
      <c r="WEK76" s="416"/>
      <c r="WEL76" s="417"/>
      <c r="WEM76" s="415"/>
      <c r="WEN76" s="416"/>
      <c r="WEO76" s="416"/>
      <c r="WEP76" s="416"/>
      <c r="WEQ76" s="416"/>
      <c r="WER76" s="416"/>
      <c r="WES76" s="416"/>
      <c r="WET76" s="416"/>
      <c r="WEU76" s="416"/>
      <c r="WEV76" s="416"/>
      <c r="WEW76" s="416"/>
      <c r="WEX76" s="416"/>
      <c r="WEY76" s="416"/>
      <c r="WEZ76" s="416"/>
      <c r="WFA76" s="416"/>
      <c r="WFB76" s="416"/>
      <c r="WFC76" s="416"/>
      <c r="WFD76" s="416"/>
      <c r="WFE76" s="416"/>
      <c r="WFF76" s="416"/>
      <c r="WFG76" s="416"/>
      <c r="WFH76" s="416"/>
      <c r="WFI76" s="416"/>
      <c r="WFJ76" s="416"/>
      <c r="WFK76" s="416"/>
      <c r="WFL76" s="416"/>
      <c r="WFM76" s="416"/>
      <c r="WFN76" s="416"/>
      <c r="WFO76" s="416"/>
      <c r="WFP76" s="417"/>
      <c r="WFQ76" s="415"/>
      <c r="WFR76" s="416"/>
      <c r="WFS76" s="416"/>
      <c r="WFT76" s="416"/>
      <c r="WFU76" s="416"/>
      <c r="WFV76" s="416"/>
      <c r="WFW76" s="416"/>
      <c r="WFX76" s="416"/>
      <c r="WFY76" s="416"/>
      <c r="WFZ76" s="416"/>
      <c r="WGA76" s="416"/>
      <c r="WGB76" s="416"/>
      <c r="WGC76" s="416"/>
      <c r="WGD76" s="416"/>
      <c r="WGE76" s="416"/>
      <c r="WGF76" s="416"/>
      <c r="WGG76" s="416"/>
      <c r="WGH76" s="416"/>
      <c r="WGI76" s="416"/>
      <c r="WGJ76" s="416"/>
      <c r="WGK76" s="416"/>
      <c r="WGL76" s="416"/>
      <c r="WGM76" s="416"/>
      <c r="WGN76" s="416"/>
      <c r="WGO76" s="416"/>
      <c r="WGP76" s="416"/>
      <c r="WGQ76" s="416"/>
      <c r="WGR76" s="416"/>
      <c r="WGS76" s="416"/>
      <c r="WGT76" s="417"/>
      <c r="WGU76" s="415"/>
      <c r="WGV76" s="416"/>
      <c r="WGW76" s="416"/>
      <c r="WGX76" s="416"/>
      <c r="WGY76" s="416"/>
      <c r="WGZ76" s="416"/>
      <c r="WHA76" s="416"/>
      <c r="WHB76" s="416"/>
      <c r="WHC76" s="416"/>
      <c r="WHD76" s="416"/>
      <c r="WHE76" s="416"/>
      <c r="WHF76" s="416"/>
      <c r="WHG76" s="416"/>
      <c r="WHH76" s="416"/>
      <c r="WHI76" s="416"/>
      <c r="WHJ76" s="416"/>
      <c r="WHK76" s="416"/>
      <c r="WHL76" s="416"/>
      <c r="WHM76" s="416"/>
      <c r="WHN76" s="416"/>
      <c r="WHO76" s="416"/>
      <c r="WHP76" s="416"/>
      <c r="WHQ76" s="416"/>
      <c r="WHR76" s="416"/>
      <c r="WHS76" s="416"/>
      <c r="WHT76" s="416"/>
      <c r="WHU76" s="416"/>
      <c r="WHV76" s="416"/>
      <c r="WHW76" s="416"/>
      <c r="WHX76" s="417"/>
      <c r="WHY76" s="415"/>
      <c r="WHZ76" s="416"/>
      <c r="WIA76" s="416"/>
      <c r="WIB76" s="416"/>
      <c r="WIC76" s="416"/>
      <c r="WID76" s="416"/>
      <c r="WIE76" s="416"/>
      <c r="WIF76" s="416"/>
      <c r="WIG76" s="416"/>
      <c r="WIH76" s="416"/>
      <c r="WII76" s="416"/>
      <c r="WIJ76" s="416"/>
      <c r="WIK76" s="416"/>
      <c r="WIL76" s="416"/>
      <c r="WIM76" s="416"/>
      <c r="WIN76" s="416"/>
      <c r="WIO76" s="416"/>
      <c r="WIP76" s="416"/>
      <c r="WIQ76" s="416"/>
      <c r="WIR76" s="416"/>
      <c r="WIS76" s="416"/>
      <c r="WIT76" s="416"/>
      <c r="WIU76" s="416"/>
      <c r="WIV76" s="416"/>
      <c r="WIW76" s="416"/>
      <c r="WIX76" s="416"/>
      <c r="WIY76" s="416"/>
      <c r="WIZ76" s="416"/>
      <c r="WJA76" s="416"/>
      <c r="WJB76" s="417"/>
      <c r="WJC76" s="415"/>
      <c r="WJD76" s="416"/>
      <c r="WJE76" s="416"/>
      <c r="WJF76" s="416"/>
      <c r="WJG76" s="416"/>
      <c r="WJH76" s="416"/>
      <c r="WJI76" s="416"/>
      <c r="WJJ76" s="416"/>
      <c r="WJK76" s="416"/>
      <c r="WJL76" s="416"/>
      <c r="WJM76" s="416"/>
      <c r="WJN76" s="416"/>
      <c r="WJO76" s="416"/>
      <c r="WJP76" s="416"/>
      <c r="WJQ76" s="416"/>
      <c r="WJR76" s="416"/>
      <c r="WJS76" s="416"/>
      <c r="WJT76" s="416"/>
      <c r="WJU76" s="416"/>
      <c r="WJV76" s="416"/>
      <c r="WJW76" s="416"/>
      <c r="WJX76" s="416"/>
      <c r="WJY76" s="416"/>
      <c r="WJZ76" s="416"/>
      <c r="WKA76" s="416"/>
      <c r="WKB76" s="416"/>
      <c r="WKC76" s="416"/>
      <c r="WKD76" s="416"/>
      <c r="WKE76" s="416"/>
      <c r="WKF76" s="417"/>
      <c r="WKG76" s="415"/>
      <c r="WKH76" s="416"/>
      <c r="WKI76" s="416"/>
      <c r="WKJ76" s="416"/>
      <c r="WKK76" s="416"/>
      <c r="WKL76" s="416"/>
      <c r="WKM76" s="416"/>
      <c r="WKN76" s="416"/>
      <c r="WKO76" s="416"/>
      <c r="WKP76" s="416"/>
      <c r="WKQ76" s="416"/>
      <c r="WKR76" s="416"/>
      <c r="WKS76" s="416"/>
      <c r="WKT76" s="416"/>
      <c r="WKU76" s="416"/>
      <c r="WKV76" s="416"/>
      <c r="WKW76" s="416"/>
      <c r="WKX76" s="416"/>
      <c r="WKY76" s="416"/>
      <c r="WKZ76" s="416"/>
      <c r="WLA76" s="416"/>
      <c r="WLB76" s="416"/>
      <c r="WLC76" s="416"/>
      <c r="WLD76" s="416"/>
      <c r="WLE76" s="416"/>
      <c r="WLF76" s="416"/>
      <c r="WLG76" s="416"/>
      <c r="WLH76" s="416"/>
      <c r="WLI76" s="416"/>
      <c r="WLJ76" s="417"/>
      <c r="WLK76" s="415"/>
      <c r="WLL76" s="416"/>
      <c r="WLM76" s="416"/>
      <c r="WLN76" s="416"/>
      <c r="WLO76" s="416"/>
      <c r="WLP76" s="416"/>
      <c r="WLQ76" s="416"/>
      <c r="WLR76" s="416"/>
      <c r="WLS76" s="416"/>
      <c r="WLT76" s="416"/>
      <c r="WLU76" s="416"/>
      <c r="WLV76" s="416"/>
      <c r="WLW76" s="416"/>
      <c r="WLX76" s="416"/>
      <c r="WLY76" s="416"/>
      <c r="WLZ76" s="416"/>
      <c r="WMA76" s="416"/>
      <c r="WMB76" s="416"/>
      <c r="WMC76" s="416"/>
      <c r="WMD76" s="416"/>
      <c r="WME76" s="416"/>
      <c r="WMF76" s="416"/>
      <c r="WMG76" s="416"/>
      <c r="WMH76" s="416"/>
      <c r="WMI76" s="416"/>
      <c r="WMJ76" s="416"/>
      <c r="WMK76" s="416"/>
      <c r="WML76" s="416"/>
      <c r="WMM76" s="416"/>
      <c r="WMN76" s="417"/>
      <c r="WMO76" s="415"/>
      <c r="WMP76" s="416"/>
      <c r="WMQ76" s="416"/>
      <c r="WMR76" s="416"/>
      <c r="WMS76" s="416"/>
      <c r="WMT76" s="416"/>
      <c r="WMU76" s="416"/>
      <c r="WMV76" s="416"/>
      <c r="WMW76" s="416"/>
      <c r="WMX76" s="416"/>
      <c r="WMY76" s="416"/>
      <c r="WMZ76" s="416"/>
      <c r="WNA76" s="416"/>
      <c r="WNB76" s="416"/>
      <c r="WNC76" s="416"/>
      <c r="WND76" s="416"/>
      <c r="WNE76" s="416"/>
      <c r="WNF76" s="416"/>
      <c r="WNG76" s="416"/>
      <c r="WNH76" s="416"/>
      <c r="WNI76" s="416"/>
      <c r="WNJ76" s="416"/>
      <c r="WNK76" s="416"/>
      <c r="WNL76" s="416"/>
      <c r="WNM76" s="416"/>
      <c r="WNN76" s="416"/>
      <c r="WNO76" s="416"/>
      <c r="WNP76" s="416"/>
      <c r="WNQ76" s="416"/>
      <c r="WNR76" s="417"/>
      <c r="WNS76" s="415"/>
      <c r="WNT76" s="416"/>
      <c r="WNU76" s="416"/>
      <c r="WNV76" s="416"/>
      <c r="WNW76" s="416"/>
      <c r="WNX76" s="416"/>
      <c r="WNY76" s="416"/>
      <c r="WNZ76" s="416"/>
      <c r="WOA76" s="416"/>
      <c r="WOB76" s="416"/>
      <c r="WOC76" s="416"/>
      <c r="WOD76" s="416"/>
      <c r="WOE76" s="416"/>
      <c r="WOF76" s="416"/>
      <c r="WOG76" s="416"/>
      <c r="WOH76" s="416"/>
      <c r="WOI76" s="416"/>
      <c r="WOJ76" s="416"/>
      <c r="WOK76" s="416"/>
      <c r="WOL76" s="416"/>
      <c r="WOM76" s="416"/>
      <c r="WON76" s="416"/>
      <c r="WOO76" s="416"/>
      <c r="WOP76" s="416"/>
      <c r="WOQ76" s="416"/>
      <c r="WOR76" s="416"/>
      <c r="WOS76" s="416"/>
      <c r="WOT76" s="416"/>
      <c r="WOU76" s="416"/>
      <c r="WOV76" s="417"/>
      <c r="WOW76" s="415"/>
      <c r="WOX76" s="416"/>
      <c r="WOY76" s="416"/>
      <c r="WOZ76" s="416"/>
      <c r="WPA76" s="416"/>
      <c r="WPB76" s="416"/>
      <c r="WPC76" s="416"/>
      <c r="WPD76" s="416"/>
      <c r="WPE76" s="416"/>
      <c r="WPF76" s="416"/>
      <c r="WPG76" s="416"/>
      <c r="WPH76" s="416"/>
      <c r="WPI76" s="416"/>
      <c r="WPJ76" s="416"/>
      <c r="WPK76" s="416"/>
      <c r="WPL76" s="416"/>
      <c r="WPM76" s="416"/>
      <c r="WPN76" s="416"/>
      <c r="WPO76" s="416"/>
      <c r="WPP76" s="416"/>
      <c r="WPQ76" s="416"/>
      <c r="WPR76" s="416"/>
      <c r="WPS76" s="416"/>
      <c r="WPT76" s="416"/>
      <c r="WPU76" s="416"/>
      <c r="WPV76" s="416"/>
      <c r="WPW76" s="416"/>
      <c r="WPX76" s="416"/>
      <c r="WPY76" s="416"/>
      <c r="WPZ76" s="417"/>
      <c r="WQA76" s="415"/>
      <c r="WQB76" s="416"/>
      <c r="WQC76" s="416"/>
      <c r="WQD76" s="416"/>
      <c r="WQE76" s="416"/>
      <c r="WQF76" s="416"/>
      <c r="WQG76" s="416"/>
      <c r="WQH76" s="416"/>
      <c r="WQI76" s="416"/>
      <c r="WQJ76" s="416"/>
      <c r="WQK76" s="416"/>
      <c r="WQL76" s="416"/>
      <c r="WQM76" s="416"/>
      <c r="WQN76" s="416"/>
      <c r="WQO76" s="416"/>
      <c r="WQP76" s="416"/>
      <c r="WQQ76" s="416"/>
      <c r="WQR76" s="416"/>
      <c r="WQS76" s="416"/>
      <c r="WQT76" s="416"/>
      <c r="WQU76" s="416"/>
      <c r="WQV76" s="416"/>
      <c r="WQW76" s="416"/>
      <c r="WQX76" s="416"/>
      <c r="WQY76" s="416"/>
      <c r="WQZ76" s="416"/>
      <c r="WRA76" s="416"/>
      <c r="WRB76" s="416"/>
      <c r="WRC76" s="416"/>
      <c r="WRD76" s="417"/>
      <c r="WRE76" s="415"/>
      <c r="WRF76" s="416"/>
      <c r="WRG76" s="416"/>
      <c r="WRH76" s="416"/>
      <c r="WRI76" s="416"/>
      <c r="WRJ76" s="416"/>
      <c r="WRK76" s="416"/>
      <c r="WRL76" s="416"/>
      <c r="WRM76" s="416"/>
      <c r="WRN76" s="416"/>
      <c r="WRO76" s="416"/>
      <c r="WRP76" s="416"/>
      <c r="WRQ76" s="416"/>
      <c r="WRR76" s="416"/>
      <c r="WRS76" s="416"/>
      <c r="WRT76" s="416"/>
      <c r="WRU76" s="416"/>
      <c r="WRV76" s="416"/>
      <c r="WRW76" s="416"/>
      <c r="WRX76" s="416"/>
      <c r="WRY76" s="416"/>
      <c r="WRZ76" s="416"/>
      <c r="WSA76" s="416"/>
      <c r="WSB76" s="416"/>
      <c r="WSC76" s="416"/>
      <c r="WSD76" s="416"/>
      <c r="WSE76" s="416"/>
      <c r="WSF76" s="416"/>
      <c r="WSG76" s="416"/>
      <c r="WSH76" s="417"/>
      <c r="WSI76" s="415"/>
      <c r="WSJ76" s="416"/>
      <c r="WSK76" s="416"/>
      <c r="WSL76" s="416"/>
      <c r="WSM76" s="416"/>
      <c r="WSN76" s="416"/>
      <c r="WSO76" s="416"/>
      <c r="WSP76" s="416"/>
      <c r="WSQ76" s="416"/>
      <c r="WSR76" s="416"/>
      <c r="WSS76" s="416"/>
      <c r="WST76" s="416"/>
      <c r="WSU76" s="416"/>
      <c r="WSV76" s="416"/>
      <c r="WSW76" s="416"/>
      <c r="WSX76" s="416"/>
      <c r="WSY76" s="416"/>
      <c r="WSZ76" s="416"/>
      <c r="WTA76" s="416"/>
      <c r="WTB76" s="416"/>
      <c r="WTC76" s="416"/>
      <c r="WTD76" s="416"/>
      <c r="WTE76" s="416"/>
      <c r="WTF76" s="416"/>
      <c r="WTG76" s="416"/>
      <c r="WTH76" s="416"/>
      <c r="WTI76" s="416"/>
      <c r="WTJ76" s="416"/>
      <c r="WTK76" s="416"/>
      <c r="WTL76" s="417"/>
      <c r="WTM76" s="415"/>
      <c r="WTN76" s="416"/>
      <c r="WTO76" s="416"/>
      <c r="WTP76" s="416"/>
      <c r="WTQ76" s="416"/>
      <c r="WTR76" s="416"/>
      <c r="WTS76" s="416"/>
      <c r="WTT76" s="416"/>
      <c r="WTU76" s="416"/>
      <c r="WTV76" s="416"/>
      <c r="WTW76" s="416"/>
      <c r="WTX76" s="416"/>
      <c r="WTY76" s="416"/>
      <c r="WTZ76" s="416"/>
      <c r="WUA76" s="416"/>
      <c r="WUB76" s="416"/>
      <c r="WUC76" s="416"/>
      <c r="WUD76" s="416"/>
      <c r="WUE76" s="416"/>
      <c r="WUF76" s="416"/>
      <c r="WUG76" s="416"/>
      <c r="WUH76" s="416"/>
      <c r="WUI76" s="416"/>
      <c r="WUJ76" s="416"/>
      <c r="WUK76" s="416"/>
      <c r="WUL76" s="416"/>
      <c r="WUM76" s="416"/>
      <c r="WUN76" s="416"/>
      <c r="WUO76" s="416"/>
      <c r="WUP76" s="417"/>
      <c r="WUQ76" s="415"/>
      <c r="WUR76" s="416"/>
      <c r="WUS76" s="416"/>
      <c r="WUT76" s="416"/>
      <c r="WUU76" s="416"/>
      <c r="WUV76" s="416"/>
      <c r="WUW76" s="416"/>
      <c r="WUX76" s="416"/>
      <c r="WUY76" s="416"/>
      <c r="WUZ76" s="416"/>
      <c r="WVA76" s="416"/>
      <c r="WVB76" s="416"/>
      <c r="WVC76" s="416"/>
      <c r="WVD76" s="416"/>
      <c r="WVE76" s="416"/>
      <c r="WVF76" s="416"/>
      <c r="WVG76" s="416"/>
      <c r="WVH76" s="416"/>
      <c r="WVI76" s="416"/>
      <c r="WVJ76" s="416"/>
      <c r="WVK76" s="416"/>
      <c r="WVL76" s="416"/>
      <c r="WVM76" s="416"/>
      <c r="WVN76" s="416"/>
      <c r="WVO76" s="416"/>
      <c r="WVP76" s="416"/>
      <c r="WVQ76" s="416"/>
      <c r="WVR76" s="416"/>
      <c r="WVS76" s="416"/>
      <c r="WVT76" s="417"/>
      <c r="WVU76" s="415"/>
      <c r="WVV76" s="416"/>
      <c r="WVW76" s="416"/>
      <c r="WVX76" s="416"/>
      <c r="WVY76" s="416"/>
      <c r="WVZ76" s="416"/>
      <c r="WWA76" s="416"/>
      <c r="WWB76" s="416"/>
      <c r="WWC76" s="416"/>
      <c r="WWD76" s="416"/>
      <c r="WWE76" s="416"/>
      <c r="WWF76" s="416"/>
      <c r="WWG76" s="416"/>
      <c r="WWH76" s="416"/>
      <c r="WWI76" s="416"/>
      <c r="WWJ76" s="416"/>
      <c r="WWK76" s="416"/>
      <c r="WWL76" s="416"/>
      <c r="WWM76" s="416"/>
      <c r="WWN76" s="416"/>
      <c r="WWO76" s="416"/>
      <c r="WWP76" s="416"/>
      <c r="WWQ76" s="416"/>
      <c r="WWR76" s="416"/>
      <c r="WWS76" s="416"/>
      <c r="WWT76" s="416"/>
      <c r="WWU76" s="416"/>
      <c r="WWV76" s="416"/>
      <c r="WWW76" s="416"/>
      <c r="WWX76" s="417"/>
      <c r="WWY76" s="415"/>
      <c r="WWZ76" s="416"/>
      <c r="WXA76" s="416"/>
      <c r="WXB76" s="416"/>
      <c r="WXC76" s="416"/>
      <c r="WXD76" s="416"/>
      <c r="WXE76" s="416"/>
      <c r="WXF76" s="416"/>
      <c r="WXG76" s="416"/>
      <c r="WXH76" s="416"/>
      <c r="WXI76" s="416"/>
      <c r="WXJ76" s="416"/>
      <c r="WXK76" s="416"/>
      <c r="WXL76" s="416"/>
      <c r="WXM76" s="416"/>
      <c r="WXN76" s="416"/>
      <c r="WXO76" s="416"/>
      <c r="WXP76" s="416"/>
      <c r="WXQ76" s="416"/>
      <c r="WXR76" s="416"/>
      <c r="WXS76" s="416"/>
      <c r="WXT76" s="416"/>
      <c r="WXU76" s="416"/>
      <c r="WXV76" s="416"/>
      <c r="WXW76" s="416"/>
      <c r="WXX76" s="416"/>
      <c r="WXY76" s="416"/>
      <c r="WXZ76" s="416"/>
      <c r="WYA76" s="416"/>
      <c r="WYB76" s="417"/>
      <c r="WYC76" s="415"/>
      <c r="WYD76" s="416"/>
      <c r="WYE76" s="416"/>
      <c r="WYF76" s="416"/>
      <c r="WYG76" s="416"/>
      <c r="WYH76" s="416"/>
      <c r="WYI76" s="416"/>
      <c r="WYJ76" s="416"/>
      <c r="WYK76" s="416"/>
      <c r="WYL76" s="416"/>
      <c r="WYM76" s="416"/>
      <c r="WYN76" s="416"/>
      <c r="WYO76" s="416"/>
      <c r="WYP76" s="416"/>
      <c r="WYQ76" s="416"/>
      <c r="WYR76" s="416"/>
      <c r="WYS76" s="416"/>
      <c r="WYT76" s="416"/>
      <c r="WYU76" s="416"/>
      <c r="WYV76" s="416"/>
      <c r="WYW76" s="416"/>
      <c r="WYX76" s="416"/>
      <c r="WYY76" s="416"/>
      <c r="WYZ76" s="416"/>
      <c r="WZA76" s="416"/>
      <c r="WZB76" s="416"/>
      <c r="WZC76" s="416"/>
      <c r="WZD76" s="416"/>
      <c r="WZE76" s="416"/>
      <c r="WZF76" s="417"/>
      <c r="WZG76" s="415"/>
      <c r="WZH76" s="416"/>
      <c r="WZI76" s="416"/>
      <c r="WZJ76" s="416"/>
      <c r="WZK76" s="416"/>
      <c r="WZL76" s="416"/>
      <c r="WZM76" s="416"/>
      <c r="WZN76" s="416"/>
      <c r="WZO76" s="416"/>
      <c r="WZP76" s="416"/>
      <c r="WZQ76" s="416"/>
      <c r="WZR76" s="416"/>
      <c r="WZS76" s="416"/>
      <c r="WZT76" s="416"/>
      <c r="WZU76" s="416"/>
      <c r="WZV76" s="416"/>
      <c r="WZW76" s="416"/>
      <c r="WZX76" s="416"/>
      <c r="WZY76" s="416"/>
      <c r="WZZ76" s="416"/>
      <c r="XAA76" s="416"/>
      <c r="XAB76" s="416"/>
      <c r="XAC76" s="416"/>
      <c r="XAD76" s="416"/>
      <c r="XAE76" s="416"/>
      <c r="XAF76" s="416"/>
      <c r="XAG76" s="416"/>
      <c r="XAH76" s="416"/>
      <c r="XAI76" s="416"/>
      <c r="XAJ76" s="417"/>
      <c r="XAK76" s="415"/>
      <c r="XAL76" s="416"/>
      <c r="XAM76" s="416"/>
      <c r="XAN76" s="416"/>
      <c r="XAO76" s="416"/>
      <c r="XAP76" s="416"/>
      <c r="XAQ76" s="416"/>
      <c r="XAR76" s="416"/>
      <c r="XAS76" s="416"/>
      <c r="XAT76" s="416"/>
      <c r="XAU76" s="416"/>
      <c r="XAV76" s="416"/>
      <c r="XAW76" s="416"/>
      <c r="XAX76" s="416"/>
      <c r="XAY76" s="416"/>
      <c r="XAZ76" s="416"/>
      <c r="XBA76" s="416"/>
      <c r="XBB76" s="416"/>
      <c r="XBC76" s="416"/>
      <c r="XBD76" s="416"/>
      <c r="XBE76" s="416"/>
      <c r="XBF76" s="416"/>
      <c r="XBG76" s="416"/>
      <c r="XBH76" s="416"/>
      <c r="XBI76" s="416"/>
      <c r="XBJ76" s="416"/>
      <c r="XBK76" s="416"/>
      <c r="XBL76" s="416"/>
      <c r="XBM76" s="416"/>
      <c r="XBN76" s="417"/>
      <c r="XBO76" s="415"/>
      <c r="XBP76" s="416"/>
      <c r="XBQ76" s="416"/>
      <c r="XBR76" s="416"/>
      <c r="XBS76" s="416"/>
      <c r="XBT76" s="416"/>
      <c r="XBU76" s="416"/>
      <c r="XBV76" s="416"/>
      <c r="XBW76" s="416"/>
      <c r="XBX76" s="416"/>
      <c r="XBY76" s="416"/>
      <c r="XBZ76" s="416"/>
      <c r="XCA76" s="416"/>
      <c r="XCB76" s="416"/>
      <c r="XCC76" s="416"/>
      <c r="XCD76" s="416"/>
      <c r="XCE76" s="416"/>
      <c r="XCF76" s="416"/>
      <c r="XCG76" s="416"/>
      <c r="XCH76" s="416"/>
      <c r="XCI76" s="416"/>
      <c r="XCJ76" s="416"/>
      <c r="XCK76" s="416"/>
      <c r="XCL76" s="416"/>
      <c r="XCM76" s="416"/>
      <c r="XCN76" s="416"/>
      <c r="XCO76" s="416"/>
      <c r="XCP76" s="416"/>
      <c r="XCQ76" s="416"/>
      <c r="XCR76" s="417"/>
      <c r="XCS76" s="415"/>
      <c r="XCT76" s="416"/>
      <c r="XCU76" s="416"/>
      <c r="XCV76" s="416"/>
      <c r="XCW76" s="416"/>
      <c r="XCX76" s="416"/>
      <c r="XCY76" s="416"/>
      <c r="XCZ76" s="416"/>
      <c r="XDA76" s="416"/>
      <c r="XDB76" s="416"/>
      <c r="XDC76" s="416"/>
      <c r="XDD76" s="416"/>
      <c r="XDE76" s="416"/>
      <c r="XDF76" s="416"/>
      <c r="XDG76" s="416"/>
      <c r="XDH76" s="416"/>
      <c r="XDI76" s="416"/>
      <c r="XDJ76" s="416"/>
      <c r="XDK76" s="416"/>
      <c r="XDL76" s="416"/>
      <c r="XDM76" s="416"/>
      <c r="XDN76" s="416"/>
      <c r="XDO76" s="416"/>
      <c r="XDP76" s="416"/>
      <c r="XDQ76" s="416"/>
      <c r="XDR76" s="416"/>
      <c r="XDS76" s="416"/>
      <c r="XDT76" s="416"/>
      <c r="XDU76" s="416"/>
      <c r="XDV76" s="417"/>
      <c r="XDW76" s="415"/>
      <c r="XDX76" s="416"/>
      <c r="XDY76" s="416"/>
      <c r="XDZ76" s="416"/>
      <c r="XEA76" s="416"/>
      <c r="XEB76" s="416"/>
      <c r="XEC76" s="416"/>
      <c r="XED76" s="416"/>
      <c r="XEE76" s="416"/>
      <c r="XEF76" s="416"/>
      <c r="XEG76" s="416"/>
      <c r="XEH76" s="416"/>
      <c r="XEI76" s="416"/>
      <c r="XEJ76" s="416"/>
      <c r="XEK76" s="416"/>
      <c r="XEL76" s="416"/>
      <c r="XEM76" s="416"/>
      <c r="XEN76" s="416"/>
      <c r="XEO76" s="416"/>
      <c r="XEP76" s="416"/>
      <c r="XEQ76" s="416"/>
      <c r="XER76" s="416"/>
      <c r="XES76" s="416"/>
      <c r="XET76" s="416"/>
      <c r="XEU76" s="416"/>
      <c r="XEV76" s="416"/>
      <c r="XEW76" s="416"/>
      <c r="XEX76" s="416"/>
      <c r="XEY76" s="416"/>
      <c r="XEZ76" s="417"/>
      <c r="XFA76" s="415"/>
      <c r="XFB76" s="415"/>
      <c r="XFC76" s="415"/>
      <c r="XFD76" s="415"/>
    </row>
    <row r="77" spans="1:16384" s="35" customFormat="1" ht="44.45" customHeight="1" x14ac:dyDescent="0.2">
      <c r="A77" s="420">
        <v>40</v>
      </c>
      <c r="B77" s="440" t="s">
        <v>1653</v>
      </c>
      <c r="C77" s="424" t="s">
        <v>175</v>
      </c>
      <c r="D77" s="425" t="s">
        <v>174</v>
      </c>
      <c r="E77" s="419">
        <f>F77+G77+H77+I77</f>
        <v>76067</v>
      </c>
      <c r="F77" s="418">
        <v>761</v>
      </c>
      <c r="G77" s="418">
        <f>75306</f>
        <v>75306</v>
      </c>
      <c r="H77" s="418">
        <v>0</v>
      </c>
      <c r="I77" s="418">
        <v>0</v>
      </c>
      <c r="J77" s="419">
        <f>K77+L77+M77+N77</f>
        <v>76067</v>
      </c>
      <c r="K77" s="418">
        <v>761</v>
      </c>
      <c r="L77" s="418">
        <v>75306</v>
      </c>
      <c r="M77" s="418">
        <v>0</v>
      </c>
      <c r="N77" s="418">
        <v>0</v>
      </c>
      <c r="O77" s="419">
        <f>P77+Q77+R77+S77</f>
        <v>76067</v>
      </c>
      <c r="P77" s="418">
        <v>761</v>
      </c>
      <c r="Q77" s="418">
        <v>75306</v>
      </c>
      <c r="R77" s="418">
        <v>0</v>
      </c>
      <c r="S77" s="418">
        <v>0</v>
      </c>
      <c r="T77" s="419">
        <f>U77+V77+W77+X77</f>
        <v>76067</v>
      </c>
      <c r="U77" s="418">
        <v>761</v>
      </c>
      <c r="V77" s="418">
        <v>75306</v>
      </c>
      <c r="W77" s="418">
        <v>0</v>
      </c>
      <c r="X77" s="418">
        <v>0</v>
      </c>
      <c r="Y77" s="419">
        <f>Z77+AA77</f>
        <v>62986</v>
      </c>
      <c r="Z77" s="418">
        <v>630</v>
      </c>
      <c r="AA77" s="418">
        <v>62356</v>
      </c>
      <c r="AB77" s="418">
        <v>0</v>
      </c>
      <c r="AC77" s="418">
        <v>0</v>
      </c>
      <c r="AD77" s="419">
        <f>E77+J77+O77+T77+Y77</f>
        <v>367254</v>
      </c>
      <c r="AE77" s="3"/>
      <c r="AF77" s="3"/>
      <c r="AG77" s="3"/>
      <c r="AH77" s="3"/>
    </row>
    <row r="78" spans="1:16384" s="35" customFormat="1" ht="285" customHeight="1" x14ac:dyDescent="0.2">
      <c r="A78" s="420"/>
      <c r="B78" s="440"/>
      <c r="C78" s="424"/>
      <c r="D78" s="425"/>
      <c r="E78" s="419"/>
      <c r="F78" s="418"/>
      <c r="G78" s="418"/>
      <c r="H78" s="418"/>
      <c r="I78" s="418"/>
      <c r="J78" s="419"/>
      <c r="K78" s="418"/>
      <c r="L78" s="418"/>
      <c r="M78" s="418"/>
      <c r="N78" s="418"/>
      <c r="O78" s="419"/>
      <c r="P78" s="418"/>
      <c r="Q78" s="418"/>
      <c r="R78" s="418"/>
      <c r="S78" s="418"/>
      <c r="T78" s="419"/>
      <c r="U78" s="418"/>
      <c r="V78" s="418"/>
      <c r="W78" s="418"/>
      <c r="X78" s="418"/>
      <c r="Y78" s="419"/>
      <c r="Z78" s="418"/>
      <c r="AA78" s="418"/>
      <c r="AB78" s="418"/>
      <c r="AC78" s="418"/>
      <c r="AD78" s="419"/>
      <c r="AE78" s="53">
        <f>F77+K77+P77+U77+Z77</f>
        <v>3674</v>
      </c>
      <c r="AF78" s="53">
        <f>G78+L78+Q78+V77+AA77</f>
        <v>137662</v>
      </c>
      <c r="AG78" s="53">
        <f>H78+M78+R78+W78+AB78</f>
        <v>0</v>
      </c>
      <c r="AH78" s="53">
        <f>I78+N78+S78+X78+AC78</f>
        <v>0</v>
      </c>
    </row>
    <row r="79" spans="1:16384" s="57" customFormat="1" ht="42" customHeight="1" x14ac:dyDescent="0.25">
      <c r="A79" s="432" t="s">
        <v>173</v>
      </c>
      <c r="B79" s="432"/>
      <c r="C79" s="432"/>
      <c r="D79" s="276"/>
      <c r="E79" s="186">
        <f t="shared" ref="E79:N79" si="42">SUM(E70:E78)</f>
        <v>337537</v>
      </c>
      <c r="F79" s="186">
        <f t="shared" si="42"/>
        <v>233401</v>
      </c>
      <c r="G79" s="186">
        <f t="shared" si="42"/>
        <v>104024</v>
      </c>
      <c r="H79" s="186">
        <f t="shared" si="42"/>
        <v>0</v>
      </c>
      <c r="I79" s="186">
        <f t="shared" si="42"/>
        <v>112</v>
      </c>
      <c r="J79" s="186">
        <f t="shared" si="42"/>
        <v>389978</v>
      </c>
      <c r="K79" s="186">
        <f t="shared" si="42"/>
        <v>227979</v>
      </c>
      <c r="L79" s="186">
        <f t="shared" si="42"/>
        <v>161887</v>
      </c>
      <c r="M79" s="186">
        <f t="shared" si="42"/>
        <v>0</v>
      </c>
      <c r="N79" s="186">
        <f t="shared" si="42"/>
        <v>112</v>
      </c>
      <c r="O79" s="186">
        <f>SUM(O70:O77)</f>
        <v>346078</v>
      </c>
      <c r="P79" s="186">
        <f>SUM(P70:P77)</f>
        <v>227160</v>
      </c>
      <c r="Q79" s="186">
        <f>SUM(Q70:Q78)</f>
        <v>118806</v>
      </c>
      <c r="R79" s="186">
        <f>SUM(R70:R78)</f>
        <v>0</v>
      </c>
      <c r="S79" s="186">
        <f>SUM(S70:S78)</f>
        <v>112</v>
      </c>
      <c r="T79" s="186">
        <f>SUM(T70:T77)</f>
        <v>346078</v>
      </c>
      <c r="U79" s="186">
        <f>SUM(U70:U77)</f>
        <v>227160</v>
      </c>
      <c r="V79" s="186">
        <f>SUM(V70:V77)</f>
        <v>118806</v>
      </c>
      <c r="W79" s="186">
        <f>SUM(W70:W78)</f>
        <v>0</v>
      </c>
      <c r="X79" s="186">
        <f>SUM(X70:X78)</f>
        <v>112</v>
      </c>
      <c r="Y79" s="186">
        <f>SUM(Y70:Y77)</f>
        <v>304259</v>
      </c>
      <c r="Z79" s="186">
        <f>SUM(Z70:Z77)</f>
        <v>241791</v>
      </c>
      <c r="AA79" s="186">
        <f>SUM(AA70:AA77)</f>
        <v>62356</v>
      </c>
      <c r="AB79" s="186">
        <f>SUM(AB70:AB78)</f>
        <v>0</v>
      </c>
      <c r="AC79" s="186">
        <f>SUM(AC70:AC78)</f>
        <v>112</v>
      </c>
      <c r="AD79" s="186">
        <f>SUM(AD70:AD77)</f>
        <v>1723930</v>
      </c>
      <c r="AE79" s="53">
        <f>F79+K79+P79+U79+Z79</f>
        <v>1157491</v>
      </c>
      <c r="AF79" s="53">
        <f>G79+L79+Q79+V79+AA79</f>
        <v>565879</v>
      </c>
      <c r="AG79" s="53">
        <f>H79+M79+R79+W79+AB79</f>
        <v>0</v>
      </c>
      <c r="AH79" s="53">
        <f>I79+N79+S79+X79+AC79</f>
        <v>560</v>
      </c>
    </row>
    <row r="80" spans="1:16384" s="57" customFormat="1" ht="42" customHeight="1" x14ac:dyDescent="0.25">
      <c r="A80" s="423" t="s">
        <v>1527</v>
      </c>
      <c r="B80" s="423"/>
      <c r="C80" s="423"/>
      <c r="D80" s="276"/>
      <c r="E80" s="338">
        <f>E82-E81</f>
        <v>2377245</v>
      </c>
      <c r="F80" s="338">
        <f t="shared" ref="F80:AC80" si="43">F82-F81</f>
        <v>797208</v>
      </c>
      <c r="G80" s="338">
        <f t="shared" si="43"/>
        <v>1453132</v>
      </c>
      <c r="H80" s="338">
        <f t="shared" si="43"/>
        <v>126793</v>
      </c>
      <c r="I80" s="338">
        <f t="shared" si="43"/>
        <v>112</v>
      </c>
      <c r="J80" s="338">
        <f>J82-J81</f>
        <v>2504942</v>
      </c>
      <c r="K80" s="338">
        <f t="shared" si="43"/>
        <v>853077</v>
      </c>
      <c r="L80" s="338">
        <f t="shared" si="43"/>
        <v>1651753</v>
      </c>
      <c r="M80" s="338">
        <f t="shared" si="43"/>
        <v>0</v>
      </c>
      <c r="N80" s="338">
        <f t="shared" si="43"/>
        <v>112</v>
      </c>
      <c r="O80" s="338">
        <f t="shared" si="43"/>
        <v>1859294</v>
      </c>
      <c r="P80" s="338">
        <f t="shared" si="43"/>
        <v>945325</v>
      </c>
      <c r="Q80" s="338">
        <f t="shared" si="43"/>
        <v>913857</v>
      </c>
      <c r="R80" s="338">
        <f t="shared" si="43"/>
        <v>0</v>
      </c>
      <c r="S80" s="338">
        <f t="shared" si="43"/>
        <v>112</v>
      </c>
      <c r="T80" s="338">
        <f t="shared" si="43"/>
        <v>1751499</v>
      </c>
      <c r="U80" s="338">
        <f t="shared" si="43"/>
        <v>932581</v>
      </c>
      <c r="V80" s="338">
        <f t="shared" si="43"/>
        <v>818806</v>
      </c>
      <c r="W80" s="338">
        <f t="shared" si="43"/>
        <v>0</v>
      </c>
      <c r="X80" s="338">
        <f t="shared" si="43"/>
        <v>112</v>
      </c>
      <c r="Y80" s="338">
        <f t="shared" si="43"/>
        <v>5921997</v>
      </c>
      <c r="Z80" s="338">
        <f t="shared" si="43"/>
        <v>1268102</v>
      </c>
      <c r="AA80" s="338">
        <f t="shared" si="43"/>
        <v>4653783</v>
      </c>
      <c r="AB80" s="338">
        <f t="shared" si="43"/>
        <v>0</v>
      </c>
      <c r="AC80" s="338">
        <f t="shared" si="43"/>
        <v>112</v>
      </c>
      <c r="AD80" s="338">
        <f>E80+J80+O80+T80+Y80</f>
        <v>14414977</v>
      </c>
      <c r="AE80" s="53"/>
      <c r="AF80" s="53"/>
      <c r="AG80" s="53"/>
      <c r="AH80" s="53"/>
    </row>
    <row r="81" spans="1:34" s="57" customFormat="1" ht="35.25" customHeight="1" x14ac:dyDescent="0.25">
      <c r="A81" s="432" t="s">
        <v>1526</v>
      </c>
      <c r="B81" s="432"/>
      <c r="C81" s="432"/>
      <c r="D81" s="276"/>
      <c r="E81" s="338">
        <f>F81+G81+H81+I81</f>
        <v>988</v>
      </c>
      <c r="F81" s="338">
        <f>F43</f>
        <v>988</v>
      </c>
      <c r="G81" s="338">
        <f>G43</f>
        <v>0</v>
      </c>
      <c r="H81" s="338">
        <f>H43</f>
        <v>0</v>
      </c>
      <c r="I81" s="338">
        <f>I43</f>
        <v>0</v>
      </c>
      <c r="J81" s="338">
        <f>K81+L81+M81+N81</f>
        <v>0</v>
      </c>
      <c r="K81" s="338">
        <f>K43</f>
        <v>0</v>
      </c>
      <c r="L81" s="338">
        <f>L43</f>
        <v>0</v>
      </c>
      <c r="M81" s="338">
        <f>M43</f>
        <v>0</v>
      </c>
      <c r="N81" s="338">
        <f>N43</f>
        <v>0</v>
      </c>
      <c r="O81" s="338">
        <f>P81+Q81+R81+S81</f>
        <v>0</v>
      </c>
      <c r="P81" s="338">
        <f>P43</f>
        <v>0</v>
      </c>
      <c r="Q81" s="338">
        <f>Q43</f>
        <v>0</v>
      </c>
      <c r="R81" s="338">
        <f>R43</f>
        <v>0</v>
      </c>
      <c r="S81" s="338">
        <f>S43</f>
        <v>0</v>
      </c>
      <c r="T81" s="338">
        <f>U81+V81+W81+X81</f>
        <v>0</v>
      </c>
      <c r="U81" s="338">
        <f>U43</f>
        <v>0</v>
      </c>
      <c r="V81" s="338">
        <f>V43</f>
        <v>0</v>
      </c>
      <c r="W81" s="338">
        <f>W43</f>
        <v>0</v>
      </c>
      <c r="X81" s="338">
        <f>X43</f>
        <v>0</v>
      </c>
      <c r="Y81" s="338">
        <f>Z81+AA81+AB81+AC81</f>
        <v>0</v>
      </c>
      <c r="Z81" s="338">
        <f>Z43</f>
        <v>0</v>
      </c>
      <c r="AA81" s="338">
        <f>AA43</f>
        <v>0</v>
      </c>
      <c r="AB81" s="338">
        <f>AB43</f>
        <v>0</v>
      </c>
      <c r="AC81" s="338">
        <f>AC43</f>
        <v>0</v>
      </c>
      <c r="AD81" s="338">
        <f>E81+J81+O81+T81+Y81</f>
        <v>988</v>
      </c>
      <c r="AE81" s="53"/>
      <c r="AF81" s="53"/>
      <c r="AG81" s="53"/>
      <c r="AH81" s="53"/>
    </row>
    <row r="82" spans="1:34" s="58" customFormat="1" ht="42" customHeight="1" x14ac:dyDescent="0.25">
      <c r="A82" s="423" t="s">
        <v>1528</v>
      </c>
      <c r="B82" s="423"/>
      <c r="C82" s="423"/>
      <c r="D82" s="267"/>
      <c r="E82" s="338">
        <f t="shared" ref="E82:AH82" si="44">E35+E79+E53+E65</f>
        <v>2378233</v>
      </c>
      <c r="F82" s="338">
        <f t="shared" si="44"/>
        <v>798196</v>
      </c>
      <c r="G82" s="338">
        <f t="shared" si="44"/>
        <v>1453132</v>
      </c>
      <c r="H82" s="338">
        <f t="shared" si="44"/>
        <v>126793</v>
      </c>
      <c r="I82" s="338">
        <f t="shared" si="44"/>
        <v>112</v>
      </c>
      <c r="J82" s="338">
        <f t="shared" si="44"/>
        <v>2504942</v>
      </c>
      <c r="K82" s="338">
        <f t="shared" si="44"/>
        <v>853077</v>
      </c>
      <c r="L82" s="338">
        <f t="shared" si="44"/>
        <v>1651753</v>
      </c>
      <c r="M82" s="338">
        <f t="shared" si="44"/>
        <v>0</v>
      </c>
      <c r="N82" s="338">
        <f t="shared" si="44"/>
        <v>112</v>
      </c>
      <c r="O82" s="338">
        <f t="shared" si="44"/>
        <v>1859294</v>
      </c>
      <c r="P82" s="338">
        <f t="shared" si="44"/>
        <v>945325</v>
      </c>
      <c r="Q82" s="338">
        <f t="shared" si="44"/>
        <v>913857</v>
      </c>
      <c r="R82" s="338">
        <f t="shared" si="44"/>
        <v>0</v>
      </c>
      <c r="S82" s="338">
        <f t="shared" si="44"/>
        <v>112</v>
      </c>
      <c r="T82" s="338">
        <f t="shared" si="44"/>
        <v>1751499</v>
      </c>
      <c r="U82" s="338">
        <f t="shared" si="44"/>
        <v>932581</v>
      </c>
      <c r="V82" s="338">
        <f t="shared" si="44"/>
        <v>818806</v>
      </c>
      <c r="W82" s="338">
        <f t="shared" si="44"/>
        <v>0</v>
      </c>
      <c r="X82" s="338">
        <f t="shared" si="44"/>
        <v>112</v>
      </c>
      <c r="Y82" s="338">
        <f t="shared" si="44"/>
        <v>5921997</v>
      </c>
      <c r="Z82" s="338">
        <f t="shared" si="44"/>
        <v>1268102</v>
      </c>
      <c r="AA82" s="338">
        <f t="shared" si="44"/>
        <v>4653783</v>
      </c>
      <c r="AB82" s="338">
        <f t="shared" si="44"/>
        <v>0</v>
      </c>
      <c r="AC82" s="338">
        <f t="shared" si="44"/>
        <v>112</v>
      </c>
      <c r="AD82" s="338">
        <f t="shared" si="44"/>
        <v>14415965</v>
      </c>
      <c r="AE82" s="53">
        <f t="shared" si="44"/>
        <v>4797281</v>
      </c>
      <c r="AF82" s="53">
        <f t="shared" si="44"/>
        <v>9491331</v>
      </c>
      <c r="AG82" s="53">
        <f t="shared" si="44"/>
        <v>126793</v>
      </c>
      <c r="AH82" s="53">
        <f t="shared" si="44"/>
        <v>560</v>
      </c>
    </row>
    <row r="83" spans="1:34" ht="42" customHeight="1" x14ac:dyDescent="0.2">
      <c r="E83" s="82"/>
      <c r="M83" s="69"/>
      <c r="N83" s="69"/>
      <c r="O83" s="70"/>
      <c r="P83" s="69"/>
      <c r="Q83" s="69"/>
    </row>
    <row r="84" spans="1:34" ht="42" customHeight="1" x14ac:dyDescent="0.2">
      <c r="C84" s="441" t="s">
        <v>1309</v>
      </c>
      <c r="E84" s="87">
        <v>172475</v>
      </c>
      <c r="F84" s="45">
        <v>172475</v>
      </c>
      <c r="G84" s="45">
        <v>0</v>
      </c>
      <c r="H84" s="45">
        <v>0</v>
      </c>
      <c r="I84" s="45">
        <v>0</v>
      </c>
      <c r="J84" s="45">
        <v>98858</v>
      </c>
      <c r="K84" s="45">
        <v>98858</v>
      </c>
      <c r="L84" s="45">
        <v>0</v>
      </c>
      <c r="M84" s="45">
        <v>0</v>
      </c>
      <c r="N84" s="45">
        <v>0</v>
      </c>
      <c r="O84" s="45">
        <v>98858</v>
      </c>
      <c r="P84" s="45">
        <v>98858</v>
      </c>
      <c r="Q84" s="45">
        <v>0</v>
      </c>
      <c r="R84" s="45">
        <v>0</v>
      </c>
      <c r="S84" s="45">
        <v>0</v>
      </c>
      <c r="T84" s="45">
        <v>68359</v>
      </c>
      <c r="U84" s="45">
        <v>68359</v>
      </c>
      <c r="V84" s="45">
        <v>0</v>
      </c>
      <c r="W84" s="45">
        <v>0</v>
      </c>
      <c r="X84" s="45">
        <v>0</v>
      </c>
      <c r="Y84" s="45">
        <v>68359</v>
      </c>
      <c r="Z84" s="45">
        <v>68359</v>
      </c>
      <c r="AA84" s="45">
        <v>0</v>
      </c>
      <c r="AB84" s="45">
        <v>0</v>
      </c>
      <c r="AC84" s="45">
        <v>0</v>
      </c>
      <c r="AD84" s="45">
        <v>506909</v>
      </c>
      <c r="AE84" s="67">
        <f t="shared" ref="AE84:AE91" si="45">F84+K84+P84+U84+Z84</f>
        <v>506909</v>
      </c>
      <c r="AF84" s="67">
        <f t="shared" ref="AF84:AF91" si="46">G84+L84+Q84+V84+AA84</f>
        <v>0</v>
      </c>
      <c r="AG84" s="67">
        <f t="shared" ref="AG84:AG91" si="47">H84+M84+R84+W84+AB84</f>
        <v>0</v>
      </c>
      <c r="AH84" s="81">
        <f t="shared" ref="AH84:AH91" si="48">I84+N84+S84+X84+AC84</f>
        <v>0</v>
      </c>
    </row>
    <row r="85" spans="1:34" ht="42" customHeight="1" x14ac:dyDescent="0.2">
      <c r="C85" s="441"/>
      <c r="E85" s="45">
        <f t="shared" ref="E85:AD85" si="49">E35-E84</f>
        <v>537</v>
      </c>
      <c r="F85" s="45">
        <f t="shared" si="49"/>
        <v>537</v>
      </c>
      <c r="G85" s="45">
        <f t="shared" si="49"/>
        <v>0</v>
      </c>
      <c r="H85" s="45">
        <f t="shared" si="49"/>
        <v>0</v>
      </c>
      <c r="I85" s="45">
        <f t="shared" si="49"/>
        <v>0</v>
      </c>
      <c r="J85" s="45">
        <f t="shared" si="49"/>
        <v>-9216</v>
      </c>
      <c r="K85" s="45">
        <f t="shared" si="49"/>
        <v>-9216</v>
      </c>
      <c r="L85" s="45">
        <f t="shared" si="49"/>
        <v>0</v>
      </c>
      <c r="M85" s="45">
        <f t="shared" si="49"/>
        <v>0</v>
      </c>
      <c r="N85" s="45">
        <f t="shared" si="49"/>
        <v>0</v>
      </c>
      <c r="O85" s="45">
        <f t="shared" si="49"/>
        <v>9179</v>
      </c>
      <c r="P85" s="45">
        <f t="shared" si="49"/>
        <v>9179</v>
      </c>
      <c r="Q85" s="45">
        <f t="shared" si="49"/>
        <v>0</v>
      </c>
      <c r="R85" s="45">
        <f t="shared" si="49"/>
        <v>0</v>
      </c>
      <c r="S85" s="45">
        <f t="shared" si="49"/>
        <v>0</v>
      </c>
      <c r="T85" s="45">
        <f t="shared" si="49"/>
        <v>39063</v>
      </c>
      <c r="U85" s="45">
        <f t="shared" si="49"/>
        <v>39063</v>
      </c>
      <c r="V85" s="45">
        <f t="shared" si="49"/>
        <v>0</v>
      </c>
      <c r="W85" s="45">
        <f t="shared" si="49"/>
        <v>0</v>
      </c>
      <c r="X85" s="45">
        <f t="shared" si="49"/>
        <v>0</v>
      </c>
      <c r="Y85" s="45">
        <f t="shared" si="49"/>
        <v>0</v>
      </c>
      <c r="Z85" s="45">
        <f t="shared" si="49"/>
        <v>0</v>
      </c>
      <c r="AA85" s="45">
        <f t="shared" si="49"/>
        <v>0</v>
      </c>
      <c r="AB85" s="45">
        <f t="shared" si="49"/>
        <v>0</v>
      </c>
      <c r="AC85" s="45">
        <f t="shared" si="49"/>
        <v>0</v>
      </c>
      <c r="AD85" s="45">
        <f t="shared" si="49"/>
        <v>39563</v>
      </c>
      <c r="AE85" s="67">
        <f t="shared" si="45"/>
        <v>39563</v>
      </c>
      <c r="AF85" s="67">
        <f t="shared" si="46"/>
        <v>0</v>
      </c>
      <c r="AG85" s="67">
        <f t="shared" si="47"/>
        <v>0</v>
      </c>
      <c r="AH85" s="81">
        <f t="shared" si="48"/>
        <v>0</v>
      </c>
    </row>
    <row r="86" spans="1:34" ht="42" customHeight="1" x14ac:dyDescent="0.2">
      <c r="C86" s="441" t="s">
        <v>1310</v>
      </c>
      <c r="E86" s="45">
        <v>1479778</v>
      </c>
      <c r="F86" s="45">
        <v>103538</v>
      </c>
      <c r="G86" s="45">
        <v>1249447</v>
      </c>
      <c r="H86" s="45">
        <v>126793</v>
      </c>
      <c r="I86" s="45">
        <v>0</v>
      </c>
      <c r="J86" s="45">
        <v>886241</v>
      </c>
      <c r="K86" s="45">
        <v>133580</v>
      </c>
      <c r="L86" s="45">
        <v>714418</v>
      </c>
      <c r="M86" s="45">
        <v>38243</v>
      </c>
      <c r="N86" s="45">
        <v>0</v>
      </c>
      <c r="O86" s="45">
        <v>832699</v>
      </c>
      <c r="P86" s="45">
        <v>132699</v>
      </c>
      <c r="Q86" s="45">
        <v>700000</v>
      </c>
      <c r="R86" s="45">
        <v>0</v>
      </c>
      <c r="S86" s="45">
        <v>0</v>
      </c>
      <c r="T86" s="45">
        <v>3082707</v>
      </c>
      <c r="U86" s="45">
        <v>345627</v>
      </c>
      <c r="V86" s="45">
        <v>2737080</v>
      </c>
      <c r="W86" s="45">
        <v>0</v>
      </c>
      <c r="X86" s="45">
        <v>0</v>
      </c>
      <c r="Y86" s="45">
        <v>2507975</v>
      </c>
      <c r="Z86" s="45">
        <v>188906</v>
      </c>
      <c r="AA86" s="45">
        <v>2319069</v>
      </c>
      <c r="AB86" s="45">
        <v>0</v>
      </c>
      <c r="AC86" s="45">
        <v>0</v>
      </c>
      <c r="AD86" s="45">
        <v>8789400</v>
      </c>
      <c r="AE86" s="67">
        <f t="shared" si="45"/>
        <v>904350</v>
      </c>
      <c r="AF86" s="67">
        <f t="shared" si="46"/>
        <v>7720014</v>
      </c>
      <c r="AG86" s="67">
        <f t="shared" si="47"/>
        <v>165036</v>
      </c>
      <c r="AH86" s="81">
        <f t="shared" si="48"/>
        <v>0</v>
      </c>
    </row>
    <row r="87" spans="1:34" ht="42" customHeight="1" x14ac:dyDescent="0.2">
      <c r="C87" s="441"/>
      <c r="E87" s="45">
        <f t="shared" ref="E87:AD87" si="50">E53-E86</f>
        <v>106045</v>
      </c>
      <c r="F87" s="45">
        <f t="shared" si="50"/>
        <v>6384</v>
      </c>
      <c r="G87" s="45">
        <f t="shared" si="50"/>
        <v>99661</v>
      </c>
      <c r="H87" s="45">
        <f t="shared" si="50"/>
        <v>0</v>
      </c>
      <c r="I87" s="45">
        <f t="shared" si="50"/>
        <v>0</v>
      </c>
      <c r="J87" s="45">
        <f t="shared" si="50"/>
        <v>878897</v>
      </c>
      <c r="K87" s="45">
        <f t="shared" si="50"/>
        <v>141692</v>
      </c>
      <c r="L87" s="45">
        <f t="shared" si="50"/>
        <v>775448</v>
      </c>
      <c r="M87" s="45">
        <f t="shared" si="50"/>
        <v>-38243</v>
      </c>
      <c r="N87" s="45">
        <f t="shared" si="50"/>
        <v>0</v>
      </c>
      <c r="O87" s="45">
        <f t="shared" si="50"/>
        <v>115166</v>
      </c>
      <c r="P87" s="45">
        <f t="shared" si="50"/>
        <v>20115</v>
      </c>
      <c r="Q87" s="45">
        <f t="shared" si="50"/>
        <v>95051</v>
      </c>
      <c r="R87" s="45">
        <f t="shared" si="50"/>
        <v>0</v>
      </c>
      <c r="S87" s="45">
        <f t="shared" si="50"/>
        <v>0</v>
      </c>
      <c r="T87" s="45">
        <f t="shared" si="50"/>
        <v>-2242022</v>
      </c>
      <c r="U87" s="45">
        <f t="shared" si="50"/>
        <v>-204942</v>
      </c>
      <c r="V87" s="45">
        <f t="shared" si="50"/>
        <v>-2037080</v>
      </c>
      <c r="W87" s="45">
        <f t="shared" si="50"/>
        <v>0</v>
      </c>
      <c r="X87" s="45">
        <f t="shared" si="50"/>
        <v>0</v>
      </c>
      <c r="Y87" s="45">
        <f t="shared" si="50"/>
        <v>2585458</v>
      </c>
      <c r="Z87" s="45">
        <f t="shared" si="50"/>
        <v>313100</v>
      </c>
      <c r="AA87" s="45">
        <f t="shared" si="50"/>
        <v>2272358</v>
      </c>
      <c r="AB87" s="45">
        <f t="shared" si="50"/>
        <v>0</v>
      </c>
      <c r="AC87" s="45">
        <f t="shared" si="50"/>
        <v>0</v>
      </c>
      <c r="AD87" s="45">
        <f t="shared" si="50"/>
        <v>1443544</v>
      </c>
      <c r="AE87" s="67">
        <f t="shared" si="45"/>
        <v>276349</v>
      </c>
      <c r="AF87" s="67">
        <f t="shared" si="46"/>
        <v>1205438</v>
      </c>
      <c r="AG87" s="67">
        <f t="shared" si="47"/>
        <v>-38243</v>
      </c>
      <c r="AH87" s="81">
        <f t="shared" si="48"/>
        <v>0</v>
      </c>
    </row>
    <row r="88" spans="1:34" ht="42" customHeight="1" x14ac:dyDescent="0.2">
      <c r="C88" s="88" t="s">
        <v>1311</v>
      </c>
      <c r="E88" s="45">
        <v>305611</v>
      </c>
      <c r="F88" s="45">
        <v>305611</v>
      </c>
      <c r="G88" s="45">
        <v>0</v>
      </c>
      <c r="H88" s="45">
        <v>0</v>
      </c>
      <c r="I88" s="45">
        <v>0</v>
      </c>
      <c r="J88" s="45">
        <v>421548</v>
      </c>
      <c r="K88" s="45">
        <v>421548</v>
      </c>
      <c r="L88" s="45">
        <v>0</v>
      </c>
      <c r="M88" s="45">
        <v>0</v>
      </c>
      <c r="N88" s="45">
        <v>0</v>
      </c>
      <c r="O88" s="45">
        <v>421548</v>
      </c>
      <c r="P88" s="45">
        <v>421548</v>
      </c>
      <c r="Q88" s="45">
        <v>0</v>
      </c>
      <c r="R88" s="45">
        <v>0</v>
      </c>
      <c r="S88" s="45">
        <v>0</v>
      </c>
      <c r="T88" s="45">
        <v>438410</v>
      </c>
      <c r="U88" s="45">
        <v>438410</v>
      </c>
      <c r="V88" s="45">
        <v>0</v>
      </c>
      <c r="W88" s="45">
        <v>0</v>
      </c>
      <c r="X88" s="45">
        <v>0</v>
      </c>
      <c r="Y88" s="45">
        <v>455946</v>
      </c>
      <c r="Z88" s="45">
        <v>455946</v>
      </c>
      <c r="AA88" s="45">
        <v>0</v>
      </c>
      <c r="AB88" s="45">
        <v>0</v>
      </c>
      <c r="AC88" s="45">
        <v>0</v>
      </c>
      <c r="AD88" s="45">
        <v>2043063</v>
      </c>
      <c r="AE88" s="67">
        <f t="shared" si="45"/>
        <v>2043063</v>
      </c>
      <c r="AF88" s="67">
        <f t="shared" si="46"/>
        <v>0</v>
      </c>
      <c r="AG88" s="67">
        <f t="shared" si="47"/>
        <v>0</v>
      </c>
      <c r="AH88" s="81">
        <f t="shared" si="48"/>
        <v>0</v>
      </c>
    </row>
    <row r="89" spans="1:34" ht="42" customHeight="1" x14ac:dyDescent="0.2">
      <c r="C89" s="88"/>
      <c r="E89" s="45">
        <f t="shared" ref="E89:AD89" si="51">E65-E88</f>
        <v>-23750</v>
      </c>
      <c r="F89" s="45">
        <f t="shared" si="51"/>
        <v>-23750</v>
      </c>
      <c r="G89" s="45">
        <f t="shared" si="51"/>
        <v>0</v>
      </c>
      <c r="H89" s="45">
        <f t="shared" si="51"/>
        <v>0</v>
      </c>
      <c r="I89" s="45">
        <f t="shared" si="51"/>
        <v>0</v>
      </c>
      <c r="J89" s="45">
        <f t="shared" si="51"/>
        <v>-161364</v>
      </c>
      <c r="K89" s="45">
        <f t="shared" si="51"/>
        <v>-161364</v>
      </c>
      <c r="L89" s="45">
        <f t="shared" si="51"/>
        <v>0</v>
      </c>
      <c r="M89" s="45">
        <f t="shared" si="51"/>
        <v>0</v>
      </c>
      <c r="N89" s="45">
        <f t="shared" si="51"/>
        <v>0</v>
      </c>
      <c r="O89" s="45">
        <f t="shared" si="51"/>
        <v>35766</v>
      </c>
      <c r="P89" s="45">
        <f t="shared" si="51"/>
        <v>35766</v>
      </c>
      <c r="Q89" s="45">
        <f t="shared" si="51"/>
        <v>0</v>
      </c>
      <c r="R89" s="45">
        <f t="shared" si="51"/>
        <v>0</v>
      </c>
      <c r="S89" s="45">
        <f t="shared" si="51"/>
        <v>0</v>
      </c>
      <c r="T89" s="45">
        <f t="shared" si="51"/>
        <v>18904</v>
      </c>
      <c r="U89" s="45">
        <f t="shared" si="51"/>
        <v>18904</v>
      </c>
      <c r="V89" s="45">
        <f t="shared" si="51"/>
        <v>0</v>
      </c>
      <c r="W89" s="45">
        <f t="shared" si="51"/>
        <v>0</v>
      </c>
      <c r="X89" s="45">
        <f t="shared" si="51"/>
        <v>0</v>
      </c>
      <c r="Y89" s="45">
        <f t="shared" si="51"/>
        <v>0</v>
      </c>
      <c r="Z89" s="45">
        <f t="shared" si="51"/>
        <v>0</v>
      </c>
      <c r="AA89" s="45">
        <f t="shared" si="51"/>
        <v>0</v>
      </c>
      <c r="AB89" s="45">
        <f t="shared" si="51"/>
        <v>0</v>
      </c>
      <c r="AC89" s="45">
        <f t="shared" si="51"/>
        <v>0</v>
      </c>
      <c r="AD89" s="45">
        <f t="shared" si="51"/>
        <v>-130444</v>
      </c>
      <c r="AE89" s="67">
        <f t="shared" si="45"/>
        <v>-130444</v>
      </c>
      <c r="AF89" s="67">
        <f t="shared" si="46"/>
        <v>0</v>
      </c>
      <c r="AG89" s="67">
        <f t="shared" si="47"/>
        <v>0</v>
      </c>
      <c r="AH89" s="81">
        <f t="shared" si="48"/>
        <v>0</v>
      </c>
    </row>
    <row r="90" spans="1:34" ht="42" customHeight="1" x14ac:dyDescent="0.2">
      <c r="C90" s="88" t="s">
        <v>1312</v>
      </c>
      <c r="E90" s="80">
        <v>316674</v>
      </c>
      <c r="F90" s="80">
        <v>241256</v>
      </c>
      <c r="G90" s="80">
        <v>75306</v>
      </c>
      <c r="H90" s="80">
        <v>0</v>
      </c>
      <c r="I90" s="80">
        <v>112</v>
      </c>
      <c r="J90" s="80">
        <v>317340</v>
      </c>
      <c r="K90" s="80">
        <v>241922</v>
      </c>
      <c r="L90" s="80">
        <v>75306</v>
      </c>
      <c r="M90" s="80">
        <v>0</v>
      </c>
      <c r="N90" s="80">
        <v>112</v>
      </c>
      <c r="O90" s="80">
        <v>317340</v>
      </c>
      <c r="P90" s="80">
        <v>241922</v>
      </c>
      <c r="Q90" s="80">
        <v>75306</v>
      </c>
      <c r="R90" s="80">
        <v>0</v>
      </c>
      <c r="S90" s="80">
        <v>112</v>
      </c>
      <c r="T90" s="80">
        <v>316784</v>
      </c>
      <c r="U90" s="80">
        <v>241916</v>
      </c>
      <c r="V90" s="80">
        <v>74756</v>
      </c>
      <c r="W90" s="80">
        <v>0</v>
      </c>
      <c r="X90" s="80">
        <v>112</v>
      </c>
      <c r="Y90" s="80">
        <v>304259</v>
      </c>
      <c r="Z90" s="80">
        <v>241791</v>
      </c>
      <c r="AA90" s="80">
        <v>62356</v>
      </c>
      <c r="AB90" s="80">
        <v>0</v>
      </c>
      <c r="AC90" s="80">
        <v>112</v>
      </c>
      <c r="AD90" s="80">
        <v>1572397</v>
      </c>
      <c r="AE90" s="67">
        <f t="shared" si="45"/>
        <v>1208807</v>
      </c>
      <c r="AF90" s="67">
        <f t="shared" si="46"/>
        <v>363030</v>
      </c>
      <c r="AG90" s="67">
        <f t="shared" si="47"/>
        <v>0</v>
      </c>
      <c r="AH90" s="81">
        <f t="shared" si="48"/>
        <v>560</v>
      </c>
    </row>
    <row r="91" spans="1:34" ht="42" customHeight="1" x14ac:dyDescent="0.2">
      <c r="E91" s="80">
        <f>E79-E90</f>
        <v>20863</v>
      </c>
      <c r="F91" s="80">
        <f t="shared" ref="F91:AD91" si="52">F79-F90</f>
        <v>-7855</v>
      </c>
      <c r="G91" s="80">
        <f t="shared" si="52"/>
        <v>28718</v>
      </c>
      <c r="H91" s="80">
        <f t="shared" si="52"/>
        <v>0</v>
      </c>
      <c r="I91" s="80">
        <f t="shared" si="52"/>
        <v>0</v>
      </c>
      <c r="J91" s="80">
        <f t="shared" si="52"/>
        <v>72638</v>
      </c>
      <c r="K91" s="80">
        <f t="shared" si="52"/>
        <v>-13943</v>
      </c>
      <c r="L91" s="80">
        <f t="shared" si="52"/>
        <v>86581</v>
      </c>
      <c r="M91" s="80">
        <f t="shared" si="52"/>
        <v>0</v>
      </c>
      <c r="N91" s="80">
        <f t="shared" si="52"/>
        <v>0</v>
      </c>
      <c r="O91" s="80">
        <f t="shared" si="52"/>
        <v>28738</v>
      </c>
      <c r="P91" s="80">
        <f t="shared" si="52"/>
        <v>-14762</v>
      </c>
      <c r="Q91" s="80">
        <f t="shared" si="52"/>
        <v>43500</v>
      </c>
      <c r="R91" s="80">
        <f t="shared" si="52"/>
        <v>0</v>
      </c>
      <c r="S91" s="80">
        <f t="shared" si="52"/>
        <v>0</v>
      </c>
      <c r="T91" s="80">
        <f t="shared" si="52"/>
        <v>29294</v>
      </c>
      <c r="U91" s="80">
        <f t="shared" si="52"/>
        <v>-14756</v>
      </c>
      <c r="V91" s="80">
        <f t="shared" si="52"/>
        <v>44050</v>
      </c>
      <c r="W91" s="80">
        <f t="shared" si="52"/>
        <v>0</v>
      </c>
      <c r="X91" s="80">
        <f t="shared" si="52"/>
        <v>0</v>
      </c>
      <c r="Y91" s="80">
        <f t="shared" si="52"/>
        <v>0</v>
      </c>
      <c r="Z91" s="80">
        <f t="shared" si="52"/>
        <v>0</v>
      </c>
      <c r="AA91" s="80">
        <f t="shared" si="52"/>
        <v>0</v>
      </c>
      <c r="AB91" s="80">
        <f t="shared" si="52"/>
        <v>0</v>
      </c>
      <c r="AC91" s="80">
        <f t="shared" si="52"/>
        <v>0</v>
      </c>
      <c r="AD91" s="80">
        <f t="shared" si="52"/>
        <v>151533</v>
      </c>
      <c r="AE91" s="67">
        <f t="shared" si="45"/>
        <v>-51316</v>
      </c>
      <c r="AF91" s="67">
        <f t="shared" si="46"/>
        <v>202849</v>
      </c>
      <c r="AG91" s="67">
        <f t="shared" si="47"/>
        <v>0</v>
      </c>
      <c r="AH91" s="81">
        <f t="shared" si="48"/>
        <v>0</v>
      </c>
    </row>
    <row r="92" spans="1:34" ht="42" customHeight="1" x14ac:dyDescent="0.2">
      <c r="E92" s="67">
        <v>2274538</v>
      </c>
      <c r="F92" s="67">
        <v>822880</v>
      </c>
      <c r="G92" s="67">
        <v>1324753</v>
      </c>
      <c r="H92" s="67">
        <v>126793</v>
      </c>
      <c r="I92" s="67">
        <v>112</v>
      </c>
      <c r="J92" s="67">
        <v>1723987</v>
      </c>
      <c r="K92" s="67">
        <v>895908</v>
      </c>
      <c r="L92" s="67">
        <v>789724</v>
      </c>
      <c r="M92" s="67">
        <v>38243</v>
      </c>
      <c r="N92" s="67">
        <v>112</v>
      </c>
      <c r="O92" s="67">
        <v>1670445</v>
      </c>
      <c r="P92" s="67">
        <v>895027</v>
      </c>
      <c r="Q92" s="67">
        <v>775306</v>
      </c>
      <c r="R92" s="67">
        <v>0</v>
      </c>
      <c r="S92" s="67">
        <v>112</v>
      </c>
      <c r="T92" s="67">
        <v>3906260</v>
      </c>
      <c r="U92" s="67">
        <v>1094312</v>
      </c>
      <c r="V92" s="67">
        <v>2811836</v>
      </c>
      <c r="W92" s="67">
        <v>0</v>
      </c>
      <c r="X92" s="67">
        <v>112</v>
      </c>
      <c r="Y92" s="67">
        <v>3336539</v>
      </c>
      <c r="Z92" s="67">
        <v>955002</v>
      </c>
      <c r="AA92" s="67">
        <v>2381425</v>
      </c>
      <c r="AB92" s="67">
        <v>0</v>
      </c>
      <c r="AC92" s="67">
        <v>112</v>
      </c>
      <c r="AD92" s="67">
        <v>12911769</v>
      </c>
      <c r="AE92" s="67">
        <f t="shared" ref="AE92" si="53">F92+K92+P92+U92+Z92</f>
        <v>4663129</v>
      </c>
      <c r="AF92" s="67">
        <f t="shared" ref="AF92" si="54">G92+L92+Q92+V92+AA92</f>
        <v>8083044</v>
      </c>
      <c r="AG92" s="67">
        <f t="shared" ref="AG92" si="55">H92+M92+R92+W92+AB92</f>
        <v>165036</v>
      </c>
      <c r="AH92" s="81">
        <f t="shared" ref="AH92" si="56">I92+N92+S92+X92+AC92</f>
        <v>560</v>
      </c>
    </row>
    <row r="93" spans="1:34" ht="42" customHeight="1" x14ac:dyDescent="0.2">
      <c r="E93" s="67">
        <f>E82-E92</f>
        <v>103695</v>
      </c>
      <c r="F93" s="67">
        <f t="shared" ref="F93:AD93" si="57">F82-F92</f>
        <v>-24684</v>
      </c>
      <c r="G93" s="67">
        <f t="shared" si="57"/>
        <v>128379</v>
      </c>
      <c r="H93" s="67">
        <f t="shared" si="57"/>
        <v>0</v>
      </c>
      <c r="I93" s="67">
        <f t="shared" si="57"/>
        <v>0</v>
      </c>
      <c r="J93" s="67">
        <f t="shared" si="57"/>
        <v>780955</v>
      </c>
      <c r="K93" s="67">
        <f t="shared" si="57"/>
        <v>-42831</v>
      </c>
      <c r="L93" s="67">
        <f t="shared" si="57"/>
        <v>862029</v>
      </c>
      <c r="M93" s="67">
        <f t="shared" si="57"/>
        <v>-38243</v>
      </c>
      <c r="N93" s="67">
        <f t="shared" si="57"/>
        <v>0</v>
      </c>
      <c r="O93" s="67">
        <f t="shared" si="57"/>
        <v>188849</v>
      </c>
      <c r="P93" s="67">
        <f t="shared" si="57"/>
        <v>50298</v>
      </c>
      <c r="Q93" s="67">
        <f t="shared" si="57"/>
        <v>138551</v>
      </c>
      <c r="R93" s="67">
        <f t="shared" si="57"/>
        <v>0</v>
      </c>
      <c r="S93" s="67">
        <f t="shared" si="57"/>
        <v>0</v>
      </c>
      <c r="T93" s="67">
        <f t="shared" si="57"/>
        <v>-2154761</v>
      </c>
      <c r="U93" s="67">
        <f t="shared" si="57"/>
        <v>-161731</v>
      </c>
      <c r="V93" s="67">
        <f t="shared" si="57"/>
        <v>-1993030</v>
      </c>
      <c r="W93" s="67">
        <f t="shared" si="57"/>
        <v>0</v>
      </c>
      <c r="X93" s="67">
        <f t="shared" si="57"/>
        <v>0</v>
      </c>
      <c r="Y93" s="67">
        <f t="shared" si="57"/>
        <v>2585458</v>
      </c>
      <c r="Z93" s="67">
        <f t="shared" si="57"/>
        <v>313100</v>
      </c>
      <c r="AA93" s="67">
        <f t="shared" si="57"/>
        <v>2272358</v>
      </c>
      <c r="AB93" s="67">
        <f t="shared" si="57"/>
        <v>0</v>
      </c>
      <c r="AC93" s="67">
        <f t="shared" si="57"/>
        <v>0</v>
      </c>
      <c r="AD93" s="67">
        <f t="shared" si="57"/>
        <v>1504196</v>
      </c>
      <c r="AE93" s="67">
        <f t="shared" ref="AE93" si="58">AE82-AE92</f>
        <v>134152</v>
      </c>
      <c r="AF93" s="67">
        <f t="shared" ref="AF93" si="59">AF82-AF92</f>
        <v>1408287</v>
      </c>
      <c r="AG93" s="67">
        <f t="shared" ref="AG93" si="60">AG82-AG92</f>
        <v>-38243</v>
      </c>
      <c r="AH93" s="67">
        <f t="shared" ref="AH93" si="61">AH82-AH92</f>
        <v>0</v>
      </c>
    </row>
  </sheetData>
  <mergeCells count="631">
    <mergeCell ref="A80:C80"/>
    <mergeCell ref="A81:C81"/>
    <mergeCell ref="C77:C78"/>
    <mergeCell ref="B77:B78"/>
    <mergeCell ref="C84:C85"/>
    <mergeCell ref="C86:C87"/>
    <mergeCell ref="A77:A78"/>
    <mergeCell ref="A82:C82"/>
    <mergeCell ref="A8:AD8"/>
    <mergeCell ref="A68:AD68"/>
    <mergeCell ref="A66:AD66"/>
    <mergeCell ref="A67:AD67"/>
    <mergeCell ref="A10:AD10"/>
    <mergeCell ref="A11:AD11"/>
    <mergeCell ref="A12:AD12"/>
    <mergeCell ref="A9:AD9"/>
    <mergeCell ref="A69:AD69"/>
    <mergeCell ref="A20:AD20"/>
    <mergeCell ref="A33:AD33"/>
    <mergeCell ref="A56:AD56"/>
    <mergeCell ref="A57:AD57"/>
    <mergeCell ref="A60:AD60"/>
    <mergeCell ref="A36:AD36"/>
    <mergeCell ref="L77:L78"/>
    <mergeCell ref="A79:C79"/>
    <mergeCell ref="D77:D78"/>
    <mergeCell ref="E77:E78"/>
    <mergeCell ref="F77:F78"/>
    <mergeCell ref="W77:W78"/>
    <mergeCell ref="A76:AD76"/>
    <mergeCell ref="B3:AD3"/>
    <mergeCell ref="AA2:AD2"/>
    <mergeCell ref="P77:P78"/>
    <mergeCell ref="Q77:Q78"/>
    <mergeCell ref="R77:R78"/>
    <mergeCell ref="S77:S78"/>
    <mergeCell ref="G77:G78"/>
    <mergeCell ref="H77:H78"/>
    <mergeCell ref="E5:I5"/>
    <mergeCell ref="J5:N5"/>
    <mergeCell ref="T5:X5"/>
    <mergeCell ref="A35:C35"/>
    <mergeCell ref="A54:AD54"/>
    <mergeCell ref="A53:C53"/>
    <mergeCell ref="A37:AD37"/>
    <mergeCell ref="A38:AD38"/>
    <mergeCell ref="A39:AD39"/>
    <mergeCell ref="B42:B43"/>
    <mergeCell ref="AA1:AD1"/>
    <mergeCell ref="AC77:AC78"/>
    <mergeCell ref="AD77:AD78"/>
    <mergeCell ref="AB77:AB78"/>
    <mergeCell ref="A44:A45"/>
    <mergeCell ref="C44:C45"/>
    <mergeCell ref="A46:A47"/>
    <mergeCell ref="C46:C47"/>
    <mergeCell ref="D46:D47"/>
    <mergeCell ref="A4:A6"/>
    <mergeCell ref="B4:B6"/>
    <mergeCell ref="C4:C6"/>
    <mergeCell ref="D4:D6"/>
    <mergeCell ref="E4:AC4"/>
    <mergeCell ref="AD4:AD6"/>
    <mergeCell ref="A55:AD55"/>
    <mergeCell ref="A71:AD71"/>
    <mergeCell ref="A65:C65"/>
    <mergeCell ref="O5:S5"/>
    <mergeCell ref="Y5:AC5"/>
    <mergeCell ref="AA77:AA78"/>
    <mergeCell ref="N77:N78"/>
    <mergeCell ref="O77:O78"/>
    <mergeCell ref="M77:M78"/>
    <mergeCell ref="A42:A43"/>
    <mergeCell ref="C42:C43"/>
    <mergeCell ref="A52:C52"/>
    <mergeCell ref="A51:C51"/>
    <mergeCell ref="KO76:LR76"/>
    <mergeCell ref="AE76:BH76"/>
    <mergeCell ref="BI76:CL76"/>
    <mergeCell ref="CM76:DP76"/>
    <mergeCell ref="DQ76:ET76"/>
    <mergeCell ref="EU76:FX76"/>
    <mergeCell ref="RM76:SP76"/>
    <mergeCell ref="SQ76:TT76"/>
    <mergeCell ref="TU76:UX76"/>
    <mergeCell ref="FY76:HB76"/>
    <mergeCell ref="HC76:IF76"/>
    <mergeCell ref="IG76:JJ76"/>
    <mergeCell ref="JK76:KN76"/>
    <mergeCell ref="UY76:WB76"/>
    <mergeCell ref="WC76:XF76"/>
    <mergeCell ref="LS76:MV76"/>
    <mergeCell ref="MW76:NZ76"/>
    <mergeCell ref="OA76:PD76"/>
    <mergeCell ref="PE76:QH76"/>
    <mergeCell ref="QI76:RL76"/>
    <mergeCell ref="ADA76:AED76"/>
    <mergeCell ref="AEE76:AFH76"/>
    <mergeCell ref="AFI76:AGL76"/>
    <mergeCell ref="AGM76:AHP76"/>
    <mergeCell ref="AHQ76:AIT76"/>
    <mergeCell ref="XG76:YJ76"/>
    <mergeCell ref="YK76:ZN76"/>
    <mergeCell ref="ZO76:AAR76"/>
    <mergeCell ref="AAS76:ABV76"/>
    <mergeCell ref="ABW76:ACZ76"/>
    <mergeCell ref="AOO76:APR76"/>
    <mergeCell ref="APS76:AQV76"/>
    <mergeCell ref="AQW76:ARZ76"/>
    <mergeCell ref="ASA76:ATD76"/>
    <mergeCell ref="ATE76:AUH76"/>
    <mergeCell ref="AIU76:AJX76"/>
    <mergeCell ref="AJY76:ALB76"/>
    <mergeCell ref="ALC76:AMF76"/>
    <mergeCell ref="AMG76:ANJ76"/>
    <mergeCell ref="ANK76:AON76"/>
    <mergeCell ref="BAC76:BBF76"/>
    <mergeCell ref="BBG76:BCJ76"/>
    <mergeCell ref="BCK76:BDN76"/>
    <mergeCell ref="BDO76:BER76"/>
    <mergeCell ref="BES76:BFV76"/>
    <mergeCell ref="AUI76:AVL76"/>
    <mergeCell ref="AVM76:AWP76"/>
    <mergeCell ref="AWQ76:AXT76"/>
    <mergeCell ref="AXU76:AYX76"/>
    <mergeCell ref="AYY76:BAB76"/>
    <mergeCell ref="BLQ76:BMT76"/>
    <mergeCell ref="BMU76:BNX76"/>
    <mergeCell ref="BNY76:BPB76"/>
    <mergeCell ref="BPC76:BQF76"/>
    <mergeCell ref="BQG76:BRJ76"/>
    <mergeCell ref="BFW76:BGZ76"/>
    <mergeCell ref="BHA76:BID76"/>
    <mergeCell ref="BIE76:BJH76"/>
    <mergeCell ref="BJI76:BKL76"/>
    <mergeCell ref="BKM76:BLP76"/>
    <mergeCell ref="BXE76:BYH76"/>
    <mergeCell ref="BYI76:BZL76"/>
    <mergeCell ref="BZM76:CAP76"/>
    <mergeCell ref="CAQ76:CBT76"/>
    <mergeCell ref="CBU76:CCX76"/>
    <mergeCell ref="BRK76:BSN76"/>
    <mergeCell ref="BSO76:BTR76"/>
    <mergeCell ref="BTS76:BUV76"/>
    <mergeCell ref="BUW76:BVZ76"/>
    <mergeCell ref="BWA76:BXD76"/>
    <mergeCell ref="CIS76:CJV76"/>
    <mergeCell ref="CJW76:CKZ76"/>
    <mergeCell ref="CLA76:CMD76"/>
    <mergeCell ref="CME76:CNH76"/>
    <mergeCell ref="CNI76:COL76"/>
    <mergeCell ref="CCY76:CEB76"/>
    <mergeCell ref="CEC76:CFF76"/>
    <mergeCell ref="CFG76:CGJ76"/>
    <mergeCell ref="CGK76:CHN76"/>
    <mergeCell ref="CHO76:CIR76"/>
    <mergeCell ref="CUG76:CVJ76"/>
    <mergeCell ref="CVK76:CWN76"/>
    <mergeCell ref="CWO76:CXR76"/>
    <mergeCell ref="CXS76:CYV76"/>
    <mergeCell ref="CYW76:CZZ76"/>
    <mergeCell ref="COM76:CPP76"/>
    <mergeCell ref="CPQ76:CQT76"/>
    <mergeCell ref="CQU76:CRX76"/>
    <mergeCell ref="CRY76:CTB76"/>
    <mergeCell ref="CTC76:CUF76"/>
    <mergeCell ref="DFU76:DGX76"/>
    <mergeCell ref="DGY76:DIB76"/>
    <mergeCell ref="DIC76:DJF76"/>
    <mergeCell ref="DJG76:DKJ76"/>
    <mergeCell ref="DKK76:DLN76"/>
    <mergeCell ref="DAA76:DBD76"/>
    <mergeCell ref="DBE76:DCH76"/>
    <mergeCell ref="DCI76:DDL76"/>
    <mergeCell ref="DDM76:DEP76"/>
    <mergeCell ref="DEQ76:DFT76"/>
    <mergeCell ref="DRI76:DSL76"/>
    <mergeCell ref="DSM76:DTP76"/>
    <mergeCell ref="DTQ76:DUT76"/>
    <mergeCell ref="DUU76:DVX76"/>
    <mergeCell ref="DVY76:DXB76"/>
    <mergeCell ref="DLO76:DMR76"/>
    <mergeCell ref="DMS76:DNV76"/>
    <mergeCell ref="DNW76:DOZ76"/>
    <mergeCell ref="DPA76:DQD76"/>
    <mergeCell ref="DQE76:DRH76"/>
    <mergeCell ref="ECW76:EDZ76"/>
    <mergeCell ref="EEA76:EFD76"/>
    <mergeCell ref="EFE76:EGH76"/>
    <mergeCell ref="EGI76:EHL76"/>
    <mergeCell ref="EHM76:EIP76"/>
    <mergeCell ref="DXC76:DYF76"/>
    <mergeCell ref="DYG76:DZJ76"/>
    <mergeCell ref="DZK76:EAN76"/>
    <mergeCell ref="EAO76:EBR76"/>
    <mergeCell ref="EBS76:ECV76"/>
    <mergeCell ref="EOK76:EPN76"/>
    <mergeCell ref="EPO76:EQR76"/>
    <mergeCell ref="EQS76:ERV76"/>
    <mergeCell ref="ERW76:ESZ76"/>
    <mergeCell ref="ETA76:EUD76"/>
    <mergeCell ref="EIQ76:EJT76"/>
    <mergeCell ref="EJU76:EKX76"/>
    <mergeCell ref="EKY76:EMB76"/>
    <mergeCell ref="EMC76:ENF76"/>
    <mergeCell ref="ENG76:EOJ76"/>
    <mergeCell ref="EZY76:FBB76"/>
    <mergeCell ref="FBC76:FCF76"/>
    <mergeCell ref="FCG76:FDJ76"/>
    <mergeCell ref="FDK76:FEN76"/>
    <mergeCell ref="FEO76:FFR76"/>
    <mergeCell ref="EUE76:EVH76"/>
    <mergeCell ref="EVI76:EWL76"/>
    <mergeCell ref="EWM76:EXP76"/>
    <mergeCell ref="EXQ76:EYT76"/>
    <mergeCell ref="EYU76:EZX76"/>
    <mergeCell ref="FLM76:FMP76"/>
    <mergeCell ref="FMQ76:FNT76"/>
    <mergeCell ref="FNU76:FOX76"/>
    <mergeCell ref="FOY76:FQB76"/>
    <mergeCell ref="FQC76:FRF76"/>
    <mergeCell ref="FFS76:FGV76"/>
    <mergeCell ref="FGW76:FHZ76"/>
    <mergeCell ref="FIA76:FJD76"/>
    <mergeCell ref="FJE76:FKH76"/>
    <mergeCell ref="FKI76:FLL76"/>
    <mergeCell ref="FXA76:FYD76"/>
    <mergeCell ref="FYE76:FZH76"/>
    <mergeCell ref="FZI76:GAL76"/>
    <mergeCell ref="GAM76:GBP76"/>
    <mergeCell ref="GBQ76:GCT76"/>
    <mergeCell ref="FRG76:FSJ76"/>
    <mergeCell ref="FSK76:FTN76"/>
    <mergeCell ref="FTO76:FUR76"/>
    <mergeCell ref="FUS76:FVV76"/>
    <mergeCell ref="FVW76:FWZ76"/>
    <mergeCell ref="GIO76:GJR76"/>
    <mergeCell ref="GJS76:GKV76"/>
    <mergeCell ref="GKW76:GLZ76"/>
    <mergeCell ref="GMA76:GND76"/>
    <mergeCell ref="GNE76:GOH76"/>
    <mergeCell ref="GCU76:GDX76"/>
    <mergeCell ref="GDY76:GFB76"/>
    <mergeCell ref="GFC76:GGF76"/>
    <mergeCell ref="GGG76:GHJ76"/>
    <mergeCell ref="GHK76:GIN76"/>
    <mergeCell ref="GUC76:GVF76"/>
    <mergeCell ref="GVG76:GWJ76"/>
    <mergeCell ref="GWK76:GXN76"/>
    <mergeCell ref="GXO76:GYR76"/>
    <mergeCell ref="GYS76:GZV76"/>
    <mergeCell ref="GOI76:GPL76"/>
    <mergeCell ref="GPM76:GQP76"/>
    <mergeCell ref="GQQ76:GRT76"/>
    <mergeCell ref="GRU76:GSX76"/>
    <mergeCell ref="GSY76:GUB76"/>
    <mergeCell ref="HFQ76:HGT76"/>
    <mergeCell ref="HGU76:HHX76"/>
    <mergeCell ref="HHY76:HJB76"/>
    <mergeCell ref="HJC76:HKF76"/>
    <mergeCell ref="HKG76:HLJ76"/>
    <mergeCell ref="GZW76:HAZ76"/>
    <mergeCell ref="HBA76:HCD76"/>
    <mergeCell ref="HCE76:HDH76"/>
    <mergeCell ref="HDI76:HEL76"/>
    <mergeCell ref="HEM76:HFP76"/>
    <mergeCell ref="HRE76:HSH76"/>
    <mergeCell ref="HSI76:HTL76"/>
    <mergeCell ref="HTM76:HUP76"/>
    <mergeCell ref="HUQ76:HVT76"/>
    <mergeCell ref="HVU76:HWX76"/>
    <mergeCell ref="HLK76:HMN76"/>
    <mergeCell ref="HMO76:HNR76"/>
    <mergeCell ref="HNS76:HOV76"/>
    <mergeCell ref="HOW76:HPZ76"/>
    <mergeCell ref="HQA76:HRD76"/>
    <mergeCell ref="ICS76:IDV76"/>
    <mergeCell ref="IDW76:IEZ76"/>
    <mergeCell ref="IFA76:IGD76"/>
    <mergeCell ref="IGE76:IHH76"/>
    <mergeCell ref="IHI76:IIL76"/>
    <mergeCell ref="HWY76:HYB76"/>
    <mergeCell ref="HYC76:HZF76"/>
    <mergeCell ref="HZG76:IAJ76"/>
    <mergeCell ref="IAK76:IBN76"/>
    <mergeCell ref="IBO76:ICR76"/>
    <mergeCell ref="IOG76:IPJ76"/>
    <mergeCell ref="IPK76:IQN76"/>
    <mergeCell ref="IQO76:IRR76"/>
    <mergeCell ref="IRS76:ISV76"/>
    <mergeCell ref="ISW76:ITZ76"/>
    <mergeCell ref="IIM76:IJP76"/>
    <mergeCell ref="IJQ76:IKT76"/>
    <mergeCell ref="IKU76:ILX76"/>
    <mergeCell ref="ILY76:INB76"/>
    <mergeCell ref="INC76:IOF76"/>
    <mergeCell ref="IZU76:JAX76"/>
    <mergeCell ref="JAY76:JCB76"/>
    <mergeCell ref="JCC76:JDF76"/>
    <mergeCell ref="JDG76:JEJ76"/>
    <mergeCell ref="JEK76:JFN76"/>
    <mergeCell ref="IUA76:IVD76"/>
    <mergeCell ref="IVE76:IWH76"/>
    <mergeCell ref="IWI76:IXL76"/>
    <mergeCell ref="IXM76:IYP76"/>
    <mergeCell ref="IYQ76:IZT76"/>
    <mergeCell ref="JLI76:JML76"/>
    <mergeCell ref="JMM76:JNP76"/>
    <mergeCell ref="JNQ76:JOT76"/>
    <mergeCell ref="JOU76:JPX76"/>
    <mergeCell ref="JPY76:JRB76"/>
    <mergeCell ref="JFO76:JGR76"/>
    <mergeCell ref="JGS76:JHV76"/>
    <mergeCell ref="JHW76:JIZ76"/>
    <mergeCell ref="JJA76:JKD76"/>
    <mergeCell ref="JKE76:JLH76"/>
    <mergeCell ref="JWW76:JXZ76"/>
    <mergeCell ref="JYA76:JZD76"/>
    <mergeCell ref="JZE76:KAH76"/>
    <mergeCell ref="KAI76:KBL76"/>
    <mergeCell ref="KBM76:KCP76"/>
    <mergeCell ref="JRC76:JSF76"/>
    <mergeCell ref="JSG76:JTJ76"/>
    <mergeCell ref="JTK76:JUN76"/>
    <mergeCell ref="JUO76:JVR76"/>
    <mergeCell ref="JVS76:JWV76"/>
    <mergeCell ref="KIK76:KJN76"/>
    <mergeCell ref="KJO76:KKR76"/>
    <mergeCell ref="KKS76:KLV76"/>
    <mergeCell ref="KLW76:KMZ76"/>
    <mergeCell ref="KNA76:KOD76"/>
    <mergeCell ref="KCQ76:KDT76"/>
    <mergeCell ref="KDU76:KEX76"/>
    <mergeCell ref="KEY76:KGB76"/>
    <mergeCell ref="KGC76:KHF76"/>
    <mergeCell ref="KHG76:KIJ76"/>
    <mergeCell ref="KTY76:KVB76"/>
    <mergeCell ref="KVC76:KWF76"/>
    <mergeCell ref="KWG76:KXJ76"/>
    <mergeCell ref="KXK76:KYN76"/>
    <mergeCell ref="KYO76:KZR76"/>
    <mergeCell ref="KOE76:KPH76"/>
    <mergeCell ref="KPI76:KQL76"/>
    <mergeCell ref="KQM76:KRP76"/>
    <mergeCell ref="KRQ76:KST76"/>
    <mergeCell ref="KSU76:KTX76"/>
    <mergeCell ref="LFM76:LGP76"/>
    <mergeCell ref="LGQ76:LHT76"/>
    <mergeCell ref="LHU76:LIX76"/>
    <mergeCell ref="LIY76:LKB76"/>
    <mergeCell ref="LKC76:LLF76"/>
    <mergeCell ref="KZS76:LAV76"/>
    <mergeCell ref="LAW76:LBZ76"/>
    <mergeCell ref="LCA76:LDD76"/>
    <mergeCell ref="LDE76:LEH76"/>
    <mergeCell ref="LEI76:LFL76"/>
    <mergeCell ref="LRA76:LSD76"/>
    <mergeCell ref="LSE76:LTH76"/>
    <mergeCell ref="LTI76:LUL76"/>
    <mergeCell ref="LUM76:LVP76"/>
    <mergeCell ref="LVQ76:LWT76"/>
    <mergeCell ref="LLG76:LMJ76"/>
    <mergeCell ref="LMK76:LNN76"/>
    <mergeCell ref="LNO76:LOR76"/>
    <mergeCell ref="LOS76:LPV76"/>
    <mergeCell ref="LPW76:LQZ76"/>
    <mergeCell ref="MCO76:MDR76"/>
    <mergeCell ref="MDS76:MEV76"/>
    <mergeCell ref="MEW76:MFZ76"/>
    <mergeCell ref="MGA76:MHD76"/>
    <mergeCell ref="MHE76:MIH76"/>
    <mergeCell ref="LWU76:LXX76"/>
    <mergeCell ref="LXY76:LZB76"/>
    <mergeCell ref="LZC76:MAF76"/>
    <mergeCell ref="MAG76:MBJ76"/>
    <mergeCell ref="MBK76:MCN76"/>
    <mergeCell ref="MOC76:MPF76"/>
    <mergeCell ref="MPG76:MQJ76"/>
    <mergeCell ref="MQK76:MRN76"/>
    <mergeCell ref="MRO76:MSR76"/>
    <mergeCell ref="MSS76:MTV76"/>
    <mergeCell ref="MII76:MJL76"/>
    <mergeCell ref="MJM76:MKP76"/>
    <mergeCell ref="MKQ76:MLT76"/>
    <mergeCell ref="MLU76:MMX76"/>
    <mergeCell ref="MMY76:MOB76"/>
    <mergeCell ref="MZQ76:NAT76"/>
    <mergeCell ref="NAU76:NBX76"/>
    <mergeCell ref="NBY76:NDB76"/>
    <mergeCell ref="NDC76:NEF76"/>
    <mergeCell ref="NEG76:NFJ76"/>
    <mergeCell ref="MTW76:MUZ76"/>
    <mergeCell ref="MVA76:MWD76"/>
    <mergeCell ref="MWE76:MXH76"/>
    <mergeCell ref="MXI76:MYL76"/>
    <mergeCell ref="MYM76:MZP76"/>
    <mergeCell ref="NLE76:NMH76"/>
    <mergeCell ref="NMI76:NNL76"/>
    <mergeCell ref="NNM76:NOP76"/>
    <mergeCell ref="NOQ76:NPT76"/>
    <mergeCell ref="NPU76:NQX76"/>
    <mergeCell ref="NFK76:NGN76"/>
    <mergeCell ref="NGO76:NHR76"/>
    <mergeCell ref="NHS76:NIV76"/>
    <mergeCell ref="NIW76:NJZ76"/>
    <mergeCell ref="NKA76:NLD76"/>
    <mergeCell ref="NWS76:NXV76"/>
    <mergeCell ref="NXW76:NYZ76"/>
    <mergeCell ref="NZA76:OAD76"/>
    <mergeCell ref="OAE76:OBH76"/>
    <mergeCell ref="OBI76:OCL76"/>
    <mergeCell ref="NQY76:NSB76"/>
    <mergeCell ref="NSC76:NTF76"/>
    <mergeCell ref="NTG76:NUJ76"/>
    <mergeCell ref="NUK76:NVN76"/>
    <mergeCell ref="NVO76:NWR76"/>
    <mergeCell ref="OIG76:OJJ76"/>
    <mergeCell ref="OJK76:OKN76"/>
    <mergeCell ref="OKO76:OLR76"/>
    <mergeCell ref="OLS76:OMV76"/>
    <mergeCell ref="OMW76:ONZ76"/>
    <mergeCell ref="OCM76:ODP76"/>
    <mergeCell ref="ODQ76:OET76"/>
    <mergeCell ref="OEU76:OFX76"/>
    <mergeCell ref="OFY76:OHB76"/>
    <mergeCell ref="OHC76:OIF76"/>
    <mergeCell ref="OTU76:OUX76"/>
    <mergeCell ref="OUY76:OWB76"/>
    <mergeCell ref="OWC76:OXF76"/>
    <mergeCell ref="OXG76:OYJ76"/>
    <mergeCell ref="OYK76:OZN76"/>
    <mergeCell ref="OOA76:OPD76"/>
    <mergeCell ref="OPE76:OQH76"/>
    <mergeCell ref="OQI76:ORL76"/>
    <mergeCell ref="ORM76:OSP76"/>
    <mergeCell ref="OSQ76:OTT76"/>
    <mergeCell ref="PFI76:PGL76"/>
    <mergeCell ref="PGM76:PHP76"/>
    <mergeCell ref="PHQ76:PIT76"/>
    <mergeCell ref="PIU76:PJX76"/>
    <mergeCell ref="PJY76:PLB76"/>
    <mergeCell ref="OZO76:PAR76"/>
    <mergeCell ref="PAS76:PBV76"/>
    <mergeCell ref="PBW76:PCZ76"/>
    <mergeCell ref="PDA76:PED76"/>
    <mergeCell ref="PEE76:PFH76"/>
    <mergeCell ref="PQW76:PRZ76"/>
    <mergeCell ref="PSA76:PTD76"/>
    <mergeCell ref="PTE76:PUH76"/>
    <mergeCell ref="PUI76:PVL76"/>
    <mergeCell ref="PVM76:PWP76"/>
    <mergeCell ref="PLC76:PMF76"/>
    <mergeCell ref="PMG76:PNJ76"/>
    <mergeCell ref="PNK76:PON76"/>
    <mergeCell ref="POO76:PPR76"/>
    <mergeCell ref="PPS76:PQV76"/>
    <mergeCell ref="QCK76:QDN76"/>
    <mergeCell ref="QDO76:QER76"/>
    <mergeCell ref="QES76:QFV76"/>
    <mergeCell ref="QFW76:QGZ76"/>
    <mergeCell ref="QHA76:QID76"/>
    <mergeCell ref="PWQ76:PXT76"/>
    <mergeCell ref="PXU76:PYX76"/>
    <mergeCell ref="PYY76:QAB76"/>
    <mergeCell ref="QAC76:QBF76"/>
    <mergeCell ref="QBG76:QCJ76"/>
    <mergeCell ref="QNY76:QPB76"/>
    <mergeCell ref="QPC76:QQF76"/>
    <mergeCell ref="QQG76:QRJ76"/>
    <mergeCell ref="QRK76:QSN76"/>
    <mergeCell ref="QSO76:QTR76"/>
    <mergeCell ref="QIE76:QJH76"/>
    <mergeCell ref="QJI76:QKL76"/>
    <mergeCell ref="QKM76:QLP76"/>
    <mergeCell ref="QLQ76:QMT76"/>
    <mergeCell ref="QMU76:QNX76"/>
    <mergeCell ref="QZM76:RAP76"/>
    <mergeCell ref="RAQ76:RBT76"/>
    <mergeCell ref="RBU76:RCX76"/>
    <mergeCell ref="RCY76:REB76"/>
    <mergeCell ref="REC76:RFF76"/>
    <mergeCell ref="QTS76:QUV76"/>
    <mergeCell ref="QUW76:QVZ76"/>
    <mergeCell ref="QWA76:QXD76"/>
    <mergeCell ref="QXE76:QYH76"/>
    <mergeCell ref="QYI76:QZL76"/>
    <mergeCell ref="RLA76:RMD76"/>
    <mergeCell ref="RME76:RNH76"/>
    <mergeCell ref="RNI76:ROL76"/>
    <mergeCell ref="ROM76:RPP76"/>
    <mergeCell ref="RPQ76:RQT76"/>
    <mergeCell ref="RFG76:RGJ76"/>
    <mergeCell ref="RGK76:RHN76"/>
    <mergeCell ref="RHO76:RIR76"/>
    <mergeCell ref="RIS76:RJV76"/>
    <mergeCell ref="RJW76:RKZ76"/>
    <mergeCell ref="RWO76:RXR76"/>
    <mergeCell ref="RXS76:RYV76"/>
    <mergeCell ref="RYW76:RZZ76"/>
    <mergeCell ref="SAA76:SBD76"/>
    <mergeCell ref="SBE76:SCH76"/>
    <mergeCell ref="RQU76:RRX76"/>
    <mergeCell ref="RRY76:RTB76"/>
    <mergeCell ref="RTC76:RUF76"/>
    <mergeCell ref="RUG76:RVJ76"/>
    <mergeCell ref="RVK76:RWN76"/>
    <mergeCell ref="SIC76:SJF76"/>
    <mergeCell ref="SJG76:SKJ76"/>
    <mergeCell ref="SKK76:SLN76"/>
    <mergeCell ref="SLO76:SMR76"/>
    <mergeCell ref="SMS76:SNV76"/>
    <mergeCell ref="SCI76:SDL76"/>
    <mergeCell ref="SDM76:SEP76"/>
    <mergeCell ref="SEQ76:SFT76"/>
    <mergeCell ref="SFU76:SGX76"/>
    <mergeCell ref="SGY76:SIB76"/>
    <mergeCell ref="STQ76:SUT76"/>
    <mergeCell ref="SUU76:SVX76"/>
    <mergeCell ref="SVY76:SXB76"/>
    <mergeCell ref="SXC76:SYF76"/>
    <mergeCell ref="SYG76:SZJ76"/>
    <mergeCell ref="SNW76:SOZ76"/>
    <mergeCell ref="SPA76:SQD76"/>
    <mergeCell ref="SQE76:SRH76"/>
    <mergeCell ref="SRI76:SSL76"/>
    <mergeCell ref="SSM76:STP76"/>
    <mergeCell ref="TFE76:TGH76"/>
    <mergeCell ref="TGI76:THL76"/>
    <mergeCell ref="THM76:TIP76"/>
    <mergeCell ref="TIQ76:TJT76"/>
    <mergeCell ref="TJU76:TKX76"/>
    <mergeCell ref="SZK76:TAN76"/>
    <mergeCell ref="TAO76:TBR76"/>
    <mergeCell ref="TBS76:TCV76"/>
    <mergeCell ref="TCW76:TDZ76"/>
    <mergeCell ref="TEA76:TFD76"/>
    <mergeCell ref="TQS76:TRV76"/>
    <mergeCell ref="TRW76:TSZ76"/>
    <mergeCell ref="TTA76:TUD76"/>
    <mergeCell ref="TUE76:TVH76"/>
    <mergeCell ref="TVI76:TWL76"/>
    <mergeCell ref="TKY76:TMB76"/>
    <mergeCell ref="TMC76:TNF76"/>
    <mergeCell ref="TNG76:TOJ76"/>
    <mergeCell ref="TOK76:TPN76"/>
    <mergeCell ref="TPO76:TQR76"/>
    <mergeCell ref="UCG76:UDJ76"/>
    <mergeCell ref="UDK76:UEN76"/>
    <mergeCell ref="UEO76:UFR76"/>
    <mergeCell ref="UFS76:UGV76"/>
    <mergeCell ref="UGW76:UHZ76"/>
    <mergeCell ref="TWM76:TXP76"/>
    <mergeCell ref="TXQ76:TYT76"/>
    <mergeCell ref="TYU76:TZX76"/>
    <mergeCell ref="TZY76:UBB76"/>
    <mergeCell ref="UBC76:UCF76"/>
    <mergeCell ref="UNU76:UOX76"/>
    <mergeCell ref="UOY76:UQB76"/>
    <mergeCell ref="UQC76:URF76"/>
    <mergeCell ref="URG76:USJ76"/>
    <mergeCell ref="USK76:UTN76"/>
    <mergeCell ref="UIA76:UJD76"/>
    <mergeCell ref="UJE76:UKH76"/>
    <mergeCell ref="UKI76:ULL76"/>
    <mergeCell ref="ULM76:UMP76"/>
    <mergeCell ref="UMQ76:UNT76"/>
    <mergeCell ref="UZI76:VAL76"/>
    <mergeCell ref="VAM76:VBP76"/>
    <mergeCell ref="VBQ76:VCT76"/>
    <mergeCell ref="VCU76:VDX76"/>
    <mergeCell ref="VDY76:VFB76"/>
    <mergeCell ref="UTO76:UUR76"/>
    <mergeCell ref="UUS76:UVV76"/>
    <mergeCell ref="UVW76:UWZ76"/>
    <mergeCell ref="UXA76:UYD76"/>
    <mergeCell ref="UYE76:UZH76"/>
    <mergeCell ref="VKW76:VLZ76"/>
    <mergeCell ref="VMA76:VND76"/>
    <mergeCell ref="VNE76:VOH76"/>
    <mergeCell ref="VOI76:VPL76"/>
    <mergeCell ref="VPM76:VQP76"/>
    <mergeCell ref="VFC76:VGF76"/>
    <mergeCell ref="VGG76:VHJ76"/>
    <mergeCell ref="VHK76:VIN76"/>
    <mergeCell ref="VIO76:VJR76"/>
    <mergeCell ref="VJS76:VKV76"/>
    <mergeCell ref="VWK76:VXN76"/>
    <mergeCell ref="VXO76:VYR76"/>
    <mergeCell ref="VYS76:VZV76"/>
    <mergeCell ref="VZW76:WAZ76"/>
    <mergeCell ref="WBA76:WCD76"/>
    <mergeCell ref="VQQ76:VRT76"/>
    <mergeCell ref="VRU76:VSX76"/>
    <mergeCell ref="VSY76:VUB76"/>
    <mergeCell ref="VUC76:VVF76"/>
    <mergeCell ref="VVG76:VWJ76"/>
    <mergeCell ref="XFA76:XFD76"/>
    <mergeCell ref="WZG76:XAJ76"/>
    <mergeCell ref="XAK76:XBN76"/>
    <mergeCell ref="XBO76:XCR76"/>
    <mergeCell ref="XCS76:XDV76"/>
    <mergeCell ref="XDW76:XEZ76"/>
    <mergeCell ref="WTM76:WUP76"/>
    <mergeCell ref="WUQ76:WVT76"/>
    <mergeCell ref="WVU76:WWX76"/>
    <mergeCell ref="WWY76:WYB76"/>
    <mergeCell ref="WYC76:WZF76"/>
    <mergeCell ref="WNS76:WOV76"/>
    <mergeCell ref="WOW76:WPZ76"/>
    <mergeCell ref="WQA76:WRD76"/>
    <mergeCell ref="WRE76:WSH76"/>
    <mergeCell ref="WSI76:WTL76"/>
    <mergeCell ref="WHY76:WJB76"/>
    <mergeCell ref="I77:I78"/>
    <mergeCell ref="J77:J78"/>
    <mergeCell ref="K77:K78"/>
    <mergeCell ref="T77:T78"/>
    <mergeCell ref="U77:U78"/>
    <mergeCell ref="V77:V78"/>
    <mergeCell ref="Y77:Y78"/>
    <mergeCell ref="Z77:Z78"/>
    <mergeCell ref="X77:X78"/>
    <mergeCell ref="WJC76:WKF76"/>
    <mergeCell ref="WKG76:WLJ76"/>
    <mergeCell ref="WLK76:WMN76"/>
    <mergeCell ref="WMO76:WNR76"/>
    <mergeCell ref="WCE76:WDH76"/>
    <mergeCell ref="WDI76:WEL76"/>
    <mergeCell ref="WEM76:WFP76"/>
    <mergeCell ref="WFQ76:WGT76"/>
    <mergeCell ref="WGU76:WHX76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6" manualBreakCount="6">
    <brk id="19" max="29" man="1"/>
    <brk id="30" max="29" man="1"/>
    <brk id="41" max="29" man="1"/>
    <brk id="48" max="29" man="1"/>
    <brk id="61" max="29" man="1"/>
    <brk id="72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15"/>
  <sheetViews>
    <sheetView view="pageBreakPreview" topLeftCell="A109" zoomScale="110" zoomScaleSheetLayoutView="110" workbookViewId="0">
      <selection activeCell="C127" sqref="C127"/>
    </sheetView>
  </sheetViews>
  <sheetFormatPr defaultRowHeight="12.75" x14ac:dyDescent="0.2"/>
  <cols>
    <col min="1" max="1" width="6.140625" style="9" customWidth="1"/>
    <col min="2" max="2" width="34.140625" style="89" customWidth="1"/>
    <col min="3" max="3" width="58.28515625" style="9" customWidth="1"/>
    <col min="4" max="4" width="8.85546875" style="9"/>
    <col min="5" max="5" width="9.140625" style="9" customWidth="1"/>
    <col min="6" max="7" width="8.7109375" style="9" customWidth="1"/>
    <col min="8" max="8" width="7.42578125" style="9" customWidth="1"/>
    <col min="9" max="9" width="7.7109375" style="9" customWidth="1"/>
    <col min="10" max="10" width="8.140625" style="9" customWidth="1"/>
    <col min="11" max="16" width="9.140625" style="9"/>
    <col min="17" max="17" width="14.140625" style="9" customWidth="1"/>
    <col min="18" max="16384" width="9.140625" style="9"/>
  </cols>
  <sheetData>
    <row r="1" spans="1:14" ht="57" customHeight="1" x14ac:dyDescent="0.2">
      <c r="G1" s="465" t="s">
        <v>1568</v>
      </c>
      <c r="H1" s="465"/>
      <c r="I1" s="465"/>
      <c r="J1" s="465"/>
    </row>
    <row r="2" spans="1:14" ht="81" customHeight="1" x14ac:dyDescent="0.2">
      <c r="A2" s="34"/>
      <c r="B2" s="34"/>
      <c r="C2" s="34"/>
      <c r="D2" s="34"/>
      <c r="E2" s="34"/>
      <c r="G2" s="475" t="s">
        <v>1567</v>
      </c>
      <c r="H2" s="475"/>
      <c r="I2" s="475"/>
      <c r="J2" s="475"/>
    </row>
    <row r="3" spans="1:14" ht="13.9" hidden="1" customHeight="1" x14ac:dyDescent="0.2">
      <c r="A3" s="30"/>
      <c r="B3" s="41"/>
      <c r="C3" s="42"/>
      <c r="D3" s="43"/>
      <c r="E3" s="31"/>
      <c r="F3" s="31"/>
      <c r="G3" s="31"/>
      <c r="H3" s="31"/>
      <c r="I3" s="31"/>
      <c r="J3" s="31"/>
    </row>
    <row r="4" spans="1:14" ht="35.450000000000003" customHeight="1" x14ac:dyDescent="0.2">
      <c r="A4" s="473" t="s">
        <v>1145</v>
      </c>
      <c r="B4" s="474"/>
      <c r="C4" s="474"/>
      <c r="D4" s="474"/>
      <c r="E4" s="474"/>
      <c r="F4" s="473"/>
      <c r="G4" s="473"/>
      <c r="H4" s="473"/>
      <c r="I4" s="473"/>
      <c r="J4" s="473"/>
    </row>
    <row r="5" spans="1:14" x14ac:dyDescent="0.2">
      <c r="A5" s="466" t="s">
        <v>210</v>
      </c>
      <c r="B5" s="467" t="s">
        <v>696</v>
      </c>
      <c r="C5" s="469" t="s">
        <v>697</v>
      </c>
      <c r="D5" s="469" t="s">
        <v>698</v>
      </c>
      <c r="E5" s="471" t="s">
        <v>699</v>
      </c>
      <c r="F5" s="469" t="s">
        <v>700</v>
      </c>
      <c r="G5" s="469"/>
      <c r="H5" s="470"/>
      <c r="I5" s="470"/>
      <c r="J5" s="470"/>
    </row>
    <row r="6" spans="1:14" ht="15" customHeight="1" x14ac:dyDescent="0.2">
      <c r="A6" s="466"/>
      <c r="B6" s="468"/>
      <c r="C6" s="469"/>
      <c r="D6" s="470"/>
      <c r="E6" s="472"/>
      <c r="F6" s="470"/>
      <c r="G6" s="470"/>
      <c r="H6" s="470"/>
      <c r="I6" s="470"/>
      <c r="J6" s="470"/>
    </row>
    <row r="7" spans="1:14" x14ac:dyDescent="0.2">
      <c r="A7" s="466"/>
      <c r="B7" s="468"/>
      <c r="C7" s="469"/>
      <c r="D7" s="470"/>
      <c r="E7" s="472"/>
      <c r="F7" s="466">
        <v>2021</v>
      </c>
      <c r="G7" s="466">
        <v>2022</v>
      </c>
      <c r="H7" s="466">
        <v>2023</v>
      </c>
      <c r="I7" s="466">
        <v>2024</v>
      </c>
      <c r="J7" s="466">
        <v>2025</v>
      </c>
    </row>
    <row r="8" spans="1:14" x14ac:dyDescent="0.2">
      <c r="A8" s="466"/>
      <c r="B8" s="468"/>
      <c r="C8" s="469"/>
      <c r="D8" s="470"/>
      <c r="E8" s="472"/>
      <c r="F8" s="466"/>
      <c r="G8" s="466"/>
      <c r="H8" s="466"/>
      <c r="I8" s="466"/>
      <c r="J8" s="466"/>
    </row>
    <row r="9" spans="1:14" x14ac:dyDescent="0.2">
      <c r="A9" s="292">
        <v>1</v>
      </c>
      <c r="B9" s="292">
        <v>2</v>
      </c>
      <c r="C9" s="292">
        <v>3</v>
      </c>
      <c r="D9" s="292">
        <v>4</v>
      </c>
      <c r="E9" s="292">
        <v>5</v>
      </c>
      <c r="F9" s="292">
        <v>6</v>
      </c>
      <c r="G9" s="292">
        <v>7</v>
      </c>
      <c r="H9" s="292">
        <v>8</v>
      </c>
      <c r="I9" s="292">
        <v>9</v>
      </c>
      <c r="J9" s="292">
        <v>10</v>
      </c>
    </row>
    <row r="10" spans="1:14" ht="19.899999999999999" customHeight="1" x14ac:dyDescent="0.2">
      <c r="A10" s="476" t="s">
        <v>223</v>
      </c>
      <c r="B10" s="476"/>
      <c r="C10" s="476"/>
      <c r="D10" s="476"/>
      <c r="E10" s="476"/>
      <c r="F10" s="476"/>
      <c r="G10" s="476"/>
      <c r="H10" s="476"/>
      <c r="I10" s="476"/>
      <c r="J10" s="476"/>
    </row>
    <row r="11" spans="1:14" ht="30" customHeight="1" x14ac:dyDescent="0.2">
      <c r="A11" s="477" t="s">
        <v>195</v>
      </c>
      <c r="B11" s="477"/>
      <c r="C11" s="477"/>
      <c r="D11" s="477"/>
      <c r="E11" s="477"/>
      <c r="F11" s="477"/>
      <c r="G11" s="477"/>
      <c r="H11" s="477"/>
      <c r="I11" s="477"/>
      <c r="J11" s="477"/>
    </row>
    <row r="12" spans="1:14" ht="17.45" customHeight="1" x14ac:dyDescent="0.2">
      <c r="A12" s="478" t="s">
        <v>213</v>
      </c>
      <c r="B12" s="478"/>
      <c r="C12" s="478"/>
      <c r="D12" s="478"/>
      <c r="E12" s="478"/>
      <c r="F12" s="478"/>
      <c r="G12" s="478"/>
      <c r="H12" s="478"/>
      <c r="I12" s="478"/>
      <c r="J12" s="478"/>
    </row>
    <row r="13" spans="1:14" ht="25.15" customHeight="1" x14ac:dyDescent="0.2">
      <c r="A13" s="476" t="s">
        <v>701</v>
      </c>
      <c r="B13" s="476"/>
      <c r="C13" s="476"/>
      <c r="D13" s="476"/>
      <c r="E13" s="476"/>
      <c r="F13" s="476"/>
      <c r="G13" s="476"/>
      <c r="H13" s="476"/>
      <c r="I13" s="476"/>
      <c r="J13" s="476"/>
    </row>
    <row r="14" spans="1:14" ht="29.25" customHeight="1" x14ac:dyDescent="0.2">
      <c r="A14" s="480" t="s">
        <v>193</v>
      </c>
      <c r="B14" s="480"/>
      <c r="C14" s="480"/>
      <c r="D14" s="480"/>
      <c r="E14" s="480"/>
      <c r="F14" s="480"/>
      <c r="G14" s="480"/>
      <c r="H14" s="480"/>
      <c r="I14" s="480"/>
      <c r="J14" s="480"/>
    </row>
    <row r="15" spans="1:14" s="3" customFormat="1" ht="43.9" customHeight="1" x14ac:dyDescent="0.2">
      <c r="A15" s="345">
        <v>1</v>
      </c>
      <c r="B15" s="246" t="s">
        <v>730</v>
      </c>
      <c r="C15" s="349" t="s">
        <v>731</v>
      </c>
      <c r="D15" s="247" t="s">
        <v>702</v>
      </c>
      <c r="E15" s="245">
        <v>3</v>
      </c>
      <c r="F15" s="245">
        <f>5+1</f>
        <v>6</v>
      </c>
      <c r="G15" s="245">
        <v>2</v>
      </c>
      <c r="H15" s="245">
        <v>2</v>
      </c>
      <c r="I15" s="245">
        <v>2</v>
      </c>
      <c r="J15" s="248" t="s">
        <v>703</v>
      </c>
      <c r="K15" s="212" t="s">
        <v>854</v>
      </c>
    </row>
    <row r="16" spans="1:14" s="3" customFormat="1" ht="42" customHeight="1" x14ac:dyDescent="0.2">
      <c r="A16" s="343">
        <v>2</v>
      </c>
      <c r="B16" s="350" t="s">
        <v>1351</v>
      </c>
      <c r="C16" s="352" t="s">
        <v>1635</v>
      </c>
      <c r="D16" s="243" t="s">
        <v>702</v>
      </c>
      <c r="E16" s="216" t="s">
        <v>703</v>
      </c>
      <c r="F16" s="216">
        <v>1</v>
      </c>
      <c r="G16" s="216">
        <v>1</v>
      </c>
      <c r="H16" s="216" t="s">
        <v>703</v>
      </c>
      <c r="I16" s="217" t="s">
        <v>703</v>
      </c>
      <c r="J16" s="217" t="s">
        <v>703</v>
      </c>
      <c r="K16" s="213" t="s">
        <v>703</v>
      </c>
      <c r="L16" s="75" t="s">
        <v>703</v>
      </c>
      <c r="M16" s="76" t="s">
        <v>703</v>
      </c>
      <c r="N16" s="77" t="s">
        <v>703</v>
      </c>
    </row>
    <row r="17" spans="1:11" s="3" customFormat="1" ht="20.45" customHeight="1" x14ac:dyDescent="0.2">
      <c r="A17" s="381">
        <v>3</v>
      </c>
      <c r="B17" s="481" t="s">
        <v>704</v>
      </c>
      <c r="C17" s="215" t="s">
        <v>705</v>
      </c>
      <c r="D17" s="244" t="s">
        <v>702</v>
      </c>
      <c r="E17" s="216">
        <v>9</v>
      </c>
      <c r="F17" s="216">
        <v>11</v>
      </c>
      <c r="G17" s="216">
        <v>11</v>
      </c>
      <c r="H17" s="216">
        <v>11</v>
      </c>
      <c r="I17" s="216">
        <v>12</v>
      </c>
      <c r="J17" s="217" t="s">
        <v>703</v>
      </c>
    </row>
    <row r="18" spans="1:11" s="3" customFormat="1" ht="29.45" customHeight="1" x14ac:dyDescent="0.2">
      <c r="A18" s="463"/>
      <c r="B18" s="482"/>
      <c r="C18" s="352" t="s">
        <v>1636</v>
      </c>
      <c r="D18" s="249" t="s">
        <v>702</v>
      </c>
      <c r="E18" s="250" t="s">
        <v>703</v>
      </c>
      <c r="F18" s="250" t="s">
        <v>703</v>
      </c>
      <c r="G18" s="250" t="s">
        <v>703</v>
      </c>
      <c r="H18" s="250" t="s">
        <v>703</v>
      </c>
      <c r="I18" s="250" t="s">
        <v>703</v>
      </c>
      <c r="J18" s="250" t="s">
        <v>703</v>
      </c>
    </row>
    <row r="19" spans="1:11" s="46" customFormat="1" ht="31.5" customHeight="1" x14ac:dyDescent="0.2">
      <c r="A19" s="228">
        <v>4</v>
      </c>
      <c r="B19" s="348" t="s">
        <v>1178</v>
      </c>
      <c r="C19" s="352" t="s">
        <v>1637</v>
      </c>
      <c r="D19" s="232" t="s">
        <v>702</v>
      </c>
      <c r="E19" s="216">
        <v>2</v>
      </c>
      <c r="F19" s="216">
        <v>3</v>
      </c>
      <c r="G19" s="216">
        <v>10</v>
      </c>
      <c r="H19" s="217" t="s">
        <v>703</v>
      </c>
      <c r="I19" s="217" t="s">
        <v>703</v>
      </c>
      <c r="J19" s="217" t="s">
        <v>703</v>
      </c>
    </row>
    <row r="20" spans="1:11" s="46" customFormat="1" ht="27.6" customHeight="1" x14ac:dyDescent="0.2">
      <c r="A20" s="242"/>
      <c r="B20" s="241"/>
      <c r="C20" s="349" t="s">
        <v>706</v>
      </c>
      <c r="D20" s="251" t="s">
        <v>702</v>
      </c>
      <c r="E20" s="245">
        <v>1</v>
      </c>
      <c r="F20" s="248" t="s">
        <v>703</v>
      </c>
      <c r="G20" s="248" t="s">
        <v>703</v>
      </c>
      <c r="H20" s="248" t="s">
        <v>703</v>
      </c>
      <c r="I20" s="248" t="s">
        <v>703</v>
      </c>
      <c r="J20" s="248" t="s">
        <v>703</v>
      </c>
    </row>
    <row r="21" spans="1:11" s="3" customFormat="1" ht="21" customHeight="1" x14ac:dyDescent="0.2">
      <c r="A21" s="343">
        <v>5</v>
      </c>
      <c r="B21" s="348" t="s">
        <v>189</v>
      </c>
      <c r="C21" s="215" t="s">
        <v>707</v>
      </c>
      <c r="D21" s="232" t="s">
        <v>702</v>
      </c>
      <c r="E21" s="216">
        <v>5</v>
      </c>
      <c r="F21" s="216">
        <v>12</v>
      </c>
      <c r="G21" s="216">
        <v>2</v>
      </c>
      <c r="H21" s="216">
        <v>10</v>
      </c>
      <c r="I21" s="216">
        <v>10</v>
      </c>
      <c r="J21" s="217" t="s">
        <v>703</v>
      </c>
    </row>
    <row r="22" spans="1:11" s="3" customFormat="1" ht="63.75" x14ac:dyDescent="0.2">
      <c r="A22" s="343">
        <v>6</v>
      </c>
      <c r="B22" s="351" t="s">
        <v>1639</v>
      </c>
      <c r="C22" s="352" t="s">
        <v>1638</v>
      </c>
      <c r="D22" s="44" t="s">
        <v>702</v>
      </c>
      <c r="E22" s="219" t="s">
        <v>703</v>
      </c>
      <c r="F22" s="220">
        <v>2</v>
      </c>
      <c r="G22" s="220">
        <f>1+1</f>
        <v>2</v>
      </c>
      <c r="H22" s="220">
        <v>2</v>
      </c>
      <c r="I22" s="219" t="s">
        <v>703</v>
      </c>
      <c r="J22" s="219" t="s">
        <v>703</v>
      </c>
    </row>
    <row r="23" spans="1:11" s="3" customFormat="1" ht="39" customHeight="1" x14ac:dyDescent="0.2">
      <c r="A23" s="343">
        <v>7</v>
      </c>
      <c r="B23" s="348" t="s">
        <v>1364</v>
      </c>
      <c r="C23" s="215" t="s">
        <v>1539</v>
      </c>
      <c r="D23" s="44" t="s">
        <v>702</v>
      </c>
      <c r="E23" s="219" t="s">
        <v>703</v>
      </c>
      <c r="F23" s="220" t="s">
        <v>703</v>
      </c>
      <c r="G23" s="220" t="s">
        <v>703</v>
      </c>
      <c r="H23" s="219" t="s">
        <v>703</v>
      </c>
      <c r="I23" s="219" t="s">
        <v>703</v>
      </c>
      <c r="J23" s="219" t="s">
        <v>703</v>
      </c>
    </row>
    <row r="24" spans="1:11" ht="36" customHeight="1" x14ac:dyDescent="0.2">
      <c r="A24" s="456" t="s">
        <v>922</v>
      </c>
      <c r="B24" s="479"/>
      <c r="C24" s="479"/>
      <c r="D24" s="479"/>
      <c r="E24" s="479"/>
      <c r="F24" s="479"/>
      <c r="G24" s="479"/>
      <c r="H24" s="479"/>
      <c r="I24" s="479"/>
      <c r="J24" s="479"/>
    </row>
    <row r="25" spans="1:11" ht="19.149999999999999" customHeight="1" x14ac:dyDescent="0.2">
      <c r="A25" s="449">
        <v>8</v>
      </c>
      <c r="B25" s="450" t="s">
        <v>974</v>
      </c>
      <c r="C25" s="215" t="s">
        <v>940</v>
      </c>
      <c r="D25" s="232" t="s">
        <v>708</v>
      </c>
      <c r="E25" s="221">
        <v>6.79</v>
      </c>
      <c r="F25" s="221">
        <v>6.39</v>
      </c>
      <c r="G25" s="221">
        <v>0.38200000000000001</v>
      </c>
      <c r="H25" s="221">
        <v>0.56100000000000005</v>
      </c>
      <c r="I25" s="221">
        <v>4.4390000000000001</v>
      </c>
      <c r="J25" s="221">
        <v>4.4390000000000001</v>
      </c>
    </row>
    <row r="26" spans="1:11" ht="15" customHeight="1" x14ac:dyDescent="0.2">
      <c r="A26" s="449"/>
      <c r="B26" s="450"/>
      <c r="C26" s="215" t="s">
        <v>709</v>
      </c>
      <c r="D26" s="232" t="s">
        <v>702</v>
      </c>
      <c r="E26" s="216">
        <v>41</v>
      </c>
      <c r="F26" s="216">
        <v>50</v>
      </c>
      <c r="G26" s="216">
        <v>12</v>
      </c>
      <c r="H26" s="216">
        <v>18</v>
      </c>
      <c r="I26" s="216">
        <v>18</v>
      </c>
      <c r="J26" s="216">
        <v>26</v>
      </c>
    </row>
    <row r="27" spans="1:11" ht="19.899999999999999" customHeight="1" x14ac:dyDescent="0.2">
      <c r="A27" s="449"/>
      <c r="B27" s="450"/>
      <c r="C27" s="215" t="s">
        <v>977</v>
      </c>
      <c r="D27" s="232" t="s">
        <v>702</v>
      </c>
      <c r="E27" s="216">
        <v>460</v>
      </c>
      <c r="F27" s="216">
        <v>483</v>
      </c>
      <c r="G27" s="216">
        <v>590</v>
      </c>
      <c r="H27" s="216">
        <v>161</v>
      </c>
      <c r="I27" s="216">
        <v>130</v>
      </c>
      <c r="J27" s="216">
        <v>130</v>
      </c>
    </row>
    <row r="28" spans="1:11" s="3" customFormat="1" ht="28.9" customHeight="1" x14ac:dyDescent="0.2">
      <c r="A28" s="381">
        <v>9</v>
      </c>
      <c r="B28" s="483" t="s">
        <v>710</v>
      </c>
      <c r="C28" s="352" t="s">
        <v>1640</v>
      </c>
      <c r="D28" s="232" t="s">
        <v>702</v>
      </c>
      <c r="E28" s="217" t="s">
        <v>703</v>
      </c>
      <c r="F28" s="216" t="s">
        <v>703</v>
      </c>
      <c r="G28" s="216" t="s">
        <v>703</v>
      </c>
      <c r="H28" s="216">
        <f>7-1</f>
        <v>6</v>
      </c>
      <c r="I28" s="216">
        <v>7</v>
      </c>
      <c r="J28" s="217" t="s">
        <v>703</v>
      </c>
    </row>
    <row r="29" spans="1:11" s="3" customFormat="1" ht="31.9" customHeight="1" x14ac:dyDescent="0.2">
      <c r="A29" s="381"/>
      <c r="B29" s="483"/>
      <c r="C29" s="352" t="s">
        <v>1636</v>
      </c>
      <c r="D29" s="232" t="s">
        <v>702</v>
      </c>
      <c r="E29" s="216">
        <v>1</v>
      </c>
      <c r="F29" s="217" t="s">
        <v>703</v>
      </c>
      <c r="G29" s="217" t="s">
        <v>703</v>
      </c>
      <c r="H29" s="217" t="s">
        <v>703</v>
      </c>
      <c r="I29" s="217" t="s">
        <v>703</v>
      </c>
      <c r="J29" s="217" t="s">
        <v>703</v>
      </c>
    </row>
    <row r="30" spans="1:11" s="3" customFormat="1" ht="41.45" customHeight="1" x14ac:dyDescent="0.2">
      <c r="A30" s="287">
        <v>10</v>
      </c>
      <c r="B30" s="291" t="s">
        <v>969</v>
      </c>
      <c r="C30" s="215" t="s">
        <v>1141</v>
      </c>
      <c r="D30" s="232" t="s">
        <v>702</v>
      </c>
      <c r="E30" s="216">
        <v>4</v>
      </c>
      <c r="F30" s="216">
        <v>2</v>
      </c>
      <c r="G30" s="216">
        <f>1+1</f>
        <v>2</v>
      </c>
      <c r="H30" s="216">
        <v>1</v>
      </c>
      <c r="I30" s="216">
        <v>1</v>
      </c>
      <c r="J30" s="217" t="s">
        <v>703</v>
      </c>
    </row>
    <row r="31" spans="1:11" s="3" customFormat="1" ht="39.75" customHeight="1" x14ac:dyDescent="0.2">
      <c r="A31" s="287">
        <v>11</v>
      </c>
      <c r="B31" s="291" t="s">
        <v>979</v>
      </c>
      <c r="C31" s="352" t="s">
        <v>1641</v>
      </c>
      <c r="D31" s="232" t="s">
        <v>702</v>
      </c>
      <c r="E31" s="217" t="s">
        <v>703</v>
      </c>
      <c r="F31" s="217" t="s">
        <v>703</v>
      </c>
      <c r="G31" s="216">
        <v>3</v>
      </c>
      <c r="H31" s="217" t="s">
        <v>703</v>
      </c>
      <c r="I31" s="217" t="s">
        <v>703</v>
      </c>
      <c r="J31" s="216">
        <v>7</v>
      </c>
    </row>
    <row r="32" spans="1:11" s="3" customFormat="1" ht="29.45" customHeight="1" x14ac:dyDescent="0.2">
      <c r="A32" s="287">
        <v>12</v>
      </c>
      <c r="B32" s="291" t="s">
        <v>970</v>
      </c>
      <c r="C32" s="215" t="s">
        <v>971</v>
      </c>
      <c r="D32" s="232" t="s">
        <v>702</v>
      </c>
      <c r="E32" s="217" t="s">
        <v>703</v>
      </c>
      <c r="F32" s="216">
        <v>1</v>
      </c>
      <c r="G32" s="216">
        <f>5-3</f>
        <v>2</v>
      </c>
      <c r="H32" s="216">
        <v>1</v>
      </c>
      <c r="I32" s="216">
        <v>1</v>
      </c>
      <c r="J32" s="217" t="s">
        <v>703</v>
      </c>
      <c r="K32" s="212" t="s">
        <v>772</v>
      </c>
    </row>
    <row r="33" spans="1:30" s="3" customFormat="1" ht="33" customHeight="1" x14ac:dyDescent="0.2">
      <c r="A33" s="287">
        <v>13</v>
      </c>
      <c r="B33" s="291" t="s">
        <v>976</v>
      </c>
      <c r="C33" s="215" t="s">
        <v>978</v>
      </c>
      <c r="D33" s="232" t="s">
        <v>702</v>
      </c>
      <c r="E33" s="217" t="s">
        <v>703</v>
      </c>
      <c r="F33" s="216">
        <v>734</v>
      </c>
      <c r="G33" s="216">
        <v>534</v>
      </c>
      <c r="H33" s="216">
        <v>534</v>
      </c>
      <c r="I33" s="216">
        <v>534</v>
      </c>
      <c r="J33" s="216">
        <v>1943</v>
      </c>
      <c r="K33" s="212"/>
    </row>
    <row r="34" spans="1:30" s="3" customFormat="1" ht="24.6" customHeight="1" x14ac:dyDescent="0.2">
      <c r="A34" s="287">
        <v>14</v>
      </c>
      <c r="B34" s="291" t="s">
        <v>711</v>
      </c>
      <c r="C34" s="215" t="s">
        <v>712</v>
      </c>
      <c r="D34" s="232" t="s">
        <v>713</v>
      </c>
      <c r="E34" s="216">
        <v>2</v>
      </c>
      <c r="F34" s="217" t="s">
        <v>703</v>
      </c>
      <c r="G34" s="217" t="s">
        <v>703</v>
      </c>
      <c r="H34" s="217" t="s">
        <v>703</v>
      </c>
      <c r="I34" s="217" t="s">
        <v>703</v>
      </c>
      <c r="J34" s="216">
        <v>1</v>
      </c>
      <c r="K34" s="214" t="s">
        <v>855</v>
      </c>
    </row>
    <row r="35" spans="1:30" s="3" customFormat="1" ht="42.6" customHeight="1" x14ac:dyDescent="0.2">
      <c r="A35" s="287">
        <v>15</v>
      </c>
      <c r="B35" s="291" t="s">
        <v>714</v>
      </c>
      <c r="C35" s="215" t="s">
        <v>715</v>
      </c>
      <c r="D35" s="232" t="s">
        <v>702</v>
      </c>
      <c r="E35" s="216">
        <v>61</v>
      </c>
      <c r="F35" s="216">
        <v>41</v>
      </c>
      <c r="G35" s="216">
        <v>43</v>
      </c>
      <c r="H35" s="216">
        <v>47</v>
      </c>
      <c r="I35" s="216">
        <v>47</v>
      </c>
      <c r="J35" s="216">
        <v>43</v>
      </c>
    </row>
    <row r="36" spans="1:30" s="3" customFormat="1" ht="42.6" customHeight="1" x14ac:dyDescent="0.2">
      <c r="A36" s="287">
        <v>16</v>
      </c>
      <c r="B36" s="291" t="s">
        <v>1540</v>
      </c>
      <c r="C36" s="215" t="s">
        <v>1541</v>
      </c>
      <c r="D36" s="232" t="s">
        <v>702</v>
      </c>
      <c r="E36" s="216" t="s">
        <v>703</v>
      </c>
      <c r="F36" s="216" t="s">
        <v>703</v>
      </c>
      <c r="G36" s="216">
        <v>5</v>
      </c>
      <c r="H36" s="216" t="s">
        <v>703</v>
      </c>
      <c r="I36" s="216" t="s">
        <v>703</v>
      </c>
      <c r="J36" s="216" t="s">
        <v>703</v>
      </c>
    </row>
    <row r="37" spans="1:30" s="3" customFormat="1" ht="42.6" customHeight="1" x14ac:dyDescent="0.2">
      <c r="A37" s="287">
        <v>17</v>
      </c>
      <c r="B37" s="291" t="s">
        <v>1577</v>
      </c>
      <c r="C37" s="215" t="s">
        <v>1642</v>
      </c>
      <c r="D37" s="232" t="s">
        <v>702</v>
      </c>
      <c r="E37" s="216" t="s">
        <v>703</v>
      </c>
      <c r="F37" s="216" t="s">
        <v>703</v>
      </c>
      <c r="G37" s="297">
        <v>1</v>
      </c>
      <c r="H37" s="216" t="s">
        <v>703</v>
      </c>
      <c r="I37" s="216" t="s">
        <v>703</v>
      </c>
      <c r="J37" s="216" t="s">
        <v>703</v>
      </c>
    </row>
    <row r="38" spans="1:30" s="3" customFormat="1" ht="45.75" customHeight="1" x14ac:dyDescent="0.2">
      <c r="A38" s="288">
        <v>18</v>
      </c>
      <c r="B38" s="240" t="s">
        <v>1578</v>
      </c>
      <c r="C38" s="215" t="s">
        <v>1596</v>
      </c>
      <c r="D38" s="232" t="s">
        <v>702</v>
      </c>
      <c r="E38" s="216" t="s">
        <v>703</v>
      </c>
      <c r="F38" s="216" t="s">
        <v>703</v>
      </c>
      <c r="G38" s="297">
        <v>9</v>
      </c>
      <c r="H38" s="216" t="s">
        <v>703</v>
      </c>
      <c r="I38" s="216" t="s">
        <v>703</v>
      </c>
      <c r="J38" s="216" t="s">
        <v>703</v>
      </c>
    </row>
    <row r="39" spans="1:30" s="3" customFormat="1" ht="17.25" customHeight="1" x14ac:dyDescent="0.2">
      <c r="A39" s="463">
        <v>19</v>
      </c>
      <c r="B39" s="486" t="s">
        <v>1597</v>
      </c>
      <c r="C39" s="215" t="s">
        <v>940</v>
      </c>
      <c r="D39" s="232" t="s">
        <v>708</v>
      </c>
      <c r="E39" s="216" t="s">
        <v>703</v>
      </c>
      <c r="F39" s="216" t="s">
        <v>703</v>
      </c>
      <c r="G39" s="217">
        <v>0.04</v>
      </c>
      <c r="H39" s="216" t="s">
        <v>703</v>
      </c>
      <c r="I39" s="216" t="s">
        <v>703</v>
      </c>
      <c r="J39" s="216" t="s">
        <v>703</v>
      </c>
    </row>
    <row r="40" spans="1:30" s="3" customFormat="1" ht="17.25" customHeight="1" x14ac:dyDescent="0.2">
      <c r="A40" s="464"/>
      <c r="B40" s="487"/>
      <c r="C40" s="215" t="s">
        <v>709</v>
      </c>
      <c r="D40" s="232" t="s">
        <v>702</v>
      </c>
      <c r="E40" s="216" t="s">
        <v>703</v>
      </c>
      <c r="F40" s="216" t="s">
        <v>703</v>
      </c>
      <c r="G40" s="216">
        <v>8</v>
      </c>
      <c r="H40" s="216" t="s">
        <v>703</v>
      </c>
      <c r="I40" s="216" t="s">
        <v>703</v>
      </c>
      <c r="J40" s="216" t="s">
        <v>703</v>
      </c>
    </row>
    <row r="41" spans="1:30" s="3" customFormat="1" ht="17.25" customHeight="1" x14ac:dyDescent="0.2">
      <c r="A41" s="485"/>
      <c r="B41" s="488"/>
      <c r="C41" s="215" t="s">
        <v>977</v>
      </c>
      <c r="D41" s="232" t="s">
        <v>702</v>
      </c>
      <c r="E41" s="216" t="s">
        <v>703</v>
      </c>
      <c r="F41" s="216" t="s">
        <v>703</v>
      </c>
      <c r="G41" s="216">
        <v>162</v>
      </c>
      <c r="H41" s="216" t="s">
        <v>703</v>
      </c>
      <c r="I41" s="216" t="s">
        <v>703</v>
      </c>
      <c r="J41" s="216" t="s">
        <v>703</v>
      </c>
    </row>
    <row r="42" spans="1:30" ht="30.6" customHeight="1" x14ac:dyDescent="0.2">
      <c r="A42" s="456" t="s">
        <v>716</v>
      </c>
      <c r="B42" s="484"/>
      <c r="C42" s="484"/>
      <c r="D42" s="484"/>
      <c r="E42" s="484"/>
      <c r="F42" s="484"/>
      <c r="G42" s="484"/>
      <c r="H42" s="484"/>
      <c r="I42" s="484"/>
      <c r="J42" s="484"/>
    </row>
    <row r="43" spans="1:30" s="3" customFormat="1" ht="24" customHeight="1" x14ac:dyDescent="0.2">
      <c r="A43" s="287">
        <v>20</v>
      </c>
      <c r="B43" s="291" t="s">
        <v>180</v>
      </c>
      <c r="C43" s="215" t="s">
        <v>717</v>
      </c>
      <c r="D43" s="218" t="s">
        <v>718</v>
      </c>
      <c r="E43" s="222">
        <v>98.9</v>
      </c>
      <c r="F43" s="222">
        <v>99.5</v>
      </c>
      <c r="G43" s="222">
        <v>99.5</v>
      </c>
      <c r="H43" s="222">
        <v>99.5</v>
      </c>
      <c r="I43" s="222">
        <v>99.5</v>
      </c>
      <c r="J43" s="222">
        <v>99.5</v>
      </c>
    </row>
    <row r="44" spans="1:30" s="93" customFormat="1" ht="45.6" customHeight="1" x14ac:dyDescent="0.2">
      <c r="A44" s="456" t="s">
        <v>806</v>
      </c>
      <c r="B44" s="456"/>
      <c r="C44" s="456"/>
      <c r="D44" s="456"/>
      <c r="E44" s="456"/>
      <c r="F44" s="456"/>
      <c r="G44" s="456"/>
      <c r="H44" s="456"/>
      <c r="I44" s="456"/>
      <c r="J44" s="456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s="93" customFormat="1" ht="33.6" customHeight="1" x14ac:dyDescent="0.2">
      <c r="A45" s="455" t="s">
        <v>921</v>
      </c>
      <c r="B45" s="455"/>
      <c r="C45" s="455"/>
      <c r="D45" s="455"/>
      <c r="E45" s="455"/>
      <c r="F45" s="455"/>
      <c r="G45" s="455"/>
      <c r="H45" s="455"/>
      <c r="I45" s="455"/>
      <c r="J45" s="455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s="93" customFormat="1" ht="44.45" customHeight="1" x14ac:dyDescent="0.2">
      <c r="A46" s="456" t="s">
        <v>805</v>
      </c>
      <c r="B46" s="456"/>
      <c r="C46" s="456"/>
      <c r="D46" s="456"/>
      <c r="E46" s="456"/>
      <c r="F46" s="456"/>
      <c r="G46" s="456"/>
      <c r="H46" s="456"/>
      <c r="I46" s="456"/>
      <c r="J46" s="456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s="93" customFormat="1" ht="43.9" customHeight="1" x14ac:dyDescent="0.2">
      <c r="A47" s="454" t="s">
        <v>808</v>
      </c>
      <c r="B47" s="454"/>
      <c r="C47" s="454"/>
      <c r="D47" s="454"/>
      <c r="E47" s="454"/>
      <c r="F47" s="454"/>
      <c r="G47" s="454"/>
      <c r="H47" s="454"/>
      <c r="I47" s="454"/>
      <c r="J47" s="454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s="3" customFormat="1" ht="31.9" customHeight="1" x14ac:dyDescent="0.2">
      <c r="A48" s="381">
        <v>21</v>
      </c>
      <c r="B48" s="450" t="s">
        <v>1149</v>
      </c>
      <c r="C48" s="306" t="s">
        <v>858</v>
      </c>
      <c r="D48" s="232" t="s">
        <v>721</v>
      </c>
      <c r="E48" s="223">
        <v>0.1</v>
      </c>
      <c r="F48" s="232">
        <v>3.06</v>
      </c>
      <c r="G48" s="224">
        <f>2.8-(0.573+0.017)</f>
        <v>2.21</v>
      </c>
      <c r="H48" s="223" t="s">
        <v>703</v>
      </c>
      <c r="I48" s="232" t="s">
        <v>703</v>
      </c>
      <c r="J48" s="224">
        <v>5.4</v>
      </c>
      <c r="K48" s="308">
        <v>3.2</v>
      </c>
    </row>
    <row r="49" spans="1:13" s="3" customFormat="1" ht="45.6" customHeight="1" x14ac:dyDescent="0.2">
      <c r="A49" s="381"/>
      <c r="B49" s="450"/>
      <c r="C49" s="306" t="s">
        <v>1328</v>
      </c>
      <c r="D49" s="232" t="s">
        <v>702</v>
      </c>
      <c r="E49" s="225" t="s">
        <v>703</v>
      </c>
      <c r="F49" s="232">
        <v>4</v>
      </c>
      <c r="G49" s="232">
        <f>4-1</f>
        <v>3</v>
      </c>
      <c r="H49" s="232">
        <v>2</v>
      </c>
      <c r="I49" s="232">
        <v>2</v>
      </c>
      <c r="J49" s="232" t="s">
        <v>703</v>
      </c>
      <c r="K49" s="308"/>
    </row>
    <row r="50" spans="1:13" s="3" customFormat="1" ht="30" customHeight="1" x14ac:dyDescent="0.2">
      <c r="A50" s="463">
        <v>22</v>
      </c>
      <c r="B50" s="461" t="s">
        <v>215</v>
      </c>
      <c r="C50" s="306" t="s">
        <v>859</v>
      </c>
      <c r="D50" s="232" t="s">
        <v>721</v>
      </c>
      <c r="E50" s="225" t="s">
        <v>703</v>
      </c>
      <c r="F50" s="232">
        <v>1</v>
      </c>
      <c r="G50" s="333">
        <f>1.45-0.45</f>
        <v>1</v>
      </c>
      <c r="H50" s="333">
        <v>0.45</v>
      </c>
      <c r="I50" s="232" t="s">
        <v>703</v>
      </c>
      <c r="J50" s="224">
        <v>2.02</v>
      </c>
      <c r="K50" s="308">
        <v>0.69</v>
      </c>
    </row>
    <row r="51" spans="1:13" s="3" customFormat="1" ht="43.5" customHeight="1" x14ac:dyDescent="0.2">
      <c r="A51" s="464"/>
      <c r="B51" s="462"/>
      <c r="C51" s="306" t="s">
        <v>1325</v>
      </c>
      <c r="D51" s="232" t="s">
        <v>702</v>
      </c>
      <c r="E51" s="225" t="s">
        <v>703</v>
      </c>
      <c r="F51" s="232">
        <v>1</v>
      </c>
      <c r="G51" s="225" t="s">
        <v>703</v>
      </c>
      <c r="H51" s="232" t="s">
        <v>703</v>
      </c>
      <c r="I51" s="232" t="s">
        <v>703</v>
      </c>
      <c r="J51" s="232" t="s">
        <v>703</v>
      </c>
      <c r="K51" s="309"/>
    </row>
    <row r="52" spans="1:13" s="3" customFormat="1" ht="45" customHeight="1" x14ac:dyDescent="0.2">
      <c r="A52" s="381">
        <v>23</v>
      </c>
      <c r="B52" s="457" t="s">
        <v>1548</v>
      </c>
      <c r="C52" s="306" t="s">
        <v>860</v>
      </c>
      <c r="D52" s="232" t="s">
        <v>702</v>
      </c>
      <c r="E52" s="225" t="s">
        <v>703</v>
      </c>
      <c r="F52" s="232">
        <v>6</v>
      </c>
      <c r="G52" s="232">
        <v>7</v>
      </c>
      <c r="H52" s="232" t="s">
        <v>703</v>
      </c>
      <c r="I52" s="232">
        <v>4</v>
      </c>
      <c r="J52" s="232">
        <v>3</v>
      </c>
      <c r="K52" s="83">
        <v>1</v>
      </c>
    </row>
    <row r="53" spans="1:13" s="3" customFormat="1" ht="45" customHeight="1" x14ac:dyDescent="0.2">
      <c r="A53" s="381"/>
      <c r="B53" s="457"/>
      <c r="C53" s="306" t="s">
        <v>861</v>
      </c>
      <c r="D53" s="232" t="s">
        <v>702</v>
      </c>
      <c r="E53" s="225" t="s">
        <v>703</v>
      </c>
      <c r="F53" s="232">
        <v>3</v>
      </c>
      <c r="G53" s="232">
        <v>2</v>
      </c>
      <c r="H53" s="232" t="s">
        <v>703</v>
      </c>
      <c r="I53" s="232">
        <v>3</v>
      </c>
      <c r="J53" s="232">
        <v>6</v>
      </c>
      <c r="K53" s="83">
        <v>1</v>
      </c>
    </row>
    <row r="54" spans="1:13" s="3" customFormat="1" ht="30.75" customHeight="1" x14ac:dyDescent="0.2">
      <c r="A54" s="381"/>
      <c r="B54" s="457"/>
      <c r="C54" s="306" t="s">
        <v>1517</v>
      </c>
      <c r="D54" s="232" t="s">
        <v>702</v>
      </c>
      <c r="E54" s="225" t="s">
        <v>703</v>
      </c>
      <c r="F54" s="225">
        <v>1</v>
      </c>
      <c r="G54" s="225" t="s">
        <v>703</v>
      </c>
      <c r="H54" s="225" t="s">
        <v>703</v>
      </c>
      <c r="I54" s="225" t="s">
        <v>703</v>
      </c>
      <c r="J54" s="225" t="s">
        <v>703</v>
      </c>
      <c r="K54" s="83">
        <v>7</v>
      </c>
    </row>
    <row r="55" spans="1:13" s="3" customFormat="1" ht="43.15" customHeight="1" x14ac:dyDescent="0.2">
      <c r="A55" s="381"/>
      <c r="B55" s="457"/>
      <c r="C55" s="306" t="s">
        <v>800</v>
      </c>
      <c r="D55" s="232" t="s">
        <v>702</v>
      </c>
      <c r="E55" s="232">
        <v>1</v>
      </c>
      <c r="F55" s="232">
        <v>2</v>
      </c>
      <c r="G55" s="232">
        <f>1+1</f>
        <v>2</v>
      </c>
      <c r="H55" s="232">
        <v>1</v>
      </c>
      <c r="I55" s="232">
        <v>1</v>
      </c>
      <c r="J55" s="232">
        <v>4</v>
      </c>
      <c r="K55" s="83"/>
    </row>
    <row r="56" spans="1:13" s="3" customFormat="1" ht="43.15" customHeight="1" x14ac:dyDescent="0.2">
      <c r="A56" s="381"/>
      <c r="B56" s="457"/>
      <c r="C56" s="306" t="s">
        <v>801</v>
      </c>
      <c r="D56" s="232" t="s">
        <v>702</v>
      </c>
      <c r="E56" s="225" t="s">
        <v>703</v>
      </c>
      <c r="F56" s="225" t="s">
        <v>703</v>
      </c>
      <c r="G56" s="225" t="s">
        <v>703</v>
      </c>
      <c r="H56" s="232" t="s">
        <v>703</v>
      </c>
      <c r="I56" s="232">
        <v>35</v>
      </c>
      <c r="J56" s="232">
        <v>25</v>
      </c>
      <c r="K56" s="83">
        <v>40</v>
      </c>
      <c r="M56" s="3" t="s">
        <v>765</v>
      </c>
    </row>
    <row r="57" spans="1:13" s="3" customFormat="1" ht="46.15" customHeight="1" x14ac:dyDescent="0.2">
      <c r="A57" s="381"/>
      <c r="B57" s="457"/>
      <c r="C57" s="306" t="s">
        <v>857</v>
      </c>
      <c r="D57" s="232" t="s">
        <v>721</v>
      </c>
      <c r="E57" s="232">
        <v>33.46</v>
      </c>
      <c r="F57" s="225" t="s">
        <v>703</v>
      </c>
      <c r="G57" s="224" t="s">
        <v>703</v>
      </c>
      <c r="H57" s="224" t="s">
        <v>703</v>
      </c>
      <c r="I57" s="226">
        <v>119</v>
      </c>
      <c r="J57" s="226">
        <v>72</v>
      </c>
      <c r="K57" s="83"/>
    </row>
    <row r="58" spans="1:13" s="3" customFormat="1" ht="42.6" customHeight="1" x14ac:dyDescent="0.2">
      <c r="A58" s="381"/>
      <c r="B58" s="457"/>
      <c r="C58" s="306" t="s">
        <v>720</v>
      </c>
      <c r="D58" s="232" t="s">
        <v>1150</v>
      </c>
      <c r="E58" s="225" t="s">
        <v>703</v>
      </c>
      <c r="F58" s="225" t="s">
        <v>703</v>
      </c>
      <c r="G58" s="232" t="s">
        <v>703</v>
      </c>
      <c r="H58" s="232" t="s">
        <v>703</v>
      </c>
      <c r="I58" s="232">
        <v>212</v>
      </c>
      <c r="J58" s="232">
        <v>119</v>
      </c>
      <c r="K58" s="83"/>
    </row>
    <row r="59" spans="1:13" s="3" customFormat="1" ht="42.6" customHeight="1" x14ac:dyDescent="0.2">
      <c r="A59" s="353"/>
      <c r="B59" s="347"/>
      <c r="C59" s="306" t="s">
        <v>1592</v>
      </c>
      <c r="D59" s="232" t="s">
        <v>702</v>
      </c>
      <c r="E59" s="225" t="s">
        <v>703</v>
      </c>
      <c r="F59" s="232" t="s">
        <v>703</v>
      </c>
      <c r="G59" s="225">
        <v>1</v>
      </c>
      <c r="H59" s="232" t="s">
        <v>703</v>
      </c>
      <c r="I59" s="232" t="s">
        <v>703</v>
      </c>
      <c r="J59" s="232" t="s">
        <v>703</v>
      </c>
      <c r="K59" s="83"/>
    </row>
    <row r="60" spans="1:13" s="3" customFormat="1" ht="71.25" customHeight="1" x14ac:dyDescent="0.2">
      <c r="A60" s="463">
        <v>24</v>
      </c>
      <c r="B60" s="461" t="s">
        <v>1276</v>
      </c>
      <c r="C60" s="306" t="s">
        <v>1651</v>
      </c>
      <c r="D60" s="232" t="s">
        <v>723</v>
      </c>
      <c r="E60" s="225" t="s">
        <v>703</v>
      </c>
      <c r="F60" s="232" t="s">
        <v>1361</v>
      </c>
      <c r="G60" s="232" t="s">
        <v>1439</v>
      </c>
      <c r="H60" s="232" t="s">
        <v>703</v>
      </c>
      <c r="I60" s="232" t="s">
        <v>703</v>
      </c>
      <c r="J60" s="232" t="s">
        <v>1518</v>
      </c>
      <c r="K60" s="310">
        <v>109.38</v>
      </c>
      <c r="L60" s="3" t="s">
        <v>760</v>
      </c>
    </row>
    <row r="61" spans="1:13" s="3" customFormat="1" ht="30.75" customHeight="1" x14ac:dyDescent="0.2">
      <c r="A61" s="464"/>
      <c r="B61" s="462"/>
      <c r="C61" s="306" t="s">
        <v>1280</v>
      </c>
      <c r="D61" s="232" t="s">
        <v>702</v>
      </c>
      <c r="E61" s="225" t="s">
        <v>703</v>
      </c>
      <c r="F61" s="232">
        <v>1</v>
      </c>
      <c r="G61" s="232">
        <v>1</v>
      </c>
      <c r="H61" s="232">
        <v>1</v>
      </c>
      <c r="I61" s="232">
        <v>1</v>
      </c>
      <c r="J61" s="232" t="s">
        <v>703</v>
      </c>
      <c r="K61" s="310"/>
    </row>
    <row r="62" spans="1:13" s="3" customFormat="1" ht="51" x14ac:dyDescent="0.2">
      <c r="A62" s="464"/>
      <c r="B62" s="462"/>
      <c r="C62" s="306" t="s">
        <v>1315</v>
      </c>
      <c r="D62" s="232" t="s">
        <v>702</v>
      </c>
      <c r="E62" s="225" t="s">
        <v>703</v>
      </c>
      <c r="F62" s="232">
        <v>1</v>
      </c>
      <c r="G62" s="232" t="s">
        <v>703</v>
      </c>
      <c r="H62" s="232" t="s">
        <v>703</v>
      </c>
      <c r="I62" s="232" t="s">
        <v>703</v>
      </c>
      <c r="J62" s="232" t="s">
        <v>703</v>
      </c>
      <c r="K62" s="310"/>
    </row>
    <row r="63" spans="1:13" s="3" customFormat="1" ht="54.75" customHeight="1" x14ac:dyDescent="0.2">
      <c r="A63" s="464"/>
      <c r="B63" s="462"/>
      <c r="C63" s="306" t="s">
        <v>1535</v>
      </c>
      <c r="D63" s="232" t="s">
        <v>702</v>
      </c>
      <c r="E63" s="232" t="s">
        <v>703</v>
      </c>
      <c r="F63" s="226" t="s">
        <v>703</v>
      </c>
      <c r="G63" s="232">
        <v>1</v>
      </c>
      <c r="H63" s="232" t="s">
        <v>703</v>
      </c>
      <c r="I63" s="232" t="s">
        <v>703</v>
      </c>
      <c r="J63" s="232" t="s">
        <v>703</v>
      </c>
      <c r="K63" s="311"/>
    </row>
    <row r="64" spans="1:13" s="3" customFormat="1" ht="25.5" x14ac:dyDescent="0.2">
      <c r="A64" s="464"/>
      <c r="B64" s="462"/>
      <c r="C64" s="306" t="s">
        <v>1279</v>
      </c>
      <c r="D64" s="232" t="s">
        <v>702</v>
      </c>
      <c r="E64" s="232" t="s">
        <v>703</v>
      </c>
      <c r="F64" s="226" t="s">
        <v>703</v>
      </c>
      <c r="G64" s="232">
        <f>1</f>
        <v>1</v>
      </c>
      <c r="H64" s="232" t="s">
        <v>703</v>
      </c>
      <c r="I64" s="232" t="s">
        <v>703</v>
      </c>
      <c r="J64" s="232" t="s">
        <v>703</v>
      </c>
      <c r="K64" s="311"/>
    </row>
    <row r="65" spans="1:11" s="3" customFormat="1" ht="42" customHeight="1" x14ac:dyDescent="0.2">
      <c r="A65" s="485"/>
      <c r="B65" s="489"/>
      <c r="C65" s="306" t="s">
        <v>1573</v>
      </c>
      <c r="D65" s="232" t="s">
        <v>702</v>
      </c>
      <c r="E65" s="232" t="s">
        <v>703</v>
      </c>
      <c r="F65" s="232" t="s">
        <v>703</v>
      </c>
      <c r="G65" s="232">
        <v>1</v>
      </c>
      <c r="H65" s="232" t="s">
        <v>703</v>
      </c>
      <c r="I65" s="232" t="s">
        <v>703</v>
      </c>
      <c r="J65" s="232" t="s">
        <v>703</v>
      </c>
      <c r="K65" s="311"/>
    </row>
    <row r="66" spans="1:11" s="3" customFormat="1" ht="56.45" customHeight="1" x14ac:dyDescent="0.2">
      <c r="A66" s="463">
        <v>25</v>
      </c>
      <c r="B66" s="461" t="s">
        <v>216</v>
      </c>
      <c r="C66" s="306" t="s">
        <v>1652</v>
      </c>
      <c r="D66" s="232" t="s">
        <v>722</v>
      </c>
      <c r="E66" s="232">
        <v>257.52999999999997</v>
      </c>
      <c r="F66" s="224" t="s">
        <v>1556</v>
      </c>
      <c r="G66" s="333" t="s">
        <v>1631</v>
      </c>
      <c r="H66" s="232" t="s">
        <v>1611</v>
      </c>
      <c r="I66" s="232" t="s">
        <v>1520</v>
      </c>
      <c r="J66" s="232" t="s">
        <v>1521</v>
      </c>
      <c r="K66" s="311" t="s">
        <v>724</v>
      </c>
    </row>
    <row r="67" spans="1:11" s="3" customFormat="1" ht="19.149999999999999" customHeight="1" x14ac:dyDescent="0.2">
      <c r="A67" s="485"/>
      <c r="B67" s="489"/>
      <c r="C67" s="306" t="s">
        <v>1135</v>
      </c>
      <c r="D67" s="232" t="s">
        <v>702</v>
      </c>
      <c r="E67" s="232" t="s">
        <v>703</v>
      </c>
      <c r="F67" s="226">
        <v>1</v>
      </c>
      <c r="G67" s="232" t="s">
        <v>703</v>
      </c>
      <c r="H67" s="232" t="s">
        <v>703</v>
      </c>
      <c r="I67" s="232" t="s">
        <v>703</v>
      </c>
      <c r="J67" s="232" t="s">
        <v>703</v>
      </c>
      <c r="K67" s="311"/>
    </row>
    <row r="68" spans="1:11" s="3" customFormat="1" ht="93" customHeight="1" x14ac:dyDescent="0.2">
      <c r="A68" s="381">
        <v>25</v>
      </c>
      <c r="B68" s="449"/>
      <c r="C68" s="351" t="s">
        <v>1643</v>
      </c>
      <c r="D68" s="232" t="s">
        <v>702</v>
      </c>
      <c r="E68" s="232" t="s">
        <v>703</v>
      </c>
      <c r="F68" s="226">
        <v>13</v>
      </c>
      <c r="G68" s="232" t="s">
        <v>703</v>
      </c>
      <c r="H68" s="232" t="s">
        <v>703</v>
      </c>
      <c r="I68" s="232" t="s">
        <v>703</v>
      </c>
      <c r="J68" s="232" t="s">
        <v>703</v>
      </c>
      <c r="K68" s="311"/>
    </row>
    <row r="69" spans="1:11" s="3" customFormat="1" ht="17.45" customHeight="1" x14ac:dyDescent="0.2">
      <c r="A69" s="381"/>
      <c r="B69" s="449"/>
      <c r="C69" s="348" t="s">
        <v>705</v>
      </c>
      <c r="D69" s="232" t="s">
        <v>702</v>
      </c>
      <c r="E69" s="232" t="s">
        <v>703</v>
      </c>
      <c r="F69" s="226">
        <v>20</v>
      </c>
      <c r="G69" s="232" t="s">
        <v>703</v>
      </c>
      <c r="H69" s="232" t="s">
        <v>703</v>
      </c>
      <c r="I69" s="232" t="s">
        <v>703</v>
      </c>
      <c r="J69" s="232" t="s">
        <v>703</v>
      </c>
      <c r="K69" s="311"/>
    </row>
    <row r="70" spans="1:11" s="3" customFormat="1" ht="25.5" x14ac:dyDescent="0.2">
      <c r="A70" s="381"/>
      <c r="B70" s="449"/>
      <c r="C70" s="351" t="s">
        <v>1637</v>
      </c>
      <c r="D70" s="232" t="s">
        <v>702</v>
      </c>
      <c r="E70" s="232" t="s">
        <v>703</v>
      </c>
      <c r="F70" s="226">
        <v>2</v>
      </c>
      <c r="G70" s="232" t="s">
        <v>703</v>
      </c>
      <c r="H70" s="232" t="s">
        <v>703</v>
      </c>
      <c r="I70" s="232" t="s">
        <v>703</v>
      </c>
      <c r="J70" s="232" t="s">
        <v>703</v>
      </c>
      <c r="K70" s="311"/>
    </row>
    <row r="71" spans="1:11" s="3" customFormat="1" ht="17.45" customHeight="1" x14ac:dyDescent="0.2">
      <c r="A71" s="381"/>
      <c r="B71" s="449"/>
      <c r="C71" s="348" t="s">
        <v>707</v>
      </c>
      <c r="D71" s="232" t="s">
        <v>702</v>
      </c>
      <c r="E71" s="232" t="s">
        <v>703</v>
      </c>
      <c r="F71" s="226">
        <v>9</v>
      </c>
      <c r="G71" s="232" t="s">
        <v>703</v>
      </c>
      <c r="H71" s="232" t="s">
        <v>703</v>
      </c>
      <c r="I71" s="232" t="s">
        <v>703</v>
      </c>
      <c r="J71" s="232" t="s">
        <v>703</v>
      </c>
      <c r="K71" s="311"/>
    </row>
    <row r="72" spans="1:11" s="3" customFormat="1" ht="51" x14ac:dyDescent="0.2">
      <c r="A72" s="381"/>
      <c r="B72" s="449"/>
      <c r="C72" s="351" t="s">
        <v>1644</v>
      </c>
      <c r="D72" s="232" t="s">
        <v>702</v>
      </c>
      <c r="E72" s="232" t="s">
        <v>703</v>
      </c>
      <c r="F72" s="226">
        <v>3</v>
      </c>
      <c r="G72" s="232" t="s">
        <v>703</v>
      </c>
      <c r="H72" s="232" t="s">
        <v>703</v>
      </c>
      <c r="I72" s="232" t="s">
        <v>703</v>
      </c>
      <c r="J72" s="232" t="s">
        <v>703</v>
      </c>
      <c r="K72" s="311"/>
    </row>
    <row r="73" spans="1:11" s="3" customFormat="1" ht="20.45" customHeight="1" x14ac:dyDescent="0.2">
      <c r="A73" s="381"/>
      <c r="B73" s="449"/>
      <c r="C73" s="348" t="s">
        <v>940</v>
      </c>
      <c r="D73" s="232" t="s">
        <v>1142</v>
      </c>
      <c r="E73" s="232" t="s">
        <v>703</v>
      </c>
      <c r="F73" s="224">
        <v>2.9</v>
      </c>
      <c r="G73" s="232" t="s">
        <v>703</v>
      </c>
      <c r="H73" s="232" t="s">
        <v>703</v>
      </c>
      <c r="I73" s="232" t="s">
        <v>703</v>
      </c>
      <c r="J73" s="232" t="s">
        <v>703</v>
      </c>
      <c r="K73" s="311"/>
    </row>
    <row r="74" spans="1:11" s="3" customFormat="1" ht="16.899999999999999" customHeight="1" x14ac:dyDescent="0.2">
      <c r="A74" s="381"/>
      <c r="B74" s="449"/>
      <c r="C74" s="351" t="s">
        <v>1645</v>
      </c>
      <c r="D74" s="232" t="s">
        <v>702</v>
      </c>
      <c r="E74" s="232" t="s">
        <v>703</v>
      </c>
      <c r="F74" s="226">
        <v>20</v>
      </c>
      <c r="G74" s="232" t="s">
        <v>703</v>
      </c>
      <c r="H74" s="232" t="s">
        <v>703</v>
      </c>
      <c r="I74" s="232" t="s">
        <v>703</v>
      </c>
      <c r="J74" s="232" t="s">
        <v>703</v>
      </c>
      <c r="K74" s="311"/>
    </row>
    <row r="75" spans="1:11" s="3" customFormat="1" ht="15.75" customHeight="1" x14ac:dyDescent="0.2">
      <c r="A75" s="381"/>
      <c r="B75" s="449"/>
      <c r="C75" s="348" t="s">
        <v>1140</v>
      </c>
      <c r="D75" s="232" t="s">
        <v>702</v>
      </c>
      <c r="E75" s="232" t="s">
        <v>703</v>
      </c>
      <c r="F75" s="226">
        <v>42</v>
      </c>
      <c r="G75" s="232" t="s">
        <v>703</v>
      </c>
      <c r="H75" s="232" t="s">
        <v>703</v>
      </c>
      <c r="I75" s="232" t="s">
        <v>703</v>
      </c>
      <c r="J75" s="232" t="s">
        <v>703</v>
      </c>
      <c r="K75" s="311"/>
    </row>
    <row r="76" spans="1:11" s="3" customFormat="1" ht="28.9" customHeight="1" x14ac:dyDescent="0.2">
      <c r="A76" s="381"/>
      <c r="B76" s="449"/>
      <c r="C76" s="351" t="s">
        <v>1640</v>
      </c>
      <c r="D76" s="232" t="s">
        <v>702</v>
      </c>
      <c r="E76" s="232" t="s">
        <v>703</v>
      </c>
      <c r="F76" s="226">
        <v>2</v>
      </c>
      <c r="G76" s="232" t="s">
        <v>703</v>
      </c>
      <c r="H76" s="232" t="s">
        <v>703</v>
      </c>
      <c r="I76" s="232" t="s">
        <v>703</v>
      </c>
      <c r="J76" s="232" t="s">
        <v>703</v>
      </c>
      <c r="K76" s="311"/>
    </row>
    <row r="77" spans="1:11" s="3" customFormat="1" ht="30.75" customHeight="1" x14ac:dyDescent="0.2">
      <c r="A77" s="381"/>
      <c r="B77" s="449"/>
      <c r="C77" s="348" t="s">
        <v>1141</v>
      </c>
      <c r="D77" s="232" t="s">
        <v>702</v>
      </c>
      <c r="E77" s="232" t="s">
        <v>703</v>
      </c>
      <c r="F77" s="226">
        <v>1</v>
      </c>
      <c r="G77" s="232" t="s">
        <v>703</v>
      </c>
      <c r="H77" s="232" t="s">
        <v>703</v>
      </c>
      <c r="I77" s="232" t="s">
        <v>703</v>
      </c>
      <c r="J77" s="232" t="s">
        <v>703</v>
      </c>
      <c r="K77" s="311"/>
    </row>
    <row r="78" spans="1:11" s="3" customFormat="1" ht="54.75" customHeight="1" x14ac:dyDescent="0.2">
      <c r="A78" s="381"/>
      <c r="B78" s="449"/>
      <c r="C78" s="351" t="s">
        <v>1646</v>
      </c>
      <c r="D78" s="232" t="s">
        <v>702</v>
      </c>
      <c r="E78" s="232" t="s">
        <v>703</v>
      </c>
      <c r="F78" s="226">
        <v>15</v>
      </c>
      <c r="G78" s="232">
        <v>14</v>
      </c>
      <c r="H78" s="232">
        <v>18</v>
      </c>
      <c r="I78" s="232">
        <v>18</v>
      </c>
      <c r="J78" s="232" t="s">
        <v>703</v>
      </c>
      <c r="K78" s="311"/>
    </row>
    <row r="79" spans="1:11" s="3" customFormat="1" ht="25.5" x14ac:dyDescent="0.2">
      <c r="A79" s="381"/>
      <c r="B79" s="449"/>
      <c r="C79" s="348" t="s">
        <v>1279</v>
      </c>
      <c r="D79" s="232" t="s">
        <v>702</v>
      </c>
      <c r="E79" s="232" t="s">
        <v>703</v>
      </c>
      <c r="F79" s="226">
        <v>1</v>
      </c>
      <c r="G79" s="232" t="s">
        <v>703</v>
      </c>
      <c r="H79" s="232">
        <v>1</v>
      </c>
      <c r="I79" s="232">
        <v>1</v>
      </c>
      <c r="J79" s="232" t="s">
        <v>703</v>
      </c>
      <c r="K79" s="311"/>
    </row>
    <row r="80" spans="1:11" s="3" customFormat="1" ht="30" customHeight="1" x14ac:dyDescent="0.2">
      <c r="A80" s="381"/>
      <c r="B80" s="449"/>
      <c r="C80" s="348" t="s">
        <v>1519</v>
      </c>
      <c r="D80" s="232" t="s">
        <v>721</v>
      </c>
      <c r="E80" s="232" t="s">
        <v>703</v>
      </c>
      <c r="F80" s="224">
        <v>12.17</v>
      </c>
      <c r="G80" s="232">
        <v>24.06</v>
      </c>
      <c r="H80" s="232" t="s">
        <v>703</v>
      </c>
      <c r="I80" s="232" t="s">
        <v>703</v>
      </c>
      <c r="J80" s="232" t="s">
        <v>703</v>
      </c>
      <c r="K80" s="311"/>
    </row>
    <row r="81" spans="1:30" s="3" customFormat="1" ht="25.5" x14ac:dyDescent="0.2">
      <c r="A81" s="381"/>
      <c r="B81" s="449"/>
      <c r="C81" s="348" t="s">
        <v>1543</v>
      </c>
      <c r="D81" s="232" t="s">
        <v>702</v>
      </c>
      <c r="E81" s="232" t="s">
        <v>703</v>
      </c>
      <c r="F81" s="232" t="s">
        <v>703</v>
      </c>
      <c r="G81" s="232">
        <v>1</v>
      </c>
      <c r="H81" s="232" t="s">
        <v>703</v>
      </c>
      <c r="I81" s="232" t="s">
        <v>703</v>
      </c>
      <c r="J81" s="232" t="s">
        <v>703</v>
      </c>
      <c r="K81" s="311"/>
    </row>
    <row r="82" spans="1:30" s="3" customFormat="1" ht="42" customHeight="1" x14ac:dyDescent="0.2">
      <c r="A82" s="381"/>
      <c r="B82" s="449"/>
      <c r="C82" s="348" t="s">
        <v>720</v>
      </c>
      <c r="D82" s="232" t="s">
        <v>702</v>
      </c>
      <c r="E82" s="232" t="s">
        <v>703</v>
      </c>
      <c r="F82" s="232" t="s">
        <v>703</v>
      </c>
      <c r="G82" s="232">
        <v>11</v>
      </c>
      <c r="H82" s="232" t="s">
        <v>703</v>
      </c>
      <c r="I82" s="232" t="s">
        <v>703</v>
      </c>
      <c r="J82" s="232" t="s">
        <v>703</v>
      </c>
      <c r="K82" s="311"/>
    </row>
    <row r="83" spans="1:30" s="3" customFormat="1" ht="42" customHeight="1" x14ac:dyDescent="0.2">
      <c r="A83" s="381"/>
      <c r="B83" s="449"/>
      <c r="C83" s="348" t="s">
        <v>1573</v>
      </c>
      <c r="D83" s="232" t="s">
        <v>702</v>
      </c>
      <c r="E83" s="232" t="s">
        <v>703</v>
      </c>
      <c r="F83" s="232" t="s">
        <v>703</v>
      </c>
      <c r="G83" s="332" t="s">
        <v>703</v>
      </c>
      <c r="H83" s="232" t="s">
        <v>703</v>
      </c>
      <c r="I83" s="232" t="s">
        <v>703</v>
      </c>
      <c r="J83" s="232" t="s">
        <v>703</v>
      </c>
      <c r="K83" s="311"/>
    </row>
    <row r="84" spans="1:30" s="3" customFormat="1" ht="76.5" customHeight="1" x14ac:dyDescent="0.2">
      <c r="A84" s="381"/>
      <c r="B84" s="449"/>
      <c r="C84" s="351" t="s">
        <v>1647</v>
      </c>
      <c r="D84" s="232" t="s">
        <v>702</v>
      </c>
      <c r="E84" s="232" t="s">
        <v>703</v>
      </c>
      <c r="F84" s="232">
        <v>6</v>
      </c>
      <c r="G84" s="332">
        <f>55+24</f>
        <v>79</v>
      </c>
      <c r="H84" s="232">
        <v>70</v>
      </c>
      <c r="I84" s="232">
        <v>70</v>
      </c>
      <c r="J84" s="232" t="s">
        <v>703</v>
      </c>
      <c r="K84" s="311"/>
    </row>
    <row r="85" spans="1:30" s="3" customFormat="1" ht="29.25" customHeight="1" x14ac:dyDescent="0.2">
      <c r="A85" s="381"/>
      <c r="B85" s="449"/>
      <c r="C85" s="348" t="s">
        <v>1610</v>
      </c>
      <c r="D85" s="232" t="s">
        <v>702</v>
      </c>
      <c r="E85" s="232" t="s">
        <v>703</v>
      </c>
      <c r="F85" s="232" t="s">
        <v>703</v>
      </c>
      <c r="G85" s="332" t="s">
        <v>703</v>
      </c>
      <c r="H85" s="232" t="s">
        <v>703</v>
      </c>
      <c r="I85" s="232" t="s">
        <v>703</v>
      </c>
      <c r="J85" s="232" t="s">
        <v>703</v>
      </c>
      <c r="K85" s="311"/>
    </row>
    <row r="86" spans="1:30" s="3" customFormat="1" ht="63.75" customHeight="1" x14ac:dyDescent="0.2">
      <c r="A86" s="298">
        <v>26</v>
      </c>
      <c r="B86" s="305" t="s">
        <v>1134</v>
      </c>
      <c r="C86" s="306" t="s">
        <v>811</v>
      </c>
      <c r="D86" s="232" t="s">
        <v>722</v>
      </c>
      <c r="E86" s="232">
        <v>178.35</v>
      </c>
      <c r="F86" s="232">
        <v>107.83</v>
      </c>
      <c r="G86" s="332">
        <v>87.87</v>
      </c>
      <c r="H86" s="232">
        <v>5.8</v>
      </c>
      <c r="I86" s="232">
        <v>5.8</v>
      </c>
      <c r="J86" s="232">
        <v>327</v>
      </c>
      <c r="K86" s="311" t="s">
        <v>725</v>
      </c>
    </row>
    <row r="87" spans="1:30" s="3" customFormat="1" ht="122.25" customHeight="1" x14ac:dyDescent="0.2">
      <c r="A87" s="298">
        <v>27</v>
      </c>
      <c r="B87" s="305" t="s">
        <v>809</v>
      </c>
      <c r="C87" s="306" t="s">
        <v>842</v>
      </c>
      <c r="D87" s="232" t="s">
        <v>722</v>
      </c>
      <c r="E87" s="232">
        <v>6.14</v>
      </c>
      <c r="F87" s="232">
        <v>13.8</v>
      </c>
      <c r="G87" s="332">
        <v>2.8</v>
      </c>
      <c r="H87" s="232">
        <v>10.78</v>
      </c>
      <c r="I87" s="232">
        <v>9.92</v>
      </c>
      <c r="J87" s="232">
        <v>482.34</v>
      </c>
      <c r="K87" s="312" t="s">
        <v>855</v>
      </c>
    </row>
    <row r="88" spans="1:30" s="3" customFormat="1" ht="42" customHeight="1" x14ac:dyDescent="0.2">
      <c r="A88" s="298">
        <v>28</v>
      </c>
      <c r="B88" s="305" t="s">
        <v>1185</v>
      </c>
      <c r="C88" s="306" t="s">
        <v>1186</v>
      </c>
      <c r="D88" s="232" t="s">
        <v>722</v>
      </c>
      <c r="E88" s="232" t="s">
        <v>703</v>
      </c>
      <c r="F88" s="234">
        <v>5998.03</v>
      </c>
      <c r="G88" s="234">
        <v>6096.57</v>
      </c>
      <c r="H88" s="232" t="s">
        <v>703</v>
      </c>
      <c r="I88" s="232" t="s">
        <v>703</v>
      </c>
      <c r="J88" s="232" t="s">
        <v>703</v>
      </c>
      <c r="K88" s="312"/>
    </row>
    <row r="89" spans="1:30" s="93" customFormat="1" ht="31.15" customHeight="1" x14ac:dyDescent="0.2">
      <c r="A89" s="456" t="s">
        <v>799</v>
      </c>
      <c r="B89" s="456"/>
      <c r="C89" s="456"/>
      <c r="D89" s="456"/>
      <c r="E89" s="456"/>
      <c r="F89" s="456"/>
      <c r="G89" s="456"/>
      <c r="H89" s="456"/>
      <c r="I89" s="456"/>
      <c r="J89" s="456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59"/>
      <c r="AA89" s="459"/>
      <c r="AB89" s="459"/>
      <c r="AC89" s="459"/>
      <c r="AD89" s="459"/>
    </row>
    <row r="90" spans="1:30" s="93" customFormat="1" ht="17.45" customHeight="1" x14ac:dyDescent="0.2">
      <c r="A90" s="455" t="s">
        <v>1634</v>
      </c>
      <c r="B90" s="455"/>
      <c r="C90" s="455"/>
      <c r="D90" s="455"/>
      <c r="E90" s="455"/>
      <c r="F90" s="455"/>
      <c r="G90" s="455"/>
      <c r="H90" s="455"/>
      <c r="I90" s="455"/>
      <c r="J90" s="455"/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  <c r="AC90" s="460"/>
      <c r="AD90" s="460"/>
    </row>
    <row r="91" spans="1:30" s="93" customFormat="1" ht="40.15" customHeight="1" x14ac:dyDescent="0.2">
      <c r="A91" s="456" t="s">
        <v>798</v>
      </c>
      <c r="B91" s="456"/>
      <c r="C91" s="456"/>
      <c r="D91" s="456"/>
      <c r="E91" s="456"/>
      <c r="F91" s="456"/>
      <c r="G91" s="456"/>
      <c r="H91" s="456"/>
      <c r="I91" s="456"/>
      <c r="J91" s="456"/>
      <c r="K91" s="451"/>
      <c r="L91" s="451"/>
      <c r="M91" s="451"/>
      <c r="N91" s="451"/>
      <c r="O91" s="451"/>
      <c r="P91" s="451"/>
      <c r="Q91" s="451"/>
      <c r="R91" s="451"/>
      <c r="S91" s="451"/>
      <c r="T91" s="451"/>
      <c r="U91" s="451"/>
      <c r="V91" s="451"/>
      <c r="W91" s="451"/>
      <c r="X91" s="451"/>
      <c r="Y91" s="451"/>
      <c r="Z91" s="451"/>
      <c r="AA91" s="451"/>
      <c r="AB91" s="451"/>
      <c r="AC91" s="451"/>
      <c r="AD91" s="451"/>
    </row>
    <row r="92" spans="1:30" s="93" customFormat="1" ht="36" customHeight="1" x14ac:dyDescent="0.2">
      <c r="A92" s="456" t="s">
        <v>217</v>
      </c>
      <c r="B92" s="456"/>
      <c r="C92" s="456"/>
      <c r="D92" s="456"/>
      <c r="E92" s="456"/>
      <c r="F92" s="456"/>
      <c r="G92" s="456"/>
      <c r="H92" s="456"/>
      <c r="I92" s="456"/>
      <c r="J92" s="456"/>
      <c r="K92" s="451"/>
      <c r="L92" s="451"/>
      <c r="M92" s="451"/>
      <c r="N92" s="451"/>
      <c r="O92" s="451"/>
      <c r="P92" s="451"/>
      <c r="Q92" s="451"/>
      <c r="R92" s="451"/>
      <c r="S92" s="451"/>
      <c r="T92" s="451"/>
      <c r="U92" s="451"/>
      <c r="V92" s="451"/>
      <c r="W92" s="451"/>
      <c r="X92" s="451"/>
      <c r="Y92" s="451"/>
      <c r="Z92" s="451"/>
      <c r="AA92" s="451"/>
      <c r="AB92" s="451"/>
      <c r="AC92" s="451"/>
      <c r="AD92" s="451"/>
    </row>
    <row r="93" spans="1:30" ht="82.15" customHeight="1" x14ac:dyDescent="0.2">
      <c r="A93" s="287">
        <v>29</v>
      </c>
      <c r="B93" s="290" t="s">
        <v>763</v>
      </c>
      <c r="C93" s="215" t="s">
        <v>726</v>
      </c>
      <c r="D93" s="232" t="s">
        <v>723</v>
      </c>
      <c r="E93" s="217">
        <v>6198.38</v>
      </c>
      <c r="F93" s="224">
        <v>6198.38</v>
      </c>
      <c r="G93" s="224">
        <v>6296.92</v>
      </c>
      <c r="H93" s="224">
        <v>6296.92</v>
      </c>
      <c r="I93" s="224">
        <v>6296.92</v>
      </c>
      <c r="J93" s="224">
        <v>6198.3789999999999</v>
      </c>
    </row>
    <row r="94" spans="1:30" ht="30.6" customHeight="1" x14ac:dyDescent="0.2">
      <c r="A94" s="287">
        <v>30</v>
      </c>
      <c r="B94" s="290" t="s">
        <v>727</v>
      </c>
      <c r="C94" s="215" t="s">
        <v>1147</v>
      </c>
      <c r="D94" s="232" t="s">
        <v>723</v>
      </c>
      <c r="E94" s="217">
        <v>1.95</v>
      </c>
      <c r="F94" s="224">
        <v>1.95</v>
      </c>
      <c r="G94" s="224">
        <v>2.14</v>
      </c>
      <c r="H94" s="224">
        <v>2.14</v>
      </c>
      <c r="I94" s="224">
        <v>2.14</v>
      </c>
      <c r="J94" s="224">
        <v>1.95</v>
      </c>
    </row>
    <row r="95" spans="1:30" x14ac:dyDescent="0.2">
      <c r="A95" s="458" t="s">
        <v>728</v>
      </c>
      <c r="B95" s="458"/>
      <c r="C95" s="458"/>
      <c r="D95" s="458"/>
      <c r="E95" s="458"/>
      <c r="F95" s="458"/>
      <c r="G95" s="458"/>
      <c r="H95" s="458"/>
      <c r="I95" s="458"/>
      <c r="J95" s="458"/>
    </row>
    <row r="96" spans="1:30" ht="31.15" customHeight="1" x14ac:dyDescent="0.2">
      <c r="A96" s="287">
        <v>31</v>
      </c>
      <c r="B96" s="290" t="s">
        <v>220</v>
      </c>
      <c r="C96" s="215" t="s">
        <v>729</v>
      </c>
      <c r="D96" s="232" t="s">
        <v>702</v>
      </c>
      <c r="E96" s="216">
        <v>29</v>
      </c>
      <c r="F96" s="227">
        <v>29</v>
      </c>
      <c r="G96" s="227">
        <v>29</v>
      </c>
      <c r="H96" s="227">
        <v>29</v>
      </c>
      <c r="I96" s="227">
        <v>29</v>
      </c>
      <c r="J96" s="227">
        <v>29</v>
      </c>
    </row>
    <row r="97" spans="1:10" ht="39" customHeight="1" x14ac:dyDescent="0.2">
      <c r="A97" s="381">
        <v>32</v>
      </c>
      <c r="B97" s="457" t="s">
        <v>1507</v>
      </c>
      <c r="C97" s="291" t="s">
        <v>1506</v>
      </c>
      <c r="D97" s="232" t="s">
        <v>702</v>
      </c>
      <c r="E97" s="232" t="s">
        <v>703</v>
      </c>
      <c r="F97" s="227">
        <v>1</v>
      </c>
      <c r="G97" s="232">
        <v>2</v>
      </c>
      <c r="H97" s="232" t="s">
        <v>703</v>
      </c>
      <c r="I97" s="232" t="s">
        <v>703</v>
      </c>
      <c r="J97" s="232" t="s">
        <v>703</v>
      </c>
    </row>
    <row r="98" spans="1:10" ht="39" customHeight="1" x14ac:dyDescent="0.2">
      <c r="A98" s="381"/>
      <c r="B98" s="457"/>
      <c r="C98" s="291" t="s">
        <v>1508</v>
      </c>
      <c r="D98" s="232" t="s">
        <v>702</v>
      </c>
      <c r="E98" s="232" t="s">
        <v>703</v>
      </c>
      <c r="F98" s="232" t="s">
        <v>703</v>
      </c>
      <c r="G98" s="232">
        <v>1</v>
      </c>
      <c r="H98" s="232" t="s">
        <v>703</v>
      </c>
      <c r="I98" s="232" t="s">
        <v>703</v>
      </c>
      <c r="J98" s="232" t="s">
        <v>703</v>
      </c>
    </row>
    <row r="99" spans="1:10" ht="99" customHeight="1" x14ac:dyDescent="0.2">
      <c r="A99" s="287">
        <v>33</v>
      </c>
      <c r="B99" s="290" t="s">
        <v>1273</v>
      </c>
      <c r="C99" s="215" t="s">
        <v>981</v>
      </c>
      <c r="D99" s="232" t="s">
        <v>702</v>
      </c>
      <c r="E99" s="232" t="s">
        <v>703</v>
      </c>
      <c r="F99" s="227">
        <v>2</v>
      </c>
      <c r="G99" s="232" t="s">
        <v>703</v>
      </c>
      <c r="H99" s="232" t="s">
        <v>703</v>
      </c>
      <c r="I99" s="232" t="s">
        <v>703</v>
      </c>
      <c r="J99" s="232" t="s">
        <v>703</v>
      </c>
    </row>
    <row r="100" spans="1:10" ht="26.25" customHeight="1" x14ac:dyDescent="0.2">
      <c r="A100" s="287">
        <v>34</v>
      </c>
      <c r="B100" s="290" t="s">
        <v>1326</v>
      </c>
      <c r="C100" s="293" t="s">
        <v>1327</v>
      </c>
      <c r="D100" s="232" t="s">
        <v>702</v>
      </c>
      <c r="E100" s="232" t="s">
        <v>703</v>
      </c>
      <c r="F100" s="227">
        <v>1</v>
      </c>
      <c r="G100" s="232" t="s">
        <v>703</v>
      </c>
      <c r="H100" s="232" t="s">
        <v>703</v>
      </c>
      <c r="I100" s="232" t="s">
        <v>703</v>
      </c>
      <c r="J100" s="232" t="s">
        <v>703</v>
      </c>
    </row>
    <row r="101" spans="1:10" ht="31.15" customHeight="1" x14ac:dyDescent="0.2">
      <c r="A101" s="456" t="s">
        <v>691</v>
      </c>
      <c r="B101" s="456"/>
      <c r="C101" s="456"/>
      <c r="D101" s="456"/>
      <c r="E101" s="456"/>
      <c r="F101" s="456"/>
      <c r="G101" s="456"/>
      <c r="H101" s="456"/>
      <c r="I101" s="456"/>
      <c r="J101" s="456"/>
    </row>
    <row r="102" spans="1:10" ht="19.899999999999999" customHeight="1" x14ac:dyDescent="0.2">
      <c r="A102" s="455" t="s">
        <v>762</v>
      </c>
      <c r="B102" s="455"/>
      <c r="C102" s="455"/>
      <c r="D102" s="455"/>
      <c r="E102" s="455"/>
      <c r="F102" s="455"/>
      <c r="G102" s="455"/>
      <c r="H102" s="455"/>
      <c r="I102" s="455"/>
      <c r="J102" s="455"/>
    </row>
    <row r="103" spans="1:10" ht="20.45" customHeight="1" x14ac:dyDescent="0.2">
      <c r="A103" s="454" t="s">
        <v>178</v>
      </c>
      <c r="B103" s="454"/>
      <c r="C103" s="454"/>
      <c r="D103" s="454"/>
      <c r="E103" s="454"/>
      <c r="F103" s="454"/>
      <c r="G103" s="454"/>
      <c r="H103" s="454"/>
      <c r="I103" s="454"/>
      <c r="J103" s="454"/>
    </row>
    <row r="104" spans="1:10" ht="20.45" customHeight="1" x14ac:dyDescent="0.2">
      <c r="A104" s="454" t="s">
        <v>177</v>
      </c>
      <c r="B104" s="454"/>
      <c r="C104" s="454"/>
      <c r="D104" s="454"/>
      <c r="E104" s="454"/>
      <c r="F104" s="454"/>
      <c r="G104" s="454"/>
      <c r="H104" s="454"/>
      <c r="I104" s="454"/>
      <c r="J104" s="454"/>
    </row>
    <row r="105" spans="1:10" ht="28.15" customHeight="1" x14ac:dyDescent="0.2">
      <c r="A105" s="287">
        <v>35</v>
      </c>
      <c r="B105" s="290" t="s">
        <v>176</v>
      </c>
      <c r="C105" s="215" t="s">
        <v>719</v>
      </c>
      <c r="D105" s="228" t="s">
        <v>702</v>
      </c>
      <c r="E105" s="220">
        <v>100</v>
      </c>
      <c r="F105" s="220">
        <v>50</v>
      </c>
      <c r="G105" s="220">
        <v>50</v>
      </c>
      <c r="H105" s="220">
        <v>50</v>
      </c>
      <c r="I105" s="220">
        <v>50</v>
      </c>
      <c r="J105" s="220">
        <v>50</v>
      </c>
    </row>
    <row r="106" spans="1:10" ht="18" customHeight="1" x14ac:dyDescent="0.2">
      <c r="A106" s="452" t="s">
        <v>773</v>
      </c>
      <c r="B106" s="453"/>
      <c r="C106" s="453"/>
      <c r="D106" s="453"/>
      <c r="E106" s="453"/>
      <c r="F106" s="453"/>
      <c r="G106" s="453"/>
      <c r="H106" s="453"/>
      <c r="I106" s="453"/>
      <c r="J106" s="453"/>
    </row>
    <row r="107" spans="1:10" ht="50.45" customHeight="1" x14ac:dyDescent="0.2">
      <c r="A107" s="287">
        <v>36</v>
      </c>
      <c r="B107" s="290" t="s">
        <v>1317</v>
      </c>
      <c r="C107" s="290" t="s">
        <v>769</v>
      </c>
      <c r="D107" s="289" t="s">
        <v>770</v>
      </c>
      <c r="E107" s="233" t="s">
        <v>703</v>
      </c>
      <c r="F107" s="220">
        <v>828</v>
      </c>
      <c r="G107" s="220">
        <v>828</v>
      </c>
      <c r="H107" s="220">
        <v>828</v>
      </c>
      <c r="I107" s="220">
        <v>828</v>
      </c>
      <c r="J107" s="229" t="s">
        <v>703</v>
      </c>
    </row>
    <row r="108" spans="1:10" ht="131.25" customHeight="1" x14ac:dyDescent="0.2">
      <c r="A108" s="289">
        <v>37</v>
      </c>
      <c r="B108" s="290" t="s">
        <v>1316</v>
      </c>
      <c r="C108" s="290" t="s">
        <v>1542</v>
      </c>
      <c r="D108" s="289" t="s">
        <v>770</v>
      </c>
      <c r="E108" s="233" t="s">
        <v>703</v>
      </c>
      <c r="F108" s="220">
        <v>1116</v>
      </c>
      <c r="G108" s="220">
        <v>1674</v>
      </c>
      <c r="H108" s="229" t="s">
        <v>703</v>
      </c>
      <c r="I108" s="229" t="s">
        <v>703</v>
      </c>
      <c r="J108" s="229" t="s">
        <v>703</v>
      </c>
    </row>
    <row r="109" spans="1:10" ht="26.25" customHeight="1" x14ac:dyDescent="0.2">
      <c r="A109" s="289">
        <v>38</v>
      </c>
      <c r="B109" s="290" t="s">
        <v>1179</v>
      </c>
      <c r="C109" s="215" t="s">
        <v>769</v>
      </c>
      <c r="D109" s="289" t="s">
        <v>770</v>
      </c>
      <c r="E109" s="233" t="s">
        <v>703</v>
      </c>
      <c r="F109" s="233" t="s">
        <v>703</v>
      </c>
      <c r="G109" s="220" t="s">
        <v>703</v>
      </c>
      <c r="H109" s="220" t="s">
        <v>703</v>
      </c>
      <c r="I109" s="220" t="s">
        <v>703</v>
      </c>
      <c r="J109" s="220">
        <v>15100</v>
      </c>
    </row>
    <row r="110" spans="1:10" ht="33" customHeight="1" x14ac:dyDescent="0.2">
      <c r="A110" s="449">
        <v>39</v>
      </c>
      <c r="B110" s="450" t="s">
        <v>761</v>
      </c>
      <c r="C110" s="215" t="s">
        <v>768</v>
      </c>
      <c r="D110" s="289" t="s">
        <v>718</v>
      </c>
      <c r="E110" s="233" t="s">
        <v>766</v>
      </c>
      <c r="F110" s="229">
        <v>90</v>
      </c>
      <c r="G110" s="229">
        <v>90</v>
      </c>
      <c r="H110" s="229">
        <v>90</v>
      </c>
      <c r="I110" s="229">
        <v>90</v>
      </c>
      <c r="J110" s="229">
        <v>90</v>
      </c>
    </row>
    <row r="111" spans="1:10" ht="31.9" customHeight="1" x14ac:dyDescent="0.2">
      <c r="A111" s="449"/>
      <c r="B111" s="450"/>
      <c r="C111" s="215" t="s">
        <v>862</v>
      </c>
      <c r="D111" s="289" t="s">
        <v>713</v>
      </c>
      <c r="E111" s="220">
        <f>2</f>
        <v>2</v>
      </c>
      <c r="F111" s="220">
        <v>6</v>
      </c>
      <c r="G111" s="220">
        <v>8</v>
      </c>
      <c r="H111" s="220">
        <v>8</v>
      </c>
      <c r="I111" s="220">
        <v>8</v>
      </c>
      <c r="J111" s="220">
        <v>2</v>
      </c>
    </row>
    <row r="112" spans="1:10" ht="33.6" customHeight="1" x14ac:dyDescent="0.2">
      <c r="A112" s="449"/>
      <c r="B112" s="450"/>
      <c r="C112" s="215" t="s">
        <v>863</v>
      </c>
      <c r="D112" s="289" t="s">
        <v>713</v>
      </c>
      <c r="E112" s="220">
        <v>50</v>
      </c>
      <c r="F112" s="220">
        <v>78</v>
      </c>
      <c r="G112" s="220">
        <v>77</v>
      </c>
      <c r="H112" s="220">
        <v>77</v>
      </c>
      <c r="I112" s="220">
        <v>77</v>
      </c>
      <c r="J112" s="220">
        <v>50</v>
      </c>
    </row>
    <row r="113" spans="1:10" ht="117" customHeight="1" x14ac:dyDescent="0.2">
      <c r="A113" s="289">
        <v>40</v>
      </c>
      <c r="B113" s="291" t="s">
        <v>1654</v>
      </c>
      <c r="C113" s="290" t="s">
        <v>1360</v>
      </c>
      <c r="D113" s="289" t="s">
        <v>718</v>
      </c>
      <c r="E113" s="220" t="s">
        <v>703</v>
      </c>
      <c r="F113" s="220">
        <v>23</v>
      </c>
      <c r="G113" s="220">
        <v>43</v>
      </c>
      <c r="H113" s="220">
        <v>63</v>
      </c>
      <c r="I113" s="220">
        <v>83</v>
      </c>
      <c r="J113" s="220">
        <v>100</v>
      </c>
    </row>
    <row r="114" spans="1:10" ht="4.9000000000000004" customHeight="1" x14ac:dyDescent="0.2">
      <c r="A114" s="231"/>
      <c r="B114" s="230"/>
      <c r="D114" s="185"/>
      <c r="J114" s="185"/>
    </row>
    <row r="115" spans="1:10" x14ac:dyDescent="0.2">
      <c r="A115" s="93"/>
      <c r="C115" s="68"/>
      <c r="D115" s="68"/>
      <c r="E115" s="68"/>
    </row>
  </sheetData>
  <mergeCells count="69">
    <mergeCell ref="B82:B85"/>
    <mergeCell ref="A82:A85"/>
    <mergeCell ref="A66:A67"/>
    <mergeCell ref="B60:B65"/>
    <mergeCell ref="A60:A65"/>
    <mergeCell ref="B66:B67"/>
    <mergeCell ref="A25:A27"/>
    <mergeCell ref="B25:B27"/>
    <mergeCell ref="A28:A29"/>
    <mergeCell ref="B28:B29"/>
    <mergeCell ref="A42:J42"/>
    <mergeCell ref="A39:A41"/>
    <mergeCell ref="B39:B41"/>
    <mergeCell ref="A44:J44"/>
    <mergeCell ref="A45:J45"/>
    <mergeCell ref="A46:J46"/>
    <mergeCell ref="A47:J47"/>
    <mergeCell ref="B48:B49"/>
    <mergeCell ref="A10:J10"/>
    <mergeCell ref="A11:J11"/>
    <mergeCell ref="A12:J12"/>
    <mergeCell ref="A24:J24"/>
    <mergeCell ref="A13:J13"/>
    <mergeCell ref="A14:J14"/>
    <mergeCell ref="A17:A18"/>
    <mergeCell ref="B17:B18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U91:AD91"/>
    <mergeCell ref="A48:A49"/>
    <mergeCell ref="U89:AD89"/>
    <mergeCell ref="K90:T90"/>
    <mergeCell ref="U90:AD90"/>
    <mergeCell ref="K89:T89"/>
    <mergeCell ref="A91:J91"/>
    <mergeCell ref="K91:T91"/>
    <mergeCell ref="A90:J90"/>
    <mergeCell ref="A89:J89"/>
    <mergeCell ref="B50:B51"/>
    <mergeCell ref="A50:A51"/>
    <mergeCell ref="B52:B58"/>
    <mergeCell ref="A52:A58"/>
    <mergeCell ref="B68:B81"/>
    <mergeCell ref="A68:A81"/>
    <mergeCell ref="A110:A112"/>
    <mergeCell ref="B110:B112"/>
    <mergeCell ref="K92:T92"/>
    <mergeCell ref="A106:J106"/>
    <mergeCell ref="U92:AD92"/>
    <mergeCell ref="A104:J104"/>
    <mergeCell ref="A103:J103"/>
    <mergeCell ref="A102:J102"/>
    <mergeCell ref="A101:J101"/>
    <mergeCell ref="B97:B98"/>
    <mergeCell ref="A97:A98"/>
    <mergeCell ref="A92:J92"/>
    <mergeCell ref="A95:J95"/>
  </mergeCells>
  <phoneticPr fontId="1" type="noConversion"/>
  <pageMargins left="0.25" right="0.25" top="0.75" bottom="0.75" header="0.3" footer="0.3"/>
  <pageSetup paperSize="9" scale="92" fitToHeight="0" orientation="landscape" r:id="rId1"/>
  <rowBreaks count="8" manualBreakCount="8">
    <brk id="19" max="9" man="1"/>
    <brk id="34" max="9" man="1"/>
    <brk id="47" max="9" man="1"/>
    <brk id="58" max="9" man="1"/>
    <brk id="67" max="9" man="1"/>
    <brk id="81" max="9" man="1"/>
    <brk id="90" max="9" man="1"/>
    <brk id="10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krasnova.ai</cp:lastModifiedBy>
  <cp:lastPrinted>2022-08-22T07:29:05Z</cp:lastPrinted>
  <dcterms:created xsi:type="dcterms:W3CDTF">2014-07-04T09:02:24Z</dcterms:created>
  <dcterms:modified xsi:type="dcterms:W3CDTF">2022-08-22T09:51:54Z</dcterms:modified>
</cp:coreProperties>
</file>