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655" windowWidth="15075" windowHeight="1695" tabRatio="876" activeTab="0"/>
  </bookViews>
  <sheets>
    <sheet name="2022-2026" sheetId="1" r:id="rId1"/>
  </sheets>
  <definedNames>
    <definedName name="_xlnm.Print_Titles" localSheetId="0">'2022-2026'!$A:$D,'2022-2026'!$6:$9</definedName>
    <definedName name="_xlnm.Print_Area" localSheetId="0">'2022-2026'!$A$1:$AD$81</definedName>
  </definedNames>
  <calcPr fullCalcOnLoad="1" fullPrecision="0"/>
</workbook>
</file>

<file path=xl/sharedStrings.xml><?xml version="1.0" encoding="utf-8"?>
<sst xmlns="http://schemas.openxmlformats.org/spreadsheetml/2006/main" count="306" uniqueCount="227">
  <si>
    <t>Всего</t>
  </si>
  <si>
    <t>№</t>
  </si>
  <si>
    <t>Сроки реализации</t>
  </si>
  <si>
    <t>Местный бюджет</t>
  </si>
  <si>
    <t xml:space="preserve">Областной бюджет </t>
  </si>
  <si>
    <t>Федеральный бюджет</t>
  </si>
  <si>
    <t>Внебюджетные средства</t>
  </si>
  <si>
    <t>2.1.</t>
  </si>
  <si>
    <t>4.1.</t>
  </si>
  <si>
    <t>1.2.</t>
  </si>
  <si>
    <t>1.4.</t>
  </si>
  <si>
    <t>1.5.</t>
  </si>
  <si>
    <t>2.2.</t>
  </si>
  <si>
    <t>2.3.</t>
  </si>
  <si>
    <t>4.2.</t>
  </si>
  <si>
    <t>4.3.</t>
  </si>
  <si>
    <t>ИТОГО:</t>
  </si>
  <si>
    <t>ИТОГО по муниципальной программе:</t>
  </si>
  <si>
    <t>1.6.</t>
  </si>
  <si>
    <t>1.7.</t>
  </si>
  <si>
    <t>1.8.</t>
  </si>
  <si>
    <t>1.9.</t>
  </si>
  <si>
    <t>1.10.</t>
  </si>
  <si>
    <t>1.11.</t>
  </si>
  <si>
    <t>Средства областного бюджета</t>
  </si>
  <si>
    <t>Средства федерального бюджета</t>
  </si>
  <si>
    <t xml:space="preserve">Наименование целей, задач и мероприятий муниципальной программы  </t>
  </si>
  <si>
    <t>Ответственный исполнитель</t>
  </si>
  <si>
    <t>Управление физической культуры и спорта</t>
  </si>
  <si>
    <t>Выполнение муниципальной работы: "Пропаганда физической культуры, спорта и здорового образа жизни"</t>
  </si>
  <si>
    <t>МБУС  ЦФиС (Управление физической культуры и спорта)</t>
  </si>
  <si>
    <t>3.4.</t>
  </si>
  <si>
    <t>Выполнение муниципальной работы: "Организация и обеспечение подготовки спортивного резерва"</t>
  </si>
  <si>
    <t xml:space="preserve">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 находящимися в ведомственном подчинении Управления физической культуры и спорта 
</t>
  </si>
  <si>
    <t>Финансовое обеспечение реализации муниципальной программы, тыс. руб.</t>
  </si>
  <si>
    <t>1.13.</t>
  </si>
  <si>
    <t>1.14.</t>
  </si>
  <si>
    <t>1.15.</t>
  </si>
  <si>
    <t>1.16.</t>
  </si>
  <si>
    <t>1.17.</t>
  </si>
  <si>
    <t>1.18.</t>
  </si>
  <si>
    <t>1.19.</t>
  </si>
  <si>
    <t>1.20.</t>
  </si>
  <si>
    <t>1.21.</t>
  </si>
  <si>
    <t>1.22.</t>
  </si>
  <si>
    <t>Департамент градостроительной деятельности</t>
  </si>
  <si>
    <t>Муниципальное бюджетное учреждение спорта центр физической культуры и спорта городского округа Тольятти (далее - МБУС  ЦФиС)
(Управление физической культуры и спорта)</t>
  </si>
  <si>
    <t>4.4.</t>
  </si>
  <si>
    <t>1.3.</t>
  </si>
  <si>
    <t>всего</t>
  </si>
  <si>
    <t>годы</t>
  </si>
  <si>
    <t>Задачи</t>
  </si>
  <si>
    <t xml:space="preserve">Финансовое обеспечение реализации программы, </t>
  </si>
  <si>
    <t>в тыс. руб. по годам</t>
  </si>
  <si>
    <t>Задача № 1</t>
  </si>
  <si>
    <t>Задача № 2</t>
  </si>
  <si>
    <t>Задача № 3</t>
  </si>
  <si>
    <t>Задача № 4</t>
  </si>
  <si>
    <t>Итого по программе:</t>
  </si>
  <si>
    <t xml:space="preserve">Таблица № 1. </t>
  </si>
  <si>
    <t xml:space="preserve">Таблица № 2. </t>
  </si>
  <si>
    <t>Расходы по программе за счет всех источников финансирования.</t>
  </si>
  <si>
    <t>Расходы по программе за счет средств бюджета г.о.Тольятти.</t>
  </si>
  <si>
    <t>по ГРБС:</t>
  </si>
  <si>
    <t>Итого:</t>
  </si>
  <si>
    <t>Изменение расходов 
по годам</t>
  </si>
  <si>
    <t>всего за 5 лет</t>
  </si>
  <si>
    <t>по МП</t>
  </si>
  <si>
    <t xml:space="preserve">1.1. </t>
  </si>
  <si>
    <t>2.4.</t>
  </si>
  <si>
    <t>Организация физкультурно-спортивной работы с населением по месту жительства</t>
  </si>
  <si>
    <t xml:space="preserve">Материально-техническое обеспечение работы центра тестирования (приобретение комплекта оборудования и  инвентаря, оргтехники и мебели)
</t>
  </si>
  <si>
    <t xml:space="preserve">Приобретение книжек и значков для предоставления муниципальных услуг "Присвоение спортивных разрядов" и "Присвоение квалификационных категорий спортивных судей"  </t>
  </si>
  <si>
    <t xml:space="preserve">Кадровое обеспечение центра тестирования
</t>
  </si>
  <si>
    <t xml:space="preserve">Организация и проведение спортивных мероприятий, способствующих реализации  комплекса ГТО, при участии центра тестирования по отрасли "Физическая культура и спорт" </t>
  </si>
  <si>
    <t>Реализация мероприятий муниципальными учреждениями, находящимися в ведомственном подчинении Управления физической культуры и спорта, в рамках приносящей доход деятельности</t>
  </si>
  <si>
    <t>План на 2022 год</t>
  </si>
  <si>
    <t>План на 2024 год</t>
  </si>
  <si>
    <t>План на 2023 год</t>
  </si>
  <si>
    <t>План на 2025 год</t>
  </si>
  <si>
    <t>План на 2026 год</t>
  </si>
  <si>
    <t>2022-2026</t>
  </si>
  <si>
    <t>2024-2026</t>
  </si>
  <si>
    <t>Капитальный ремонт стадиона «Торпедо» по адресу: г.Тольятти, ул.Революционная, 80</t>
  </si>
  <si>
    <t>1.24.</t>
  </si>
  <si>
    <t>1.25.</t>
  </si>
  <si>
    <t>Выполнение мероприятий в рамках Календарного плана физкультурных мероприятий и спортивных мероприятий городского округа Тольятти</t>
  </si>
  <si>
    <t>Приобретение хоккейной формы и спортивного инвентаря для проведения турнира по хоккею на призы "Золотая шайба"  (за рамками выполнения муниципального задания)</t>
  </si>
  <si>
    <t>Выполнение муниципальной работы: "Организация мероприятий по подготовке спортивных сборных команд"</t>
  </si>
  <si>
    <t>3.1.</t>
  </si>
  <si>
    <t>3.2.</t>
  </si>
  <si>
    <t>3.3.</t>
  </si>
  <si>
    <t>3.5.</t>
  </si>
  <si>
    <t>3.6.</t>
  </si>
  <si>
    <t>3.7.</t>
  </si>
  <si>
    <t>Проектирование и строительство лыжероллерной трассы в лесной зоне Центрального района г.Тольятти</t>
  </si>
  <si>
    <t>Ремонт помещений объекта по адресу: г.Тольятти, б-р Буденного, 20</t>
  </si>
  <si>
    <t>Реконструкция нежилых помещений в здании по адресу: г.Тольятти, ул.Макарова, 14</t>
  </si>
  <si>
    <t>3.8.</t>
  </si>
  <si>
    <t>всего по МП:</t>
  </si>
  <si>
    <t>2022г.</t>
  </si>
  <si>
    <t>2023г.</t>
  </si>
  <si>
    <t>2024г.</t>
  </si>
  <si>
    <t>2025г.</t>
  </si>
  <si>
    <t>2026г.</t>
  </si>
  <si>
    <t xml:space="preserve">Создание условий доступности для маломобильных групп населения и инвалидов на объектах спорта, в том числе разработка проектно-сметной документации </t>
  </si>
  <si>
    <t>5.1.</t>
  </si>
  <si>
    <t>5.1.1.</t>
  </si>
  <si>
    <t>5.1.2.</t>
  </si>
  <si>
    <t>5.1.3.</t>
  </si>
  <si>
    <t>5.2.</t>
  </si>
  <si>
    <t>4.5.</t>
  </si>
  <si>
    <t>Задача № 5</t>
  </si>
  <si>
    <t>1.26.</t>
  </si>
  <si>
    <t>1) Средства местного бюджета</t>
  </si>
  <si>
    <t xml:space="preserve">2) По годам </t>
  </si>
  <si>
    <t>3 ) Средства местного с поступающими средствами из вышестоящих бюджетов</t>
  </si>
  <si>
    <t>4) Внебюджетные средства</t>
  </si>
  <si>
    <t xml:space="preserve">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t>
  </si>
  <si>
    <t xml:space="preserve">Мероприятия по доведению объектов муниципальной собственности до санитарно-эпидемиологических требований в соответствии с законодательством Российской Федерации </t>
  </si>
  <si>
    <t xml:space="preserve">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t>
  </si>
  <si>
    <t xml:space="preserve">Мероприятия по доведению объектов муниципальной собственности до требований технологической безопасности электрических, тепловых и вентиляционных установок и сетей в соответствии с законодательством Российской Федерации </t>
  </si>
  <si>
    <t>Департамент образования</t>
  </si>
  <si>
    <t>Итого по Программе:</t>
  </si>
  <si>
    <t xml:space="preserve">Таблица № 3. </t>
  </si>
  <si>
    <t>Проектирование и строительство физкультурно-оздоровительного комплекса по адресу: Самарская область, г.Тольятти, Комсомольский район, ул.Гидротехническая, 36</t>
  </si>
  <si>
    <t>1.12.</t>
  </si>
  <si>
    <t>1.23.</t>
  </si>
  <si>
    <t>Проектирование и строительство лыжной базы, расположенной по адресу:  Самарская область, г.Тольятти, Центральный район, ул.Родины, 5</t>
  </si>
  <si>
    <t>отклонения с 2023 годом</t>
  </si>
  <si>
    <t>Департамент градостроительной деятельности администрации городского округа Тольятти (далее - Департамент градостроительной деятельности)</t>
  </si>
  <si>
    <t>Создание и организация работы центра тестирования по выполнению нормативов испытаний (тестов) комплекса ГТО по отрасли "Физическая культура и спорт":</t>
  </si>
  <si>
    <t>Муниципальное бюджетное учреждение дополнительного образования спортивная школа олимпийского резерва (далее - МБУДО СШОР) №1 "Лыжные гонки" (Управление физической культуры и спорта)</t>
  </si>
  <si>
    <t>МБУДО СШОР № 3 "Легкая атлетика"
(Управление физической культуры и спорта)</t>
  </si>
  <si>
    <t>МБУДО СШОР № 7 "Акробат"
(Управление физической культуры и спорта)</t>
  </si>
  <si>
    <t>МБУДО СШОР № 10 "Олимп"
(Управление физической культуры и спорта)</t>
  </si>
  <si>
    <t>МБУДО СШОР № 11 "Бокс"
(Управление физической культуры и спорта)</t>
  </si>
  <si>
    <t>Текущий ремонт помещений и системы отопления  по адресу: г.Тольятти, ул.Л.Чайкиной, 35</t>
  </si>
  <si>
    <t>1.27.</t>
  </si>
  <si>
    <t>1.28.</t>
  </si>
  <si>
    <t xml:space="preserve">Приобретение спортивного оборудования, инвентаря и спортивной экипировки </t>
  </si>
  <si>
    <t xml:space="preserve">Департамент градостроительной деятельности
</t>
  </si>
  <si>
    <t>Муниципальное бюджетное учреждение дополнительного образования спортивная школа (далее - МБУДО СШ) № 4 "Шахматы"
(Управление физической культуры и спорта)</t>
  </si>
  <si>
    <t>МБУДО СШОР № 12 "Лада"
(Управление физической культуры и спорта)</t>
  </si>
  <si>
    <t>до изменений</t>
  </si>
  <si>
    <t>разница</t>
  </si>
  <si>
    <t>Перечень мероприятий муниципальной программы</t>
  </si>
  <si>
    <t>Приложение № 1                                                                                                                                                                                                      
к Муниципальной программе "Развитие физической культуры и спорта в городском округе Тольятти на 2022-2026 годы"</t>
  </si>
  <si>
    <t xml:space="preserve">Приложение № 1
к постановлению администрации городского округа Тольятти 
от _____________________ № ________________________
</t>
  </si>
  <si>
    <t>Капитальный ремонт (текущий ремонт)  спортивного комплекса "Акробат"</t>
  </si>
  <si>
    <t>Ремонт помещений по адресам: ул.Революционная, 11в и ул.Мира, 158, в т.ч. монтаж потолков</t>
  </si>
  <si>
    <t>2023-2026</t>
  </si>
  <si>
    <t>МБУДО СШОР № 1 "Лыжные гонки" (Управление физической культуры и спорта)</t>
  </si>
  <si>
    <t>Капитальный ремонт (текущий ремонт)  спортивного комплекса "Старт", приобретение оборудования</t>
  </si>
  <si>
    <t>2022, 2026</t>
  </si>
  <si>
    <t>МБУДО СШОР № 5 "Спортивная борьба" (Управление физической культуры и спорта)</t>
  </si>
  <si>
    <t>МБУДО СШОР № 8 "Союз"
(Управление физической культуры и спорта)</t>
  </si>
  <si>
    <t>МБУДО СШОР № 9 "Велотол"
(Управление физической культуры и спорта)</t>
  </si>
  <si>
    <t>МБУДО СШОР № 13 "Волгарь"
(Управление физической культуры и спорта)</t>
  </si>
  <si>
    <t>МБУДО СШОР № 2 "Красные крылья"
(Управление физической культуры и спорта)</t>
  </si>
  <si>
    <t>МБУДО СШОР № 9 "Велотол", 
(Управление физической культуры и спорта)</t>
  </si>
  <si>
    <t>МБУДО СШОР № 12 "Лада", 
(Управление физической культуры и спорта)</t>
  </si>
  <si>
    <t>МБУДО СШОР № 9 "Велотол", МБУДО СШОР № 10 "Олимп", (Управление физической культуры и спорта)</t>
  </si>
  <si>
    <t xml:space="preserve">Проектирование и строительство физкультурно-спортивного комплекса по адресу: Самарская область, г.Тольятти, Автозаводский район, севернее здания по ул.40 лет Победы, 35 для МБУДО СШ № 4 "Шахматы"
</t>
  </si>
  <si>
    <t xml:space="preserve">Проектирование и строительство физкультурно-спортивного комплекса по адресу: Самарская область, г.Тольятти, Автозаводский район, западнее здания № 32б по ул.Ворошилова для МБУДО СШОР №5 "Спортивная борьба" </t>
  </si>
  <si>
    <t xml:space="preserve">Проектирование и строительство физкультурно-спортивного комплекса по адресу: Самарская область, г.Тольятти, Автозаводский район, севернее здания № 3 по бул. Баумана для МБУДО СШОР №11 "Бокс"
</t>
  </si>
  <si>
    <t>Устройство спортивной площадки для  МБУДО СШОР №1 "Лыжные гонки" по адресу:  Самарская область, г.Тольятти, Центральный район, ул.Родины, 5</t>
  </si>
  <si>
    <t>Организация курсов повышения квалификации сотрудников МБУДО СШОР (СШ)</t>
  </si>
  <si>
    <t>1.29.</t>
  </si>
  <si>
    <t>3.9.</t>
  </si>
  <si>
    <t>МБУДО СШОР № 3 «Легкая атлетика», МБУДО СШОР № 6 «Теннис», МБУДО СШОР № 9 «Велотол», МБУДО СШОР № 10 «Олимп», МБУДО СШОР № 13 «Волгарь», МБУДО СШОР № 14 «Жигули»  (Управление физической культуры и спорта)</t>
  </si>
  <si>
    <t xml:space="preserve">Капитальный ремонт спортивного комплекса «Спутник», в т.ч. разработка проектно-сметной документации и государственная экспертиза </t>
  </si>
  <si>
    <t xml:space="preserve">Капитальный ремонт объектов обособленного структурного подразделения база отдыха "Спартак", в т.ч. разработка проектно-сметной документации и государственная экспертиза </t>
  </si>
  <si>
    <t>Капитальный ремонт спортивного комплекса по адресу: г.Тольятти, ул.Матросова, 5а, в т.ч. разработка проектно-сметной документации и государственная экспертиза</t>
  </si>
  <si>
    <t>Капитальный ремонт стадиона "Дружба", в т.ч. разработка проектно-сметной документации и государственная экспертиза</t>
  </si>
  <si>
    <t>Текущий ремонт помещений в здании по адресу: г.Тольятти, ул. Карла Маркса, 30</t>
  </si>
  <si>
    <t>Капитальный ремонт (ремонт) кровель зданий и помещений муниципальных бюджетных учреждений, находящихся в ведомственном подчинении Управления физической культуры и спорта, в т.ч. разработка проектно-сметной документации</t>
  </si>
  <si>
    <t xml:space="preserve">Капитальный ремонт Дворца спорта «Волгарь», приобретение оборудования и запасных частей
</t>
  </si>
  <si>
    <t>Проектирование и строительство объекта: "Спортивная база "Плёс", расположенного по адресу: Самарская область, г.Тольятти, Комсомольский район, полуостров Копылово</t>
  </si>
  <si>
    <t>Капитальный ремонт (текущий ремонт, ремонт) физкультурно-оздоровительного комплекса "Слон" по адресу: г.Тольятти, ул.М.Жукова, 13б, строение 1</t>
  </si>
  <si>
    <t>Итого по Задаче № 1:</t>
  </si>
  <si>
    <t>Итого по Задаче № 2:</t>
  </si>
  <si>
    <t>Итого по Задаче № 3:</t>
  </si>
  <si>
    <t>Итого по Задаче № 4:</t>
  </si>
  <si>
    <t>Итого по Задаче № 5:</t>
  </si>
  <si>
    <t xml:space="preserve">   </t>
  </si>
  <si>
    <t xml:space="preserve"> </t>
  </si>
  <si>
    <t>Разработка и изготовление информационных стендов, баннеров, рекламных перетягов, наглядной атрибутики, оформленной в соответствии с утвержденным фирменным стилем комплекса ГТО</t>
  </si>
  <si>
    <t>Капитальный ремонт универсального спортивного комплекса «Олимп», в том числе оказание услуг по техническому обследованию  состояния здания</t>
  </si>
  <si>
    <t>МБУДО СШОР № 2 "Ювента"</t>
  </si>
  <si>
    <t>МБУДО СШОР № 1 "Лыжные гонки", МБУДО СШОР № 2 "Ювента" 
(Управление физической культуры и спорта)</t>
  </si>
  <si>
    <t>МБУС ЦФиС, МБУДО СШОР № 1 «Лыжные гонки», МБУДО СШОР № 2 «Ювента», МБУДО СШОР № 3 «Легкая атлетика», МБУДО СШ № 4 «Шахматы», МБУДО СШОР № 5 «Спортивная борьба», МБУДО СШОР № 6 «Теннис», МБУДО СШОР № 7 «Акробат», МБУДО СШОР № 8 «Союз», МБУДО СШОР № 9 «Велотол», МБУДО СШОР № 10 «Олимп», МБУДО СШОР № 11 «Бокс», МБУДО СШОР № 12 «Лада», МБУДО СШОР № 13 «Волгарь», МБУДО СШОР № 14 «Жигули»  (Управление физической культуры и спорта)</t>
  </si>
  <si>
    <t>МБУДО СШОР № 1 «Лыжные гонки», МБУДО СШОР № 2 «Ювента», МБУДО СШОР № 3 «Легкая атлетика», МБУДО СШ № 4 «Шахматы», МБУДО СШОР № 5 «Спортивная борьба», МБУДО СШОР № 6 «Теннис», МБУДО СШОР № 7 «Акробат», МБУДО СШОР № 8 «Союз», МБУДО СШОР № 9 «Велотол», МБУДО СШОР № 10 «Олимп», МБУДО СШОР № 11 «Бокс», МБУДО СШОР № 12 «Лада», МБУДО СШОР № 13 «Волгарь», МБУДО СШОР № 14 «Жигули»  (Управление физической культуры и спорта)</t>
  </si>
  <si>
    <t xml:space="preserve"> МБУДО СШОР № 2 «Ювента» (Управление физической культуры и спорта)</t>
  </si>
  <si>
    <t>МБУДО СШОР № 1 «Лыжные гонки», МБУДО СШОР № 2 «Ювента», МБУДО СШОР № 3 «Легкая атлетика», МБУДО СШ № 4 «Шахматы», МБУДО СШОР № 5 «Спортивная борьба», МБУДО СШОР № 7 «Акробат», МБУДО СШОР № 8 «Союз», МБУДО СШОР № 9 «Велотол», МБУДО СШОР № 10 «Олимп», МБУДО СШОР № 11 «Бокс», МБУДО СШОР № 12 «Лада», МБУДО СШОР № 13 «Волгарь», МБУДО СШОР № 14 «Жигули»  (Управление физической культуры и спорта)</t>
  </si>
  <si>
    <t>Цель: Создание условий, обеспечивающих рост количества жителей городского округа Тольятти, систематически занимающихся физической культурой и спортом</t>
  </si>
  <si>
    <t>Задача № 1: Развитие в городском округе Тольятти инфраструктуры сферы физической культуры и спорта</t>
  </si>
  <si>
    <t>Задача № 2: Создание условий для развития физической культуры и спорта по месту жительства граждан в городском округе Тольятти</t>
  </si>
  <si>
    <t>Задача № 3: Создание условия для развития системы подготовки спортивного резерва в городском округе Тольятти</t>
  </si>
  <si>
    <t>Задача № 4: Создание оптимальных, безопасных и благоприятных условий нахождения граждан в муниципальных учреждениях физической культуры и спорта, в том числе обеспечение укрепления их материально-технической базы в соответствии с современными требованиями</t>
  </si>
  <si>
    <t>Задача № 5: Внедрение в городском округе Тольятти Всероссийского физкультурно-спортивного комплекса «Готов к труду и обороне» (ГТО)</t>
  </si>
  <si>
    <t>Капитальный ремонт (текущий ремонт) спортивного комплекса "Кристалл", в том числе приобретение оборудования и запасных частей</t>
  </si>
  <si>
    <t>1.30.</t>
  </si>
  <si>
    <t>1.31.</t>
  </si>
  <si>
    <t>Капитальный ремонт (текущий ремонт) физкультурно-спортивного комплекса "Батут"</t>
  </si>
  <si>
    <t>МБУДО СШОР № 7 "Акробат" 
(Управление физической культуры и спорта)</t>
  </si>
  <si>
    <t>Приобретение основных средств и инвентаря для муниципальных бюджетных учреждений, находящихся в ведомственном подчинении Управления физической культуры и спорта</t>
  </si>
  <si>
    <t>МБУДО СШОР № 10 «Олимп»
(Управление физической культуры и спорта)</t>
  </si>
  <si>
    <t>Ремонт помещений по адресам: ул.Строителей, 12а, ул.М.Жукова, 13б, строение 2 и ул.Академика Вавилова, 64, в т.ч. замена оконных блоков</t>
  </si>
  <si>
    <t>2022-2024, 2026</t>
  </si>
  <si>
    <t>2022-2023</t>
  </si>
  <si>
    <t>2023-2024</t>
  </si>
  <si>
    <t>2.5.</t>
  </si>
  <si>
    <t>Субсидия на возмещение затрат для оказания услуг участникам специальной военной операции и членам их семей</t>
  </si>
  <si>
    <t xml:space="preserve"> МБУДО СШОР № 2 "Ювента", МБУДО СШОР № 5 "Спортивная борьба", МБУДО СШОР № 9 "Велотол", МБУДО СШОР № 13 "Волгарь"
(Управление физической культуры и спорта)</t>
  </si>
  <si>
    <t>МБУДО СШОР № 1 "Лыжные гонки", МБУДО СШОР № 10 «Олимп»
(Управление физической культуры и спорта)</t>
  </si>
  <si>
    <t xml:space="preserve">Выполнение муниципального задания муниципальными учреждениями  отрасли "Физическая культура и спорт" на оказание муниципальных услуг (2022 год: "Услуги по спортивной подготовке по олимпийским видам спорта, по спортивной подготовке по неолимпийским видам спорта, по спортивной подготовке по спорту глухих, по спортивной подготовке по спорту лиц с поражением ОДА, по спортивной подготовке по спорту лиц с интеллектуальными нарушениями, по спортивной подготовке по спорту слепых и реализации дополнительных предпрофессиональных программ в области физической культуры и спорта", 2023-2026 годы: "Реализация дополнительных образовательных программ спортивной подготовки по олимпийским видам спорта", "Реализация дополнительных образовательных программ спортивной подготовки по неолимпийским видам спорта", "Реализация дополнительных образовательных программ спортивной подготовки по спорту слепых", "Реализация дополнительных образовательных программ спортивной подготовки по спорту лиц с поражением ОДА", "Реализация дополнительных образовательных программ спортивной подготовки по спорту лиц с интеллектуальными нарушениями", "Реализация дополнительных образовательных программ спортивной подготовки по спорту глухих") </t>
  </si>
  <si>
    <t>МБУС ЦФиС
(Управление физической культуры и спорта)</t>
  </si>
  <si>
    <t>Текущий ремонт объекта по адресу: г.Тольятти, ул. Коммунистическая, 45б</t>
  </si>
  <si>
    <t>градост</t>
  </si>
  <si>
    <t>мз</t>
  </si>
  <si>
    <t>МБУДО СШОР № 1 «Лыжные гонки», МБУДО СШОР № 2 «Ювента», МБУДО СШОР № 3 «Легкая атлетика», МБУДО СШ № 4 «Шахматы», МБУДО СШОР № 5 «Спортивная борьба», МБУДО СШОР № 7 «Акробат», МБУДО СШОР № 8 «Союз», МБУДО СШОР № 9 «Велотол», МБУДО СШОР № 10 «Олимп», МБУДО СШОР № 11 «Бокс», МБУДО СШОР № 12 «Лада», МБУДО СШОР № 13 «Волгарь», МБУДО СШОР № 14 «Жигули», МБУС  ЦФиС (Управление физической культуры и спорта)</t>
  </si>
  <si>
    <t>Предоставление  субсидии на реализацию общественных проектов в рамках государственной программы Самарской области "Поддержка инициатив  населения муниципальных образований в Самарской области"
(ГП СО "Поддержка инициатив  населения муниципальных образований в Самарской области")</t>
  </si>
  <si>
    <t>1.32.</t>
  </si>
  <si>
    <t>Создание некапитальных объектов (быстровозводимых конструкций) отдыха и оздоровления детей, оснащение некапитальных объектов (быстровозводимых конструкций) основными средствами
(ГП СО "Развитие социальной защиты населения в Самарской области"</t>
  </si>
  <si>
    <t>Развитие инфраструктуры муниципальных учреждений отдыха и оздоровления детей
(ГП СО "Развитие социальной защиты населения в Самарской области")</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</si>
  <si>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(ФП  "Спорт - норма жизни" НП  "Демография", ГП СО  "Развитие физической культуры и спорта в Самарской области")</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</si>
</sst>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Red]#,##0"/>
    <numFmt numFmtId="175" formatCode="0.0"/>
    <numFmt numFmtId="176" formatCode="#,##0.0;[Red]#,##0.0"/>
    <numFmt numFmtId="177" formatCode="#,##0.0"/>
    <numFmt numFmtId="178" formatCode="0;[Red]0"/>
    <numFmt numFmtId="179" formatCode="#,##0.00;[Red]#,##0.0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quot;р.&quot;"/>
    <numFmt numFmtId="185" formatCode="#,##0.0_р_."/>
    <numFmt numFmtId="186" formatCode="#,##0.000"/>
    <numFmt numFmtId="187" formatCode="#,##0.0\ _₽"/>
  </numFmts>
  <fonts count="61">
    <font>
      <sz val="10"/>
      <name val="Arial"/>
      <family val="0"/>
    </font>
    <font>
      <sz val="11"/>
      <color indexed="8"/>
      <name val="Calibri"/>
      <family val="2"/>
    </font>
    <font>
      <sz val="12"/>
      <name val="Times New Roman"/>
      <family val="1"/>
    </font>
    <font>
      <sz val="10"/>
      <name val="Times New Roman"/>
      <family val="1"/>
    </font>
    <font>
      <b/>
      <sz val="10"/>
      <name val="Times New Roman"/>
      <family val="1"/>
    </font>
    <font>
      <b/>
      <sz val="9"/>
      <name val="Times New Roman"/>
      <family val="1"/>
    </font>
    <font>
      <b/>
      <sz val="12"/>
      <name val="Times New Roman"/>
      <family val="1"/>
    </font>
    <font>
      <b/>
      <sz val="14"/>
      <name val="Times New Roman"/>
      <family val="1"/>
    </font>
    <font>
      <sz val="14"/>
      <name val="Times New Roman"/>
      <family val="1"/>
    </font>
    <font>
      <sz val="9"/>
      <name val="Times New Roman"/>
      <family val="1"/>
    </font>
    <font>
      <sz val="14"/>
      <name val="Arial"/>
      <family val="2"/>
    </font>
    <font>
      <sz val="18"/>
      <name val="Times New Roman"/>
      <family val="1"/>
    </font>
    <font>
      <b/>
      <sz val="14"/>
      <name val="Arial"/>
      <family val="2"/>
    </font>
    <font>
      <sz val="12"/>
      <name val="Arial"/>
      <family val="2"/>
    </font>
    <font>
      <u val="single"/>
      <sz val="5.5"/>
      <color indexed="12"/>
      <name val="Arial"/>
      <family val="2"/>
    </font>
    <font>
      <u val="single"/>
      <sz val="5.5"/>
      <color indexed="36"/>
      <name val="Arial"/>
      <family val="2"/>
    </font>
    <font>
      <b/>
      <sz val="16"/>
      <name val="Times New Roman"/>
      <family val="1"/>
    </font>
    <font>
      <sz val="16"/>
      <name val="Times New Roman"/>
      <family val="1"/>
    </font>
    <font>
      <sz val="36"/>
      <name val="Times New Roman"/>
      <family val="1"/>
    </font>
    <font>
      <b/>
      <sz val="24"/>
      <name val="Times New Roman"/>
      <family val="1"/>
    </font>
    <font>
      <sz val="16"/>
      <name val="Arial"/>
      <family val="2"/>
    </font>
    <font>
      <sz val="10"/>
      <name val="Arial Cyr"/>
      <family val="2"/>
    </font>
    <font>
      <sz val="11"/>
      <name val="Times New Roman"/>
      <family val="1"/>
    </font>
    <font>
      <b/>
      <sz val="11"/>
      <name val="Times New Roman"/>
      <family val="1"/>
    </font>
    <font>
      <sz val="20"/>
      <name val="Times New Roman"/>
      <family val="1"/>
    </font>
    <font>
      <b/>
      <sz val="18"/>
      <name val="Times New Roman"/>
      <family val="1"/>
    </font>
    <font>
      <sz val="22"/>
      <name val="Times New Roman"/>
      <family val="1"/>
    </font>
    <font>
      <b/>
      <sz val="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color indexed="63"/>
      </bottom>
    </border>
    <border>
      <left style="medium"/>
      <right style="medium"/>
      <top>
        <color indexed="63"/>
      </top>
      <bottom style="mediu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1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21" fillId="0" borderId="0">
      <alignment/>
      <protection/>
    </xf>
    <xf numFmtId="0" fontId="1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0" fillId="31" borderId="0" applyNumberFormat="0" applyBorder="0" applyAlignment="0" applyProtection="0"/>
  </cellStyleXfs>
  <cellXfs count="294">
    <xf numFmtId="0" fontId="0" fillId="0" borderId="0" xfId="0" applyAlignment="1">
      <alignment/>
    </xf>
    <xf numFmtId="0" fontId="17" fillId="0" borderId="0" xfId="53" applyFont="1" applyFill="1" applyAlignment="1">
      <alignment vertical="top" wrapText="1"/>
      <protection/>
    </xf>
    <xf numFmtId="0" fontId="20" fillId="0" borderId="0" xfId="0" applyFont="1" applyFill="1" applyAlignment="1">
      <alignment vertical="top" wrapText="1"/>
    </xf>
    <xf numFmtId="0" fontId="17" fillId="0" borderId="0" xfId="0" applyFont="1" applyFill="1" applyAlignment="1">
      <alignment vertical="top" wrapText="1"/>
    </xf>
    <xf numFmtId="0" fontId="19" fillId="0" borderId="0" xfId="53" applyFont="1" applyFill="1" applyBorder="1" applyAlignment="1">
      <alignment vertical="center" wrapText="1"/>
      <protection/>
    </xf>
    <xf numFmtId="0" fontId="8" fillId="0" borderId="0" xfId="53" applyFont="1" applyFill="1" applyAlignment="1">
      <alignment horizontal="center" vertical="top" wrapText="1"/>
      <protection/>
    </xf>
    <xf numFmtId="0" fontId="6" fillId="0"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177" fontId="6" fillId="0" borderId="10" xfId="53" applyNumberFormat="1" applyFont="1" applyFill="1" applyBorder="1" applyAlignment="1">
      <alignment horizontal="center" vertical="center" wrapText="1"/>
      <protection/>
    </xf>
    <xf numFmtId="177" fontId="2" fillId="0" borderId="0" xfId="53" applyNumberFormat="1" applyFont="1" applyFill="1" applyBorder="1" applyAlignment="1">
      <alignment horizontal="center" vertical="center" wrapText="1"/>
      <protection/>
    </xf>
    <xf numFmtId="176" fontId="2" fillId="0" borderId="0" xfId="53" applyNumberFormat="1" applyFont="1" applyFill="1" applyBorder="1" applyAlignment="1">
      <alignment horizontal="center" vertical="center"/>
      <protection/>
    </xf>
    <xf numFmtId="0" fontId="16" fillId="0" borderId="0" xfId="0" applyFont="1" applyFill="1" applyBorder="1" applyAlignment="1">
      <alignment horizontal="left"/>
    </xf>
    <xf numFmtId="0" fontId="16" fillId="0" borderId="0" xfId="0" applyFont="1" applyFill="1" applyAlignment="1">
      <alignment horizontal="left"/>
    </xf>
    <xf numFmtId="0" fontId="2" fillId="0" borderId="0" xfId="53" applyFont="1" applyFill="1" applyBorder="1" applyAlignment="1">
      <alignment horizontal="center" vertical="center"/>
      <protection/>
    </xf>
    <xf numFmtId="0" fontId="2" fillId="0" borderId="0" xfId="53" applyFont="1" applyFill="1" applyBorder="1" applyAlignment="1">
      <alignment horizontal="left" vertical="top" wrapText="1"/>
      <protection/>
    </xf>
    <xf numFmtId="176" fontId="2" fillId="0" borderId="0" xfId="53" applyNumberFormat="1" applyFont="1" applyFill="1" applyBorder="1" applyAlignment="1">
      <alignment horizontal="left" vertical="top" wrapText="1"/>
      <protection/>
    </xf>
    <xf numFmtId="176" fontId="9" fillId="0" borderId="0" xfId="53" applyNumberFormat="1" applyFont="1" applyFill="1" applyBorder="1" applyAlignment="1">
      <alignment horizontal="left" vertical="top" wrapText="1"/>
      <protection/>
    </xf>
    <xf numFmtId="0" fontId="4" fillId="0" borderId="0" xfId="53" applyFont="1" applyFill="1" applyBorder="1" applyAlignment="1">
      <alignment horizontal="left" vertical="top" wrapText="1"/>
      <protection/>
    </xf>
    <xf numFmtId="0" fontId="3" fillId="0" borderId="0" xfId="53" applyFont="1" applyFill="1" applyBorder="1" applyAlignment="1">
      <alignment vertical="top"/>
      <protection/>
    </xf>
    <xf numFmtId="0" fontId="8" fillId="0" borderId="0" xfId="53" applyFont="1" applyFill="1" applyBorder="1" applyAlignment="1">
      <alignment vertical="top"/>
      <protection/>
    </xf>
    <xf numFmtId="0" fontId="2" fillId="0" borderId="0" xfId="53" applyFont="1" applyFill="1" applyBorder="1" applyAlignment="1">
      <alignment vertical="top"/>
      <protection/>
    </xf>
    <xf numFmtId="0" fontId="2" fillId="0" borderId="0" xfId="53" applyFont="1" applyFill="1" applyAlignment="1">
      <alignment vertical="top"/>
      <protection/>
    </xf>
    <xf numFmtId="0" fontId="3" fillId="0" borderId="0" xfId="53" applyFont="1" applyFill="1" applyAlignment="1">
      <alignment vertical="top"/>
      <protection/>
    </xf>
    <xf numFmtId="1" fontId="3" fillId="0" borderId="0" xfId="53" applyNumberFormat="1" applyFont="1" applyFill="1" applyBorder="1" applyAlignment="1">
      <alignment horizontal="center" vertical="top" wrapText="1"/>
      <protection/>
    </xf>
    <xf numFmtId="0" fontId="9" fillId="0" borderId="0" xfId="53" applyFont="1" applyFill="1" applyAlignment="1">
      <alignment horizontal="center" vertical="top" wrapText="1"/>
      <protection/>
    </xf>
    <xf numFmtId="1" fontId="9" fillId="0" borderId="0" xfId="53" applyNumberFormat="1" applyFont="1" applyFill="1" applyAlignment="1">
      <alignment horizontal="center" vertical="top" wrapText="1"/>
      <protection/>
    </xf>
    <xf numFmtId="0" fontId="4" fillId="0" borderId="0" xfId="53" applyFont="1" applyFill="1" applyAlignment="1">
      <alignment horizontal="center" vertical="top" wrapText="1"/>
      <protection/>
    </xf>
    <xf numFmtId="0" fontId="3" fillId="0" borderId="0" xfId="53" applyFont="1" applyFill="1" applyAlignment="1">
      <alignment horizontal="center" vertical="top" wrapText="1"/>
      <protection/>
    </xf>
    <xf numFmtId="0" fontId="6" fillId="0" borderId="0" xfId="53" applyFont="1" applyFill="1" applyAlignment="1">
      <alignment horizontal="right" vertical="top" wrapText="1"/>
      <protection/>
    </xf>
    <xf numFmtId="0" fontId="2" fillId="0" borderId="0" xfId="53" applyFont="1" applyFill="1" applyAlignment="1">
      <alignment horizontal="right" vertical="top" wrapText="1"/>
      <protection/>
    </xf>
    <xf numFmtId="0" fontId="11" fillId="0" borderId="0" xfId="53" applyFont="1" applyFill="1" applyAlignment="1">
      <alignment vertical="top" wrapText="1"/>
      <protection/>
    </xf>
    <xf numFmtId="0" fontId="3" fillId="0" borderId="0" xfId="53" applyFont="1" applyFill="1" applyAlignment="1">
      <alignment vertical="top" wrapText="1"/>
      <protection/>
    </xf>
    <xf numFmtId="0" fontId="3" fillId="0" borderId="0" xfId="53" applyFont="1" applyFill="1" applyBorder="1" applyAlignment="1">
      <alignment vertical="top" wrapText="1"/>
      <protection/>
    </xf>
    <xf numFmtId="0" fontId="17" fillId="0" borderId="0" xfId="53" applyFont="1" applyFill="1" applyBorder="1" applyAlignment="1">
      <alignment horizontal="left" vertical="top"/>
      <protection/>
    </xf>
    <xf numFmtId="0" fontId="11" fillId="0" borderId="11" xfId="53" applyFont="1" applyFill="1" applyBorder="1" applyAlignment="1">
      <alignment horizontal="center" vertical="center" wrapText="1"/>
      <protection/>
    </xf>
    <xf numFmtId="1" fontId="11" fillId="0" borderId="0" xfId="53" applyNumberFormat="1" applyFont="1" applyFill="1" applyBorder="1" applyAlignment="1">
      <alignment horizontal="center" vertical="center" wrapText="1"/>
      <protection/>
    </xf>
    <xf numFmtId="0" fontId="12" fillId="0" borderId="0" xfId="53" applyFont="1" applyFill="1" applyBorder="1" applyAlignment="1">
      <alignment vertical="center" wrapText="1"/>
      <protection/>
    </xf>
    <xf numFmtId="0" fontId="10" fillId="0" borderId="0" xfId="53" applyFont="1" applyFill="1" applyBorder="1" applyAlignment="1">
      <alignment vertical="center" wrapText="1"/>
      <protection/>
    </xf>
    <xf numFmtId="0" fontId="7" fillId="0" borderId="0" xfId="53" applyFont="1" applyFill="1" applyAlignment="1">
      <alignment horizontal="center" vertical="top" wrapText="1"/>
      <protection/>
    </xf>
    <xf numFmtId="0" fontId="4" fillId="0" borderId="0" xfId="53" applyFont="1" applyFill="1" applyAlignment="1">
      <alignment vertical="top" wrapText="1"/>
      <protection/>
    </xf>
    <xf numFmtId="0" fontId="17" fillId="0" borderId="0" xfId="53" applyFont="1" applyFill="1" applyAlignment="1">
      <alignment horizontal="left" vertical="top"/>
      <protection/>
    </xf>
    <xf numFmtId="0" fontId="2" fillId="0" borderId="10" xfId="53" applyFont="1" applyFill="1" applyBorder="1" applyAlignment="1">
      <alignment horizontal="center" vertical="center" wrapText="1"/>
      <protection/>
    </xf>
    <xf numFmtId="1" fontId="2" fillId="0" borderId="10" xfId="53" applyNumberFormat="1" applyFont="1" applyFill="1" applyBorder="1" applyAlignment="1">
      <alignment horizontal="center" vertical="center" wrapText="1"/>
      <protection/>
    </xf>
    <xf numFmtId="0" fontId="2" fillId="0" borderId="0" xfId="53" applyFont="1" applyFill="1" applyBorder="1" applyAlignment="1">
      <alignment horizontal="left" vertical="center"/>
      <protection/>
    </xf>
    <xf numFmtId="0" fontId="22" fillId="0" borderId="10" xfId="53" applyFont="1" applyFill="1" applyBorder="1" applyAlignment="1">
      <alignment horizontal="center" vertical="center" wrapText="1"/>
      <protection/>
    </xf>
    <xf numFmtId="0" fontId="23" fillId="0" borderId="10" xfId="53" applyFont="1" applyFill="1" applyBorder="1" applyAlignment="1">
      <alignment horizontal="center" vertical="center" wrapText="1"/>
      <protection/>
    </xf>
    <xf numFmtId="1"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8" fillId="0" borderId="0" xfId="53" applyFont="1" applyFill="1" applyBorder="1" applyAlignment="1">
      <alignment horizontal="center" vertical="center"/>
      <protection/>
    </xf>
    <xf numFmtId="0" fontId="17" fillId="0" borderId="0" xfId="53" applyFont="1" applyFill="1" applyBorder="1" applyAlignment="1">
      <alignment horizontal="left" vertical="center"/>
      <protection/>
    </xf>
    <xf numFmtId="0" fontId="16" fillId="0" borderId="0" xfId="53" applyFont="1" applyFill="1" applyBorder="1" applyAlignment="1">
      <alignment horizontal="left" vertical="center"/>
      <protection/>
    </xf>
    <xf numFmtId="1" fontId="6" fillId="0" borderId="10" xfId="53" applyNumberFormat="1" applyFont="1" applyFill="1" applyBorder="1" applyAlignment="1">
      <alignment horizontal="center" vertical="top"/>
      <protection/>
    </xf>
    <xf numFmtId="177" fontId="2" fillId="0" borderId="10" xfId="53" applyNumberFormat="1" applyFont="1" applyFill="1" applyBorder="1" applyAlignment="1">
      <alignment horizontal="center" vertical="top" wrapText="1"/>
      <protection/>
    </xf>
    <xf numFmtId="1" fontId="2" fillId="0" borderId="10" xfId="53" applyNumberFormat="1" applyFont="1" applyFill="1" applyBorder="1" applyAlignment="1">
      <alignment horizontal="center" vertical="top" wrapText="1"/>
      <protection/>
    </xf>
    <xf numFmtId="0" fontId="4" fillId="0" borderId="0" xfId="53" applyFont="1" applyFill="1" applyBorder="1" applyAlignment="1">
      <alignment vertical="top"/>
      <protection/>
    </xf>
    <xf numFmtId="0" fontId="17" fillId="0" borderId="0" xfId="53" applyFont="1" applyFill="1" applyBorder="1" applyAlignment="1">
      <alignment horizontal="center" vertical="top"/>
      <protection/>
    </xf>
    <xf numFmtId="175" fontId="17" fillId="0" borderId="0" xfId="53" applyNumberFormat="1" applyFont="1" applyFill="1" applyBorder="1" applyAlignment="1">
      <alignment horizontal="center" vertical="top"/>
      <protection/>
    </xf>
    <xf numFmtId="1" fontId="6" fillId="0" borderId="10" xfId="53" applyNumberFormat="1" applyFont="1" applyFill="1" applyBorder="1" applyAlignment="1">
      <alignment horizontal="center" vertical="center"/>
      <protection/>
    </xf>
    <xf numFmtId="177" fontId="2" fillId="0" borderId="10" xfId="53" applyNumberFormat="1" applyFont="1" applyFill="1" applyBorder="1" applyAlignment="1">
      <alignment horizontal="center" vertical="center" wrapText="1"/>
      <protection/>
    </xf>
    <xf numFmtId="177" fontId="6"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center"/>
      <protection/>
    </xf>
    <xf numFmtId="4" fontId="17" fillId="0" borderId="0" xfId="53" applyNumberFormat="1" applyFont="1" applyFill="1" applyBorder="1" applyAlignment="1">
      <alignment horizontal="left" vertical="top"/>
      <protection/>
    </xf>
    <xf numFmtId="0" fontId="17" fillId="0" borderId="0" xfId="53" applyFont="1" applyFill="1" applyAlignment="1">
      <alignment vertical="top"/>
      <protection/>
    </xf>
    <xf numFmtId="0" fontId="17" fillId="0" borderId="0" xfId="53" applyFont="1" applyFill="1" applyBorder="1" applyAlignment="1">
      <alignment vertical="top"/>
      <protection/>
    </xf>
    <xf numFmtId="0" fontId="8" fillId="0" borderId="0" xfId="53" applyFont="1" applyFill="1" applyAlignment="1">
      <alignment vertical="top"/>
      <protection/>
    </xf>
    <xf numFmtId="1" fontId="17" fillId="0" borderId="0" xfId="53" applyNumberFormat="1" applyFont="1" applyFill="1" applyBorder="1" applyAlignment="1">
      <alignment horizontal="center" vertical="center"/>
      <protection/>
    </xf>
    <xf numFmtId="174" fontId="7" fillId="0" borderId="0" xfId="53" applyNumberFormat="1" applyFont="1" applyFill="1" applyBorder="1" applyAlignment="1">
      <alignment horizontal="center" vertical="center"/>
      <protection/>
    </xf>
    <xf numFmtId="0" fontId="7" fillId="0" borderId="0" xfId="53" applyFont="1" applyFill="1" applyAlignment="1">
      <alignment horizontal="center" vertical="center"/>
      <protection/>
    </xf>
    <xf numFmtId="0" fontId="7" fillId="0" borderId="0" xfId="53" applyFont="1" applyFill="1" applyBorder="1" applyAlignment="1">
      <alignment horizontal="center" vertical="center"/>
      <protection/>
    </xf>
    <xf numFmtId="0" fontId="17" fillId="0" borderId="0" xfId="53" applyFont="1" applyFill="1" applyBorder="1" applyAlignment="1">
      <alignment horizontal="center" vertical="center"/>
      <protection/>
    </xf>
    <xf numFmtId="0" fontId="16" fillId="0" borderId="0" xfId="53" applyFont="1" applyFill="1" applyBorder="1" applyAlignment="1">
      <alignment vertical="top"/>
      <protection/>
    </xf>
    <xf numFmtId="0" fontId="16" fillId="0" borderId="0" xfId="53" applyFont="1" applyFill="1" applyAlignment="1">
      <alignment vertical="top"/>
      <protection/>
    </xf>
    <xf numFmtId="1" fontId="6" fillId="0" borderId="10" xfId="53" applyNumberFormat="1" applyFont="1" applyFill="1" applyBorder="1" applyAlignment="1">
      <alignment horizontal="center" vertical="center" wrapText="1"/>
      <protection/>
    </xf>
    <xf numFmtId="0" fontId="17" fillId="0" borderId="0" xfId="53" applyFont="1" applyFill="1" applyAlignment="1">
      <alignment horizontal="center" vertical="center"/>
      <protection/>
    </xf>
    <xf numFmtId="0" fontId="3" fillId="0" borderId="0" xfId="53" applyFont="1" applyFill="1" applyAlignment="1">
      <alignment horizontal="center" vertical="center" wrapText="1"/>
      <protection/>
    </xf>
    <xf numFmtId="0" fontId="3" fillId="0" borderId="0" xfId="53" applyFont="1" applyFill="1" applyBorder="1" applyAlignment="1">
      <alignment horizontal="center" vertical="center" wrapText="1"/>
      <protection/>
    </xf>
    <xf numFmtId="0" fontId="17" fillId="0" borderId="0" xfId="53" applyFont="1" applyFill="1" applyBorder="1" applyAlignment="1">
      <alignment vertical="top" wrapText="1"/>
      <protection/>
    </xf>
    <xf numFmtId="4" fontId="17" fillId="0" borderId="0" xfId="53" applyNumberFormat="1" applyFont="1" applyFill="1" applyAlignment="1">
      <alignment horizontal="left" vertical="top"/>
      <protection/>
    </xf>
    <xf numFmtId="4" fontId="3" fillId="0" borderId="0" xfId="53" applyNumberFormat="1" applyFont="1" applyFill="1" applyAlignment="1">
      <alignment vertical="top" wrapText="1"/>
      <protection/>
    </xf>
    <xf numFmtId="3" fontId="7" fillId="0" borderId="10" xfId="53" applyNumberFormat="1" applyFont="1" applyFill="1" applyBorder="1" applyAlignment="1">
      <alignment horizontal="center" vertical="center" wrapText="1"/>
      <protection/>
    </xf>
    <xf numFmtId="3" fontId="17" fillId="0" borderId="0" xfId="53" applyNumberFormat="1" applyFont="1" applyFill="1" applyAlignment="1">
      <alignment horizontal="center" vertical="center"/>
      <protection/>
    </xf>
    <xf numFmtId="3" fontId="3" fillId="0" borderId="0" xfId="53" applyNumberFormat="1" applyFont="1" applyFill="1" applyAlignment="1">
      <alignment horizontal="center" vertical="center" wrapText="1"/>
      <protection/>
    </xf>
    <xf numFmtId="3" fontId="3" fillId="0" borderId="0" xfId="53" applyNumberFormat="1" applyFont="1" applyFill="1" applyBorder="1" applyAlignment="1">
      <alignment horizontal="center" vertical="center" wrapText="1"/>
      <protection/>
    </xf>
    <xf numFmtId="3" fontId="17" fillId="0" borderId="0" xfId="53" applyNumberFormat="1" applyFont="1" applyFill="1" applyBorder="1" applyAlignment="1">
      <alignment horizontal="center" vertical="center"/>
      <protection/>
    </xf>
    <xf numFmtId="3" fontId="7" fillId="0" borderId="0" xfId="53" applyNumberFormat="1" applyFont="1" applyFill="1" applyBorder="1" applyAlignment="1">
      <alignment horizontal="center" vertical="center" wrapText="1"/>
      <protection/>
    </xf>
    <xf numFmtId="3" fontId="7" fillId="0" borderId="0" xfId="53" applyNumberFormat="1" applyFont="1" applyFill="1" applyAlignment="1">
      <alignment horizontal="center" vertical="center" wrapText="1"/>
      <protection/>
    </xf>
    <xf numFmtId="1" fontId="6" fillId="0" borderId="0" xfId="53" applyNumberFormat="1" applyFont="1" applyFill="1" applyBorder="1" applyAlignment="1">
      <alignment horizontal="center" vertical="center" wrapText="1"/>
      <protection/>
    </xf>
    <xf numFmtId="1" fontId="2" fillId="0" borderId="0" xfId="53" applyNumberFormat="1" applyFont="1" applyFill="1" applyBorder="1" applyAlignment="1">
      <alignment horizontal="center" vertical="center" wrapText="1"/>
      <protection/>
    </xf>
    <xf numFmtId="177" fontId="6" fillId="0" borderId="0" xfId="53" applyNumberFormat="1" applyFont="1" applyFill="1" applyBorder="1" applyAlignment="1">
      <alignment horizontal="center" vertical="center" wrapText="1"/>
      <protection/>
    </xf>
    <xf numFmtId="176" fontId="6" fillId="0" borderId="0" xfId="53" applyNumberFormat="1" applyFont="1" applyFill="1" applyBorder="1" applyAlignment="1">
      <alignment horizontal="center" vertical="center"/>
      <protection/>
    </xf>
    <xf numFmtId="3" fontId="16" fillId="0" borderId="0" xfId="53" applyNumberFormat="1" applyFont="1" applyFill="1" applyBorder="1" applyAlignment="1">
      <alignment horizontal="center" vertical="top" wrapText="1"/>
      <protection/>
    </xf>
    <xf numFmtId="1" fontId="6" fillId="0" borderId="0" xfId="53" applyNumberFormat="1" applyFont="1" applyFill="1" applyBorder="1" applyAlignment="1">
      <alignment horizontal="center" vertical="center"/>
      <protection/>
    </xf>
    <xf numFmtId="0" fontId="9" fillId="0" borderId="0" xfId="53" applyFont="1" applyFill="1" applyBorder="1" applyAlignment="1">
      <alignment horizontal="center" vertical="center"/>
      <protection/>
    </xf>
    <xf numFmtId="1" fontId="9" fillId="0" borderId="0" xfId="53" applyNumberFormat="1" applyFont="1" applyFill="1" applyBorder="1" applyAlignment="1">
      <alignment horizontal="center" vertical="center"/>
      <protection/>
    </xf>
    <xf numFmtId="177" fontId="6" fillId="0" borderId="0" xfId="53" applyNumberFormat="1" applyFont="1" applyFill="1" applyBorder="1" applyAlignment="1">
      <alignment horizontal="center" vertical="center"/>
      <protection/>
    </xf>
    <xf numFmtId="4" fontId="16" fillId="0" borderId="0" xfId="53" applyNumberFormat="1" applyFont="1" applyFill="1" applyBorder="1" applyAlignment="1">
      <alignment horizontal="center" vertical="center" wrapText="1"/>
      <protection/>
    </xf>
    <xf numFmtId="0" fontId="6" fillId="0" borderId="0" xfId="53" applyFont="1" applyFill="1" applyAlignment="1">
      <alignment horizontal="center" vertical="center"/>
      <protection/>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6" fillId="0" borderId="10" xfId="0" applyFont="1" applyFill="1" applyBorder="1" applyAlignment="1">
      <alignment horizontal="center" vertical="center"/>
    </xf>
    <xf numFmtId="176" fontId="6" fillId="0" borderId="0" xfId="53" applyNumberFormat="1" applyFont="1" applyFill="1" applyBorder="1" applyAlignment="1">
      <alignment horizontal="left" vertical="top" wrapText="1"/>
      <protection/>
    </xf>
    <xf numFmtId="176" fontId="7" fillId="0" borderId="0" xfId="53" applyNumberFormat="1" applyFont="1" applyFill="1" applyBorder="1" applyAlignment="1">
      <alignment horizontal="center" vertical="center" wrapText="1"/>
      <protection/>
    </xf>
    <xf numFmtId="174" fontId="17" fillId="0" borderId="0" xfId="53" applyNumberFormat="1" applyFont="1" applyFill="1" applyBorder="1" applyAlignment="1">
      <alignment horizontal="center" vertical="center"/>
      <protection/>
    </xf>
    <xf numFmtId="4" fontId="6" fillId="0" borderId="0" xfId="53" applyNumberFormat="1" applyFont="1" applyFill="1" applyBorder="1" applyAlignment="1">
      <alignment horizontal="center" vertical="center"/>
      <protection/>
    </xf>
    <xf numFmtId="2" fontId="6" fillId="0" borderId="0" xfId="53" applyNumberFormat="1" applyFont="1" applyFill="1" applyBorder="1" applyAlignment="1">
      <alignment horizontal="center" vertical="center"/>
      <protection/>
    </xf>
    <xf numFmtId="186" fontId="6" fillId="0" borderId="0" xfId="53" applyNumberFormat="1" applyFont="1" applyFill="1" applyBorder="1" applyAlignment="1">
      <alignment horizontal="center" vertical="center"/>
      <protection/>
    </xf>
    <xf numFmtId="177" fontId="16" fillId="0" borderId="0" xfId="0" applyNumberFormat="1" applyFont="1" applyFill="1" applyBorder="1" applyAlignment="1">
      <alignment horizontal="center" vertical="center"/>
    </xf>
    <xf numFmtId="1" fontId="6" fillId="0" borderId="0" xfId="53" applyNumberFormat="1" applyFont="1" applyFill="1" applyBorder="1" applyAlignment="1">
      <alignment horizontal="center" vertical="top" wrapText="1"/>
      <protection/>
    </xf>
    <xf numFmtId="0" fontId="6" fillId="0" borderId="0" xfId="53" applyFont="1" applyFill="1" applyBorder="1" applyAlignment="1">
      <alignment horizontal="center" vertical="top" wrapText="1"/>
      <protection/>
    </xf>
    <xf numFmtId="0" fontId="6" fillId="0" borderId="0" xfId="53" applyFont="1" applyFill="1" applyBorder="1" applyAlignment="1">
      <alignment horizontal="left" vertical="top" wrapText="1"/>
      <protection/>
    </xf>
    <xf numFmtId="0" fontId="6" fillId="0" borderId="0" xfId="53" applyFont="1" applyFill="1" applyBorder="1" applyAlignment="1">
      <alignment horizontal="center" vertical="center" wrapText="1"/>
      <protection/>
    </xf>
    <xf numFmtId="0" fontId="6" fillId="0" borderId="0" xfId="53" applyFont="1" applyFill="1" applyAlignment="1">
      <alignment horizontal="left" vertical="top" wrapText="1"/>
      <protection/>
    </xf>
    <xf numFmtId="1" fontId="4" fillId="0" borderId="0" xfId="53" applyNumberFormat="1" applyFont="1" applyFill="1" applyBorder="1" applyAlignment="1">
      <alignment horizontal="center" vertical="top" wrapText="1"/>
      <protection/>
    </xf>
    <xf numFmtId="176" fontId="5" fillId="0" borderId="0" xfId="53" applyNumberFormat="1" applyFont="1" applyFill="1" applyBorder="1" applyAlignment="1">
      <alignment horizontal="left" vertical="top" wrapText="1"/>
      <protection/>
    </xf>
    <xf numFmtId="177" fontId="4" fillId="0" borderId="0" xfId="53" applyNumberFormat="1" applyFont="1" applyFill="1" applyBorder="1" applyAlignment="1">
      <alignment horizontal="left" vertical="top" wrapText="1"/>
      <protection/>
    </xf>
    <xf numFmtId="0" fontId="4" fillId="0" borderId="0" xfId="53" applyFont="1" applyFill="1" applyBorder="1" applyAlignment="1">
      <alignment horizontal="center" vertical="center" wrapText="1"/>
      <protection/>
    </xf>
    <xf numFmtId="0" fontId="4" fillId="0" borderId="0" xfId="53" applyFont="1" applyFill="1" applyAlignment="1">
      <alignment horizontal="left" vertical="top" wrapText="1"/>
      <protection/>
    </xf>
    <xf numFmtId="0" fontId="3" fillId="0" borderId="0" xfId="53" applyFont="1" applyFill="1" applyAlignment="1">
      <alignment horizontal="center" vertical="center"/>
      <protection/>
    </xf>
    <xf numFmtId="0" fontId="8" fillId="0" borderId="0" xfId="53" applyFont="1" applyFill="1" applyAlignment="1">
      <alignment horizontal="center" vertical="center"/>
      <protection/>
    </xf>
    <xf numFmtId="0" fontId="2" fillId="0" borderId="0" xfId="53" applyFont="1" applyFill="1" applyAlignment="1">
      <alignment horizontal="center" vertical="center"/>
      <protection/>
    </xf>
    <xf numFmtId="3" fontId="16" fillId="0" borderId="0" xfId="53" applyNumberFormat="1" applyFont="1" applyFill="1" applyAlignment="1">
      <alignment horizontal="center" vertical="center"/>
      <protection/>
    </xf>
    <xf numFmtId="0" fontId="16" fillId="0" borderId="0" xfId="53" applyFont="1" applyFill="1" applyAlignment="1">
      <alignment horizontal="center" vertical="center"/>
      <protection/>
    </xf>
    <xf numFmtId="1" fontId="2" fillId="0" borderId="0" xfId="53" applyNumberFormat="1" applyFont="1" applyFill="1" applyBorder="1" applyAlignment="1">
      <alignment horizontal="center" vertical="top"/>
      <protection/>
    </xf>
    <xf numFmtId="0" fontId="2" fillId="0" borderId="0" xfId="53" applyFont="1" applyFill="1" applyAlignment="1">
      <alignment horizontal="center" vertical="top"/>
      <protection/>
    </xf>
    <xf numFmtId="1" fontId="2" fillId="0" borderId="0" xfId="53" applyNumberFormat="1" applyFont="1" applyFill="1" applyAlignment="1">
      <alignment horizontal="center" vertical="top"/>
      <protection/>
    </xf>
    <xf numFmtId="0" fontId="6" fillId="0" borderId="0" xfId="53" applyFont="1" applyFill="1" applyBorder="1" applyAlignment="1">
      <alignment vertical="top"/>
      <protection/>
    </xf>
    <xf numFmtId="0" fontId="6" fillId="0" borderId="0" xfId="53" applyFont="1" applyFill="1" applyAlignment="1">
      <alignment vertical="top"/>
      <protection/>
    </xf>
    <xf numFmtId="1" fontId="3" fillId="0" borderId="0" xfId="53" applyNumberFormat="1" applyFont="1" applyFill="1" applyBorder="1" applyAlignment="1">
      <alignment horizontal="center" vertical="top"/>
      <protection/>
    </xf>
    <xf numFmtId="0" fontId="9" fillId="0" borderId="0" xfId="53" applyFont="1" applyFill="1" applyAlignment="1">
      <alignment horizontal="center" vertical="top"/>
      <protection/>
    </xf>
    <xf numFmtId="1" fontId="9" fillId="0" borderId="0" xfId="53" applyNumberFormat="1" applyFont="1" applyFill="1" applyAlignment="1">
      <alignment horizontal="center" vertical="top"/>
      <protection/>
    </xf>
    <xf numFmtId="0" fontId="4" fillId="0" borderId="0" xfId="53" applyFont="1" applyFill="1" applyAlignment="1">
      <alignment vertical="top"/>
      <protection/>
    </xf>
    <xf numFmtId="177" fontId="17" fillId="0" borderId="0" xfId="53" applyNumberFormat="1" applyFont="1" applyFill="1" applyBorder="1" applyAlignment="1">
      <alignment horizontal="center" vertical="center"/>
      <protection/>
    </xf>
    <xf numFmtId="0" fontId="24" fillId="0" borderId="0" xfId="53" applyFont="1" applyFill="1" applyAlignment="1">
      <alignment vertical="top"/>
      <protection/>
    </xf>
    <xf numFmtId="185" fontId="25" fillId="0" borderId="0" xfId="53" applyNumberFormat="1" applyFont="1" applyFill="1" applyBorder="1" applyAlignment="1">
      <alignment horizontal="center" vertical="center"/>
      <protection/>
    </xf>
    <xf numFmtId="177" fontId="17" fillId="0" borderId="0" xfId="53" applyNumberFormat="1" applyFont="1" applyFill="1" applyAlignment="1">
      <alignment vertical="top"/>
      <protection/>
    </xf>
    <xf numFmtId="177" fontId="24" fillId="0" borderId="0" xfId="53" applyNumberFormat="1" applyFont="1" applyFill="1" applyAlignment="1">
      <alignment vertical="top"/>
      <protection/>
    </xf>
    <xf numFmtId="0" fontId="16" fillId="0" borderId="0" xfId="0" applyFont="1" applyFill="1" applyBorder="1" applyAlignment="1">
      <alignment/>
    </xf>
    <xf numFmtId="0" fontId="26" fillId="0" borderId="0" xfId="53" applyFont="1" applyFill="1" applyAlignment="1">
      <alignment vertical="top"/>
      <protection/>
    </xf>
    <xf numFmtId="0" fontId="19" fillId="0" borderId="12" xfId="0" applyFont="1" applyFill="1" applyBorder="1" applyAlignment="1">
      <alignment horizontal="center" vertical="center" wrapText="1"/>
    </xf>
    <xf numFmtId="0" fontId="4" fillId="0" borderId="0" xfId="53" applyFont="1" applyFill="1" applyAlignment="1">
      <alignment horizontal="center" vertical="center"/>
      <protection/>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0" fontId="0" fillId="0" borderId="0" xfId="0" applyFont="1" applyFill="1" applyAlignment="1">
      <alignment/>
    </xf>
    <xf numFmtId="0" fontId="27" fillId="0" borderId="10" xfId="53" applyFont="1" applyFill="1" applyBorder="1" applyAlignment="1">
      <alignment horizontal="center" vertical="center"/>
      <protection/>
    </xf>
    <xf numFmtId="0" fontId="2" fillId="0" borderId="10" xfId="0" applyFont="1" applyFill="1" applyBorder="1" applyAlignment="1">
      <alignment horizontal="center" vertical="center" wrapText="1"/>
    </xf>
    <xf numFmtId="0" fontId="8" fillId="0" borderId="0" xfId="53" applyFont="1" applyFill="1" applyAlignment="1">
      <alignment vertical="top" wrapText="1"/>
      <protection/>
    </xf>
    <xf numFmtId="3" fontId="6" fillId="0" borderId="10" xfId="53" applyNumberFormat="1" applyFont="1" applyFill="1" applyBorder="1" applyAlignment="1">
      <alignment horizontal="center" vertical="top" wrapText="1"/>
      <protection/>
    </xf>
    <xf numFmtId="3" fontId="2" fillId="0" borderId="10" xfId="53" applyNumberFormat="1" applyFont="1" applyFill="1" applyBorder="1" applyAlignment="1">
      <alignment horizontal="center" vertical="top" wrapText="1"/>
      <protection/>
    </xf>
    <xf numFmtId="3" fontId="6" fillId="0" borderId="10" xfId="53" applyNumberFormat="1" applyFont="1" applyFill="1" applyBorder="1" applyAlignment="1">
      <alignment horizontal="center" vertical="center" wrapText="1"/>
      <protection/>
    </xf>
    <xf numFmtId="3" fontId="6" fillId="0" borderId="10" xfId="53" applyNumberFormat="1" applyFont="1" applyFill="1" applyBorder="1" applyAlignment="1">
      <alignment horizontal="center" vertical="top"/>
      <protection/>
    </xf>
    <xf numFmtId="1" fontId="7" fillId="0" borderId="10" xfId="53" applyNumberFormat="1" applyFont="1" applyFill="1" applyBorder="1" applyAlignment="1">
      <alignment horizontal="center" vertical="top"/>
      <protection/>
    </xf>
    <xf numFmtId="3" fontId="3" fillId="0" borderId="0" xfId="53" applyNumberFormat="1" applyFont="1" applyFill="1" applyAlignment="1">
      <alignment vertical="top" wrapText="1"/>
      <protection/>
    </xf>
    <xf numFmtId="3" fontId="3" fillId="0" borderId="0" xfId="53" applyNumberFormat="1" applyFont="1" applyFill="1" applyAlignment="1">
      <alignment horizontal="center" vertical="top" wrapText="1"/>
      <protection/>
    </xf>
    <xf numFmtId="3" fontId="2" fillId="0" borderId="0" xfId="53" applyNumberFormat="1" applyFont="1" applyFill="1" applyBorder="1" applyAlignment="1">
      <alignment horizontal="center" vertical="center"/>
      <protection/>
    </xf>
    <xf numFmtId="3" fontId="8" fillId="0" borderId="0" xfId="53" applyNumberFormat="1" applyFont="1" applyFill="1" applyBorder="1" applyAlignment="1">
      <alignment horizontal="center" vertical="center"/>
      <protection/>
    </xf>
    <xf numFmtId="3" fontId="16" fillId="0" borderId="0" xfId="53" applyNumberFormat="1" applyFont="1" applyFill="1" applyBorder="1" applyAlignment="1">
      <alignment horizontal="left" vertical="center"/>
      <protection/>
    </xf>
    <xf numFmtId="3" fontId="16" fillId="0" borderId="0" xfId="53" applyNumberFormat="1" applyFont="1" applyFill="1" applyBorder="1" applyAlignment="1">
      <alignment horizontal="center" vertical="center"/>
      <protection/>
    </xf>
    <xf numFmtId="3" fontId="4" fillId="0" borderId="0" xfId="53" applyNumberFormat="1" applyFont="1" applyFill="1" applyBorder="1" applyAlignment="1">
      <alignment vertical="top"/>
      <protection/>
    </xf>
    <xf numFmtId="3" fontId="4" fillId="0" borderId="0" xfId="53" applyNumberFormat="1" applyFont="1" applyFill="1" applyBorder="1" applyAlignment="1">
      <alignment horizontal="center" vertical="top"/>
      <protection/>
    </xf>
    <xf numFmtId="3" fontId="8" fillId="0" borderId="0" xfId="53" applyNumberFormat="1" applyFont="1" applyFill="1" applyAlignment="1">
      <alignment vertical="top" wrapText="1"/>
      <protection/>
    </xf>
    <xf numFmtId="3" fontId="8" fillId="0" borderId="0" xfId="53" applyNumberFormat="1" applyFont="1" applyFill="1" applyBorder="1" applyAlignment="1">
      <alignment vertical="top"/>
      <protection/>
    </xf>
    <xf numFmtId="3" fontId="8" fillId="0" borderId="0" xfId="53" applyNumberFormat="1" applyFont="1" applyFill="1" applyBorder="1" applyAlignment="1">
      <alignment horizontal="center" vertical="top"/>
      <protection/>
    </xf>
    <xf numFmtId="3" fontId="17" fillId="0" borderId="0" xfId="53" applyNumberFormat="1" applyFont="1" applyFill="1" applyBorder="1" applyAlignment="1">
      <alignment horizontal="center" vertical="top"/>
      <protection/>
    </xf>
    <xf numFmtId="3" fontId="6" fillId="0" borderId="0" xfId="53" applyNumberFormat="1" applyFont="1" applyFill="1" applyBorder="1" applyAlignment="1">
      <alignment horizontal="center" vertical="center"/>
      <protection/>
    </xf>
    <xf numFmtId="3" fontId="17" fillId="0" borderId="0" xfId="53" applyNumberFormat="1" applyFont="1" applyFill="1" applyAlignment="1">
      <alignment vertical="top"/>
      <protection/>
    </xf>
    <xf numFmtId="3" fontId="17" fillId="0" borderId="0" xfId="53" applyNumberFormat="1" applyFont="1" applyFill="1" applyAlignment="1">
      <alignment horizontal="center" vertical="top"/>
      <protection/>
    </xf>
    <xf numFmtId="3" fontId="8" fillId="0" borderId="0" xfId="53" applyNumberFormat="1" applyFont="1" applyFill="1" applyAlignment="1">
      <alignment vertical="top"/>
      <protection/>
    </xf>
    <xf numFmtId="3" fontId="8" fillId="0" borderId="0" xfId="53" applyNumberFormat="1" applyFont="1" applyFill="1" applyAlignment="1">
      <alignment horizontal="center" vertical="top"/>
      <protection/>
    </xf>
    <xf numFmtId="3" fontId="7" fillId="0" borderId="0" xfId="53" applyNumberFormat="1" applyFont="1" applyFill="1" applyAlignment="1">
      <alignment horizontal="center" vertical="center"/>
      <protection/>
    </xf>
    <xf numFmtId="3" fontId="16" fillId="0" borderId="0" xfId="53" applyNumberFormat="1" applyFont="1" applyFill="1" applyAlignment="1">
      <alignment vertical="top"/>
      <protection/>
    </xf>
    <xf numFmtId="3" fontId="16" fillId="0" borderId="0" xfId="53" applyNumberFormat="1" applyFont="1" applyFill="1" applyAlignment="1">
      <alignment horizontal="center" vertical="top"/>
      <protection/>
    </xf>
    <xf numFmtId="3" fontId="16" fillId="0" borderId="0" xfId="53" applyNumberFormat="1" applyFont="1" applyFill="1" applyBorder="1" applyAlignment="1">
      <alignment vertical="top"/>
      <protection/>
    </xf>
    <xf numFmtId="3" fontId="16" fillId="0" borderId="0" xfId="53" applyNumberFormat="1" applyFont="1" applyFill="1" applyBorder="1" applyAlignment="1">
      <alignment horizontal="center" vertical="top"/>
      <protection/>
    </xf>
    <xf numFmtId="3" fontId="17" fillId="0" borderId="0" xfId="53" applyNumberFormat="1" applyFont="1" applyFill="1" applyAlignment="1">
      <alignment vertical="top" wrapText="1"/>
      <protection/>
    </xf>
    <xf numFmtId="3" fontId="17" fillId="0" borderId="0" xfId="53" applyNumberFormat="1" applyFont="1" applyFill="1" applyAlignment="1">
      <alignment horizontal="center" vertical="top" wrapText="1"/>
      <protection/>
    </xf>
    <xf numFmtId="3" fontId="16" fillId="0" borderId="0" xfId="53" applyNumberFormat="1" applyFont="1" applyFill="1" applyBorder="1" applyAlignment="1">
      <alignment horizontal="center" vertical="center" wrapText="1"/>
      <protection/>
    </xf>
    <xf numFmtId="3" fontId="16" fillId="0" borderId="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16" fillId="0" borderId="10" xfId="53" applyNumberFormat="1" applyFont="1" applyFill="1" applyBorder="1" applyAlignment="1">
      <alignment horizontal="center" vertical="center"/>
      <protection/>
    </xf>
    <xf numFmtId="3" fontId="6" fillId="0" borderId="0" xfId="53" applyNumberFormat="1" applyFont="1" applyFill="1" applyBorder="1" applyAlignment="1">
      <alignment horizontal="center" vertical="center" wrapText="1"/>
      <protection/>
    </xf>
    <xf numFmtId="3" fontId="4" fillId="0" borderId="0" xfId="53" applyNumberFormat="1" applyFont="1" applyFill="1" applyBorder="1" applyAlignment="1">
      <alignment horizontal="center" vertical="center" wrapText="1"/>
      <protection/>
    </xf>
    <xf numFmtId="3" fontId="16" fillId="0" borderId="10" xfId="53" applyNumberFormat="1" applyFont="1" applyFill="1" applyBorder="1" applyAlignment="1">
      <alignment horizontal="center" vertical="center" wrapText="1"/>
      <protection/>
    </xf>
    <xf numFmtId="3" fontId="3" fillId="0" borderId="0" xfId="53" applyNumberFormat="1" applyFont="1" applyFill="1" applyAlignment="1">
      <alignment horizontal="center" vertical="center"/>
      <protection/>
    </xf>
    <xf numFmtId="3" fontId="8" fillId="0" borderId="0" xfId="53" applyNumberFormat="1" applyFont="1" applyFill="1" applyAlignment="1">
      <alignment horizontal="center" vertical="center"/>
      <protection/>
    </xf>
    <xf numFmtId="3" fontId="2" fillId="0" borderId="0" xfId="53" applyNumberFormat="1" applyFont="1" applyFill="1" applyAlignment="1">
      <alignment horizontal="center" vertical="center"/>
      <protection/>
    </xf>
    <xf numFmtId="3" fontId="3" fillId="0" borderId="0" xfId="53" applyNumberFormat="1" applyFont="1" applyFill="1" applyAlignment="1">
      <alignment horizontal="center" vertical="top"/>
      <protection/>
    </xf>
    <xf numFmtId="3" fontId="3" fillId="0" borderId="0" xfId="53" applyNumberFormat="1" applyFont="1" applyFill="1" applyAlignment="1">
      <alignment vertical="top"/>
      <protection/>
    </xf>
    <xf numFmtId="3" fontId="17" fillId="0" borderId="0" xfId="53" applyNumberFormat="1" applyFont="1" applyFill="1" applyBorder="1" applyAlignment="1">
      <alignment vertical="top"/>
      <protection/>
    </xf>
    <xf numFmtId="3" fontId="19" fillId="0" borderId="12"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7" fillId="0" borderId="12"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24" fillId="0" borderId="10" xfId="53" applyNumberFormat="1" applyFont="1" applyFill="1" applyBorder="1" applyAlignment="1">
      <alignment horizontal="center" vertical="center"/>
      <protection/>
    </xf>
    <xf numFmtId="3" fontId="24" fillId="0" borderId="12" xfId="53" applyNumberFormat="1" applyFont="1" applyFill="1" applyBorder="1" applyAlignment="1">
      <alignment horizontal="center" vertical="center"/>
      <protection/>
    </xf>
    <xf numFmtId="3" fontId="27" fillId="0" borderId="16" xfId="53" applyNumberFormat="1" applyFont="1" applyFill="1" applyBorder="1" applyAlignment="1">
      <alignment horizontal="center" vertical="center"/>
      <protection/>
    </xf>
    <xf numFmtId="3" fontId="24" fillId="0" borderId="0" xfId="53" applyNumberFormat="1" applyFont="1" applyFill="1" applyAlignment="1">
      <alignment vertical="top"/>
      <protection/>
    </xf>
    <xf numFmtId="3" fontId="24" fillId="0" borderId="0" xfId="53" applyNumberFormat="1" applyFont="1" applyFill="1" applyAlignment="1">
      <alignment horizontal="center" vertical="top"/>
      <protection/>
    </xf>
    <xf numFmtId="3" fontId="16" fillId="0" borderId="10"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27" fillId="0" borderId="10" xfId="53" applyNumberFormat="1" applyFont="1" applyFill="1" applyBorder="1" applyAlignment="1">
      <alignment horizontal="center" vertical="center"/>
      <protection/>
    </xf>
    <xf numFmtId="3" fontId="27" fillId="0" borderId="12" xfId="53" applyNumberFormat="1" applyFont="1" applyFill="1" applyBorder="1" applyAlignment="1">
      <alignment horizontal="center" vertical="center"/>
      <protection/>
    </xf>
    <xf numFmtId="3" fontId="27" fillId="0" borderId="17" xfId="53" applyNumberFormat="1" applyFont="1" applyFill="1" applyBorder="1" applyAlignment="1">
      <alignment horizontal="center" vertical="center"/>
      <protection/>
    </xf>
    <xf numFmtId="0" fontId="17" fillId="0" borderId="0" xfId="53" applyFont="1" applyFill="1" applyBorder="1" applyAlignment="1">
      <alignment horizontal="center" vertical="top" wrapText="1"/>
      <protection/>
    </xf>
    <xf numFmtId="177" fontId="17" fillId="0" borderId="0" xfId="53" applyNumberFormat="1" applyFont="1" applyFill="1" applyAlignment="1">
      <alignment horizontal="center" vertical="center"/>
      <protection/>
    </xf>
    <xf numFmtId="3" fontId="24" fillId="0" borderId="18" xfId="53" applyNumberFormat="1" applyFont="1" applyFill="1" applyBorder="1" applyAlignment="1">
      <alignment horizontal="center" vertical="center"/>
      <protection/>
    </xf>
    <xf numFmtId="3" fontId="24" fillId="0" borderId="19" xfId="53" applyNumberFormat="1" applyFont="1" applyFill="1" applyBorder="1" applyAlignment="1">
      <alignment horizontal="center" vertical="center"/>
      <protection/>
    </xf>
    <xf numFmtId="0" fontId="27" fillId="0" borderId="12" xfId="53" applyFont="1" applyFill="1" applyBorder="1" applyAlignment="1">
      <alignment horizontal="center" vertical="center"/>
      <protection/>
    </xf>
    <xf numFmtId="177" fontId="17" fillId="0" borderId="0" xfId="53" applyNumberFormat="1" applyFont="1" applyFill="1" applyAlignment="1">
      <alignment horizontal="center"/>
      <protection/>
    </xf>
    <xf numFmtId="3" fontId="17" fillId="0" borderId="0" xfId="53" applyNumberFormat="1" applyFont="1" applyFill="1" applyBorder="1" applyAlignment="1">
      <alignment horizontal="left" vertical="top"/>
      <protection/>
    </xf>
    <xf numFmtId="0" fontId="11" fillId="0" borderId="0" xfId="0" applyFont="1" applyFill="1" applyBorder="1" applyAlignment="1">
      <alignment horizontal="right" vertical="center" wrapText="1"/>
    </xf>
    <xf numFmtId="3" fontId="17" fillId="0" borderId="0" xfId="0" applyNumberFormat="1" applyFont="1" applyFill="1" applyBorder="1" applyAlignment="1">
      <alignment horizontal="center" vertical="center" wrapText="1"/>
    </xf>
    <xf numFmtId="0" fontId="6" fillId="0" borderId="20" xfId="0" applyFont="1" applyFill="1" applyBorder="1" applyAlignment="1">
      <alignment wrapText="1"/>
    </xf>
    <xf numFmtId="3" fontId="10" fillId="0" borderId="0" xfId="0" applyNumberFormat="1" applyFont="1" applyFill="1" applyAlignment="1">
      <alignment/>
    </xf>
    <xf numFmtId="0" fontId="18" fillId="0" borderId="0" xfId="53" applyFont="1" applyFill="1" applyAlignment="1">
      <alignment horizontal="center" vertical="top"/>
      <protection/>
    </xf>
    <xf numFmtId="0" fontId="2" fillId="0" borderId="0" xfId="0" applyFont="1" applyFill="1" applyBorder="1" applyAlignment="1">
      <alignment horizontal="center" vertical="center" wrapText="1"/>
    </xf>
    <xf numFmtId="3" fontId="17" fillId="0" borderId="0" xfId="53" applyNumberFormat="1" applyFont="1" applyFill="1" applyAlignment="1">
      <alignment horizontal="center" vertical="center" wrapText="1"/>
      <protection/>
    </xf>
    <xf numFmtId="0" fontId="2" fillId="0" borderId="10" xfId="0" applyFont="1" applyFill="1" applyBorder="1" applyAlignment="1">
      <alignment horizontal="center" vertical="top" wrapText="1"/>
    </xf>
    <xf numFmtId="176" fontId="2" fillId="0" borderId="0" xfId="53" applyNumberFormat="1" applyFont="1" applyFill="1" applyBorder="1" applyAlignment="1">
      <alignment horizontal="center" vertical="top" wrapText="1"/>
      <protection/>
    </xf>
    <xf numFmtId="174" fontId="6" fillId="0" borderId="0" xfId="53" applyNumberFormat="1" applyFont="1" applyFill="1" applyBorder="1" applyAlignment="1">
      <alignment horizontal="center" vertical="center"/>
      <protection/>
    </xf>
    <xf numFmtId="174" fontId="6" fillId="0" borderId="0" xfId="53" applyNumberFormat="1" applyFont="1" applyFill="1" applyBorder="1" applyAlignment="1">
      <alignment horizontal="center" vertical="top" wrapText="1"/>
      <protection/>
    </xf>
    <xf numFmtId="0" fontId="2" fillId="0" borderId="0" xfId="53" applyFont="1" applyFill="1" applyAlignment="1">
      <alignment horizontal="justify" vertical="top" wrapText="1"/>
      <protection/>
    </xf>
    <xf numFmtId="0" fontId="19" fillId="0" borderId="0" xfId="53" applyFont="1" applyFill="1" applyBorder="1" applyAlignment="1">
      <alignment horizontal="justify" vertical="center" wrapText="1"/>
      <protection/>
    </xf>
    <xf numFmtId="0" fontId="11" fillId="0" borderId="11" xfId="53" applyFont="1" applyFill="1" applyBorder="1" applyAlignment="1">
      <alignment horizontal="justify" vertical="center" wrapText="1"/>
      <protection/>
    </xf>
    <xf numFmtId="0" fontId="2" fillId="0" borderId="10" xfId="0" applyFont="1" applyFill="1" applyBorder="1" applyAlignment="1">
      <alignment horizontal="justify" vertical="top" wrapText="1"/>
    </xf>
    <xf numFmtId="0" fontId="2" fillId="0" borderId="10" xfId="54" applyFont="1" applyFill="1" applyBorder="1" applyAlignment="1">
      <alignment horizontal="justify" vertical="top" wrapText="1"/>
      <protection/>
    </xf>
    <xf numFmtId="0" fontId="2" fillId="0" borderId="10" xfId="53" applyFont="1" applyFill="1" applyBorder="1" applyAlignment="1">
      <alignment horizontal="justify" vertical="top" wrapText="1"/>
      <protection/>
    </xf>
    <xf numFmtId="0" fontId="6" fillId="0" borderId="10" xfId="53" applyFont="1" applyFill="1" applyBorder="1" applyAlignment="1">
      <alignment horizontal="justify" vertical="center" wrapText="1"/>
      <protection/>
    </xf>
    <xf numFmtId="0" fontId="2" fillId="0" borderId="10" xfId="53" applyNumberFormat="1" applyFont="1" applyFill="1" applyBorder="1" applyAlignment="1">
      <alignment horizontal="justify" vertical="top" wrapText="1"/>
      <protection/>
    </xf>
    <xf numFmtId="3" fontId="7" fillId="0" borderId="10" xfId="53" applyNumberFormat="1" applyFont="1" applyFill="1" applyBorder="1" applyAlignment="1">
      <alignment horizontal="justify" vertical="center" wrapText="1"/>
      <protection/>
    </xf>
    <xf numFmtId="3" fontId="6" fillId="0" borderId="0" xfId="53" applyNumberFormat="1" applyFont="1" applyFill="1" applyBorder="1" applyAlignment="1">
      <alignment horizontal="justify" vertical="center" wrapText="1"/>
      <protection/>
    </xf>
    <xf numFmtId="0" fontId="16" fillId="0" borderId="0" xfId="0" applyFont="1" applyFill="1" applyBorder="1" applyAlignment="1">
      <alignment horizontal="justify"/>
    </xf>
    <xf numFmtId="0" fontId="6" fillId="0" borderId="0" xfId="53" applyFont="1" applyFill="1" applyBorder="1" applyAlignment="1">
      <alignment horizontal="justify" vertical="center"/>
      <protection/>
    </xf>
    <xf numFmtId="0" fontId="6" fillId="0" borderId="0" xfId="53" applyFont="1" applyFill="1" applyBorder="1" applyAlignment="1">
      <alignment horizontal="justify" vertical="top" wrapText="1"/>
      <protection/>
    </xf>
    <xf numFmtId="0" fontId="4" fillId="0" borderId="0" xfId="53" applyFont="1" applyFill="1" applyBorder="1" applyAlignment="1">
      <alignment horizontal="justify" vertical="top" wrapText="1"/>
      <protection/>
    </xf>
    <xf numFmtId="0" fontId="3" fillId="0" borderId="0" xfId="53" applyFont="1" applyFill="1" applyBorder="1" applyAlignment="1">
      <alignment horizontal="justify" vertical="top"/>
      <protection/>
    </xf>
    <xf numFmtId="0" fontId="8" fillId="0" borderId="0" xfId="53" applyFont="1" applyFill="1" applyBorder="1" applyAlignment="1">
      <alignment horizontal="justify" vertical="top"/>
      <protection/>
    </xf>
    <xf numFmtId="0" fontId="2" fillId="0" borderId="0" xfId="53" applyFont="1" applyFill="1" applyBorder="1" applyAlignment="1">
      <alignment horizontal="justify" vertical="top"/>
      <protection/>
    </xf>
    <xf numFmtId="0" fontId="2" fillId="0" borderId="0" xfId="53" applyFont="1" applyFill="1" applyAlignment="1">
      <alignment horizontal="justify" vertical="top"/>
      <protection/>
    </xf>
    <xf numFmtId="187" fontId="17" fillId="0" borderId="10" xfId="53" applyNumberFormat="1" applyFont="1" applyFill="1" applyBorder="1" applyAlignment="1">
      <alignment horizontal="center" vertical="center"/>
      <protection/>
    </xf>
    <xf numFmtId="0" fontId="7" fillId="0" borderId="10" xfId="53" applyFont="1" applyFill="1" applyBorder="1" applyAlignment="1">
      <alignment horizontal="justify" vertical="center"/>
      <protection/>
    </xf>
    <xf numFmtId="0" fontId="7" fillId="0" borderId="10" xfId="53" applyFont="1" applyFill="1" applyBorder="1" applyAlignment="1">
      <alignment horizontal="justify" vertical="center" wrapText="1"/>
      <protection/>
    </xf>
    <xf numFmtId="3" fontId="6" fillId="0" borderId="10" xfId="53" applyNumberFormat="1" applyFont="1" applyFill="1" applyBorder="1" applyAlignment="1">
      <alignment horizontal="center" vertical="center"/>
      <protection/>
    </xf>
    <xf numFmtId="174" fontId="2" fillId="0" borderId="0" xfId="53" applyNumberFormat="1" applyFont="1" applyFill="1" applyBorder="1" applyAlignment="1">
      <alignment horizontal="left" vertical="top" wrapText="1"/>
      <protection/>
    </xf>
    <xf numFmtId="3" fontId="2" fillId="0" borderId="12" xfId="53" applyNumberFormat="1" applyFont="1" applyFill="1" applyBorder="1" applyAlignment="1">
      <alignment horizontal="center" vertical="top" wrapText="1"/>
      <protection/>
    </xf>
    <xf numFmtId="3" fontId="2" fillId="0" borderId="21" xfId="53" applyNumberFormat="1" applyFont="1" applyFill="1" applyBorder="1" applyAlignment="1">
      <alignment horizontal="center" vertical="top" wrapText="1"/>
      <protection/>
    </xf>
    <xf numFmtId="3" fontId="6" fillId="0" borderId="12" xfId="53" applyNumberFormat="1" applyFont="1" applyFill="1" applyBorder="1" applyAlignment="1">
      <alignment horizontal="center" vertical="top" wrapText="1"/>
      <protection/>
    </xf>
    <xf numFmtId="3" fontId="6" fillId="0" borderId="21" xfId="53" applyNumberFormat="1" applyFont="1" applyFill="1" applyBorder="1" applyAlignment="1">
      <alignment horizontal="center" vertical="top" wrapText="1"/>
      <protection/>
    </xf>
    <xf numFmtId="3" fontId="6" fillId="0" borderId="12" xfId="53" applyNumberFormat="1" applyFont="1" applyFill="1" applyBorder="1" applyAlignment="1">
      <alignment horizontal="center" vertical="top"/>
      <protection/>
    </xf>
    <xf numFmtId="3" fontId="6" fillId="0" borderId="21" xfId="53" applyNumberFormat="1" applyFont="1" applyFill="1" applyBorder="1" applyAlignment="1">
      <alignment horizontal="center" vertical="top"/>
      <protection/>
    </xf>
    <xf numFmtId="1" fontId="6" fillId="0" borderId="12" xfId="53" applyNumberFormat="1" applyFont="1" applyFill="1" applyBorder="1" applyAlignment="1">
      <alignment horizontal="center" vertical="top"/>
      <protection/>
    </xf>
    <xf numFmtId="1" fontId="6" fillId="0" borderId="21" xfId="53" applyNumberFormat="1" applyFont="1" applyFill="1" applyBorder="1" applyAlignment="1">
      <alignment horizontal="center" vertical="top"/>
      <protection/>
    </xf>
    <xf numFmtId="177" fontId="2" fillId="0" borderId="12" xfId="53" applyNumberFormat="1" applyFont="1" applyFill="1" applyBorder="1" applyAlignment="1">
      <alignment horizontal="center" vertical="top" wrapText="1"/>
      <protection/>
    </xf>
    <xf numFmtId="177" fontId="2" fillId="0" borderId="21" xfId="53" applyNumberFormat="1" applyFont="1" applyFill="1" applyBorder="1" applyAlignment="1">
      <alignment horizontal="center" vertical="top" wrapText="1"/>
      <protection/>
    </xf>
    <xf numFmtId="1" fontId="2" fillId="0" borderId="12" xfId="53" applyNumberFormat="1" applyFont="1" applyFill="1" applyBorder="1" applyAlignment="1">
      <alignment horizontal="center" vertical="top" wrapText="1"/>
      <protection/>
    </xf>
    <xf numFmtId="1" fontId="2" fillId="0" borderId="21" xfId="53" applyNumberFormat="1" applyFont="1" applyFill="1" applyBorder="1" applyAlignment="1">
      <alignment horizontal="center" vertical="top" wrapText="1"/>
      <protection/>
    </xf>
    <xf numFmtId="177" fontId="2" fillId="0" borderId="10" xfId="53" applyNumberFormat="1" applyFont="1" applyFill="1" applyBorder="1" applyAlignment="1">
      <alignment horizontal="center" vertical="top" wrapText="1"/>
      <protection/>
    </xf>
    <xf numFmtId="177" fontId="16"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2" fillId="0" borderId="10" xfId="53" applyFont="1" applyFill="1" applyBorder="1" applyAlignment="1">
      <alignment horizontal="center" vertical="center" wrapText="1"/>
      <protection/>
    </xf>
    <xf numFmtId="1" fontId="2" fillId="0" borderId="10" xfId="53" applyNumberFormat="1" applyFont="1" applyFill="1" applyBorder="1" applyAlignment="1">
      <alignment horizontal="center" vertical="center"/>
      <protection/>
    </xf>
    <xf numFmtId="1" fontId="13" fillId="0" borderId="10" xfId="0" applyNumberFormat="1" applyFont="1" applyFill="1" applyBorder="1" applyAlignment="1">
      <alignment horizontal="center" vertical="center"/>
    </xf>
    <xf numFmtId="0" fontId="16" fillId="0" borderId="10" xfId="53" applyFont="1" applyFill="1" applyBorder="1" applyAlignment="1">
      <alignment horizontal="left" vertical="center" wrapText="1"/>
      <protection/>
    </xf>
    <xf numFmtId="0" fontId="0" fillId="0" borderId="10" xfId="0" applyFont="1" applyFill="1" applyBorder="1" applyAlignment="1">
      <alignment/>
    </xf>
    <xf numFmtId="177" fontId="16" fillId="0" borderId="10" xfId="53" applyNumberFormat="1" applyFont="1" applyFill="1" applyBorder="1" applyAlignment="1">
      <alignment horizontal="center" vertical="center"/>
      <protection/>
    </xf>
    <xf numFmtId="0" fontId="16" fillId="0" borderId="10" xfId="53" applyFont="1" applyFill="1" applyBorder="1" applyAlignment="1">
      <alignment horizontal="center" vertical="center" wrapText="1"/>
      <protection/>
    </xf>
    <xf numFmtId="0" fontId="2" fillId="0" borderId="12" xfId="53" applyFont="1" applyFill="1" applyBorder="1" applyAlignment="1">
      <alignment horizontal="justify" vertical="top" wrapText="1"/>
      <protection/>
    </xf>
    <xf numFmtId="0" fontId="2" fillId="0" borderId="21" xfId="53" applyFont="1" applyFill="1" applyBorder="1" applyAlignment="1">
      <alignment horizontal="justify" vertical="top" wrapText="1"/>
      <protection/>
    </xf>
    <xf numFmtId="0" fontId="16" fillId="0" borderId="10" xfId="0" applyFont="1" applyFill="1" applyBorder="1" applyAlignment="1">
      <alignment horizontal="center" vertical="center" wrapText="1"/>
    </xf>
    <xf numFmtId="177" fontId="16" fillId="0" borderId="10" xfId="53" applyNumberFormat="1" applyFont="1" applyFill="1" applyBorder="1" applyAlignment="1">
      <alignment vertical="center"/>
      <protection/>
    </xf>
    <xf numFmtId="177" fontId="16" fillId="0" borderId="10" xfId="53" applyNumberFormat="1" applyFont="1" applyFill="1" applyBorder="1" applyAlignment="1">
      <alignment horizontal="left" vertical="center" wrapText="1"/>
      <protection/>
    </xf>
    <xf numFmtId="0" fontId="17" fillId="0" borderId="10" xfId="0" applyFont="1" applyFill="1" applyBorder="1" applyAlignment="1">
      <alignment horizontal="center" vertical="center" wrapText="1"/>
    </xf>
    <xf numFmtId="0" fontId="26" fillId="0" borderId="0" xfId="0" applyFont="1" applyFill="1" applyAlignment="1">
      <alignment horizontal="left"/>
    </xf>
    <xf numFmtId="0" fontId="17" fillId="0" borderId="11" xfId="0" applyFont="1" applyFill="1" applyBorder="1" applyAlignment="1">
      <alignment horizontal="right" vertical="center"/>
    </xf>
    <xf numFmtId="176" fontId="2" fillId="0" borderId="0" xfId="53" applyNumberFormat="1" applyFont="1" applyFill="1" applyBorder="1" applyAlignment="1">
      <alignment horizontal="left" vertical="top" wrapText="1"/>
      <protection/>
    </xf>
    <xf numFmtId="0" fontId="17" fillId="0" borderId="0" xfId="53" applyFont="1" applyFill="1" applyAlignment="1">
      <alignment horizontal="center" vertical="top" wrapText="1"/>
      <protection/>
    </xf>
    <xf numFmtId="0" fontId="6" fillId="0" borderId="10" xfId="53" applyFont="1" applyFill="1" applyBorder="1" applyAlignment="1">
      <alignment horizontal="center" vertical="center" wrapText="1"/>
      <protection/>
    </xf>
    <xf numFmtId="0" fontId="6" fillId="0" borderId="10" xfId="53" applyFont="1" applyFill="1" applyBorder="1" applyAlignment="1">
      <alignment horizontal="center" vertical="center"/>
      <protection/>
    </xf>
    <xf numFmtId="0" fontId="2" fillId="0" borderId="12" xfId="53" applyFont="1" applyFill="1" applyBorder="1" applyAlignment="1">
      <alignment horizontal="center" vertical="center" wrapText="1"/>
      <protection/>
    </xf>
    <xf numFmtId="0" fontId="2" fillId="0" borderId="22" xfId="53" applyFont="1" applyFill="1" applyBorder="1" applyAlignment="1">
      <alignment horizontal="center" vertical="center" wrapText="1"/>
      <protection/>
    </xf>
    <xf numFmtId="0" fontId="2" fillId="0" borderId="21" xfId="53" applyFont="1" applyFill="1" applyBorder="1" applyAlignment="1">
      <alignment horizontal="center" vertical="center" wrapText="1"/>
      <protection/>
    </xf>
    <xf numFmtId="0" fontId="17" fillId="0" borderId="0" xfId="0" applyFont="1" applyFill="1" applyAlignment="1">
      <alignment horizontal="center" vertical="top" wrapText="1"/>
    </xf>
    <xf numFmtId="0" fontId="18" fillId="0" borderId="0" xfId="53" applyFont="1" applyFill="1" applyAlignment="1">
      <alignment horizontal="center" vertical="top"/>
      <protection/>
    </xf>
    <xf numFmtId="0" fontId="0" fillId="0" borderId="0" xfId="0" applyFont="1" applyFill="1" applyAlignment="1">
      <alignment horizontal="center" vertical="top" wrapText="1"/>
    </xf>
    <xf numFmtId="0" fontId="17" fillId="0" borderId="0" xfId="53" applyFont="1" applyFill="1" applyBorder="1" applyAlignment="1">
      <alignment horizontal="center" vertical="top" wrapText="1"/>
      <protection/>
    </xf>
    <xf numFmtId="0" fontId="11" fillId="0" borderId="23" xfId="0" applyFont="1" applyFill="1" applyBorder="1" applyAlignment="1">
      <alignment horizontal="right" vertical="center" wrapText="1"/>
    </xf>
    <xf numFmtId="0" fontId="11" fillId="0" borderId="24" xfId="0" applyFont="1" applyFill="1" applyBorder="1" applyAlignment="1">
      <alignment horizontal="right" vertical="center" wrapText="1"/>
    </xf>
    <xf numFmtId="176" fontId="16" fillId="0" borderId="0" xfId="53" applyNumberFormat="1" applyFont="1" applyFill="1" applyBorder="1" applyAlignment="1">
      <alignment horizontal="center" vertical="top" wrapText="1"/>
      <protection/>
    </xf>
    <xf numFmtId="0" fontId="16" fillId="0" borderId="12" xfId="0" applyFont="1" applyFill="1" applyBorder="1" applyAlignment="1">
      <alignment horizontal="center" vertical="center" wrapText="1"/>
    </xf>
    <xf numFmtId="0" fontId="19" fillId="0" borderId="0" xfId="53" applyFont="1" applyFill="1" applyBorder="1" applyAlignment="1">
      <alignment horizontal="center" vertical="top" wrapText="1"/>
      <protection/>
    </xf>
    <xf numFmtId="1" fontId="2" fillId="0" borderId="10" xfId="53" applyNumberFormat="1" applyFont="1" applyFill="1" applyBorder="1" applyAlignment="1">
      <alignment horizontal="center" vertical="center" wrapText="1"/>
      <protection/>
    </xf>
    <xf numFmtId="1" fontId="13"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61"/>
  <sheetViews>
    <sheetView tabSelected="1" view="pageBreakPreview" zoomScale="55" zoomScaleNormal="55" zoomScaleSheetLayoutView="55" zoomScalePageLayoutView="0" workbookViewId="0" topLeftCell="A1">
      <pane ySplit="8" topLeftCell="A9" activePane="bottomLeft" state="frozen"/>
      <selection pane="topLeft" activeCell="A1" sqref="A1"/>
      <selection pane="bottomLeft" activeCell="C3" sqref="C3"/>
    </sheetView>
  </sheetViews>
  <sheetFormatPr defaultColWidth="9.140625" defaultRowHeight="12.75"/>
  <cols>
    <col min="1" max="1" width="8.8515625" style="128" customWidth="1"/>
    <col min="2" max="2" width="51.8515625" style="240" customWidth="1"/>
    <col min="3" max="3" width="53.7109375" style="129" customWidth="1"/>
    <col min="4" max="4" width="16.57421875" style="130" customWidth="1"/>
    <col min="5" max="5" width="12.00390625" style="131" customWidth="1"/>
    <col min="6" max="7" width="14.7109375" style="22" customWidth="1"/>
    <col min="8" max="8" width="15.7109375" style="22" customWidth="1"/>
    <col min="9" max="9" width="16.140625" style="22" customWidth="1"/>
    <col min="10" max="10" width="13.140625" style="131" customWidth="1"/>
    <col min="11" max="14" width="14.00390625" style="22" customWidth="1"/>
    <col min="15" max="15" width="13.421875" style="131" customWidth="1"/>
    <col min="16" max="16" width="12.7109375" style="22" customWidth="1"/>
    <col min="17" max="17" width="14.28125" style="22" customWidth="1"/>
    <col min="18" max="18" width="12.7109375" style="22" customWidth="1"/>
    <col min="19" max="19" width="15.28125" style="22" customWidth="1"/>
    <col min="20" max="29" width="18.28125" style="22" customWidth="1"/>
    <col min="30" max="30" width="20.00390625" style="131" customWidth="1"/>
    <col min="31" max="31" width="30.57421875" style="40" customWidth="1"/>
    <col min="32" max="32" width="21.8515625" style="22" customWidth="1"/>
    <col min="33" max="33" width="20.8515625" style="189" customWidth="1"/>
    <col min="34" max="34" width="19.57421875" style="188" customWidth="1"/>
    <col min="35" max="35" width="25.00390625" style="22" customWidth="1"/>
    <col min="36" max="36" width="20.28125" style="22" customWidth="1"/>
    <col min="37" max="37" width="23.140625" style="22" customWidth="1"/>
    <col min="38" max="38" width="24.140625" style="22" customWidth="1"/>
    <col min="39" max="39" width="28.00390625" style="22" customWidth="1"/>
    <col min="40" max="50" width="15.140625" style="22" customWidth="1"/>
    <col min="51" max="54" width="9.140625" style="22" customWidth="1"/>
    <col min="55" max="16384" width="9.140625" style="18" customWidth="1"/>
  </cols>
  <sheetData>
    <row r="1" spans="1:54" s="32" customFormat="1" ht="15" customHeight="1">
      <c r="A1" s="23" t="s">
        <v>186</v>
      </c>
      <c r="B1" s="223"/>
      <c r="C1" s="24"/>
      <c r="D1" s="25"/>
      <c r="E1" s="26"/>
      <c r="F1" s="27"/>
      <c r="G1" s="27"/>
      <c r="H1" s="27"/>
      <c r="I1" s="27"/>
      <c r="J1" s="28"/>
      <c r="K1" s="29"/>
      <c r="L1" s="2"/>
      <c r="M1" s="2"/>
      <c r="N1" s="2"/>
      <c r="O1" s="2"/>
      <c r="P1" s="2"/>
      <c r="Q1" s="2"/>
      <c r="R1" s="2"/>
      <c r="S1" s="2"/>
      <c r="T1" s="2"/>
      <c r="U1" s="2"/>
      <c r="V1" s="30"/>
      <c r="W1" s="30"/>
      <c r="X1" s="30"/>
      <c r="Y1" s="30"/>
      <c r="Z1" s="30"/>
      <c r="AA1" s="30"/>
      <c r="AB1" s="30"/>
      <c r="AC1" s="30"/>
      <c r="AD1" s="30"/>
      <c r="AE1" s="284"/>
      <c r="AF1" s="31"/>
      <c r="AG1" s="154"/>
      <c r="AH1" s="155"/>
      <c r="AI1" s="31"/>
      <c r="AJ1" s="31"/>
      <c r="AK1" s="31"/>
      <c r="AL1" s="31"/>
      <c r="AM1" s="31"/>
      <c r="AN1" s="31"/>
      <c r="AO1" s="31"/>
      <c r="AP1" s="31"/>
      <c r="AQ1" s="31"/>
      <c r="AR1" s="31"/>
      <c r="AS1" s="31"/>
      <c r="AT1" s="31"/>
      <c r="AU1" s="31"/>
      <c r="AV1" s="31"/>
      <c r="AW1" s="31"/>
      <c r="AX1" s="31"/>
      <c r="AY1" s="31"/>
      <c r="AZ1" s="31"/>
      <c r="BA1" s="31"/>
      <c r="BB1" s="31"/>
    </row>
    <row r="2" spans="1:54" s="32" customFormat="1" ht="66.75" customHeight="1">
      <c r="A2" s="23" t="s">
        <v>185</v>
      </c>
      <c r="B2" s="223"/>
      <c r="C2" s="24"/>
      <c r="D2" s="25"/>
      <c r="E2" s="26"/>
      <c r="F2" s="27"/>
      <c r="G2" s="27"/>
      <c r="H2" s="27"/>
      <c r="I2" s="27"/>
      <c r="J2" s="28"/>
      <c r="K2" s="29"/>
      <c r="L2" s="277" t="s">
        <v>148</v>
      </c>
      <c r="M2" s="277"/>
      <c r="N2" s="277"/>
      <c r="O2" s="277"/>
      <c r="P2" s="277"/>
      <c r="Q2" s="277"/>
      <c r="R2" s="277"/>
      <c r="S2" s="277"/>
      <c r="T2" s="3"/>
      <c r="U2" s="3"/>
      <c r="V2" s="30"/>
      <c r="W2" s="30"/>
      <c r="X2" s="30"/>
      <c r="Y2" s="30"/>
      <c r="Z2" s="30"/>
      <c r="AA2" s="30"/>
      <c r="AB2" s="30"/>
      <c r="AC2" s="30"/>
      <c r="AD2" s="30"/>
      <c r="AE2" s="284"/>
      <c r="AF2" s="31"/>
      <c r="AG2" s="154"/>
      <c r="AH2" s="155"/>
      <c r="AI2" s="31"/>
      <c r="AJ2" s="31"/>
      <c r="AK2" s="31"/>
      <c r="AL2" s="31"/>
      <c r="AM2" s="31"/>
      <c r="AN2" s="31"/>
      <c r="AO2" s="31"/>
      <c r="AP2" s="31"/>
      <c r="AQ2" s="31"/>
      <c r="AR2" s="31"/>
      <c r="AS2" s="31"/>
      <c r="AT2" s="31"/>
      <c r="AU2" s="31"/>
      <c r="AV2" s="31"/>
      <c r="AW2" s="31"/>
      <c r="AX2" s="31"/>
      <c r="AY2" s="31"/>
      <c r="AZ2" s="31"/>
      <c r="BA2" s="31"/>
      <c r="BB2" s="31"/>
    </row>
    <row r="3" spans="1:54" s="32" customFormat="1" ht="66.75" customHeight="1">
      <c r="A3" s="23"/>
      <c r="B3" s="223"/>
      <c r="C3" s="24"/>
      <c r="D3" s="25"/>
      <c r="E3" s="26"/>
      <c r="F3" s="27"/>
      <c r="G3" s="27"/>
      <c r="H3" s="27"/>
      <c r="I3" s="27"/>
      <c r="J3" s="28"/>
      <c r="K3" s="29"/>
      <c r="L3" s="283" t="s">
        <v>147</v>
      </c>
      <c r="M3" s="283"/>
      <c r="N3" s="283"/>
      <c r="O3" s="283"/>
      <c r="P3" s="283"/>
      <c r="Q3" s="283"/>
      <c r="R3" s="283"/>
      <c r="S3" s="283"/>
      <c r="T3" s="3"/>
      <c r="U3" s="3"/>
      <c r="V3" s="30"/>
      <c r="W3" s="30"/>
      <c r="X3" s="30"/>
      <c r="Y3" s="30"/>
      <c r="Z3" s="30"/>
      <c r="AA3" s="30"/>
      <c r="AB3" s="30"/>
      <c r="AC3" s="30"/>
      <c r="AD3" s="30"/>
      <c r="AE3" s="216"/>
      <c r="AF3" s="31"/>
      <c r="AG3" s="154"/>
      <c r="AH3" s="155"/>
      <c r="AI3" s="31"/>
      <c r="AJ3" s="31"/>
      <c r="AK3" s="31"/>
      <c r="AL3" s="31"/>
      <c r="AM3" s="31"/>
      <c r="AN3" s="31"/>
      <c r="AO3" s="31"/>
      <c r="AP3" s="31"/>
      <c r="AQ3" s="31"/>
      <c r="AR3" s="31"/>
      <c r="AS3" s="31"/>
      <c r="AT3" s="31"/>
      <c r="AU3" s="31"/>
      <c r="AV3" s="31"/>
      <c r="AW3" s="31"/>
      <c r="AX3" s="31"/>
      <c r="AY3" s="31"/>
      <c r="AZ3" s="31"/>
      <c r="BA3" s="31"/>
      <c r="BB3" s="31"/>
    </row>
    <row r="4" spans="2:41" s="32" customFormat="1" ht="34.5" customHeight="1">
      <c r="B4" s="224"/>
      <c r="C4" s="291" t="s">
        <v>146</v>
      </c>
      <c r="D4" s="291"/>
      <c r="E4" s="291"/>
      <c r="F4" s="291"/>
      <c r="G4" s="291"/>
      <c r="H4" s="291"/>
      <c r="I4" s="291"/>
      <c r="J4" s="291"/>
      <c r="K4" s="291"/>
      <c r="L4" s="291"/>
      <c r="M4" s="291"/>
      <c r="N4" s="291"/>
      <c r="O4" s="291"/>
      <c r="P4" s="291"/>
      <c r="Q4" s="291"/>
      <c r="R4" s="291"/>
      <c r="S4" s="4"/>
      <c r="T4" s="4"/>
      <c r="U4" s="4"/>
      <c r="V4" s="4"/>
      <c r="W4" s="4"/>
      <c r="X4" s="4"/>
      <c r="Y4" s="4"/>
      <c r="Z4" s="4"/>
      <c r="AA4" s="4"/>
      <c r="AB4" s="4"/>
      <c r="AC4" s="4"/>
      <c r="AD4" s="4"/>
      <c r="AE4" s="33"/>
      <c r="AF4" s="285"/>
      <c r="AG4" s="285"/>
      <c r="AH4" s="285"/>
      <c r="AI4" s="285"/>
      <c r="AJ4" s="285"/>
      <c r="AK4" s="285"/>
      <c r="AL4" s="285"/>
      <c r="AM4" s="285"/>
      <c r="AN4" s="285"/>
      <c r="AO4" s="285"/>
    </row>
    <row r="5" spans="1:54" s="32" customFormat="1" ht="10.5" customHeight="1">
      <c r="A5" s="23"/>
      <c r="B5" s="225"/>
      <c r="C5" s="34"/>
      <c r="D5" s="35"/>
      <c r="E5" s="36"/>
      <c r="F5" s="37"/>
      <c r="G5" s="37"/>
      <c r="H5" s="37"/>
      <c r="I5" s="37"/>
      <c r="J5" s="38"/>
      <c r="K5" s="5"/>
      <c r="L5" s="5"/>
      <c r="M5" s="5"/>
      <c r="N5" s="5"/>
      <c r="O5" s="38"/>
      <c r="P5" s="5"/>
      <c r="Q5" s="5"/>
      <c r="R5" s="5"/>
      <c r="S5" s="5"/>
      <c r="T5" s="5"/>
      <c r="U5" s="5"/>
      <c r="V5" s="5"/>
      <c r="W5" s="5"/>
      <c r="X5" s="5"/>
      <c r="Y5" s="5"/>
      <c r="Z5" s="5"/>
      <c r="AA5" s="5"/>
      <c r="AB5" s="5"/>
      <c r="AC5" s="5"/>
      <c r="AD5" s="39"/>
      <c r="AE5" s="40"/>
      <c r="AF5" s="31"/>
      <c r="AG5" s="154"/>
      <c r="AH5" s="155"/>
      <c r="AI5" s="31"/>
      <c r="AJ5" s="31"/>
      <c r="AK5" s="31"/>
      <c r="AL5" s="31"/>
      <c r="AM5" s="31"/>
      <c r="AN5" s="31"/>
      <c r="AO5" s="31"/>
      <c r="AP5" s="31"/>
      <c r="AQ5" s="31"/>
      <c r="AR5" s="31"/>
      <c r="AS5" s="31"/>
      <c r="AT5" s="31"/>
      <c r="AU5" s="31"/>
      <c r="AV5" s="31"/>
      <c r="AW5" s="31"/>
      <c r="AX5" s="31"/>
      <c r="AY5" s="31"/>
      <c r="AZ5" s="31"/>
      <c r="BA5" s="31"/>
      <c r="BB5" s="31"/>
    </row>
    <row r="6" spans="1:34" s="13" customFormat="1" ht="24.75" customHeight="1">
      <c r="A6" s="262" t="s">
        <v>1</v>
      </c>
      <c r="B6" s="280" t="s">
        <v>26</v>
      </c>
      <c r="C6" s="261" t="s">
        <v>27</v>
      </c>
      <c r="D6" s="292" t="s">
        <v>2</v>
      </c>
      <c r="E6" s="261" t="s">
        <v>34</v>
      </c>
      <c r="F6" s="261"/>
      <c r="G6" s="261"/>
      <c r="H6" s="261"/>
      <c r="I6" s="261"/>
      <c r="J6" s="261"/>
      <c r="K6" s="261"/>
      <c r="L6" s="261"/>
      <c r="M6" s="261"/>
      <c r="N6" s="261"/>
      <c r="O6" s="261"/>
      <c r="P6" s="261"/>
      <c r="Q6" s="261"/>
      <c r="R6" s="261"/>
      <c r="S6" s="261"/>
      <c r="T6" s="261" t="s">
        <v>34</v>
      </c>
      <c r="U6" s="261"/>
      <c r="V6" s="261"/>
      <c r="W6" s="261"/>
      <c r="X6" s="261"/>
      <c r="Y6" s="261"/>
      <c r="Z6" s="261"/>
      <c r="AA6" s="261"/>
      <c r="AB6" s="261"/>
      <c r="AC6" s="261"/>
      <c r="AD6" s="278" t="s">
        <v>16</v>
      </c>
      <c r="AE6" s="43"/>
      <c r="AG6" s="156"/>
      <c r="AH6" s="156"/>
    </row>
    <row r="7" spans="1:34" s="13" customFormat="1" ht="24.75" customHeight="1">
      <c r="A7" s="263"/>
      <c r="B7" s="281"/>
      <c r="C7" s="261"/>
      <c r="D7" s="293"/>
      <c r="E7" s="261" t="s">
        <v>76</v>
      </c>
      <c r="F7" s="261"/>
      <c r="G7" s="261"/>
      <c r="H7" s="261"/>
      <c r="I7" s="261"/>
      <c r="J7" s="261" t="s">
        <v>78</v>
      </c>
      <c r="K7" s="261"/>
      <c r="L7" s="261"/>
      <c r="M7" s="261"/>
      <c r="N7" s="261"/>
      <c r="O7" s="261" t="s">
        <v>77</v>
      </c>
      <c r="P7" s="261"/>
      <c r="Q7" s="261"/>
      <c r="R7" s="261"/>
      <c r="S7" s="261"/>
      <c r="T7" s="261" t="s">
        <v>79</v>
      </c>
      <c r="U7" s="261"/>
      <c r="V7" s="261"/>
      <c r="W7" s="261"/>
      <c r="X7" s="261"/>
      <c r="Y7" s="261" t="s">
        <v>80</v>
      </c>
      <c r="Z7" s="261"/>
      <c r="AA7" s="261"/>
      <c r="AB7" s="261"/>
      <c r="AC7" s="261"/>
      <c r="AD7" s="279"/>
      <c r="AE7" s="43"/>
      <c r="AG7" s="156"/>
      <c r="AH7" s="156"/>
    </row>
    <row r="8" spans="1:34" s="13" customFormat="1" ht="37.5" customHeight="1">
      <c r="A8" s="263"/>
      <c r="B8" s="282"/>
      <c r="C8" s="261"/>
      <c r="D8" s="293"/>
      <c r="E8" s="6" t="s">
        <v>0</v>
      </c>
      <c r="F8" s="44" t="s">
        <v>3</v>
      </c>
      <c r="G8" s="44" t="s">
        <v>4</v>
      </c>
      <c r="H8" s="44" t="s">
        <v>5</v>
      </c>
      <c r="I8" s="44" t="s">
        <v>6</v>
      </c>
      <c r="J8" s="45" t="s">
        <v>0</v>
      </c>
      <c r="K8" s="44" t="s">
        <v>3</v>
      </c>
      <c r="L8" s="44" t="s">
        <v>4</v>
      </c>
      <c r="M8" s="44" t="s">
        <v>5</v>
      </c>
      <c r="N8" s="44" t="s">
        <v>6</v>
      </c>
      <c r="O8" s="45" t="s">
        <v>0</v>
      </c>
      <c r="P8" s="44" t="s">
        <v>3</v>
      </c>
      <c r="Q8" s="44" t="s">
        <v>4</v>
      </c>
      <c r="R8" s="44" t="s">
        <v>5</v>
      </c>
      <c r="S8" s="44" t="s">
        <v>6</v>
      </c>
      <c r="T8" s="6" t="s">
        <v>0</v>
      </c>
      <c r="U8" s="41" t="s">
        <v>3</v>
      </c>
      <c r="V8" s="41" t="s">
        <v>4</v>
      </c>
      <c r="W8" s="41" t="s">
        <v>5</v>
      </c>
      <c r="X8" s="41" t="s">
        <v>6</v>
      </c>
      <c r="Y8" s="6" t="s">
        <v>0</v>
      </c>
      <c r="Z8" s="41" t="s">
        <v>3</v>
      </c>
      <c r="AA8" s="41" t="s">
        <v>4</v>
      </c>
      <c r="AB8" s="41" t="s">
        <v>5</v>
      </c>
      <c r="AC8" s="41" t="s">
        <v>6</v>
      </c>
      <c r="AD8" s="279"/>
      <c r="AE8" s="43"/>
      <c r="AG8" s="156"/>
      <c r="AH8" s="156"/>
    </row>
    <row r="9" spans="1:34" s="48" customFormat="1" ht="18.75">
      <c r="A9" s="46">
        <v>1</v>
      </c>
      <c r="B9" s="7">
        <v>2</v>
      </c>
      <c r="C9" s="7">
        <v>3</v>
      </c>
      <c r="D9" s="47">
        <v>4</v>
      </c>
      <c r="E9" s="7">
        <v>5</v>
      </c>
      <c r="F9" s="7">
        <v>6</v>
      </c>
      <c r="G9" s="7">
        <v>7</v>
      </c>
      <c r="H9" s="7">
        <v>8</v>
      </c>
      <c r="I9" s="7">
        <v>9</v>
      </c>
      <c r="J9" s="7">
        <v>10</v>
      </c>
      <c r="K9" s="7">
        <v>11</v>
      </c>
      <c r="L9" s="7">
        <v>12</v>
      </c>
      <c r="M9" s="7">
        <v>13</v>
      </c>
      <c r="N9" s="7">
        <v>14</v>
      </c>
      <c r="O9" s="7">
        <v>15</v>
      </c>
      <c r="P9" s="7">
        <v>16</v>
      </c>
      <c r="Q9" s="7">
        <v>17</v>
      </c>
      <c r="R9" s="7">
        <v>18</v>
      </c>
      <c r="S9" s="46">
        <v>19</v>
      </c>
      <c r="T9" s="7">
        <v>20</v>
      </c>
      <c r="U9" s="7">
        <v>21</v>
      </c>
      <c r="V9" s="47">
        <v>22</v>
      </c>
      <c r="W9" s="7">
        <v>23</v>
      </c>
      <c r="X9" s="7">
        <v>24</v>
      </c>
      <c r="Y9" s="7">
        <v>25</v>
      </c>
      <c r="Z9" s="7">
        <v>26</v>
      </c>
      <c r="AA9" s="7">
        <v>27</v>
      </c>
      <c r="AB9" s="7">
        <v>28</v>
      </c>
      <c r="AC9" s="7">
        <v>29</v>
      </c>
      <c r="AD9" s="7">
        <v>30</v>
      </c>
      <c r="AG9" s="157"/>
      <c r="AH9" s="157"/>
    </row>
    <row r="10" spans="1:34" s="50" customFormat="1" ht="35.25" customHeight="1">
      <c r="A10" s="264" t="s">
        <v>195</v>
      </c>
      <c r="B10" s="265"/>
      <c r="C10" s="265"/>
      <c r="D10" s="265"/>
      <c r="E10" s="265"/>
      <c r="F10" s="265"/>
      <c r="G10" s="265"/>
      <c r="H10" s="265"/>
      <c r="I10" s="265"/>
      <c r="J10" s="265"/>
      <c r="K10" s="265"/>
      <c r="L10" s="265"/>
      <c r="M10" s="265"/>
      <c r="N10" s="265"/>
      <c r="O10" s="265"/>
      <c r="P10" s="265"/>
      <c r="Q10" s="265"/>
      <c r="R10" s="265"/>
      <c r="S10" s="265"/>
      <c r="T10" s="267"/>
      <c r="U10" s="267"/>
      <c r="V10" s="267"/>
      <c r="W10" s="267"/>
      <c r="X10" s="267"/>
      <c r="Y10" s="267"/>
      <c r="Z10" s="267"/>
      <c r="AA10" s="267"/>
      <c r="AB10" s="267"/>
      <c r="AC10" s="267"/>
      <c r="AD10" s="267"/>
      <c r="AE10" s="49"/>
      <c r="AG10" s="158"/>
      <c r="AH10" s="159"/>
    </row>
    <row r="11" spans="1:34" s="50" customFormat="1" ht="35.25" customHeight="1">
      <c r="A11" s="264" t="s">
        <v>196</v>
      </c>
      <c r="B11" s="265"/>
      <c r="C11" s="265"/>
      <c r="D11" s="265"/>
      <c r="E11" s="265"/>
      <c r="F11" s="265"/>
      <c r="G11" s="265"/>
      <c r="H11" s="265"/>
      <c r="I11" s="265"/>
      <c r="J11" s="265"/>
      <c r="K11" s="265"/>
      <c r="L11" s="265"/>
      <c r="M11" s="265"/>
      <c r="N11" s="265"/>
      <c r="O11" s="265"/>
      <c r="P11" s="265"/>
      <c r="Q11" s="265"/>
      <c r="R11" s="265"/>
      <c r="S11" s="265"/>
      <c r="T11" s="267"/>
      <c r="U11" s="267"/>
      <c r="V11" s="267"/>
      <c r="W11" s="267"/>
      <c r="X11" s="267"/>
      <c r="Y11" s="267"/>
      <c r="Z11" s="267"/>
      <c r="AA11" s="267"/>
      <c r="AB11" s="267"/>
      <c r="AC11" s="267"/>
      <c r="AD11" s="267"/>
      <c r="AE11" s="49"/>
      <c r="AG11" s="158"/>
      <c r="AH11" s="159"/>
    </row>
    <row r="12" spans="1:34" s="54" customFormat="1" ht="79.5" customHeight="1">
      <c r="A12" s="51" t="s">
        <v>68</v>
      </c>
      <c r="B12" s="226" t="s">
        <v>125</v>
      </c>
      <c r="C12" s="52" t="s">
        <v>130</v>
      </c>
      <c r="D12" s="53">
        <v>2022</v>
      </c>
      <c r="E12" s="149">
        <f>SUM(F12:I12)</f>
        <v>3928</v>
      </c>
      <c r="F12" s="150">
        <v>3928</v>
      </c>
      <c r="G12" s="150">
        <v>0</v>
      </c>
      <c r="H12" s="150">
        <v>0</v>
      </c>
      <c r="I12" s="150">
        <v>0</v>
      </c>
      <c r="J12" s="149">
        <f>SUM(K12:N12)</f>
        <v>3928</v>
      </c>
      <c r="K12" s="150">
        <v>3928</v>
      </c>
      <c r="L12" s="150">
        <v>0</v>
      </c>
      <c r="M12" s="150">
        <v>0</v>
      </c>
      <c r="N12" s="150">
        <v>0</v>
      </c>
      <c r="O12" s="149">
        <f>SUM(P12:S12)</f>
        <v>0</v>
      </c>
      <c r="P12" s="150">
        <v>0</v>
      </c>
      <c r="Q12" s="150">
        <v>0</v>
      </c>
      <c r="R12" s="150">
        <v>0</v>
      </c>
      <c r="S12" s="150">
        <v>0</v>
      </c>
      <c r="T12" s="149">
        <f>SUM(U12:X12)</f>
        <v>0</v>
      </c>
      <c r="U12" s="150">
        <v>0</v>
      </c>
      <c r="V12" s="150">
        <v>0</v>
      </c>
      <c r="W12" s="150">
        <v>0</v>
      </c>
      <c r="X12" s="150">
        <v>0</v>
      </c>
      <c r="Y12" s="149">
        <f>SUM(Z12:AC12)</f>
        <v>0</v>
      </c>
      <c r="Z12" s="150">
        <v>0</v>
      </c>
      <c r="AA12" s="150">
        <v>0</v>
      </c>
      <c r="AB12" s="150">
        <v>0</v>
      </c>
      <c r="AC12" s="150">
        <v>0</v>
      </c>
      <c r="AD12" s="152">
        <f>SUM(E12,J12,O12,T12,Y12)</f>
        <v>7856</v>
      </c>
      <c r="AE12" s="33"/>
      <c r="AG12" s="160"/>
      <c r="AH12" s="161"/>
    </row>
    <row r="13" spans="1:54" s="32" customFormat="1" ht="88.5" customHeight="1">
      <c r="A13" s="51" t="s">
        <v>9</v>
      </c>
      <c r="B13" s="227" t="s">
        <v>163</v>
      </c>
      <c r="C13" s="52" t="s">
        <v>45</v>
      </c>
      <c r="D13" s="53">
        <v>2026</v>
      </c>
      <c r="E13" s="149">
        <f aca="true" t="shared" si="0" ref="E13:E36">SUM(F13:I13)</f>
        <v>0</v>
      </c>
      <c r="F13" s="150">
        <v>0</v>
      </c>
      <c r="G13" s="150">
        <v>0</v>
      </c>
      <c r="H13" s="150">
        <v>0</v>
      </c>
      <c r="I13" s="150">
        <v>0</v>
      </c>
      <c r="J13" s="149">
        <f>SUM(K13:N13)</f>
        <v>0</v>
      </c>
      <c r="K13" s="150">
        <v>0</v>
      </c>
      <c r="L13" s="150">
        <v>0</v>
      </c>
      <c r="M13" s="150">
        <v>0</v>
      </c>
      <c r="N13" s="150">
        <v>0</v>
      </c>
      <c r="O13" s="149">
        <f>SUM(P13:S13)</f>
        <v>0</v>
      </c>
      <c r="P13" s="150">
        <v>0</v>
      </c>
      <c r="Q13" s="150">
        <v>0</v>
      </c>
      <c r="R13" s="150">
        <v>0</v>
      </c>
      <c r="S13" s="150">
        <v>0</v>
      </c>
      <c r="T13" s="149">
        <f>SUM(U13:X13)</f>
        <v>0</v>
      </c>
      <c r="U13" s="150">
        <v>0</v>
      </c>
      <c r="V13" s="150">
        <v>0</v>
      </c>
      <c r="W13" s="150">
        <v>0</v>
      </c>
      <c r="X13" s="150">
        <v>0</v>
      </c>
      <c r="Y13" s="149">
        <f>SUM(Z13:AC13)</f>
        <v>0</v>
      </c>
      <c r="Z13" s="150">
        <v>0</v>
      </c>
      <c r="AA13" s="150">
        <v>0</v>
      </c>
      <c r="AB13" s="150">
        <v>0</v>
      </c>
      <c r="AC13" s="150">
        <v>0</v>
      </c>
      <c r="AD13" s="152">
        <f aca="true" t="shared" si="1" ref="AD13:AD36">SUM(E13,J13,O13,T13,Y13)</f>
        <v>0</v>
      </c>
      <c r="AE13" s="217"/>
      <c r="AF13" s="148"/>
      <c r="AG13" s="162"/>
      <c r="AH13" s="162"/>
      <c r="AI13" s="148"/>
      <c r="AJ13" s="148"/>
      <c r="AK13" s="148"/>
      <c r="AL13" s="148"/>
      <c r="AM13" s="148"/>
      <c r="AN13" s="148"/>
      <c r="AO13" s="148"/>
      <c r="AP13" s="148"/>
      <c r="AQ13" s="148"/>
      <c r="AR13" s="148"/>
      <c r="AS13" s="148"/>
      <c r="AT13" s="148"/>
      <c r="AU13" s="148"/>
      <c r="AV13" s="148"/>
      <c r="AW13" s="148"/>
      <c r="AX13" s="31"/>
      <c r="AY13" s="31"/>
      <c r="AZ13" s="31"/>
      <c r="BA13" s="31"/>
      <c r="BB13" s="31"/>
    </row>
    <row r="14" spans="1:34" s="54" customFormat="1" ht="87.75" customHeight="1">
      <c r="A14" s="51" t="s">
        <v>48</v>
      </c>
      <c r="B14" s="227" t="s">
        <v>164</v>
      </c>
      <c r="C14" s="52" t="s">
        <v>45</v>
      </c>
      <c r="D14" s="53">
        <v>2026</v>
      </c>
      <c r="E14" s="149">
        <f t="shared" si="0"/>
        <v>0</v>
      </c>
      <c r="F14" s="150">
        <v>0</v>
      </c>
      <c r="G14" s="150">
        <v>0</v>
      </c>
      <c r="H14" s="150">
        <v>0</v>
      </c>
      <c r="I14" s="150">
        <v>0</v>
      </c>
      <c r="J14" s="149">
        <f>SUM(K14:N14)</f>
        <v>0</v>
      </c>
      <c r="K14" s="150">
        <v>0</v>
      </c>
      <c r="L14" s="150">
        <v>0</v>
      </c>
      <c r="M14" s="150">
        <v>0</v>
      </c>
      <c r="N14" s="150">
        <v>0</v>
      </c>
      <c r="O14" s="149">
        <f>SUM(P14:S14)</f>
        <v>0</v>
      </c>
      <c r="P14" s="150">
        <v>0</v>
      </c>
      <c r="Q14" s="150">
        <v>0</v>
      </c>
      <c r="R14" s="150">
        <v>0</v>
      </c>
      <c r="S14" s="150">
        <v>0</v>
      </c>
      <c r="T14" s="149">
        <f>SUM(U14:X14)</f>
        <v>0</v>
      </c>
      <c r="U14" s="150">
        <v>0</v>
      </c>
      <c r="V14" s="150">
        <v>0</v>
      </c>
      <c r="W14" s="150">
        <v>0</v>
      </c>
      <c r="X14" s="150">
        <v>0</v>
      </c>
      <c r="Y14" s="149">
        <f>SUM(Z14:AC14)</f>
        <v>0</v>
      </c>
      <c r="Z14" s="150">
        <v>0</v>
      </c>
      <c r="AA14" s="150">
        <v>0</v>
      </c>
      <c r="AB14" s="150">
        <v>0</v>
      </c>
      <c r="AC14" s="150">
        <v>0</v>
      </c>
      <c r="AD14" s="152">
        <f t="shared" si="1"/>
        <v>0</v>
      </c>
      <c r="AE14" s="217"/>
      <c r="AG14" s="160"/>
      <c r="AH14" s="160"/>
    </row>
    <row r="15" spans="1:34" s="54" customFormat="1" ht="84" customHeight="1">
      <c r="A15" s="51" t="s">
        <v>10</v>
      </c>
      <c r="B15" s="227" t="s">
        <v>165</v>
      </c>
      <c r="C15" s="52" t="s">
        <v>45</v>
      </c>
      <c r="D15" s="53">
        <v>2026</v>
      </c>
      <c r="E15" s="149">
        <f t="shared" si="0"/>
        <v>0</v>
      </c>
      <c r="F15" s="150">
        <v>0</v>
      </c>
      <c r="G15" s="150">
        <v>0</v>
      </c>
      <c r="H15" s="150">
        <v>0</v>
      </c>
      <c r="I15" s="150">
        <v>0</v>
      </c>
      <c r="J15" s="149">
        <f>SUM(K15:N15)</f>
        <v>0</v>
      </c>
      <c r="K15" s="150">
        <v>0</v>
      </c>
      <c r="L15" s="150">
        <v>0</v>
      </c>
      <c r="M15" s="150">
        <v>0</v>
      </c>
      <c r="N15" s="150">
        <v>0</v>
      </c>
      <c r="O15" s="149">
        <f>SUM(P15:S15)</f>
        <v>0</v>
      </c>
      <c r="P15" s="150">
        <v>0</v>
      </c>
      <c r="Q15" s="150">
        <v>0</v>
      </c>
      <c r="R15" s="150">
        <v>0</v>
      </c>
      <c r="S15" s="150">
        <v>0</v>
      </c>
      <c r="T15" s="149">
        <f>SUM(U15:X15)</f>
        <v>0</v>
      </c>
      <c r="U15" s="150">
        <v>0</v>
      </c>
      <c r="V15" s="150">
        <v>0</v>
      </c>
      <c r="W15" s="150">
        <v>0</v>
      </c>
      <c r="X15" s="150">
        <v>0</v>
      </c>
      <c r="Y15" s="149">
        <f>SUM(Z15:AC15)</f>
        <v>0</v>
      </c>
      <c r="Z15" s="150">
        <v>0</v>
      </c>
      <c r="AA15" s="150">
        <v>0</v>
      </c>
      <c r="AB15" s="150">
        <v>0</v>
      </c>
      <c r="AC15" s="150">
        <v>0</v>
      </c>
      <c r="AD15" s="152">
        <f t="shared" si="1"/>
        <v>0</v>
      </c>
      <c r="AE15" s="217"/>
      <c r="AG15" s="160"/>
      <c r="AH15" s="160"/>
    </row>
    <row r="16" spans="1:34" s="54" customFormat="1" ht="82.5" customHeight="1">
      <c r="A16" s="51" t="s">
        <v>11</v>
      </c>
      <c r="B16" s="226" t="s">
        <v>128</v>
      </c>
      <c r="C16" s="219" t="s">
        <v>132</v>
      </c>
      <c r="D16" s="53">
        <v>2026</v>
      </c>
      <c r="E16" s="149">
        <f t="shared" si="0"/>
        <v>0</v>
      </c>
      <c r="F16" s="150">
        <v>0</v>
      </c>
      <c r="G16" s="150">
        <v>0</v>
      </c>
      <c r="H16" s="150">
        <v>0</v>
      </c>
      <c r="I16" s="150">
        <v>0</v>
      </c>
      <c r="J16" s="149">
        <f>SUM(K16:N16)</f>
        <v>0</v>
      </c>
      <c r="K16" s="150">
        <v>0</v>
      </c>
      <c r="L16" s="150">
        <v>0</v>
      </c>
      <c r="M16" s="150">
        <v>0</v>
      </c>
      <c r="N16" s="150">
        <v>0</v>
      </c>
      <c r="O16" s="149">
        <f>SUM(P16:S16)</f>
        <v>0</v>
      </c>
      <c r="P16" s="150">
        <v>0</v>
      </c>
      <c r="Q16" s="150">
        <v>0</v>
      </c>
      <c r="R16" s="150">
        <v>0</v>
      </c>
      <c r="S16" s="150">
        <v>0</v>
      </c>
      <c r="T16" s="149">
        <f>SUM(U16:X16)</f>
        <v>0</v>
      </c>
      <c r="U16" s="150">
        <v>0</v>
      </c>
      <c r="V16" s="150">
        <v>0</v>
      </c>
      <c r="W16" s="150">
        <v>0</v>
      </c>
      <c r="X16" s="150">
        <v>0</v>
      </c>
      <c r="Y16" s="149">
        <f>SUM(Z16:AC16)</f>
        <v>0</v>
      </c>
      <c r="Z16" s="150">
        <v>0</v>
      </c>
      <c r="AA16" s="150">
        <v>0</v>
      </c>
      <c r="AB16" s="150">
        <v>0</v>
      </c>
      <c r="AC16" s="150">
        <v>0</v>
      </c>
      <c r="AD16" s="152">
        <f t="shared" si="1"/>
        <v>0</v>
      </c>
      <c r="AE16" s="33"/>
      <c r="AG16" s="160"/>
      <c r="AH16" s="160"/>
    </row>
    <row r="17" spans="1:34" s="54" customFormat="1" ht="56.25" customHeight="1">
      <c r="A17" s="51" t="s">
        <v>18</v>
      </c>
      <c r="B17" s="226" t="s">
        <v>95</v>
      </c>
      <c r="C17" s="219" t="s">
        <v>152</v>
      </c>
      <c r="D17" s="53">
        <v>2026</v>
      </c>
      <c r="E17" s="149">
        <f t="shared" si="0"/>
        <v>0</v>
      </c>
      <c r="F17" s="150">
        <v>0</v>
      </c>
      <c r="G17" s="150">
        <v>0</v>
      </c>
      <c r="H17" s="150">
        <v>0</v>
      </c>
      <c r="I17" s="150">
        <v>0</v>
      </c>
      <c r="J17" s="149">
        <f>K17+L17+M17+N17</f>
        <v>0</v>
      </c>
      <c r="K17" s="150">
        <v>0</v>
      </c>
      <c r="L17" s="150">
        <v>0</v>
      </c>
      <c r="M17" s="150">
        <v>0</v>
      </c>
      <c r="N17" s="150">
        <v>0</v>
      </c>
      <c r="O17" s="149">
        <f>P17+Q17+R17+S17</f>
        <v>0</v>
      </c>
      <c r="P17" s="150">
        <v>0</v>
      </c>
      <c r="Q17" s="150">
        <v>0</v>
      </c>
      <c r="R17" s="150">
        <v>0</v>
      </c>
      <c r="S17" s="150">
        <v>0</v>
      </c>
      <c r="T17" s="149">
        <f>U17+V17+W17+X17</f>
        <v>0</v>
      </c>
      <c r="U17" s="150">
        <v>0</v>
      </c>
      <c r="V17" s="150">
        <v>0</v>
      </c>
      <c r="W17" s="150">
        <v>0</v>
      </c>
      <c r="X17" s="150">
        <v>0</v>
      </c>
      <c r="Y17" s="149">
        <f>Z17+AA17+AB17+AC17</f>
        <v>0</v>
      </c>
      <c r="Z17" s="150">
        <v>0</v>
      </c>
      <c r="AA17" s="150">
        <v>0</v>
      </c>
      <c r="AB17" s="150">
        <v>0</v>
      </c>
      <c r="AC17" s="150">
        <v>0</v>
      </c>
      <c r="AD17" s="152">
        <f t="shared" si="1"/>
        <v>0</v>
      </c>
      <c r="AE17" s="33"/>
      <c r="AG17" s="160"/>
      <c r="AH17" s="161"/>
    </row>
    <row r="18" spans="1:34" s="54" customFormat="1" ht="70.5" customHeight="1">
      <c r="A18" s="51" t="s">
        <v>19</v>
      </c>
      <c r="B18" s="226" t="s">
        <v>166</v>
      </c>
      <c r="C18" s="219" t="s">
        <v>152</v>
      </c>
      <c r="D18" s="53">
        <v>2026</v>
      </c>
      <c r="E18" s="149">
        <f t="shared" si="0"/>
        <v>0</v>
      </c>
      <c r="F18" s="150">
        <v>0</v>
      </c>
      <c r="G18" s="150">
        <v>0</v>
      </c>
      <c r="H18" s="150">
        <v>0</v>
      </c>
      <c r="I18" s="150">
        <v>0</v>
      </c>
      <c r="J18" s="149">
        <f>SUM(K18:N18)</f>
        <v>0</v>
      </c>
      <c r="K18" s="150">
        <v>0</v>
      </c>
      <c r="L18" s="150">
        <v>0</v>
      </c>
      <c r="M18" s="150">
        <v>0</v>
      </c>
      <c r="N18" s="150">
        <v>0</v>
      </c>
      <c r="O18" s="149">
        <f>SUM(P18:S18)</f>
        <v>0</v>
      </c>
      <c r="P18" s="150">
        <v>0</v>
      </c>
      <c r="Q18" s="150">
        <v>0</v>
      </c>
      <c r="R18" s="150">
        <v>0</v>
      </c>
      <c r="S18" s="150">
        <v>0</v>
      </c>
      <c r="T18" s="149">
        <f>SUM(U18:X18)</f>
        <v>0</v>
      </c>
      <c r="U18" s="150">
        <v>0</v>
      </c>
      <c r="V18" s="150">
        <v>0</v>
      </c>
      <c r="W18" s="150">
        <v>0</v>
      </c>
      <c r="X18" s="150">
        <v>0</v>
      </c>
      <c r="Y18" s="149">
        <f>SUM(Z18:AC18)</f>
        <v>0</v>
      </c>
      <c r="Z18" s="150">
        <v>0</v>
      </c>
      <c r="AA18" s="150">
        <v>0</v>
      </c>
      <c r="AB18" s="150">
        <v>0</v>
      </c>
      <c r="AC18" s="150">
        <v>0</v>
      </c>
      <c r="AD18" s="152">
        <f t="shared" si="1"/>
        <v>0</v>
      </c>
      <c r="AE18" s="33"/>
      <c r="AG18" s="160"/>
      <c r="AH18" s="160"/>
    </row>
    <row r="19" spans="1:34" s="54" customFormat="1" ht="69" customHeight="1">
      <c r="A19" s="51" t="s">
        <v>20</v>
      </c>
      <c r="B19" s="228" t="s">
        <v>149</v>
      </c>
      <c r="C19" s="52" t="s">
        <v>189</v>
      </c>
      <c r="D19" s="53">
        <v>2022</v>
      </c>
      <c r="E19" s="149">
        <f t="shared" si="0"/>
        <v>154</v>
      </c>
      <c r="F19" s="150">
        <v>154</v>
      </c>
      <c r="G19" s="150">
        <v>0</v>
      </c>
      <c r="H19" s="150">
        <v>0</v>
      </c>
      <c r="I19" s="150">
        <v>0</v>
      </c>
      <c r="J19" s="149">
        <f aca="true" t="shared" si="2" ref="J19:J36">K19+L19+M19+N19</f>
        <v>0</v>
      </c>
      <c r="K19" s="150">
        <v>0</v>
      </c>
      <c r="L19" s="150">
        <v>0</v>
      </c>
      <c r="M19" s="150">
        <v>0</v>
      </c>
      <c r="N19" s="150">
        <v>0</v>
      </c>
      <c r="O19" s="149">
        <f>P19+Q19+R19+S19</f>
        <v>0</v>
      </c>
      <c r="P19" s="150">
        <v>0</v>
      </c>
      <c r="Q19" s="150">
        <v>0</v>
      </c>
      <c r="R19" s="150">
        <v>0</v>
      </c>
      <c r="S19" s="150">
        <v>0</v>
      </c>
      <c r="T19" s="149">
        <f>U19+V19+W19+X19</f>
        <v>0</v>
      </c>
      <c r="U19" s="150">
        <v>0</v>
      </c>
      <c r="V19" s="150">
        <v>0</v>
      </c>
      <c r="W19" s="150">
        <v>0</v>
      </c>
      <c r="X19" s="150">
        <v>0</v>
      </c>
      <c r="Y19" s="149">
        <f>Z19+AA19+AB19+AC19</f>
        <v>0</v>
      </c>
      <c r="Z19" s="150">
        <v>0</v>
      </c>
      <c r="AA19" s="150">
        <v>0</v>
      </c>
      <c r="AB19" s="150">
        <v>0</v>
      </c>
      <c r="AC19" s="150">
        <v>0</v>
      </c>
      <c r="AD19" s="152">
        <f t="shared" si="1"/>
        <v>154</v>
      </c>
      <c r="AE19" s="33"/>
      <c r="AG19" s="160"/>
      <c r="AH19" s="161"/>
    </row>
    <row r="20" spans="1:34" s="54" customFormat="1" ht="56.25" customHeight="1">
      <c r="A20" s="51" t="s">
        <v>21</v>
      </c>
      <c r="B20" s="226" t="s">
        <v>153</v>
      </c>
      <c r="C20" s="52" t="s">
        <v>133</v>
      </c>
      <c r="D20" s="53" t="s">
        <v>209</v>
      </c>
      <c r="E20" s="149">
        <f t="shared" si="0"/>
        <v>513</v>
      </c>
      <c r="F20" s="150">
        <v>513</v>
      </c>
      <c r="G20" s="150">
        <v>0</v>
      </c>
      <c r="H20" s="150">
        <v>0</v>
      </c>
      <c r="I20" s="150">
        <v>0</v>
      </c>
      <c r="J20" s="149">
        <f t="shared" si="2"/>
        <v>915</v>
      </c>
      <c r="K20" s="150">
        <f>1097-182</f>
        <v>915</v>
      </c>
      <c r="L20" s="150">
        <v>0</v>
      </c>
      <c r="M20" s="150">
        <v>0</v>
      </c>
      <c r="N20" s="150">
        <v>0</v>
      </c>
      <c r="O20" s="149">
        <f>P20+Q20+R20+S20</f>
        <v>1097</v>
      </c>
      <c r="P20" s="150">
        <v>1097</v>
      </c>
      <c r="Q20" s="150">
        <v>0</v>
      </c>
      <c r="R20" s="150">
        <v>0</v>
      </c>
      <c r="S20" s="150">
        <v>0</v>
      </c>
      <c r="T20" s="149">
        <f>U20+V20+W20+X20</f>
        <v>0</v>
      </c>
      <c r="U20" s="150">
        <v>0</v>
      </c>
      <c r="V20" s="150">
        <v>0</v>
      </c>
      <c r="W20" s="150">
        <v>0</v>
      </c>
      <c r="X20" s="150">
        <v>0</v>
      </c>
      <c r="Y20" s="149">
        <f>Z20+AA20+AB20+AC20</f>
        <v>1247</v>
      </c>
      <c r="Z20" s="150">
        <v>1247</v>
      </c>
      <c r="AA20" s="150">
        <v>0</v>
      </c>
      <c r="AB20" s="150">
        <v>0</v>
      </c>
      <c r="AC20" s="150">
        <v>0</v>
      </c>
      <c r="AD20" s="152">
        <f t="shared" si="1"/>
        <v>3772</v>
      </c>
      <c r="AE20" s="33"/>
      <c r="AG20" s="160"/>
      <c r="AH20" s="161"/>
    </row>
    <row r="21" spans="1:34" s="54" customFormat="1" ht="72" customHeight="1">
      <c r="A21" s="51" t="s">
        <v>22</v>
      </c>
      <c r="B21" s="226" t="s">
        <v>150</v>
      </c>
      <c r="C21" s="52" t="s">
        <v>142</v>
      </c>
      <c r="D21" s="53" t="s">
        <v>210</v>
      </c>
      <c r="E21" s="149">
        <f t="shared" si="0"/>
        <v>1597</v>
      </c>
      <c r="F21" s="150">
        <f>1837-240</f>
        <v>1597</v>
      </c>
      <c r="G21" s="150">
        <v>0</v>
      </c>
      <c r="H21" s="150">
        <v>0</v>
      </c>
      <c r="I21" s="150">
        <v>0</v>
      </c>
      <c r="J21" s="149">
        <f t="shared" si="2"/>
        <v>1113</v>
      </c>
      <c r="K21" s="150">
        <f>1219-140+191-157</f>
        <v>1113</v>
      </c>
      <c r="L21" s="150">
        <v>0</v>
      </c>
      <c r="M21" s="150">
        <v>0</v>
      </c>
      <c r="N21" s="150">
        <v>0</v>
      </c>
      <c r="O21" s="149">
        <f>SUM(P21:S21)</f>
        <v>0</v>
      </c>
      <c r="P21" s="150">
        <v>0</v>
      </c>
      <c r="Q21" s="150">
        <v>0</v>
      </c>
      <c r="R21" s="150">
        <v>0</v>
      </c>
      <c r="S21" s="150">
        <v>0</v>
      </c>
      <c r="T21" s="149">
        <f>SUM(U21:X21)</f>
        <v>0</v>
      </c>
      <c r="U21" s="150">
        <v>0</v>
      </c>
      <c r="V21" s="150">
        <v>0</v>
      </c>
      <c r="W21" s="150">
        <v>0</v>
      </c>
      <c r="X21" s="150">
        <v>0</v>
      </c>
      <c r="Y21" s="149">
        <f>Z21+AA21+AB21+AC21</f>
        <v>0</v>
      </c>
      <c r="Z21" s="150">
        <v>0</v>
      </c>
      <c r="AA21" s="150">
        <v>0</v>
      </c>
      <c r="AB21" s="150">
        <v>0</v>
      </c>
      <c r="AC21" s="150">
        <v>0</v>
      </c>
      <c r="AD21" s="152">
        <f t="shared" si="1"/>
        <v>2710</v>
      </c>
      <c r="AE21" s="33"/>
      <c r="AG21" s="160"/>
      <c r="AH21" s="161"/>
    </row>
    <row r="22" spans="1:49" ht="53.25" customHeight="1">
      <c r="A22" s="51" t="s">
        <v>23</v>
      </c>
      <c r="B22" s="228" t="s">
        <v>218</v>
      </c>
      <c r="C22" s="52" t="s">
        <v>155</v>
      </c>
      <c r="D22" s="53">
        <v>2024</v>
      </c>
      <c r="E22" s="149">
        <f t="shared" si="0"/>
        <v>0</v>
      </c>
      <c r="F22" s="150">
        <v>0</v>
      </c>
      <c r="G22" s="150">
        <v>0</v>
      </c>
      <c r="H22" s="150">
        <v>0</v>
      </c>
      <c r="I22" s="150">
        <v>0</v>
      </c>
      <c r="J22" s="149">
        <f t="shared" si="2"/>
        <v>0</v>
      </c>
      <c r="K22" s="150">
        <v>0</v>
      </c>
      <c r="L22" s="150">
        <v>0</v>
      </c>
      <c r="M22" s="150">
        <v>0</v>
      </c>
      <c r="N22" s="150">
        <v>0</v>
      </c>
      <c r="O22" s="149">
        <f>P22+Q22+R22+S22</f>
        <v>1062</v>
      </c>
      <c r="P22" s="150">
        <v>1062</v>
      </c>
      <c r="Q22" s="150">
        <v>0</v>
      </c>
      <c r="R22" s="150">
        <v>0</v>
      </c>
      <c r="S22" s="150">
        <v>0</v>
      </c>
      <c r="T22" s="149">
        <f>U22+V22+W22+X22</f>
        <v>0</v>
      </c>
      <c r="U22" s="150">
        <v>0</v>
      </c>
      <c r="V22" s="150">
        <v>0</v>
      </c>
      <c r="W22" s="150">
        <v>0</v>
      </c>
      <c r="X22" s="150">
        <v>0</v>
      </c>
      <c r="Y22" s="149">
        <f>Z22+AA22+AB22+AC22</f>
        <v>0</v>
      </c>
      <c r="Z22" s="150">
        <v>0</v>
      </c>
      <c r="AA22" s="150">
        <v>0</v>
      </c>
      <c r="AB22" s="150">
        <v>0</v>
      </c>
      <c r="AC22" s="150">
        <v>0</v>
      </c>
      <c r="AD22" s="152">
        <f t="shared" si="1"/>
        <v>1062</v>
      </c>
      <c r="AE22" s="33"/>
      <c r="AF22" s="19"/>
      <c r="AG22" s="163"/>
      <c r="AH22" s="164"/>
      <c r="AI22" s="19"/>
      <c r="AJ22" s="19"/>
      <c r="AK22" s="19"/>
      <c r="AL22" s="19"/>
      <c r="AM22" s="19"/>
      <c r="AN22" s="19"/>
      <c r="AO22" s="19"/>
      <c r="AP22" s="64"/>
      <c r="AQ22" s="64"/>
      <c r="AR22" s="64"/>
      <c r="AS22" s="64"/>
      <c r="AT22" s="64"/>
      <c r="AU22" s="64"/>
      <c r="AV22" s="64"/>
      <c r="AW22" s="64"/>
    </row>
    <row r="23" spans="1:54" ht="68.25" customHeight="1">
      <c r="A23" s="51" t="s">
        <v>126</v>
      </c>
      <c r="B23" s="228" t="s">
        <v>173</v>
      </c>
      <c r="C23" s="52" t="s">
        <v>134</v>
      </c>
      <c r="D23" s="219" t="s">
        <v>210</v>
      </c>
      <c r="E23" s="149">
        <f t="shared" si="0"/>
        <v>569</v>
      </c>
      <c r="F23" s="150">
        <f>652-83</f>
        <v>569</v>
      </c>
      <c r="G23" s="150">
        <v>0</v>
      </c>
      <c r="H23" s="150">
        <v>0</v>
      </c>
      <c r="I23" s="150">
        <v>0</v>
      </c>
      <c r="J23" s="149">
        <f t="shared" si="2"/>
        <v>568</v>
      </c>
      <c r="K23" s="150">
        <f>569-1</f>
        <v>568</v>
      </c>
      <c r="L23" s="150">
        <v>0</v>
      </c>
      <c r="M23" s="150">
        <v>0</v>
      </c>
      <c r="N23" s="150">
        <v>0</v>
      </c>
      <c r="O23" s="149">
        <f>SUM(P23:S23)</f>
        <v>0</v>
      </c>
      <c r="P23" s="150">
        <v>0</v>
      </c>
      <c r="Q23" s="150">
        <v>0</v>
      </c>
      <c r="R23" s="150">
        <v>0</v>
      </c>
      <c r="S23" s="150">
        <v>0</v>
      </c>
      <c r="T23" s="149">
        <f>U23+V23+W23+X23</f>
        <v>0</v>
      </c>
      <c r="U23" s="150">
        <v>0</v>
      </c>
      <c r="V23" s="150">
        <v>0</v>
      </c>
      <c r="W23" s="150">
        <v>0</v>
      </c>
      <c r="X23" s="150">
        <v>0</v>
      </c>
      <c r="Y23" s="149">
        <f>Z23+AA23+AB23+AC23</f>
        <v>0</v>
      </c>
      <c r="Z23" s="150">
        <v>0</v>
      </c>
      <c r="AA23" s="150">
        <v>0</v>
      </c>
      <c r="AB23" s="150">
        <v>0</v>
      </c>
      <c r="AC23" s="150">
        <v>0</v>
      </c>
      <c r="AD23" s="152">
        <f t="shared" si="1"/>
        <v>1137</v>
      </c>
      <c r="AE23" s="33"/>
      <c r="AF23" s="33"/>
      <c r="AG23" s="165"/>
      <c r="AH23" s="165"/>
      <c r="AI23" s="55"/>
      <c r="AJ23" s="56"/>
      <c r="AK23" s="56"/>
      <c r="AL23" s="56"/>
      <c r="AM23" s="286"/>
      <c r="AN23" s="286"/>
      <c r="AO23" s="18"/>
      <c r="AP23" s="18"/>
      <c r="AQ23" s="18"/>
      <c r="AR23" s="18"/>
      <c r="AS23" s="18"/>
      <c r="AT23" s="18"/>
      <c r="AU23" s="18"/>
      <c r="AV23" s="18"/>
      <c r="AW23" s="18"/>
      <c r="AX23" s="18"/>
      <c r="AY23" s="18"/>
      <c r="AZ23" s="18"/>
      <c r="BA23" s="18"/>
      <c r="BB23" s="18"/>
    </row>
    <row r="24" spans="1:54" ht="42" customHeight="1">
      <c r="A24" s="51" t="s">
        <v>35</v>
      </c>
      <c r="B24" s="228" t="s">
        <v>96</v>
      </c>
      <c r="C24" s="52" t="s">
        <v>156</v>
      </c>
      <c r="D24" s="53">
        <v>2026</v>
      </c>
      <c r="E24" s="149">
        <f t="shared" si="0"/>
        <v>0</v>
      </c>
      <c r="F24" s="150">
        <v>0</v>
      </c>
      <c r="G24" s="150">
        <v>0</v>
      </c>
      <c r="H24" s="150">
        <v>0</v>
      </c>
      <c r="I24" s="150">
        <v>0</v>
      </c>
      <c r="J24" s="149">
        <f t="shared" si="2"/>
        <v>0</v>
      </c>
      <c r="K24" s="150">
        <v>0</v>
      </c>
      <c r="L24" s="150">
        <v>0</v>
      </c>
      <c r="M24" s="150">
        <v>0</v>
      </c>
      <c r="N24" s="150">
        <v>0</v>
      </c>
      <c r="O24" s="149">
        <f>P24+Q24+R24+S24</f>
        <v>0</v>
      </c>
      <c r="P24" s="150">
        <v>0</v>
      </c>
      <c r="Q24" s="150">
        <v>0</v>
      </c>
      <c r="R24" s="150">
        <v>0</v>
      </c>
      <c r="S24" s="150">
        <v>0</v>
      </c>
      <c r="T24" s="149">
        <f>U24+V24+W24+X24</f>
        <v>0</v>
      </c>
      <c r="U24" s="150">
        <v>0</v>
      </c>
      <c r="V24" s="150">
        <v>0</v>
      </c>
      <c r="W24" s="150">
        <v>0</v>
      </c>
      <c r="X24" s="150">
        <v>0</v>
      </c>
      <c r="Y24" s="149">
        <f aca="true" t="shared" si="3" ref="Y24:Y34">Z24+AA24+AB24+AC24</f>
        <v>0</v>
      </c>
      <c r="Z24" s="150">
        <v>0</v>
      </c>
      <c r="AA24" s="150">
        <v>0</v>
      </c>
      <c r="AB24" s="150">
        <v>0</v>
      </c>
      <c r="AC24" s="150">
        <v>0</v>
      </c>
      <c r="AD24" s="152">
        <f t="shared" si="1"/>
        <v>0</v>
      </c>
      <c r="AE24" s="33"/>
      <c r="AF24" s="33"/>
      <c r="AG24" s="165"/>
      <c r="AH24" s="165"/>
      <c r="AI24" s="55"/>
      <c r="AJ24" s="56"/>
      <c r="AK24" s="56"/>
      <c r="AL24" s="56"/>
      <c r="AM24" s="286"/>
      <c r="AN24" s="286"/>
      <c r="AO24" s="18"/>
      <c r="AP24" s="18"/>
      <c r="AQ24" s="18"/>
      <c r="AR24" s="18"/>
      <c r="AS24" s="18"/>
      <c r="AT24" s="18"/>
      <c r="AU24" s="18"/>
      <c r="AV24" s="18"/>
      <c r="AW24" s="18"/>
      <c r="AX24" s="18"/>
      <c r="AY24" s="18"/>
      <c r="AZ24" s="18"/>
      <c r="BA24" s="18"/>
      <c r="BB24" s="18"/>
    </row>
    <row r="25" spans="1:54" ht="68.25" customHeight="1">
      <c r="A25" s="51" t="s">
        <v>36</v>
      </c>
      <c r="B25" s="228" t="s">
        <v>208</v>
      </c>
      <c r="C25" s="52" t="s">
        <v>157</v>
      </c>
      <c r="D25" s="53" t="s">
        <v>209</v>
      </c>
      <c r="E25" s="149">
        <f t="shared" si="0"/>
        <v>393</v>
      </c>
      <c r="F25" s="150">
        <v>393</v>
      </c>
      <c r="G25" s="150">
        <v>0</v>
      </c>
      <c r="H25" s="150">
        <v>0</v>
      </c>
      <c r="I25" s="150">
        <v>0</v>
      </c>
      <c r="J25" s="149">
        <f>K25+L25+M25+N25</f>
        <v>1575</v>
      </c>
      <c r="K25" s="150">
        <f>458-34-35+1186-57+57</f>
        <v>1575</v>
      </c>
      <c r="L25" s="150">
        <v>0</v>
      </c>
      <c r="M25" s="150">
        <v>0</v>
      </c>
      <c r="N25" s="150">
        <v>0</v>
      </c>
      <c r="O25" s="149">
        <f>P25+Q25+R25+S25</f>
        <v>424</v>
      </c>
      <c r="P25" s="150">
        <v>424</v>
      </c>
      <c r="Q25" s="150">
        <v>0</v>
      </c>
      <c r="R25" s="150">
        <v>0</v>
      </c>
      <c r="S25" s="150">
        <v>0</v>
      </c>
      <c r="T25" s="149">
        <f>U25+V25+W25+X25</f>
        <v>0</v>
      </c>
      <c r="U25" s="150">
        <v>0</v>
      </c>
      <c r="V25" s="150">
        <v>0</v>
      </c>
      <c r="W25" s="150">
        <v>0</v>
      </c>
      <c r="X25" s="150">
        <v>0</v>
      </c>
      <c r="Y25" s="149">
        <f t="shared" si="3"/>
        <v>1763</v>
      </c>
      <c r="Z25" s="150">
        <v>1763</v>
      </c>
      <c r="AA25" s="150">
        <v>0</v>
      </c>
      <c r="AB25" s="150">
        <v>0</v>
      </c>
      <c r="AC25" s="150">
        <v>0</v>
      </c>
      <c r="AD25" s="152">
        <f t="shared" si="1"/>
        <v>4155</v>
      </c>
      <c r="AE25" s="33"/>
      <c r="AF25" s="33"/>
      <c r="AG25" s="165"/>
      <c r="AH25" s="165"/>
      <c r="AI25" s="55"/>
      <c r="AJ25" s="56"/>
      <c r="AK25" s="56"/>
      <c r="AL25" s="56"/>
      <c r="AM25" s="286"/>
      <c r="AN25" s="286"/>
      <c r="AO25" s="18"/>
      <c r="AP25" s="18"/>
      <c r="AQ25" s="18"/>
      <c r="AR25" s="18"/>
      <c r="AS25" s="18"/>
      <c r="AT25" s="18"/>
      <c r="AU25" s="18"/>
      <c r="AV25" s="18"/>
      <c r="AW25" s="18"/>
      <c r="AX25" s="18"/>
      <c r="AY25" s="18"/>
      <c r="AZ25" s="18"/>
      <c r="BA25" s="18"/>
      <c r="BB25" s="18"/>
    </row>
    <row r="26" spans="1:54" ht="78" customHeight="1">
      <c r="A26" s="51" t="s">
        <v>37</v>
      </c>
      <c r="B26" s="228" t="s">
        <v>172</v>
      </c>
      <c r="C26" s="52" t="s">
        <v>157</v>
      </c>
      <c r="D26" s="53">
        <v>2023</v>
      </c>
      <c r="E26" s="149">
        <f t="shared" si="0"/>
        <v>0</v>
      </c>
      <c r="F26" s="150">
        <v>0</v>
      </c>
      <c r="G26" s="150">
        <v>0</v>
      </c>
      <c r="H26" s="150">
        <v>0</v>
      </c>
      <c r="I26" s="150">
        <v>0</v>
      </c>
      <c r="J26" s="149">
        <f t="shared" si="2"/>
        <v>4471</v>
      </c>
      <c r="K26" s="150">
        <f>5387-458-458</f>
        <v>4471</v>
      </c>
      <c r="L26" s="150">
        <v>0</v>
      </c>
      <c r="M26" s="150">
        <v>0</v>
      </c>
      <c r="N26" s="150">
        <v>0</v>
      </c>
      <c r="O26" s="149">
        <f>SUM(P26:S26)</f>
        <v>0</v>
      </c>
      <c r="P26" s="150">
        <v>0</v>
      </c>
      <c r="Q26" s="150">
        <v>0</v>
      </c>
      <c r="R26" s="150">
        <v>0</v>
      </c>
      <c r="S26" s="150">
        <v>0</v>
      </c>
      <c r="T26" s="149">
        <f>SUM(U26:X26)</f>
        <v>0</v>
      </c>
      <c r="U26" s="150">
        <v>0</v>
      </c>
      <c r="V26" s="150">
        <v>0</v>
      </c>
      <c r="W26" s="150">
        <v>0</v>
      </c>
      <c r="X26" s="150">
        <v>0</v>
      </c>
      <c r="Y26" s="149">
        <f t="shared" si="3"/>
        <v>0</v>
      </c>
      <c r="Z26" s="150">
        <v>0</v>
      </c>
      <c r="AA26" s="150">
        <v>0</v>
      </c>
      <c r="AB26" s="150">
        <v>0</v>
      </c>
      <c r="AC26" s="150">
        <v>0</v>
      </c>
      <c r="AD26" s="152">
        <f t="shared" si="1"/>
        <v>4471</v>
      </c>
      <c r="AE26" s="33"/>
      <c r="AF26" s="33"/>
      <c r="AG26" s="165"/>
      <c r="AH26" s="165"/>
      <c r="AI26" s="55"/>
      <c r="AJ26" s="56"/>
      <c r="AK26" s="56"/>
      <c r="AL26" s="56"/>
      <c r="AM26" s="286"/>
      <c r="AN26" s="286"/>
      <c r="AO26" s="18"/>
      <c r="AP26" s="18"/>
      <c r="AQ26" s="18"/>
      <c r="AR26" s="18"/>
      <c r="AS26" s="18"/>
      <c r="AT26" s="18"/>
      <c r="AU26" s="18"/>
      <c r="AV26" s="18"/>
      <c r="AW26" s="18"/>
      <c r="AX26" s="18"/>
      <c r="AY26" s="18"/>
      <c r="AZ26" s="18"/>
      <c r="BA26" s="18"/>
      <c r="BB26" s="18"/>
    </row>
    <row r="27" spans="1:34" s="54" customFormat="1" ht="76.5" customHeight="1">
      <c r="A27" s="51" t="s">
        <v>38</v>
      </c>
      <c r="B27" s="228" t="s">
        <v>188</v>
      </c>
      <c r="C27" s="52" t="s">
        <v>135</v>
      </c>
      <c r="D27" s="53" t="s">
        <v>211</v>
      </c>
      <c r="E27" s="149">
        <f t="shared" si="0"/>
        <v>0</v>
      </c>
      <c r="F27" s="150">
        <v>0</v>
      </c>
      <c r="G27" s="150">
        <v>0</v>
      </c>
      <c r="H27" s="150">
        <v>0</v>
      </c>
      <c r="I27" s="150">
        <v>0</v>
      </c>
      <c r="J27" s="149">
        <f t="shared" si="2"/>
        <v>393</v>
      </c>
      <c r="K27" s="150">
        <f>1250-429-428</f>
        <v>393</v>
      </c>
      <c r="L27" s="150">
        <v>0</v>
      </c>
      <c r="M27" s="150">
        <v>0</v>
      </c>
      <c r="N27" s="150">
        <v>0</v>
      </c>
      <c r="O27" s="149">
        <f>SUM(P27:S27)</f>
        <v>393</v>
      </c>
      <c r="P27" s="150">
        <v>393</v>
      </c>
      <c r="Q27" s="150">
        <v>0</v>
      </c>
      <c r="R27" s="150">
        <v>0</v>
      </c>
      <c r="S27" s="150">
        <v>0</v>
      </c>
      <c r="T27" s="149">
        <f>SUM(U27:X27)</f>
        <v>0</v>
      </c>
      <c r="U27" s="150">
        <v>0</v>
      </c>
      <c r="V27" s="150">
        <v>0</v>
      </c>
      <c r="W27" s="150">
        <v>0</v>
      </c>
      <c r="X27" s="150">
        <v>0</v>
      </c>
      <c r="Y27" s="149">
        <f t="shared" si="3"/>
        <v>0</v>
      </c>
      <c r="Z27" s="150">
        <v>0</v>
      </c>
      <c r="AA27" s="150">
        <v>0</v>
      </c>
      <c r="AB27" s="150">
        <v>0</v>
      </c>
      <c r="AC27" s="150">
        <v>0</v>
      </c>
      <c r="AD27" s="152">
        <f t="shared" si="1"/>
        <v>786</v>
      </c>
      <c r="AE27" s="33"/>
      <c r="AG27" s="160"/>
      <c r="AH27" s="161"/>
    </row>
    <row r="28" spans="1:54" ht="75" customHeight="1">
      <c r="A28" s="51" t="s">
        <v>39</v>
      </c>
      <c r="B28" s="226" t="s">
        <v>178</v>
      </c>
      <c r="C28" s="52" t="s">
        <v>141</v>
      </c>
      <c r="D28" s="53">
        <v>2026</v>
      </c>
      <c r="E28" s="149">
        <f t="shared" si="0"/>
        <v>0</v>
      </c>
      <c r="F28" s="150">
        <v>0</v>
      </c>
      <c r="G28" s="150">
        <v>0</v>
      </c>
      <c r="H28" s="150">
        <v>0</v>
      </c>
      <c r="I28" s="150">
        <v>0</v>
      </c>
      <c r="J28" s="149">
        <f t="shared" si="2"/>
        <v>0</v>
      </c>
      <c r="K28" s="150">
        <v>0</v>
      </c>
      <c r="L28" s="150">
        <v>0</v>
      </c>
      <c r="M28" s="150">
        <v>0</v>
      </c>
      <c r="N28" s="150">
        <v>0</v>
      </c>
      <c r="O28" s="149">
        <f>P28+Q28</f>
        <v>0</v>
      </c>
      <c r="P28" s="150">
        <v>0</v>
      </c>
      <c r="Q28" s="150">
        <v>0</v>
      </c>
      <c r="R28" s="150">
        <v>0</v>
      </c>
      <c r="S28" s="150">
        <v>0</v>
      </c>
      <c r="T28" s="149">
        <f>U28+V28</f>
        <v>0</v>
      </c>
      <c r="U28" s="150">
        <v>0</v>
      </c>
      <c r="V28" s="150">
        <v>0</v>
      </c>
      <c r="W28" s="150">
        <v>0</v>
      </c>
      <c r="X28" s="150">
        <v>0</v>
      </c>
      <c r="Y28" s="149">
        <f t="shared" si="3"/>
        <v>0</v>
      </c>
      <c r="Z28" s="150">
        <v>0</v>
      </c>
      <c r="AA28" s="150">
        <v>0</v>
      </c>
      <c r="AB28" s="150">
        <v>0</v>
      </c>
      <c r="AC28" s="150">
        <v>0</v>
      </c>
      <c r="AD28" s="152">
        <f t="shared" si="1"/>
        <v>0</v>
      </c>
      <c r="AE28" s="33"/>
      <c r="AF28" s="33"/>
      <c r="AG28" s="165"/>
      <c r="AH28" s="165"/>
      <c r="AI28" s="55"/>
      <c r="AJ28" s="56"/>
      <c r="AK28" s="56"/>
      <c r="AL28" s="56"/>
      <c r="AM28" s="286"/>
      <c r="AN28" s="286"/>
      <c r="AO28" s="18"/>
      <c r="AP28" s="18"/>
      <c r="AQ28" s="18"/>
      <c r="AR28" s="18"/>
      <c r="AS28" s="18"/>
      <c r="AT28" s="18"/>
      <c r="AU28" s="18"/>
      <c r="AV28" s="18"/>
      <c r="AW28" s="18"/>
      <c r="AX28" s="18"/>
      <c r="AY28" s="18"/>
      <c r="AZ28" s="18"/>
      <c r="BA28" s="18"/>
      <c r="BB28" s="18"/>
    </row>
    <row r="29" spans="1:34" s="54" customFormat="1" ht="52.5" customHeight="1">
      <c r="A29" s="51" t="s">
        <v>40</v>
      </c>
      <c r="B29" s="226" t="s">
        <v>137</v>
      </c>
      <c r="C29" s="52" t="s">
        <v>136</v>
      </c>
      <c r="D29" s="53">
        <v>2026</v>
      </c>
      <c r="E29" s="149">
        <f t="shared" si="0"/>
        <v>0</v>
      </c>
      <c r="F29" s="150">
        <v>0</v>
      </c>
      <c r="G29" s="150">
        <v>0</v>
      </c>
      <c r="H29" s="150">
        <v>0</v>
      </c>
      <c r="I29" s="150">
        <v>0</v>
      </c>
      <c r="J29" s="149">
        <f t="shared" si="2"/>
        <v>0</v>
      </c>
      <c r="K29" s="150">
        <v>0</v>
      </c>
      <c r="L29" s="150">
        <v>0</v>
      </c>
      <c r="M29" s="150">
        <v>0</v>
      </c>
      <c r="N29" s="150">
        <v>0</v>
      </c>
      <c r="O29" s="149">
        <f>SUM(P29:S29)</f>
        <v>0</v>
      </c>
      <c r="P29" s="150">
        <v>0</v>
      </c>
      <c r="Q29" s="150">
        <v>0</v>
      </c>
      <c r="R29" s="150">
        <v>0</v>
      </c>
      <c r="S29" s="150">
        <v>0</v>
      </c>
      <c r="T29" s="149">
        <f>SUM(U29:X29)</f>
        <v>0</v>
      </c>
      <c r="U29" s="150">
        <v>0</v>
      </c>
      <c r="V29" s="150">
        <v>0</v>
      </c>
      <c r="W29" s="150">
        <v>0</v>
      </c>
      <c r="X29" s="150">
        <v>0</v>
      </c>
      <c r="Y29" s="149">
        <f t="shared" si="3"/>
        <v>0</v>
      </c>
      <c r="Z29" s="150">
        <v>0</v>
      </c>
      <c r="AA29" s="150">
        <v>0</v>
      </c>
      <c r="AB29" s="150">
        <v>0</v>
      </c>
      <c r="AC29" s="150">
        <v>0</v>
      </c>
      <c r="AD29" s="152">
        <f t="shared" si="1"/>
        <v>0</v>
      </c>
      <c r="AE29" s="33"/>
      <c r="AG29" s="160"/>
      <c r="AH29" s="161"/>
    </row>
    <row r="30" spans="1:34" s="54" customFormat="1" ht="43.5" customHeight="1">
      <c r="A30" s="51" t="s">
        <v>41</v>
      </c>
      <c r="B30" s="226" t="s">
        <v>83</v>
      </c>
      <c r="C30" s="52" t="s">
        <v>143</v>
      </c>
      <c r="D30" s="53">
        <v>2026</v>
      </c>
      <c r="E30" s="149">
        <f>SUM(F30:I30)</f>
        <v>0</v>
      </c>
      <c r="F30" s="150">
        <v>0</v>
      </c>
      <c r="G30" s="150">
        <v>0</v>
      </c>
      <c r="H30" s="150">
        <v>0</v>
      </c>
      <c r="I30" s="150">
        <v>0</v>
      </c>
      <c r="J30" s="149">
        <f t="shared" si="2"/>
        <v>0</v>
      </c>
      <c r="K30" s="150">
        <v>0</v>
      </c>
      <c r="L30" s="150">
        <v>0</v>
      </c>
      <c r="M30" s="150">
        <v>0</v>
      </c>
      <c r="N30" s="150">
        <v>0</v>
      </c>
      <c r="O30" s="149">
        <f>SUM(P30:S30)</f>
        <v>0</v>
      </c>
      <c r="P30" s="150">
        <v>0</v>
      </c>
      <c r="Q30" s="150">
        <v>0</v>
      </c>
      <c r="R30" s="150">
        <v>0</v>
      </c>
      <c r="S30" s="150">
        <v>0</v>
      </c>
      <c r="T30" s="149">
        <f>SUM(U30:X30)</f>
        <v>0</v>
      </c>
      <c r="U30" s="150">
        <v>0</v>
      </c>
      <c r="V30" s="150">
        <v>0</v>
      </c>
      <c r="W30" s="150">
        <v>0</v>
      </c>
      <c r="X30" s="150">
        <v>0</v>
      </c>
      <c r="Y30" s="149">
        <f t="shared" si="3"/>
        <v>0</v>
      </c>
      <c r="Z30" s="150">
        <v>0</v>
      </c>
      <c r="AA30" s="150">
        <v>0</v>
      </c>
      <c r="AB30" s="150">
        <v>0</v>
      </c>
      <c r="AC30" s="150">
        <v>0</v>
      </c>
      <c r="AD30" s="152">
        <f t="shared" si="1"/>
        <v>0</v>
      </c>
      <c r="AE30" s="33"/>
      <c r="AG30" s="160"/>
      <c r="AH30" s="161"/>
    </row>
    <row r="31" spans="1:34" s="54" customFormat="1" ht="58.5" customHeight="1">
      <c r="A31" s="51" t="s">
        <v>42</v>
      </c>
      <c r="B31" s="226" t="s">
        <v>171</v>
      </c>
      <c r="C31" s="52" t="s">
        <v>143</v>
      </c>
      <c r="D31" s="53">
        <v>2023</v>
      </c>
      <c r="E31" s="149">
        <f t="shared" si="0"/>
        <v>0</v>
      </c>
      <c r="F31" s="150">
        <v>0</v>
      </c>
      <c r="G31" s="150">
        <v>0</v>
      </c>
      <c r="H31" s="150">
        <v>0</v>
      </c>
      <c r="I31" s="150">
        <v>0</v>
      </c>
      <c r="J31" s="149">
        <f>K31+L31+M31+N31</f>
        <v>1481</v>
      </c>
      <c r="K31" s="150">
        <v>1481</v>
      </c>
      <c r="L31" s="150">
        <v>0</v>
      </c>
      <c r="M31" s="150">
        <v>0</v>
      </c>
      <c r="N31" s="150">
        <v>0</v>
      </c>
      <c r="O31" s="149">
        <f>SUM(P31:S31)</f>
        <v>0</v>
      </c>
      <c r="P31" s="150">
        <v>0</v>
      </c>
      <c r="Q31" s="150">
        <v>0</v>
      </c>
      <c r="R31" s="150">
        <v>0</v>
      </c>
      <c r="S31" s="150">
        <v>0</v>
      </c>
      <c r="T31" s="149">
        <f>SUM(U31:X31)</f>
        <v>0</v>
      </c>
      <c r="U31" s="150">
        <v>0</v>
      </c>
      <c r="V31" s="150">
        <v>0</v>
      </c>
      <c r="W31" s="150">
        <v>0</v>
      </c>
      <c r="X31" s="150">
        <v>0</v>
      </c>
      <c r="Y31" s="149">
        <f>SUM(Z31:AC31)</f>
        <v>0</v>
      </c>
      <c r="Z31" s="150">
        <v>0</v>
      </c>
      <c r="AA31" s="150">
        <v>0</v>
      </c>
      <c r="AB31" s="150">
        <v>0</v>
      </c>
      <c r="AC31" s="150">
        <v>0</v>
      </c>
      <c r="AD31" s="152">
        <f t="shared" si="1"/>
        <v>1481</v>
      </c>
      <c r="AE31" s="33"/>
      <c r="AG31" s="160"/>
      <c r="AH31" s="161"/>
    </row>
    <row r="32" spans="1:34" s="54" customFormat="1" ht="49.5" customHeight="1">
      <c r="A32" s="51" t="s">
        <v>43</v>
      </c>
      <c r="B32" s="226" t="s">
        <v>177</v>
      </c>
      <c r="C32" s="52" t="s">
        <v>158</v>
      </c>
      <c r="D32" s="53">
        <v>2023</v>
      </c>
      <c r="E32" s="149">
        <f t="shared" si="0"/>
        <v>0</v>
      </c>
      <c r="F32" s="150">
        <v>0</v>
      </c>
      <c r="G32" s="150">
        <v>0</v>
      </c>
      <c r="H32" s="150">
        <v>0</v>
      </c>
      <c r="I32" s="150">
        <v>0</v>
      </c>
      <c r="J32" s="149">
        <f t="shared" si="2"/>
        <v>400</v>
      </c>
      <c r="K32" s="150">
        <v>400</v>
      </c>
      <c r="L32" s="150">
        <v>0</v>
      </c>
      <c r="M32" s="150">
        <v>0</v>
      </c>
      <c r="N32" s="150">
        <v>0</v>
      </c>
      <c r="O32" s="149">
        <f>SUM(P32:S32)</f>
        <v>0</v>
      </c>
      <c r="P32" s="150">
        <v>0</v>
      </c>
      <c r="Q32" s="150">
        <v>0</v>
      </c>
      <c r="R32" s="150">
        <v>0</v>
      </c>
      <c r="S32" s="150">
        <v>0</v>
      </c>
      <c r="T32" s="149">
        <f>SUM(U32:X32)</f>
        <v>0</v>
      </c>
      <c r="U32" s="150">
        <v>0</v>
      </c>
      <c r="V32" s="150">
        <v>0</v>
      </c>
      <c r="W32" s="150">
        <v>0</v>
      </c>
      <c r="X32" s="150">
        <v>0</v>
      </c>
      <c r="Y32" s="149">
        <f t="shared" si="3"/>
        <v>0</v>
      </c>
      <c r="Z32" s="150">
        <v>0</v>
      </c>
      <c r="AA32" s="150">
        <v>0</v>
      </c>
      <c r="AB32" s="150">
        <v>0</v>
      </c>
      <c r="AC32" s="150">
        <v>0</v>
      </c>
      <c r="AD32" s="152">
        <f t="shared" si="1"/>
        <v>400</v>
      </c>
      <c r="AE32" s="33"/>
      <c r="AG32" s="160"/>
      <c r="AH32" s="161"/>
    </row>
    <row r="33" spans="1:54" ht="61.5" customHeight="1">
      <c r="A33" s="51" t="s">
        <v>44</v>
      </c>
      <c r="B33" s="228" t="s">
        <v>201</v>
      </c>
      <c r="C33" s="52" t="s">
        <v>158</v>
      </c>
      <c r="D33" s="53" t="s">
        <v>210</v>
      </c>
      <c r="E33" s="149">
        <f t="shared" si="0"/>
        <v>330</v>
      </c>
      <c r="F33" s="150">
        <v>330</v>
      </c>
      <c r="G33" s="150">
        <v>0</v>
      </c>
      <c r="H33" s="150">
        <v>0</v>
      </c>
      <c r="I33" s="150">
        <v>0</v>
      </c>
      <c r="J33" s="149">
        <f t="shared" si="2"/>
        <v>1558</v>
      </c>
      <c r="K33" s="150">
        <f>559+1000-1</f>
        <v>1558</v>
      </c>
      <c r="L33" s="150">
        <v>0</v>
      </c>
      <c r="M33" s="150">
        <v>0</v>
      </c>
      <c r="N33" s="150">
        <v>0</v>
      </c>
      <c r="O33" s="149">
        <f>P33+Q33+R33+S33</f>
        <v>0</v>
      </c>
      <c r="P33" s="150">
        <v>0</v>
      </c>
      <c r="Q33" s="150">
        <v>0</v>
      </c>
      <c r="R33" s="150">
        <v>0</v>
      </c>
      <c r="S33" s="150">
        <v>0</v>
      </c>
      <c r="T33" s="149">
        <f>U33+V33+W33+X33</f>
        <v>0</v>
      </c>
      <c r="U33" s="150">
        <v>0</v>
      </c>
      <c r="V33" s="150">
        <v>0</v>
      </c>
      <c r="W33" s="150">
        <v>0</v>
      </c>
      <c r="X33" s="150">
        <v>0</v>
      </c>
      <c r="Y33" s="149">
        <f t="shared" si="3"/>
        <v>0</v>
      </c>
      <c r="Z33" s="150">
        <v>0</v>
      </c>
      <c r="AA33" s="150">
        <v>0</v>
      </c>
      <c r="AB33" s="150">
        <v>0</v>
      </c>
      <c r="AC33" s="150">
        <v>0</v>
      </c>
      <c r="AD33" s="152">
        <f t="shared" si="1"/>
        <v>1888</v>
      </c>
      <c r="AE33" s="33"/>
      <c r="AF33" s="33"/>
      <c r="AG33" s="165"/>
      <c r="AH33" s="165"/>
      <c r="AI33" s="55"/>
      <c r="AJ33" s="56"/>
      <c r="AK33" s="56"/>
      <c r="AL33" s="56"/>
      <c r="AM33" s="286"/>
      <c r="AN33" s="286"/>
      <c r="AO33" s="18"/>
      <c r="AP33" s="18"/>
      <c r="AQ33" s="18"/>
      <c r="AR33" s="18"/>
      <c r="AS33" s="18"/>
      <c r="AT33" s="18"/>
      <c r="AU33" s="18"/>
      <c r="AV33" s="18"/>
      <c r="AW33" s="18"/>
      <c r="AX33" s="18"/>
      <c r="AY33" s="18"/>
      <c r="AZ33" s="18"/>
      <c r="BA33" s="18"/>
      <c r="BB33" s="18"/>
    </row>
    <row r="34" spans="1:54" ht="39" customHeight="1">
      <c r="A34" s="51" t="s">
        <v>127</v>
      </c>
      <c r="B34" s="228" t="s">
        <v>97</v>
      </c>
      <c r="C34" s="52" t="s">
        <v>158</v>
      </c>
      <c r="D34" s="53">
        <v>2026</v>
      </c>
      <c r="E34" s="149">
        <f t="shared" si="0"/>
        <v>0</v>
      </c>
      <c r="F34" s="150">
        <v>0</v>
      </c>
      <c r="G34" s="150">
        <v>0</v>
      </c>
      <c r="H34" s="150">
        <v>0</v>
      </c>
      <c r="I34" s="150">
        <v>0</v>
      </c>
      <c r="J34" s="149">
        <f t="shared" si="2"/>
        <v>0</v>
      </c>
      <c r="K34" s="150">
        <v>0</v>
      </c>
      <c r="L34" s="150">
        <v>0</v>
      </c>
      <c r="M34" s="150">
        <v>0</v>
      </c>
      <c r="N34" s="150">
        <v>0</v>
      </c>
      <c r="O34" s="149">
        <f>P34+Q34+R34+S34</f>
        <v>0</v>
      </c>
      <c r="P34" s="150">
        <v>0</v>
      </c>
      <c r="Q34" s="150">
        <v>0</v>
      </c>
      <c r="R34" s="150">
        <v>0</v>
      </c>
      <c r="S34" s="150">
        <v>0</v>
      </c>
      <c r="T34" s="149">
        <f>U34+V34+W34+X34</f>
        <v>0</v>
      </c>
      <c r="U34" s="150">
        <v>0</v>
      </c>
      <c r="V34" s="150">
        <v>0</v>
      </c>
      <c r="W34" s="150">
        <v>0</v>
      </c>
      <c r="X34" s="150">
        <v>0</v>
      </c>
      <c r="Y34" s="149">
        <f t="shared" si="3"/>
        <v>0</v>
      </c>
      <c r="Z34" s="150">
        <v>0</v>
      </c>
      <c r="AA34" s="150">
        <v>0</v>
      </c>
      <c r="AB34" s="150">
        <v>0</v>
      </c>
      <c r="AC34" s="150">
        <v>0</v>
      </c>
      <c r="AD34" s="152">
        <f t="shared" si="1"/>
        <v>0</v>
      </c>
      <c r="AE34" s="33"/>
      <c r="AF34" s="33"/>
      <c r="AG34" s="165"/>
      <c r="AH34" s="165"/>
      <c r="AI34" s="55"/>
      <c r="AJ34" s="56"/>
      <c r="AK34" s="56"/>
      <c r="AL34" s="56"/>
      <c r="AM34" s="286"/>
      <c r="AN34" s="286"/>
      <c r="AO34" s="18"/>
      <c r="AP34" s="18"/>
      <c r="AQ34" s="18"/>
      <c r="AR34" s="18"/>
      <c r="AS34" s="18"/>
      <c r="AT34" s="18"/>
      <c r="AU34" s="18"/>
      <c r="AV34" s="18"/>
      <c r="AW34" s="18"/>
      <c r="AX34" s="18"/>
      <c r="AY34" s="18"/>
      <c r="AZ34" s="18"/>
      <c r="BA34" s="18"/>
      <c r="BB34" s="18"/>
    </row>
    <row r="35" spans="1:54" ht="73.5" customHeight="1">
      <c r="A35" s="51" t="s">
        <v>84</v>
      </c>
      <c r="B35" s="228" t="s">
        <v>179</v>
      </c>
      <c r="C35" s="52" t="s">
        <v>159</v>
      </c>
      <c r="D35" s="53">
        <v>2022</v>
      </c>
      <c r="E35" s="149">
        <f>SUM(F35:I35)</f>
        <v>398</v>
      </c>
      <c r="F35" s="150">
        <v>398</v>
      </c>
      <c r="G35" s="150">
        <v>0</v>
      </c>
      <c r="H35" s="150">
        <v>0</v>
      </c>
      <c r="I35" s="150">
        <v>0</v>
      </c>
      <c r="J35" s="149">
        <f>K35+L35+M35+N35</f>
        <v>0</v>
      </c>
      <c r="K35" s="150">
        <v>0</v>
      </c>
      <c r="L35" s="150">
        <v>0</v>
      </c>
      <c r="M35" s="150">
        <v>0</v>
      </c>
      <c r="N35" s="150">
        <v>0</v>
      </c>
      <c r="O35" s="149">
        <f>P35+Q35+R35+S35</f>
        <v>0</v>
      </c>
      <c r="P35" s="150">
        <v>0</v>
      </c>
      <c r="Q35" s="150">
        <v>0</v>
      </c>
      <c r="R35" s="150">
        <v>0</v>
      </c>
      <c r="S35" s="150">
        <v>0</v>
      </c>
      <c r="T35" s="149">
        <f>U35+V35+W35+X35</f>
        <v>0</v>
      </c>
      <c r="U35" s="150">
        <v>0</v>
      </c>
      <c r="V35" s="150">
        <v>0</v>
      </c>
      <c r="W35" s="150">
        <v>0</v>
      </c>
      <c r="X35" s="150">
        <v>0</v>
      </c>
      <c r="Y35" s="149">
        <f aca="true" t="shared" si="4" ref="Y35:Y40">Z35+AA35+AB35+AC35</f>
        <v>0</v>
      </c>
      <c r="Z35" s="150">
        <v>0</v>
      </c>
      <c r="AA35" s="150">
        <v>0</v>
      </c>
      <c r="AB35" s="150">
        <v>0</v>
      </c>
      <c r="AC35" s="150">
        <v>0</v>
      </c>
      <c r="AD35" s="152">
        <f>SUM(E35,J35,O35,T35,Y35)</f>
        <v>398</v>
      </c>
      <c r="AE35" s="33"/>
      <c r="AF35" s="33"/>
      <c r="AG35" s="165"/>
      <c r="AH35" s="165"/>
      <c r="AI35" s="55"/>
      <c r="AJ35" s="56"/>
      <c r="AK35" s="56"/>
      <c r="AL35" s="56"/>
      <c r="AM35" s="205"/>
      <c r="AN35" s="205"/>
      <c r="AO35" s="18"/>
      <c r="AP35" s="18"/>
      <c r="AQ35" s="18"/>
      <c r="AR35" s="18"/>
      <c r="AS35" s="18"/>
      <c r="AT35" s="18"/>
      <c r="AU35" s="18"/>
      <c r="AV35" s="18"/>
      <c r="AW35" s="18"/>
      <c r="AX35" s="18"/>
      <c r="AY35" s="18"/>
      <c r="AZ35" s="18"/>
      <c r="BA35" s="18"/>
      <c r="BB35" s="18"/>
    </row>
    <row r="36" spans="1:34" s="54" customFormat="1" ht="71.25" customHeight="1">
      <c r="A36" s="51" t="s">
        <v>85</v>
      </c>
      <c r="B36" s="228" t="s">
        <v>175</v>
      </c>
      <c r="C36" s="52" t="s">
        <v>46</v>
      </c>
      <c r="D36" s="53">
        <v>2026</v>
      </c>
      <c r="E36" s="149">
        <f t="shared" si="0"/>
        <v>0</v>
      </c>
      <c r="F36" s="150">
        <v>0</v>
      </c>
      <c r="G36" s="150">
        <v>0</v>
      </c>
      <c r="H36" s="150">
        <v>0</v>
      </c>
      <c r="I36" s="150">
        <v>0</v>
      </c>
      <c r="J36" s="149">
        <f t="shared" si="2"/>
        <v>0</v>
      </c>
      <c r="K36" s="150">
        <v>0</v>
      </c>
      <c r="L36" s="150">
        <v>0</v>
      </c>
      <c r="M36" s="150">
        <v>0</v>
      </c>
      <c r="N36" s="150">
        <v>0</v>
      </c>
      <c r="O36" s="149">
        <f aca="true" t="shared" si="5" ref="O36:O43">SUM(P36:S36)</f>
        <v>0</v>
      </c>
      <c r="P36" s="150">
        <v>0</v>
      </c>
      <c r="Q36" s="150">
        <v>0</v>
      </c>
      <c r="R36" s="150">
        <v>0</v>
      </c>
      <c r="S36" s="150">
        <v>0</v>
      </c>
      <c r="T36" s="149">
        <f>SUM(U36:X36)</f>
        <v>0</v>
      </c>
      <c r="U36" s="150">
        <v>0</v>
      </c>
      <c r="V36" s="150">
        <v>0</v>
      </c>
      <c r="W36" s="150">
        <v>0</v>
      </c>
      <c r="X36" s="150">
        <v>0</v>
      </c>
      <c r="Y36" s="149">
        <f t="shared" si="4"/>
        <v>894</v>
      </c>
      <c r="Z36" s="150">
        <v>894</v>
      </c>
      <c r="AA36" s="150">
        <v>0</v>
      </c>
      <c r="AB36" s="150">
        <v>0</v>
      </c>
      <c r="AC36" s="150">
        <v>0</v>
      </c>
      <c r="AD36" s="152">
        <f t="shared" si="1"/>
        <v>894</v>
      </c>
      <c r="AE36" s="33"/>
      <c r="AG36" s="160"/>
      <c r="AH36" s="161"/>
    </row>
    <row r="37" spans="1:34" s="54" customFormat="1" ht="88.5" customHeight="1">
      <c r="A37" s="51" t="s">
        <v>113</v>
      </c>
      <c r="B37" s="226" t="s">
        <v>225</v>
      </c>
      <c r="C37" s="52" t="s">
        <v>160</v>
      </c>
      <c r="D37" s="53" t="s">
        <v>151</v>
      </c>
      <c r="E37" s="149">
        <f aca="true" t="shared" si="6" ref="E37:E43">SUM(F37:I37)</f>
        <v>0</v>
      </c>
      <c r="F37" s="150">
        <f>382-382</f>
        <v>0</v>
      </c>
      <c r="G37" s="150">
        <v>0</v>
      </c>
      <c r="H37" s="150">
        <v>0</v>
      </c>
      <c r="I37" s="150">
        <v>0</v>
      </c>
      <c r="J37" s="149">
        <f aca="true" t="shared" si="7" ref="J37:J43">K37+L37+M37+N37</f>
        <v>16404</v>
      </c>
      <c r="K37" s="150">
        <f>462+648-179</f>
        <v>931</v>
      </c>
      <c r="L37" s="150">
        <f>2348+13125</f>
        <v>15473</v>
      </c>
      <c r="M37" s="150">
        <v>0</v>
      </c>
      <c r="N37" s="150">
        <v>0</v>
      </c>
      <c r="O37" s="149">
        <f t="shared" si="5"/>
        <v>16398</v>
      </c>
      <c r="P37" s="150">
        <v>1146</v>
      </c>
      <c r="Q37" s="150">
        <v>15252</v>
      </c>
      <c r="R37" s="150">
        <v>0</v>
      </c>
      <c r="S37" s="150">
        <v>0</v>
      </c>
      <c r="T37" s="149">
        <f aca="true" t="shared" si="8" ref="T37:T43">U37+V37+W37+X37</f>
        <v>11268</v>
      </c>
      <c r="U37" s="150">
        <v>564</v>
      </c>
      <c r="V37" s="150">
        <v>10704</v>
      </c>
      <c r="W37" s="150">
        <v>0</v>
      </c>
      <c r="X37" s="150">
        <v>0</v>
      </c>
      <c r="Y37" s="149">
        <f t="shared" si="4"/>
        <v>22929</v>
      </c>
      <c r="Z37" s="150">
        <v>1147</v>
      </c>
      <c r="AA37" s="150">
        <v>21782</v>
      </c>
      <c r="AB37" s="150">
        <v>0</v>
      </c>
      <c r="AC37" s="150">
        <v>0</v>
      </c>
      <c r="AD37" s="152">
        <f aca="true" t="shared" si="9" ref="AD37:AD43">SUM(E37,J37,O37,T37,Y37)</f>
        <v>66999</v>
      </c>
      <c r="AE37" s="33"/>
      <c r="AG37" s="160"/>
      <c r="AH37" s="161"/>
    </row>
    <row r="38" spans="1:34" s="54" customFormat="1" ht="102" customHeight="1">
      <c r="A38" s="51" t="s">
        <v>138</v>
      </c>
      <c r="B38" s="226" t="s">
        <v>176</v>
      </c>
      <c r="C38" s="52" t="s">
        <v>214</v>
      </c>
      <c r="D38" s="53" t="s">
        <v>81</v>
      </c>
      <c r="E38" s="149">
        <f t="shared" si="6"/>
        <v>336</v>
      </c>
      <c r="F38" s="150">
        <f>384-48</f>
        <v>336</v>
      </c>
      <c r="G38" s="150">
        <v>0</v>
      </c>
      <c r="H38" s="150">
        <v>0</v>
      </c>
      <c r="I38" s="150">
        <v>0</v>
      </c>
      <c r="J38" s="149">
        <f t="shared" si="7"/>
        <v>4317</v>
      </c>
      <c r="K38" s="150">
        <v>4317</v>
      </c>
      <c r="L38" s="150">
        <v>0</v>
      </c>
      <c r="M38" s="150">
        <v>0</v>
      </c>
      <c r="N38" s="150">
        <v>0</v>
      </c>
      <c r="O38" s="149">
        <f t="shared" si="5"/>
        <v>6313</v>
      </c>
      <c r="P38" s="150">
        <f>3954.3+1742+616.7</f>
        <v>6313</v>
      </c>
      <c r="Q38" s="150">
        <v>0</v>
      </c>
      <c r="R38" s="150">
        <v>0</v>
      </c>
      <c r="S38" s="150">
        <v>0</v>
      </c>
      <c r="T38" s="149">
        <f t="shared" si="8"/>
        <v>7133</v>
      </c>
      <c r="U38" s="150">
        <v>7133</v>
      </c>
      <c r="V38" s="150">
        <v>0</v>
      </c>
      <c r="W38" s="150">
        <v>0</v>
      </c>
      <c r="X38" s="150">
        <v>0</v>
      </c>
      <c r="Y38" s="149">
        <f t="shared" si="4"/>
        <v>1742</v>
      </c>
      <c r="Z38" s="150">
        <v>1742</v>
      </c>
      <c r="AA38" s="150">
        <v>0</v>
      </c>
      <c r="AB38" s="150">
        <v>0</v>
      </c>
      <c r="AC38" s="150">
        <v>0</v>
      </c>
      <c r="AD38" s="152">
        <f t="shared" si="9"/>
        <v>19841</v>
      </c>
      <c r="AE38" s="33"/>
      <c r="AG38" s="160"/>
      <c r="AH38" s="161"/>
    </row>
    <row r="39" spans="1:34" s="54" customFormat="1" ht="57" customHeight="1">
      <c r="A39" s="51" t="s">
        <v>139</v>
      </c>
      <c r="B39" s="226" t="s">
        <v>174</v>
      </c>
      <c r="C39" s="52" t="s">
        <v>161</v>
      </c>
      <c r="D39" s="53">
        <v>2022</v>
      </c>
      <c r="E39" s="149">
        <f t="shared" si="6"/>
        <v>687</v>
      </c>
      <c r="F39" s="150">
        <f>875-188</f>
        <v>687</v>
      </c>
      <c r="G39" s="150">
        <v>0</v>
      </c>
      <c r="H39" s="150">
        <v>0</v>
      </c>
      <c r="I39" s="150">
        <v>0</v>
      </c>
      <c r="J39" s="149">
        <f t="shared" si="7"/>
        <v>0</v>
      </c>
      <c r="K39" s="150">
        <v>0</v>
      </c>
      <c r="L39" s="150">
        <v>0</v>
      </c>
      <c r="M39" s="150">
        <v>0</v>
      </c>
      <c r="N39" s="150">
        <v>0</v>
      </c>
      <c r="O39" s="149">
        <f t="shared" si="5"/>
        <v>0</v>
      </c>
      <c r="P39" s="150">
        <v>0</v>
      </c>
      <c r="Q39" s="150">
        <v>0</v>
      </c>
      <c r="R39" s="150">
        <v>0</v>
      </c>
      <c r="S39" s="150">
        <v>0</v>
      </c>
      <c r="T39" s="149">
        <f t="shared" si="8"/>
        <v>0</v>
      </c>
      <c r="U39" s="150">
        <v>0</v>
      </c>
      <c r="V39" s="150">
        <v>0</v>
      </c>
      <c r="W39" s="150">
        <v>0</v>
      </c>
      <c r="X39" s="150">
        <v>0</v>
      </c>
      <c r="Y39" s="149">
        <f t="shared" si="4"/>
        <v>0</v>
      </c>
      <c r="Z39" s="150">
        <v>0</v>
      </c>
      <c r="AA39" s="150">
        <v>0</v>
      </c>
      <c r="AB39" s="150">
        <v>0</v>
      </c>
      <c r="AC39" s="150">
        <v>0</v>
      </c>
      <c r="AD39" s="152">
        <f t="shared" si="9"/>
        <v>687</v>
      </c>
      <c r="AE39" s="33"/>
      <c r="AG39" s="160"/>
      <c r="AH39" s="161"/>
    </row>
    <row r="40" spans="1:34" s="54" customFormat="1" ht="165.75" customHeight="1">
      <c r="A40" s="51" t="s">
        <v>168</v>
      </c>
      <c r="B40" s="226" t="s">
        <v>222</v>
      </c>
      <c r="C40" s="52" t="s">
        <v>190</v>
      </c>
      <c r="D40" s="53">
        <v>2023</v>
      </c>
      <c r="E40" s="149">
        <f t="shared" si="6"/>
        <v>0</v>
      </c>
      <c r="F40" s="150">
        <v>0</v>
      </c>
      <c r="G40" s="150">
        <v>0</v>
      </c>
      <c r="H40" s="150">
        <v>0</v>
      </c>
      <c r="I40" s="150">
        <v>0</v>
      </c>
      <c r="J40" s="149">
        <f t="shared" si="7"/>
        <v>12059</v>
      </c>
      <c r="K40" s="150">
        <v>3015</v>
      </c>
      <c r="L40" s="150">
        <v>9044</v>
      </c>
      <c r="M40" s="150">
        <v>0</v>
      </c>
      <c r="N40" s="150">
        <v>0</v>
      </c>
      <c r="O40" s="149">
        <f t="shared" si="5"/>
        <v>0</v>
      </c>
      <c r="P40" s="150">
        <v>0</v>
      </c>
      <c r="Q40" s="150">
        <v>0</v>
      </c>
      <c r="R40" s="150">
        <v>0</v>
      </c>
      <c r="S40" s="150">
        <v>0</v>
      </c>
      <c r="T40" s="149">
        <f t="shared" si="8"/>
        <v>0</v>
      </c>
      <c r="U40" s="150">
        <v>0</v>
      </c>
      <c r="V40" s="150">
        <v>0</v>
      </c>
      <c r="W40" s="150">
        <v>0</v>
      </c>
      <c r="X40" s="150">
        <v>0</v>
      </c>
      <c r="Y40" s="149">
        <f t="shared" si="4"/>
        <v>0</v>
      </c>
      <c r="Z40" s="150">
        <v>0</v>
      </c>
      <c r="AA40" s="150">
        <v>0</v>
      </c>
      <c r="AB40" s="150">
        <v>0</v>
      </c>
      <c r="AC40" s="150">
        <v>0</v>
      </c>
      <c r="AD40" s="152">
        <f t="shared" si="9"/>
        <v>12059</v>
      </c>
      <c r="AE40" s="33"/>
      <c r="AG40" s="160"/>
      <c r="AH40" s="161"/>
    </row>
    <row r="41" spans="1:34" s="54" customFormat="1" ht="40.5" customHeight="1">
      <c r="A41" s="51" t="s">
        <v>202</v>
      </c>
      <c r="B41" s="226" t="s">
        <v>204</v>
      </c>
      <c r="C41" s="52" t="s">
        <v>205</v>
      </c>
      <c r="D41" s="53">
        <v>2023</v>
      </c>
      <c r="E41" s="149">
        <f t="shared" si="6"/>
        <v>0</v>
      </c>
      <c r="F41" s="150">
        <v>0</v>
      </c>
      <c r="G41" s="150">
        <v>0</v>
      </c>
      <c r="H41" s="150">
        <v>0</v>
      </c>
      <c r="I41" s="150">
        <v>0</v>
      </c>
      <c r="J41" s="149">
        <f t="shared" si="7"/>
        <v>901</v>
      </c>
      <c r="K41" s="150">
        <v>901</v>
      </c>
      <c r="L41" s="150">
        <v>0</v>
      </c>
      <c r="M41" s="150">
        <v>0</v>
      </c>
      <c r="N41" s="150">
        <v>0</v>
      </c>
      <c r="O41" s="149">
        <f t="shared" si="5"/>
        <v>0</v>
      </c>
      <c r="P41" s="150">
        <v>0</v>
      </c>
      <c r="Q41" s="150">
        <v>0</v>
      </c>
      <c r="R41" s="150">
        <v>0</v>
      </c>
      <c r="S41" s="150">
        <v>0</v>
      </c>
      <c r="T41" s="149">
        <f t="shared" si="8"/>
        <v>0</v>
      </c>
      <c r="U41" s="150">
        <v>0</v>
      </c>
      <c r="V41" s="150">
        <v>0</v>
      </c>
      <c r="W41" s="150">
        <v>0</v>
      </c>
      <c r="X41" s="150">
        <v>0</v>
      </c>
      <c r="Y41" s="149">
        <f>Z41+AA41+AB41+AC41</f>
        <v>0</v>
      </c>
      <c r="Z41" s="150">
        <v>0</v>
      </c>
      <c r="AA41" s="150">
        <v>0</v>
      </c>
      <c r="AB41" s="150">
        <v>0</v>
      </c>
      <c r="AC41" s="150">
        <v>0</v>
      </c>
      <c r="AD41" s="152">
        <f t="shared" si="9"/>
        <v>901</v>
      </c>
      <c r="AE41" s="33"/>
      <c r="AG41" s="160"/>
      <c r="AH41" s="161"/>
    </row>
    <row r="42" spans="1:34" s="54" customFormat="1" ht="69" customHeight="1">
      <c r="A42" s="51" t="s">
        <v>203</v>
      </c>
      <c r="B42" s="226" t="s">
        <v>206</v>
      </c>
      <c r="C42" s="52" t="s">
        <v>215</v>
      </c>
      <c r="D42" s="53" t="s">
        <v>211</v>
      </c>
      <c r="E42" s="149">
        <f>SUM(F42:I42)</f>
        <v>0</v>
      </c>
      <c r="F42" s="150">
        <v>0</v>
      </c>
      <c r="G42" s="150">
        <v>0</v>
      </c>
      <c r="H42" s="150">
        <v>0</v>
      </c>
      <c r="I42" s="150">
        <v>0</v>
      </c>
      <c r="J42" s="149">
        <f>K42+L42+M42+N42</f>
        <v>429</v>
      </c>
      <c r="K42" s="150">
        <v>429</v>
      </c>
      <c r="L42" s="150">
        <v>0</v>
      </c>
      <c r="M42" s="150">
        <v>0</v>
      </c>
      <c r="N42" s="150">
        <v>0</v>
      </c>
      <c r="O42" s="149">
        <f>SUM(P42:S42)</f>
        <v>985</v>
      </c>
      <c r="P42" s="150">
        <f>622+363</f>
        <v>985</v>
      </c>
      <c r="Q42" s="150">
        <v>0</v>
      </c>
      <c r="R42" s="150">
        <v>0</v>
      </c>
      <c r="S42" s="150">
        <v>0</v>
      </c>
      <c r="T42" s="149">
        <f>U42+V42+W42+X42</f>
        <v>0</v>
      </c>
      <c r="U42" s="150">
        <v>0</v>
      </c>
      <c r="V42" s="150">
        <v>0</v>
      </c>
      <c r="W42" s="150">
        <v>0</v>
      </c>
      <c r="X42" s="150">
        <v>0</v>
      </c>
      <c r="Y42" s="149">
        <f>Z42+AA42+AB42+AC42</f>
        <v>0</v>
      </c>
      <c r="Z42" s="150">
        <v>0</v>
      </c>
      <c r="AA42" s="150">
        <v>0</v>
      </c>
      <c r="AB42" s="150">
        <v>0</v>
      </c>
      <c r="AC42" s="150">
        <v>0</v>
      </c>
      <c r="AD42" s="152">
        <f t="shared" si="9"/>
        <v>1414</v>
      </c>
      <c r="AE42" s="33"/>
      <c r="AG42" s="160"/>
      <c r="AH42" s="161"/>
    </row>
    <row r="43" spans="1:34" s="54" customFormat="1" ht="141" customHeight="1">
      <c r="A43" s="51" t="s">
        <v>223</v>
      </c>
      <c r="B43" s="226" t="s">
        <v>224</v>
      </c>
      <c r="C43" s="52" t="s">
        <v>160</v>
      </c>
      <c r="D43" s="53">
        <v>2026</v>
      </c>
      <c r="E43" s="149">
        <f t="shared" si="6"/>
        <v>0</v>
      </c>
      <c r="F43" s="150">
        <v>0</v>
      </c>
      <c r="G43" s="150">
        <v>0</v>
      </c>
      <c r="H43" s="150">
        <v>0</v>
      </c>
      <c r="I43" s="150">
        <v>0</v>
      </c>
      <c r="J43" s="149">
        <f t="shared" si="7"/>
        <v>0</v>
      </c>
      <c r="K43" s="150">
        <v>0</v>
      </c>
      <c r="L43" s="150">
        <v>0</v>
      </c>
      <c r="M43" s="150">
        <v>0</v>
      </c>
      <c r="N43" s="150">
        <v>0</v>
      </c>
      <c r="O43" s="149">
        <f t="shared" si="5"/>
        <v>0</v>
      </c>
      <c r="P43" s="150">
        <v>0</v>
      </c>
      <c r="Q43" s="150">
        <v>0</v>
      </c>
      <c r="R43" s="150">
        <v>0</v>
      </c>
      <c r="S43" s="150">
        <v>0</v>
      </c>
      <c r="T43" s="149">
        <f t="shared" si="8"/>
        <v>0</v>
      </c>
      <c r="U43" s="150">
        <v>0</v>
      </c>
      <c r="V43" s="150">
        <v>0</v>
      </c>
      <c r="W43" s="150">
        <v>0</v>
      </c>
      <c r="X43" s="150">
        <v>0</v>
      </c>
      <c r="Y43" s="149">
        <f>Z43+AA43+AB43+AC43</f>
        <v>35411</v>
      </c>
      <c r="Z43" s="150">
        <v>0</v>
      </c>
      <c r="AA43" s="150">
        <v>35411</v>
      </c>
      <c r="AB43" s="150">
        <v>0</v>
      </c>
      <c r="AC43" s="150">
        <v>0</v>
      </c>
      <c r="AD43" s="152">
        <f t="shared" si="9"/>
        <v>35411</v>
      </c>
      <c r="AE43" s="33"/>
      <c r="AG43" s="160"/>
      <c r="AH43" s="161"/>
    </row>
    <row r="44" spans="1:34" s="60" customFormat="1" ht="37.5" customHeight="1">
      <c r="A44" s="57"/>
      <c r="B44" s="242" t="s">
        <v>180</v>
      </c>
      <c r="C44" s="58"/>
      <c r="D44" s="42"/>
      <c r="E44" s="151">
        <f>SUM(E12:E43)</f>
        <v>8905</v>
      </c>
      <c r="F44" s="151">
        <f>SUM(F12:F43)</f>
        <v>8905</v>
      </c>
      <c r="G44" s="151">
        <f>SUM(G12:G43)</f>
        <v>0</v>
      </c>
      <c r="H44" s="151">
        <f aca="true" t="shared" si="10" ref="H44:AC44">SUM(H12:H43)</f>
        <v>0</v>
      </c>
      <c r="I44" s="151">
        <f t="shared" si="10"/>
        <v>0</v>
      </c>
      <c r="J44" s="151">
        <f>SUM(J12:J43)</f>
        <v>50512</v>
      </c>
      <c r="K44" s="151">
        <f t="shared" si="10"/>
        <v>25995</v>
      </c>
      <c r="L44" s="151">
        <f t="shared" si="10"/>
        <v>24517</v>
      </c>
      <c r="M44" s="151">
        <f t="shared" si="10"/>
        <v>0</v>
      </c>
      <c r="N44" s="151">
        <f t="shared" si="10"/>
        <v>0</v>
      </c>
      <c r="O44" s="151">
        <f>SUM(O12:O43)</f>
        <v>26672</v>
      </c>
      <c r="P44" s="151">
        <f>SUM(P12:P43)</f>
        <v>11420</v>
      </c>
      <c r="Q44" s="151">
        <f t="shared" si="10"/>
        <v>15252</v>
      </c>
      <c r="R44" s="151">
        <f t="shared" si="10"/>
        <v>0</v>
      </c>
      <c r="S44" s="151">
        <f t="shared" si="10"/>
        <v>0</v>
      </c>
      <c r="T44" s="151">
        <f t="shared" si="10"/>
        <v>18401</v>
      </c>
      <c r="U44" s="151">
        <f>SUM(U12:U43)</f>
        <v>7697</v>
      </c>
      <c r="V44" s="151">
        <f t="shared" si="10"/>
        <v>10704</v>
      </c>
      <c r="W44" s="151">
        <f t="shared" si="10"/>
        <v>0</v>
      </c>
      <c r="X44" s="151">
        <f t="shared" si="10"/>
        <v>0</v>
      </c>
      <c r="Y44" s="151">
        <f t="shared" si="10"/>
        <v>63986</v>
      </c>
      <c r="Z44" s="151">
        <f t="shared" si="10"/>
        <v>6793</v>
      </c>
      <c r="AA44" s="151">
        <f t="shared" si="10"/>
        <v>57193</v>
      </c>
      <c r="AB44" s="151">
        <f t="shared" si="10"/>
        <v>0</v>
      </c>
      <c r="AC44" s="151">
        <f t="shared" si="10"/>
        <v>0</v>
      </c>
      <c r="AD44" s="151">
        <f>SUM(AD12:AD43)</f>
        <v>168476</v>
      </c>
      <c r="AE44" s="59"/>
      <c r="AF44" s="59"/>
      <c r="AG44" s="166"/>
      <c r="AH44" s="166"/>
    </row>
    <row r="45" spans="1:54" s="63" customFormat="1" ht="47.25" customHeight="1">
      <c r="A45" s="272" t="s">
        <v>197</v>
      </c>
      <c r="B45" s="272"/>
      <c r="C45" s="272"/>
      <c r="D45" s="272"/>
      <c r="E45" s="272"/>
      <c r="F45" s="272"/>
      <c r="G45" s="272"/>
      <c r="H45" s="272"/>
      <c r="I45" s="272"/>
      <c r="J45" s="272"/>
      <c r="K45" s="272"/>
      <c r="L45" s="272"/>
      <c r="M45" s="272"/>
      <c r="N45" s="272"/>
      <c r="O45" s="272"/>
      <c r="P45" s="272"/>
      <c r="Q45" s="272"/>
      <c r="R45" s="272"/>
      <c r="S45" s="272"/>
      <c r="T45" s="259"/>
      <c r="U45" s="259"/>
      <c r="V45" s="259"/>
      <c r="W45" s="259"/>
      <c r="X45" s="259"/>
      <c r="Y45" s="259"/>
      <c r="Z45" s="259"/>
      <c r="AA45" s="259"/>
      <c r="AB45" s="259"/>
      <c r="AC45" s="259"/>
      <c r="AD45" s="259"/>
      <c r="AE45" s="61"/>
      <c r="AF45" s="61"/>
      <c r="AG45" s="167"/>
      <c r="AH45" s="168"/>
      <c r="AI45" s="62"/>
      <c r="AJ45" s="62"/>
      <c r="AK45" s="62"/>
      <c r="AL45" s="62"/>
      <c r="AM45" s="62"/>
      <c r="AN45" s="62"/>
      <c r="AO45" s="62"/>
      <c r="AP45" s="62"/>
      <c r="AQ45" s="62"/>
      <c r="AR45" s="62"/>
      <c r="AS45" s="62"/>
      <c r="AT45" s="62"/>
      <c r="AU45" s="62"/>
      <c r="AV45" s="62"/>
      <c r="AW45" s="62"/>
      <c r="AX45" s="62"/>
      <c r="AY45" s="62"/>
      <c r="AZ45" s="62"/>
      <c r="BA45" s="62"/>
      <c r="BB45" s="62"/>
    </row>
    <row r="46" spans="1:49" ht="52.5" customHeight="1">
      <c r="A46" s="51" t="s">
        <v>7</v>
      </c>
      <c r="B46" s="228" t="s">
        <v>29</v>
      </c>
      <c r="C46" s="52" t="s">
        <v>30</v>
      </c>
      <c r="D46" s="53" t="s">
        <v>81</v>
      </c>
      <c r="E46" s="149">
        <f>F46+G46+H46+I46</f>
        <v>22997</v>
      </c>
      <c r="F46" s="150">
        <f>22557+440</f>
        <v>22997</v>
      </c>
      <c r="G46" s="150">
        <v>0</v>
      </c>
      <c r="H46" s="150">
        <v>0</v>
      </c>
      <c r="I46" s="150">
        <v>0</v>
      </c>
      <c r="J46" s="149">
        <f>K46+L46+M46+N46</f>
        <v>27595</v>
      </c>
      <c r="K46" s="150">
        <f>26614+981</f>
        <v>27595</v>
      </c>
      <c r="L46" s="150">
        <v>0</v>
      </c>
      <c r="M46" s="150">
        <v>0</v>
      </c>
      <c r="N46" s="150">
        <v>0</v>
      </c>
      <c r="O46" s="149">
        <f>P46+Q46+R46+S46</f>
        <v>33972</v>
      </c>
      <c r="P46" s="150">
        <v>33972</v>
      </c>
      <c r="Q46" s="150">
        <v>0</v>
      </c>
      <c r="R46" s="150">
        <v>0</v>
      </c>
      <c r="S46" s="150">
        <v>0</v>
      </c>
      <c r="T46" s="149">
        <f>U46+V46+W46+X46</f>
        <v>33972</v>
      </c>
      <c r="U46" s="150">
        <v>33972</v>
      </c>
      <c r="V46" s="150">
        <v>0</v>
      </c>
      <c r="W46" s="150">
        <v>0</v>
      </c>
      <c r="X46" s="150">
        <v>0</v>
      </c>
      <c r="Y46" s="149">
        <f>Z46+AA46+AB46+AC46</f>
        <v>33972</v>
      </c>
      <c r="Z46" s="150">
        <v>33972</v>
      </c>
      <c r="AA46" s="150">
        <v>0</v>
      </c>
      <c r="AB46" s="150">
        <v>0</v>
      </c>
      <c r="AC46" s="150">
        <v>0</v>
      </c>
      <c r="AD46" s="152">
        <f>E46+J46+O46+T46+Y46</f>
        <v>152508</v>
      </c>
      <c r="AE46" s="33"/>
      <c r="AF46" s="64"/>
      <c r="AG46" s="169"/>
      <c r="AH46" s="170"/>
      <c r="AI46" s="64"/>
      <c r="AJ46" s="64"/>
      <c r="AK46" s="64"/>
      <c r="AL46" s="64"/>
      <c r="AM46" s="64"/>
      <c r="AN46" s="64"/>
      <c r="AO46" s="64"/>
      <c r="AP46" s="64"/>
      <c r="AQ46" s="64"/>
      <c r="AR46" s="64"/>
      <c r="AS46" s="64"/>
      <c r="AT46" s="64"/>
      <c r="AU46" s="64"/>
      <c r="AV46" s="64"/>
      <c r="AW46" s="64"/>
    </row>
    <row r="47" spans="1:49" ht="43.5" customHeight="1">
      <c r="A47" s="51" t="s">
        <v>12</v>
      </c>
      <c r="B47" s="228" t="s">
        <v>70</v>
      </c>
      <c r="C47" s="52" t="s">
        <v>30</v>
      </c>
      <c r="D47" s="53">
        <v>2026</v>
      </c>
      <c r="E47" s="149">
        <f>F47+G47+H47+I47</f>
        <v>0</v>
      </c>
      <c r="F47" s="150">
        <v>0</v>
      </c>
      <c r="G47" s="150">
        <v>0</v>
      </c>
      <c r="H47" s="150">
        <v>0</v>
      </c>
      <c r="I47" s="150">
        <v>0</v>
      </c>
      <c r="J47" s="149">
        <f>K47+L47+M47+N47</f>
        <v>0</v>
      </c>
      <c r="K47" s="150">
        <v>0</v>
      </c>
      <c r="L47" s="150">
        <v>0</v>
      </c>
      <c r="M47" s="150">
        <v>0</v>
      </c>
      <c r="N47" s="150">
        <v>0</v>
      </c>
      <c r="O47" s="149">
        <f>P47+Q47+R47+S47</f>
        <v>0</v>
      </c>
      <c r="P47" s="150">
        <v>0</v>
      </c>
      <c r="Q47" s="150">
        <v>0</v>
      </c>
      <c r="R47" s="150">
        <v>0</v>
      </c>
      <c r="S47" s="150">
        <v>0</v>
      </c>
      <c r="T47" s="149">
        <f>U47+V47+W47+X47</f>
        <v>0</v>
      </c>
      <c r="U47" s="150">
        <v>0</v>
      </c>
      <c r="V47" s="150">
        <v>0</v>
      </c>
      <c r="W47" s="150">
        <v>0</v>
      </c>
      <c r="X47" s="150">
        <v>0</v>
      </c>
      <c r="Y47" s="149">
        <f>Z47+AA47+AB47+AC47</f>
        <v>0</v>
      </c>
      <c r="Z47" s="150">
        <v>0</v>
      </c>
      <c r="AA47" s="150">
        <v>0</v>
      </c>
      <c r="AB47" s="150">
        <v>0</v>
      </c>
      <c r="AC47" s="150">
        <v>0</v>
      </c>
      <c r="AD47" s="152">
        <f>E47+J47+O47+T47+Y47</f>
        <v>0</v>
      </c>
      <c r="AE47" s="33"/>
      <c r="AF47" s="64"/>
      <c r="AG47" s="169"/>
      <c r="AH47" s="170"/>
      <c r="AI47" s="64"/>
      <c r="AJ47" s="64"/>
      <c r="AK47" s="64"/>
      <c r="AL47" s="64"/>
      <c r="AM47" s="64"/>
      <c r="AN47" s="64"/>
      <c r="AO47" s="64"/>
      <c r="AP47" s="64"/>
      <c r="AQ47" s="64"/>
      <c r="AR47" s="64"/>
      <c r="AS47" s="64"/>
      <c r="AT47" s="64"/>
      <c r="AU47" s="64"/>
      <c r="AV47" s="64"/>
      <c r="AW47" s="64"/>
    </row>
    <row r="48" spans="1:49" ht="202.5" customHeight="1">
      <c r="A48" s="51" t="s">
        <v>13</v>
      </c>
      <c r="B48" s="228" t="s">
        <v>86</v>
      </c>
      <c r="C48" s="52" t="s">
        <v>191</v>
      </c>
      <c r="D48" s="53" t="s">
        <v>81</v>
      </c>
      <c r="E48" s="149">
        <f>F48+G48+H48+I48</f>
        <v>7410</v>
      </c>
      <c r="F48" s="150">
        <f>5500+1933-12-11</f>
        <v>7410</v>
      </c>
      <c r="G48" s="150">
        <v>0</v>
      </c>
      <c r="H48" s="150">
        <v>0</v>
      </c>
      <c r="I48" s="150">
        <v>0</v>
      </c>
      <c r="J48" s="149">
        <f>K48+L48+M48+N48</f>
        <v>7433</v>
      </c>
      <c r="K48" s="150">
        <v>7433</v>
      </c>
      <c r="L48" s="150">
        <v>0</v>
      </c>
      <c r="M48" s="150">
        <v>0</v>
      </c>
      <c r="N48" s="150">
        <v>0</v>
      </c>
      <c r="O48" s="149">
        <f>P48+Q48+R48+S48</f>
        <v>8004</v>
      </c>
      <c r="P48" s="150">
        <v>8004</v>
      </c>
      <c r="Q48" s="150">
        <v>0</v>
      </c>
      <c r="R48" s="150">
        <v>0</v>
      </c>
      <c r="S48" s="150">
        <v>0</v>
      </c>
      <c r="T48" s="149">
        <f>U48+V48+W48+X48</f>
        <v>8004</v>
      </c>
      <c r="U48" s="150">
        <v>8004</v>
      </c>
      <c r="V48" s="150">
        <v>0</v>
      </c>
      <c r="W48" s="150">
        <v>0</v>
      </c>
      <c r="X48" s="150">
        <v>0</v>
      </c>
      <c r="Y48" s="149">
        <f>Z48+AA48+AB48+AC48</f>
        <v>8004</v>
      </c>
      <c r="Z48" s="150">
        <v>8004</v>
      </c>
      <c r="AA48" s="150">
        <v>0</v>
      </c>
      <c r="AB48" s="150">
        <v>0</v>
      </c>
      <c r="AC48" s="150">
        <v>0</v>
      </c>
      <c r="AD48" s="152">
        <f>E48+J48+O48+T48+Y48</f>
        <v>38855</v>
      </c>
      <c r="AE48" s="33"/>
      <c r="AF48" s="64"/>
      <c r="AG48" s="169"/>
      <c r="AH48" s="170"/>
      <c r="AI48" s="64"/>
      <c r="AJ48" s="64"/>
      <c r="AK48" s="64"/>
      <c r="AL48" s="64"/>
      <c r="AM48" s="64"/>
      <c r="AN48" s="64"/>
      <c r="AO48" s="64"/>
      <c r="AP48" s="64"/>
      <c r="AQ48" s="64"/>
      <c r="AR48" s="64"/>
      <c r="AS48" s="64"/>
      <c r="AT48" s="64"/>
      <c r="AU48" s="64"/>
      <c r="AV48" s="64"/>
      <c r="AW48" s="64"/>
    </row>
    <row r="49" spans="1:49" ht="71.25" customHeight="1">
      <c r="A49" s="51" t="s">
        <v>69</v>
      </c>
      <c r="B49" s="228" t="s">
        <v>87</v>
      </c>
      <c r="C49" s="52" t="s">
        <v>30</v>
      </c>
      <c r="D49" s="53">
        <v>2026</v>
      </c>
      <c r="E49" s="149">
        <f>F49+G49+H49+I49</f>
        <v>0</v>
      </c>
      <c r="F49" s="150">
        <v>0</v>
      </c>
      <c r="G49" s="150">
        <v>0</v>
      </c>
      <c r="H49" s="150">
        <v>0</v>
      </c>
      <c r="I49" s="150">
        <v>0</v>
      </c>
      <c r="J49" s="149">
        <f>K49+L49+M49+N49</f>
        <v>0</v>
      </c>
      <c r="K49" s="150">
        <v>0</v>
      </c>
      <c r="L49" s="150">
        <v>0</v>
      </c>
      <c r="M49" s="150">
        <v>0</v>
      </c>
      <c r="N49" s="150">
        <v>0</v>
      </c>
      <c r="O49" s="149">
        <f>P49+Q49+R49+S49</f>
        <v>0</v>
      </c>
      <c r="P49" s="150">
        <v>0</v>
      </c>
      <c r="Q49" s="150">
        <v>0</v>
      </c>
      <c r="R49" s="150">
        <v>0</v>
      </c>
      <c r="S49" s="150">
        <v>0</v>
      </c>
      <c r="T49" s="149">
        <f>U49+V49+W49+X49</f>
        <v>0</v>
      </c>
      <c r="U49" s="150">
        <v>0</v>
      </c>
      <c r="V49" s="150">
        <v>0</v>
      </c>
      <c r="W49" s="150">
        <v>0</v>
      </c>
      <c r="X49" s="150">
        <v>0</v>
      </c>
      <c r="Y49" s="149">
        <f>Z49+AA49+AB49+AC49</f>
        <v>0</v>
      </c>
      <c r="Z49" s="150">
        <v>0</v>
      </c>
      <c r="AA49" s="150">
        <v>0</v>
      </c>
      <c r="AB49" s="150">
        <v>0</v>
      </c>
      <c r="AC49" s="150">
        <v>0</v>
      </c>
      <c r="AD49" s="152">
        <f>E49+J49+O49+T49+Y49</f>
        <v>0</v>
      </c>
      <c r="AE49" s="33"/>
      <c r="AF49" s="64"/>
      <c r="AG49" s="169"/>
      <c r="AH49" s="170"/>
      <c r="AI49" s="64"/>
      <c r="AJ49" s="64"/>
      <c r="AK49" s="64"/>
      <c r="AL49" s="64"/>
      <c r="AM49" s="64"/>
      <c r="AN49" s="64"/>
      <c r="AO49" s="64"/>
      <c r="AP49" s="64"/>
      <c r="AQ49" s="64"/>
      <c r="AR49" s="64"/>
      <c r="AS49" s="64"/>
      <c r="AT49" s="64"/>
      <c r="AU49" s="64"/>
      <c r="AV49" s="64"/>
      <c r="AW49" s="64"/>
    </row>
    <row r="50" spans="1:49" ht="58.5" customHeight="1">
      <c r="A50" s="51" t="s">
        <v>212</v>
      </c>
      <c r="B50" s="228" t="s">
        <v>213</v>
      </c>
      <c r="C50" s="52" t="s">
        <v>207</v>
      </c>
      <c r="D50" s="53">
        <v>2024</v>
      </c>
      <c r="E50" s="149">
        <f>F50+G50+H50+I50</f>
        <v>0</v>
      </c>
      <c r="F50" s="150">
        <v>0</v>
      </c>
      <c r="G50" s="150">
        <v>0</v>
      </c>
      <c r="H50" s="150">
        <v>0</v>
      </c>
      <c r="I50" s="150">
        <v>0</v>
      </c>
      <c r="J50" s="149">
        <f>K50+L50+M50+N50</f>
        <v>0</v>
      </c>
      <c r="K50" s="150">
        <v>0</v>
      </c>
      <c r="L50" s="150">
        <v>0</v>
      </c>
      <c r="M50" s="150">
        <v>0</v>
      </c>
      <c r="N50" s="150">
        <v>0</v>
      </c>
      <c r="O50" s="149">
        <f>P50+Q50+R50+S50</f>
        <v>801</v>
      </c>
      <c r="P50" s="150">
        <v>801</v>
      </c>
      <c r="Q50" s="150">
        <v>0</v>
      </c>
      <c r="R50" s="150">
        <v>0</v>
      </c>
      <c r="S50" s="150">
        <v>0</v>
      </c>
      <c r="T50" s="149">
        <f>U50+V50+W50+X50</f>
        <v>0</v>
      </c>
      <c r="U50" s="150">
        <v>0</v>
      </c>
      <c r="V50" s="150">
        <v>0</v>
      </c>
      <c r="W50" s="150">
        <v>0</v>
      </c>
      <c r="X50" s="150">
        <v>0</v>
      </c>
      <c r="Y50" s="149">
        <f>Z50+AA50+AB50+AC50</f>
        <v>0</v>
      </c>
      <c r="Z50" s="150">
        <v>0</v>
      </c>
      <c r="AA50" s="150">
        <v>0</v>
      </c>
      <c r="AB50" s="150">
        <v>0</v>
      </c>
      <c r="AC50" s="150">
        <v>0</v>
      </c>
      <c r="AD50" s="152">
        <f>E50+J50+O50+T50+Y50</f>
        <v>801</v>
      </c>
      <c r="AE50" s="33"/>
      <c r="AF50" s="64"/>
      <c r="AG50" s="169"/>
      <c r="AH50" s="170"/>
      <c r="AI50" s="64"/>
      <c r="AJ50" s="64"/>
      <c r="AK50" s="64"/>
      <c r="AL50" s="64"/>
      <c r="AM50" s="64"/>
      <c r="AN50" s="64"/>
      <c r="AO50" s="64"/>
      <c r="AP50" s="64"/>
      <c r="AQ50" s="64"/>
      <c r="AR50" s="64"/>
      <c r="AS50" s="64"/>
      <c r="AT50" s="64"/>
      <c r="AU50" s="64"/>
      <c r="AV50" s="64"/>
      <c r="AW50" s="64"/>
    </row>
    <row r="51" spans="1:54" s="68" customFormat="1" ht="44.25" customHeight="1">
      <c r="A51" s="57"/>
      <c r="B51" s="229" t="s">
        <v>181</v>
      </c>
      <c r="C51" s="58"/>
      <c r="D51" s="42"/>
      <c r="E51" s="151">
        <f>SUM(E46:E50)</f>
        <v>30407</v>
      </c>
      <c r="F51" s="151">
        <f aca="true" t="shared" si="11" ref="F51:AC51">SUM(F46:F50)</f>
        <v>30407</v>
      </c>
      <c r="G51" s="151">
        <f t="shared" si="11"/>
        <v>0</v>
      </c>
      <c r="H51" s="151">
        <f t="shared" si="11"/>
        <v>0</v>
      </c>
      <c r="I51" s="151">
        <f t="shared" si="11"/>
        <v>0</v>
      </c>
      <c r="J51" s="151">
        <f t="shared" si="11"/>
        <v>35028</v>
      </c>
      <c r="K51" s="151">
        <f t="shared" si="11"/>
        <v>35028</v>
      </c>
      <c r="L51" s="151">
        <f t="shared" si="11"/>
        <v>0</v>
      </c>
      <c r="M51" s="151">
        <f t="shared" si="11"/>
        <v>0</v>
      </c>
      <c r="N51" s="151">
        <f t="shared" si="11"/>
        <v>0</v>
      </c>
      <c r="O51" s="151">
        <f t="shared" si="11"/>
        <v>42777</v>
      </c>
      <c r="P51" s="151">
        <f t="shared" si="11"/>
        <v>42777</v>
      </c>
      <c r="Q51" s="151">
        <f t="shared" si="11"/>
        <v>0</v>
      </c>
      <c r="R51" s="151">
        <f t="shared" si="11"/>
        <v>0</v>
      </c>
      <c r="S51" s="151">
        <f t="shared" si="11"/>
        <v>0</v>
      </c>
      <c r="T51" s="151">
        <f t="shared" si="11"/>
        <v>41976</v>
      </c>
      <c r="U51" s="151">
        <f t="shared" si="11"/>
        <v>41976</v>
      </c>
      <c r="V51" s="151">
        <f t="shared" si="11"/>
        <v>0</v>
      </c>
      <c r="W51" s="151">
        <f t="shared" si="11"/>
        <v>0</v>
      </c>
      <c r="X51" s="151">
        <f t="shared" si="11"/>
        <v>0</v>
      </c>
      <c r="Y51" s="151">
        <f t="shared" si="11"/>
        <v>41976</v>
      </c>
      <c r="Z51" s="151">
        <f>SUM(Z46:Z50)</f>
        <v>41976</v>
      </c>
      <c r="AA51" s="151">
        <f t="shared" si="11"/>
        <v>0</v>
      </c>
      <c r="AB51" s="151">
        <f t="shared" si="11"/>
        <v>0</v>
      </c>
      <c r="AC51" s="151">
        <f t="shared" si="11"/>
        <v>0</v>
      </c>
      <c r="AD51" s="151">
        <f>SUM(AD46:AD50)</f>
        <v>192164</v>
      </c>
      <c r="AE51" s="65"/>
      <c r="AF51" s="66"/>
      <c r="AG51" s="171"/>
      <c r="AH51" s="171"/>
      <c r="AI51" s="67"/>
      <c r="AJ51" s="67"/>
      <c r="AK51" s="67"/>
      <c r="AL51" s="67"/>
      <c r="AM51" s="67"/>
      <c r="AN51" s="67"/>
      <c r="AO51" s="67"/>
      <c r="AP51" s="67"/>
      <c r="AQ51" s="67"/>
      <c r="AR51" s="67"/>
      <c r="AS51" s="67"/>
      <c r="AT51" s="67"/>
      <c r="AU51" s="67"/>
      <c r="AV51" s="67"/>
      <c r="AW51" s="67"/>
      <c r="AX51" s="67"/>
      <c r="AY51" s="67"/>
      <c r="AZ51" s="67"/>
      <c r="BA51" s="67"/>
      <c r="BB51" s="67"/>
    </row>
    <row r="52" spans="1:54" s="70" customFormat="1" ht="42.75" customHeight="1">
      <c r="A52" s="271" t="s">
        <v>198</v>
      </c>
      <c r="B52" s="271"/>
      <c r="C52" s="271"/>
      <c r="D52" s="271"/>
      <c r="E52" s="271"/>
      <c r="F52" s="271"/>
      <c r="G52" s="271"/>
      <c r="H52" s="271"/>
      <c r="I52" s="271"/>
      <c r="J52" s="271"/>
      <c r="K52" s="271"/>
      <c r="L52" s="271"/>
      <c r="M52" s="271"/>
      <c r="N52" s="271"/>
      <c r="O52" s="271"/>
      <c r="P52" s="271"/>
      <c r="Q52" s="271"/>
      <c r="R52" s="271"/>
      <c r="S52" s="271"/>
      <c r="T52" s="266"/>
      <c r="U52" s="266"/>
      <c r="V52" s="266"/>
      <c r="W52" s="266"/>
      <c r="X52" s="266"/>
      <c r="Y52" s="266"/>
      <c r="Z52" s="266"/>
      <c r="AA52" s="266"/>
      <c r="AB52" s="266"/>
      <c r="AC52" s="266"/>
      <c r="AD52" s="266"/>
      <c r="AE52" s="33"/>
      <c r="AG52" s="172"/>
      <c r="AH52" s="173"/>
      <c r="AI52" s="71"/>
      <c r="AJ52" s="71"/>
      <c r="AK52" s="71"/>
      <c r="AL52" s="71"/>
      <c r="AM52" s="71"/>
      <c r="AN52" s="71"/>
      <c r="AO52" s="71"/>
      <c r="AP52" s="71"/>
      <c r="AQ52" s="71"/>
      <c r="AR52" s="71"/>
      <c r="AS52" s="71"/>
      <c r="AT52" s="71"/>
      <c r="AU52" s="71"/>
      <c r="AV52" s="71"/>
      <c r="AW52" s="71"/>
      <c r="AX52" s="71"/>
      <c r="AY52" s="71"/>
      <c r="AZ52" s="71"/>
      <c r="BA52" s="71"/>
      <c r="BB52" s="71"/>
    </row>
    <row r="53" spans="1:54" s="70" customFormat="1" ht="394.5" customHeight="1">
      <c r="A53" s="252" t="s">
        <v>89</v>
      </c>
      <c r="B53" s="268" t="s">
        <v>216</v>
      </c>
      <c r="C53" s="254" t="s">
        <v>192</v>
      </c>
      <c r="D53" s="256" t="s">
        <v>81</v>
      </c>
      <c r="E53" s="248">
        <f>F53+G53+H53+I53</f>
        <v>601962</v>
      </c>
      <c r="F53" s="246">
        <f>595365+5275+1322</f>
        <v>601962</v>
      </c>
      <c r="G53" s="246">
        <v>0</v>
      </c>
      <c r="H53" s="246">
        <v>0</v>
      </c>
      <c r="I53" s="246">
        <v>0</v>
      </c>
      <c r="J53" s="248">
        <f>K53+L53+M53+N53</f>
        <v>675853</v>
      </c>
      <c r="K53" s="246">
        <f>653530+9855+5754+4271+2443</f>
        <v>675853</v>
      </c>
      <c r="L53" s="246">
        <v>0</v>
      </c>
      <c r="M53" s="246">
        <v>0</v>
      </c>
      <c r="N53" s="246">
        <v>0</v>
      </c>
      <c r="O53" s="248">
        <f>P53+Q53+R53+S53</f>
        <v>741482</v>
      </c>
      <c r="P53" s="246">
        <v>741482</v>
      </c>
      <c r="Q53" s="246">
        <v>0</v>
      </c>
      <c r="R53" s="246">
        <v>0</v>
      </c>
      <c r="S53" s="246">
        <v>0</v>
      </c>
      <c r="T53" s="248">
        <f aca="true" t="shared" si="12" ref="T53:T62">U53+V53+W53+X53</f>
        <v>741482</v>
      </c>
      <c r="U53" s="246">
        <v>741482</v>
      </c>
      <c r="V53" s="246">
        <v>0</v>
      </c>
      <c r="W53" s="246">
        <v>0</v>
      </c>
      <c r="X53" s="246">
        <v>0</v>
      </c>
      <c r="Y53" s="248">
        <f aca="true" t="shared" si="13" ref="Y53:Y62">Z53+AA53+AB53+AC53</f>
        <v>741482</v>
      </c>
      <c r="Z53" s="246">
        <v>741482</v>
      </c>
      <c r="AA53" s="246">
        <v>0</v>
      </c>
      <c r="AB53" s="246">
        <v>0</v>
      </c>
      <c r="AC53" s="246">
        <v>0</v>
      </c>
      <c r="AD53" s="250">
        <f>E53+J53+O53+T53+Y53</f>
        <v>3502261</v>
      </c>
      <c r="AE53" s="33"/>
      <c r="AG53" s="172"/>
      <c r="AH53" s="173"/>
      <c r="AI53" s="71"/>
      <c r="AJ53" s="71"/>
      <c r="AK53" s="71"/>
      <c r="AL53" s="71"/>
      <c r="AM53" s="71"/>
      <c r="AN53" s="71"/>
      <c r="AO53" s="71"/>
      <c r="AP53" s="71"/>
      <c r="AQ53" s="71"/>
      <c r="AR53" s="71"/>
      <c r="AS53" s="71"/>
      <c r="AT53" s="71"/>
      <c r="AU53" s="71"/>
      <c r="AV53" s="71"/>
      <c r="AW53" s="71"/>
      <c r="AX53" s="71"/>
      <c r="AY53" s="71"/>
      <c r="AZ53" s="71"/>
      <c r="BA53" s="71"/>
      <c r="BB53" s="71"/>
    </row>
    <row r="54" spans="1:54" s="70" customFormat="1" ht="117" customHeight="1">
      <c r="A54" s="253"/>
      <c r="B54" s="269"/>
      <c r="C54" s="255"/>
      <c r="D54" s="257"/>
      <c r="E54" s="249"/>
      <c r="F54" s="247"/>
      <c r="G54" s="247"/>
      <c r="H54" s="247"/>
      <c r="I54" s="247"/>
      <c r="J54" s="249"/>
      <c r="K54" s="247"/>
      <c r="L54" s="247"/>
      <c r="M54" s="247"/>
      <c r="N54" s="247"/>
      <c r="O54" s="249"/>
      <c r="P54" s="247"/>
      <c r="Q54" s="247"/>
      <c r="R54" s="247"/>
      <c r="S54" s="247"/>
      <c r="T54" s="249"/>
      <c r="U54" s="247"/>
      <c r="V54" s="247"/>
      <c r="W54" s="247"/>
      <c r="X54" s="247"/>
      <c r="Y54" s="249"/>
      <c r="Z54" s="247"/>
      <c r="AA54" s="247"/>
      <c r="AB54" s="247"/>
      <c r="AC54" s="247"/>
      <c r="AD54" s="251"/>
      <c r="AE54" s="33"/>
      <c r="AG54" s="172"/>
      <c r="AH54" s="173"/>
      <c r="AI54" s="71"/>
      <c r="AJ54" s="71"/>
      <c r="AK54" s="71"/>
      <c r="AL54" s="71"/>
      <c r="AM54" s="71"/>
      <c r="AN54" s="71"/>
      <c r="AO54" s="71"/>
      <c r="AP54" s="71"/>
      <c r="AQ54" s="71"/>
      <c r="AR54" s="71"/>
      <c r="AS54" s="71"/>
      <c r="AT54" s="71"/>
      <c r="AU54" s="71"/>
      <c r="AV54" s="71"/>
      <c r="AW54" s="71"/>
      <c r="AX54" s="71"/>
      <c r="AY54" s="71"/>
      <c r="AZ54" s="71"/>
      <c r="BA54" s="71"/>
      <c r="BB54" s="71"/>
    </row>
    <row r="55" spans="1:34" s="54" customFormat="1" ht="76.5" customHeight="1">
      <c r="A55" s="51" t="s">
        <v>90</v>
      </c>
      <c r="B55" s="228" t="s">
        <v>88</v>
      </c>
      <c r="C55" s="52" t="s">
        <v>193</v>
      </c>
      <c r="D55" s="53" t="s">
        <v>81</v>
      </c>
      <c r="E55" s="149">
        <f>F55+G55+H55+I55</f>
        <v>1830</v>
      </c>
      <c r="F55" s="150">
        <v>1830</v>
      </c>
      <c r="G55" s="150">
        <v>0</v>
      </c>
      <c r="H55" s="150">
        <v>0</v>
      </c>
      <c r="I55" s="150">
        <v>0</v>
      </c>
      <c r="J55" s="149">
        <f>K55+L55+M55+N55</f>
        <v>1830</v>
      </c>
      <c r="K55" s="150">
        <v>1830</v>
      </c>
      <c r="L55" s="150">
        <v>0</v>
      </c>
      <c r="M55" s="150">
        <v>0</v>
      </c>
      <c r="N55" s="150">
        <v>0</v>
      </c>
      <c r="O55" s="149">
        <f>P55+Q55+R55+S55</f>
        <v>1830</v>
      </c>
      <c r="P55" s="150">
        <v>1830</v>
      </c>
      <c r="Q55" s="150">
        <v>0</v>
      </c>
      <c r="R55" s="150">
        <v>0</v>
      </c>
      <c r="S55" s="150">
        <v>0</v>
      </c>
      <c r="T55" s="149">
        <f t="shared" si="12"/>
        <v>1830</v>
      </c>
      <c r="U55" s="150">
        <v>1830</v>
      </c>
      <c r="V55" s="150">
        <v>0</v>
      </c>
      <c r="W55" s="150">
        <v>0</v>
      </c>
      <c r="X55" s="150">
        <v>0</v>
      </c>
      <c r="Y55" s="149">
        <f t="shared" si="13"/>
        <v>1830</v>
      </c>
      <c r="Z55" s="150">
        <v>1830</v>
      </c>
      <c r="AA55" s="150">
        <v>0</v>
      </c>
      <c r="AB55" s="150">
        <v>0</v>
      </c>
      <c r="AC55" s="150">
        <v>0</v>
      </c>
      <c r="AD55" s="152">
        <f>E55+J55+O55+T55+Y55</f>
        <v>9150</v>
      </c>
      <c r="AE55" s="33"/>
      <c r="AG55" s="160"/>
      <c r="AH55" s="161"/>
    </row>
    <row r="56" spans="1:54" s="70" customFormat="1" ht="58.5" customHeight="1">
      <c r="A56" s="51" t="s">
        <v>91</v>
      </c>
      <c r="B56" s="228" t="s">
        <v>32</v>
      </c>
      <c r="C56" s="52" t="s">
        <v>162</v>
      </c>
      <c r="D56" s="53" t="s">
        <v>81</v>
      </c>
      <c r="E56" s="149">
        <f aca="true" t="shared" si="14" ref="E56:E62">F56+G56+H56+I56</f>
        <v>13964</v>
      </c>
      <c r="F56" s="150">
        <f>6812+6813+339</f>
        <v>13964</v>
      </c>
      <c r="G56" s="150">
        <v>0</v>
      </c>
      <c r="H56" s="150">
        <v>0</v>
      </c>
      <c r="I56" s="150">
        <v>0</v>
      </c>
      <c r="J56" s="149">
        <f aca="true" t="shared" si="15" ref="J56:J62">K56+L56+M56+N56</f>
        <v>13627</v>
      </c>
      <c r="K56" s="150">
        <f>13282+345</f>
        <v>13627</v>
      </c>
      <c r="L56" s="150">
        <v>0</v>
      </c>
      <c r="M56" s="150">
        <v>0</v>
      </c>
      <c r="N56" s="150">
        <v>0</v>
      </c>
      <c r="O56" s="149">
        <f aca="true" t="shared" si="16" ref="O56:O62">P56+Q56+R56+S56</f>
        <v>16622</v>
      </c>
      <c r="P56" s="150">
        <f>8965+7657</f>
        <v>16622</v>
      </c>
      <c r="Q56" s="150">
        <v>0</v>
      </c>
      <c r="R56" s="150">
        <v>0</v>
      </c>
      <c r="S56" s="150">
        <v>0</v>
      </c>
      <c r="T56" s="149">
        <f t="shared" si="12"/>
        <v>16622</v>
      </c>
      <c r="U56" s="150">
        <f>8965+7657</f>
        <v>16622</v>
      </c>
      <c r="V56" s="150">
        <v>0</v>
      </c>
      <c r="W56" s="150">
        <v>0</v>
      </c>
      <c r="X56" s="150">
        <v>0</v>
      </c>
      <c r="Y56" s="149">
        <f t="shared" si="13"/>
        <v>16622</v>
      </c>
      <c r="Z56" s="150">
        <f>8965+7657</f>
        <v>16622</v>
      </c>
      <c r="AA56" s="150">
        <v>0</v>
      </c>
      <c r="AB56" s="150">
        <v>0</v>
      </c>
      <c r="AC56" s="150">
        <v>0</v>
      </c>
      <c r="AD56" s="152">
        <f aca="true" t="shared" si="17" ref="AD56:AD62">E56+J56+O56+T56+Y56</f>
        <v>77457</v>
      </c>
      <c r="AE56" s="33"/>
      <c r="AG56" s="172"/>
      <c r="AH56" s="173"/>
      <c r="AI56" s="71"/>
      <c r="AJ56" s="71"/>
      <c r="AK56" s="71"/>
      <c r="AL56" s="71"/>
      <c r="AM56" s="71"/>
      <c r="AN56" s="71"/>
      <c r="AO56" s="71"/>
      <c r="AP56" s="71"/>
      <c r="AQ56" s="71"/>
      <c r="AR56" s="71"/>
      <c r="AS56" s="71"/>
      <c r="AT56" s="71"/>
      <c r="AU56" s="71"/>
      <c r="AV56" s="71"/>
      <c r="AW56" s="71"/>
      <c r="AX56" s="71"/>
      <c r="AY56" s="71"/>
      <c r="AZ56" s="71"/>
      <c r="BA56" s="71"/>
      <c r="BB56" s="71"/>
    </row>
    <row r="57" spans="1:54" s="70" customFormat="1" ht="188.25" customHeight="1">
      <c r="A57" s="51" t="s">
        <v>31</v>
      </c>
      <c r="B57" s="228" t="s">
        <v>140</v>
      </c>
      <c r="C57" s="52" t="s">
        <v>192</v>
      </c>
      <c r="D57" s="53" t="s">
        <v>154</v>
      </c>
      <c r="E57" s="149">
        <f t="shared" si="14"/>
        <v>1500</v>
      </c>
      <c r="F57" s="150">
        <v>1500</v>
      </c>
      <c r="G57" s="150">
        <v>0</v>
      </c>
      <c r="H57" s="150">
        <v>0</v>
      </c>
      <c r="I57" s="150">
        <v>0</v>
      </c>
      <c r="J57" s="149">
        <f t="shared" si="15"/>
        <v>0</v>
      </c>
      <c r="K57" s="150">
        <v>0</v>
      </c>
      <c r="L57" s="150">
        <v>0</v>
      </c>
      <c r="M57" s="150">
        <v>0</v>
      </c>
      <c r="N57" s="150">
        <v>0</v>
      </c>
      <c r="O57" s="149">
        <f>P57+Q57+R57+S57</f>
        <v>0</v>
      </c>
      <c r="P57" s="150">
        <v>0</v>
      </c>
      <c r="Q57" s="150">
        <v>0</v>
      </c>
      <c r="R57" s="150">
        <v>0</v>
      </c>
      <c r="S57" s="150">
        <v>0</v>
      </c>
      <c r="T57" s="149">
        <f t="shared" si="12"/>
        <v>0</v>
      </c>
      <c r="U57" s="150">
        <v>0</v>
      </c>
      <c r="V57" s="150">
        <v>0</v>
      </c>
      <c r="W57" s="150">
        <v>0</v>
      </c>
      <c r="X57" s="150">
        <v>0</v>
      </c>
      <c r="Y57" s="149">
        <f t="shared" si="13"/>
        <v>0</v>
      </c>
      <c r="Z57" s="150">
        <v>0</v>
      </c>
      <c r="AA57" s="150">
        <v>0</v>
      </c>
      <c r="AB57" s="150">
        <v>0</v>
      </c>
      <c r="AC57" s="150">
        <v>0</v>
      </c>
      <c r="AD57" s="152">
        <f t="shared" si="17"/>
        <v>1500</v>
      </c>
      <c r="AE57" s="33"/>
      <c r="AG57" s="172"/>
      <c r="AH57" s="173"/>
      <c r="AI57" s="71"/>
      <c r="AJ57" s="71"/>
      <c r="AK57" s="71"/>
      <c r="AL57" s="71"/>
      <c r="AM57" s="71"/>
      <c r="AN57" s="71"/>
      <c r="AO57" s="71"/>
      <c r="AP57" s="71"/>
      <c r="AQ57" s="71"/>
      <c r="AR57" s="71"/>
      <c r="AS57" s="71"/>
      <c r="AT57" s="71"/>
      <c r="AU57" s="71"/>
      <c r="AV57" s="71"/>
      <c r="AW57" s="71"/>
      <c r="AX57" s="71"/>
      <c r="AY57" s="71"/>
      <c r="AZ57" s="71"/>
      <c r="BA57" s="71"/>
      <c r="BB57" s="71"/>
    </row>
    <row r="58" spans="1:54" s="70" customFormat="1" ht="187.5" customHeight="1">
      <c r="A58" s="51" t="s">
        <v>92</v>
      </c>
      <c r="B58" s="230" t="s">
        <v>33</v>
      </c>
      <c r="C58" s="52" t="s">
        <v>192</v>
      </c>
      <c r="D58" s="53" t="s">
        <v>81</v>
      </c>
      <c r="E58" s="149">
        <f t="shared" si="14"/>
        <v>63</v>
      </c>
      <c r="F58" s="150">
        <f>57+6</f>
        <v>63</v>
      </c>
      <c r="G58" s="150">
        <v>0</v>
      </c>
      <c r="H58" s="150">
        <v>0</v>
      </c>
      <c r="I58" s="150">
        <v>0</v>
      </c>
      <c r="J58" s="149">
        <f t="shared" si="15"/>
        <v>13</v>
      </c>
      <c r="K58" s="150">
        <f>19-6</f>
        <v>13</v>
      </c>
      <c r="L58" s="150">
        <v>0</v>
      </c>
      <c r="M58" s="150">
        <v>0</v>
      </c>
      <c r="N58" s="150">
        <v>0</v>
      </c>
      <c r="O58" s="149">
        <f t="shared" si="16"/>
        <v>34</v>
      </c>
      <c r="P58" s="150">
        <v>34</v>
      </c>
      <c r="Q58" s="150">
        <v>0</v>
      </c>
      <c r="R58" s="150">
        <v>0</v>
      </c>
      <c r="S58" s="150">
        <v>0</v>
      </c>
      <c r="T58" s="149">
        <f t="shared" si="12"/>
        <v>34</v>
      </c>
      <c r="U58" s="150">
        <v>34</v>
      </c>
      <c r="V58" s="150">
        <v>0</v>
      </c>
      <c r="W58" s="150">
        <v>0</v>
      </c>
      <c r="X58" s="150">
        <v>0</v>
      </c>
      <c r="Y58" s="149">
        <f t="shared" si="13"/>
        <v>34</v>
      </c>
      <c r="Z58" s="150">
        <v>34</v>
      </c>
      <c r="AA58" s="150">
        <v>0</v>
      </c>
      <c r="AB58" s="150">
        <v>0</v>
      </c>
      <c r="AC58" s="150">
        <v>0</v>
      </c>
      <c r="AD58" s="152">
        <f t="shared" si="17"/>
        <v>178</v>
      </c>
      <c r="AE58" s="33"/>
      <c r="AG58" s="172"/>
      <c r="AH58" s="173"/>
      <c r="AI58" s="71"/>
      <c r="AJ58" s="71"/>
      <c r="AK58" s="71"/>
      <c r="AL58" s="71"/>
      <c r="AM58" s="71"/>
      <c r="AN58" s="71"/>
      <c r="AO58" s="71"/>
      <c r="AP58" s="71"/>
      <c r="AQ58" s="71"/>
      <c r="AR58" s="71"/>
      <c r="AS58" s="71"/>
      <c r="AT58" s="71"/>
      <c r="AU58" s="71"/>
      <c r="AV58" s="71"/>
      <c r="AW58" s="71"/>
      <c r="AX58" s="71"/>
      <c r="AY58" s="71"/>
      <c r="AZ58" s="71"/>
      <c r="BA58" s="71"/>
      <c r="BB58" s="71"/>
    </row>
    <row r="59" spans="1:54" s="70" customFormat="1" ht="203.25" customHeight="1">
      <c r="A59" s="51" t="s">
        <v>93</v>
      </c>
      <c r="B59" s="230" t="s">
        <v>75</v>
      </c>
      <c r="C59" s="52" t="s">
        <v>192</v>
      </c>
      <c r="D59" s="53" t="s">
        <v>81</v>
      </c>
      <c r="E59" s="149">
        <f t="shared" si="14"/>
        <v>50420</v>
      </c>
      <c r="F59" s="150">
        <v>0</v>
      </c>
      <c r="G59" s="150">
        <v>0</v>
      </c>
      <c r="H59" s="150">
        <v>0</v>
      </c>
      <c r="I59" s="150">
        <v>50420</v>
      </c>
      <c r="J59" s="149">
        <f t="shared" si="15"/>
        <v>52872</v>
      </c>
      <c r="K59" s="150">
        <v>0</v>
      </c>
      <c r="L59" s="150">
        <v>0</v>
      </c>
      <c r="M59" s="150">
        <v>0</v>
      </c>
      <c r="N59" s="150">
        <v>52872</v>
      </c>
      <c r="O59" s="149">
        <f t="shared" si="16"/>
        <v>50451</v>
      </c>
      <c r="P59" s="150">
        <v>0</v>
      </c>
      <c r="Q59" s="150">
        <v>0</v>
      </c>
      <c r="R59" s="150">
        <v>0</v>
      </c>
      <c r="S59" s="150">
        <v>50451</v>
      </c>
      <c r="T59" s="149">
        <f t="shared" si="12"/>
        <v>50451</v>
      </c>
      <c r="U59" s="150">
        <v>0</v>
      </c>
      <c r="V59" s="150">
        <v>0</v>
      </c>
      <c r="W59" s="150">
        <v>0</v>
      </c>
      <c r="X59" s="150">
        <v>50451</v>
      </c>
      <c r="Y59" s="149">
        <f t="shared" si="13"/>
        <v>50451</v>
      </c>
      <c r="Z59" s="150">
        <v>0</v>
      </c>
      <c r="AA59" s="150">
        <v>0</v>
      </c>
      <c r="AB59" s="150">
        <v>0</v>
      </c>
      <c r="AC59" s="150">
        <v>50451</v>
      </c>
      <c r="AD59" s="152">
        <f t="shared" si="17"/>
        <v>254645</v>
      </c>
      <c r="AE59" s="33"/>
      <c r="AG59" s="172"/>
      <c r="AH59" s="173"/>
      <c r="AI59" s="71"/>
      <c r="AJ59" s="71"/>
      <c r="AK59" s="71"/>
      <c r="AL59" s="71"/>
      <c r="AM59" s="71"/>
      <c r="AN59" s="71"/>
      <c r="AO59" s="71"/>
      <c r="AP59" s="71"/>
      <c r="AQ59" s="71"/>
      <c r="AR59" s="71"/>
      <c r="AS59" s="71"/>
      <c r="AT59" s="71"/>
      <c r="AU59" s="71"/>
      <c r="AV59" s="71"/>
      <c r="AW59" s="71"/>
      <c r="AX59" s="71"/>
      <c r="AY59" s="71"/>
      <c r="AZ59" s="71"/>
      <c r="BA59" s="71"/>
      <c r="BB59" s="71"/>
    </row>
    <row r="60" spans="1:54" s="70" customFormat="1" ht="90" customHeight="1">
      <c r="A60" s="51" t="s">
        <v>94</v>
      </c>
      <c r="B60" s="230" t="s">
        <v>72</v>
      </c>
      <c r="C60" s="52" t="s">
        <v>28</v>
      </c>
      <c r="D60" s="53" t="s">
        <v>151</v>
      </c>
      <c r="E60" s="149">
        <f>F60+G60+H60+I60</f>
        <v>0</v>
      </c>
      <c r="F60" s="150">
        <f>106-106</f>
        <v>0</v>
      </c>
      <c r="G60" s="150">
        <v>0</v>
      </c>
      <c r="H60" s="150">
        <v>0</v>
      </c>
      <c r="I60" s="150">
        <v>0</v>
      </c>
      <c r="J60" s="149">
        <f t="shared" si="15"/>
        <v>49</v>
      </c>
      <c r="K60" s="150">
        <f>106-57</f>
        <v>49</v>
      </c>
      <c r="L60" s="150">
        <v>0</v>
      </c>
      <c r="M60" s="150">
        <v>0</v>
      </c>
      <c r="N60" s="150">
        <v>0</v>
      </c>
      <c r="O60" s="149">
        <f t="shared" si="16"/>
        <v>106</v>
      </c>
      <c r="P60" s="150">
        <v>106</v>
      </c>
      <c r="Q60" s="150">
        <v>0</v>
      </c>
      <c r="R60" s="150">
        <v>0</v>
      </c>
      <c r="S60" s="150">
        <v>0</v>
      </c>
      <c r="T60" s="149">
        <f t="shared" si="12"/>
        <v>106</v>
      </c>
      <c r="U60" s="150">
        <v>106</v>
      </c>
      <c r="V60" s="150">
        <v>0</v>
      </c>
      <c r="W60" s="150">
        <v>0</v>
      </c>
      <c r="X60" s="150">
        <v>0</v>
      </c>
      <c r="Y60" s="149">
        <f t="shared" si="13"/>
        <v>106</v>
      </c>
      <c r="Z60" s="150">
        <v>106</v>
      </c>
      <c r="AA60" s="150">
        <v>0</v>
      </c>
      <c r="AB60" s="150">
        <v>0</v>
      </c>
      <c r="AC60" s="150">
        <v>0</v>
      </c>
      <c r="AD60" s="152">
        <f t="shared" si="17"/>
        <v>367</v>
      </c>
      <c r="AE60" s="33"/>
      <c r="AG60" s="172"/>
      <c r="AH60" s="173"/>
      <c r="AI60" s="71"/>
      <c r="AJ60" s="71"/>
      <c r="AK60" s="71"/>
      <c r="AL60" s="71"/>
      <c r="AM60" s="71"/>
      <c r="AN60" s="71"/>
      <c r="AO60" s="71"/>
      <c r="AP60" s="71"/>
      <c r="AQ60" s="71"/>
      <c r="AR60" s="71"/>
      <c r="AS60" s="71"/>
      <c r="AT60" s="71"/>
      <c r="AU60" s="71"/>
      <c r="AV60" s="71"/>
      <c r="AW60" s="71"/>
      <c r="AX60" s="71"/>
      <c r="AY60" s="71"/>
      <c r="AZ60" s="71"/>
      <c r="BA60" s="71"/>
      <c r="BB60" s="71"/>
    </row>
    <row r="61" spans="1:54" s="70" customFormat="1" ht="192.75" customHeight="1">
      <c r="A61" s="153" t="s">
        <v>98</v>
      </c>
      <c r="B61" s="230" t="s">
        <v>167</v>
      </c>
      <c r="C61" s="52" t="s">
        <v>192</v>
      </c>
      <c r="D61" s="53">
        <v>2026</v>
      </c>
      <c r="E61" s="149">
        <f>F61+G61+H61+I61</f>
        <v>0</v>
      </c>
      <c r="F61" s="150">
        <v>0</v>
      </c>
      <c r="G61" s="150">
        <v>0</v>
      </c>
      <c r="H61" s="150">
        <v>0</v>
      </c>
      <c r="I61" s="150">
        <v>0</v>
      </c>
      <c r="J61" s="149">
        <f>K61+L61+M61+N61</f>
        <v>0</v>
      </c>
      <c r="K61" s="150">
        <v>0</v>
      </c>
      <c r="L61" s="150">
        <v>0</v>
      </c>
      <c r="M61" s="150">
        <v>0</v>
      </c>
      <c r="N61" s="150">
        <v>0</v>
      </c>
      <c r="O61" s="149">
        <f>P61+Q61+R61+S61</f>
        <v>0</v>
      </c>
      <c r="P61" s="150">
        <v>0</v>
      </c>
      <c r="Q61" s="150">
        <v>0</v>
      </c>
      <c r="R61" s="150">
        <v>0</v>
      </c>
      <c r="S61" s="150">
        <v>0</v>
      </c>
      <c r="T61" s="149">
        <f>U61+V61+W61+X61</f>
        <v>0</v>
      </c>
      <c r="U61" s="150">
        <v>0</v>
      </c>
      <c r="V61" s="150">
        <v>0</v>
      </c>
      <c r="W61" s="150">
        <v>0</v>
      </c>
      <c r="X61" s="150">
        <v>0</v>
      </c>
      <c r="Y61" s="149">
        <f>Z61+AA61+AB61+AC61</f>
        <v>0</v>
      </c>
      <c r="Z61" s="150">
        <v>0</v>
      </c>
      <c r="AA61" s="150">
        <v>0</v>
      </c>
      <c r="AB61" s="150">
        <v>0</v>
      </c>
      <c r="AC61" s="150">
        <v>0</v>
      </c>
      <c r="AD61" s="152">
        <f>E61+J61+O61+T61+Y61</f>
        <v>0</v>
      </c>
      <c r="AE61" s="211"/>
      <c r="AG61" s="174"/>
      <c r="AH61" s="175"/>
      <c r="AP61" s="71"/>
      <c r="AQ61" s="71"/>
      <c r="AR61" s="71"/>
      <c r="AS61" s="71"/>
      <c r="AT61" s="71"/>
      <c r="AU61" s="71"/>
      <c r="AV61" s="71"/>
      <c r="AW61" s="71"/>
      <c r="AX61" s="71"/>
      <c r="AY61" s="71"/>
      <c r="AZ61" s="71"/>
      <c r="BA61" s="71"/>
      <c r="BB61" s="71"/>
    </row>
    <row r="62" spans="1:54" s="70" customFormat="1" ht="201.75" customHeight="1">
      <c r="A62" s="153" t="s">
        <v>169</v>
      </c>
      <c r="B62" s="230" t="s">
        <v>226</v>
      </c>
      <c r="C62" s="52" t="s">
        <v>170</v>
      </c>
      <c r="D62" s="53" t="s">
        <v>211</v>
      </c>
      <c r="E62" s="149">
        <f t="shared" si="14"/>
        <v>0</v>
      </c>
      <c r="F62" s="150">
        <v>0</v>
      </c>
      <c r="G62" s="150">
        <v>0</v>
      </c>
      <c r="H62" s="150">
        <v>0</v>
      </c>
      <c r="I62" s="150">
        <v>0</v>
      </c>
      <c r="J62" s="149">
        <f t="shared" si="15"/>
        <v>10404</v>
      </c>
      <c r="K62" s="150">
        <v>520</v>
      </c>
      <c r="L62" s="150">
        <v>1384</v>
      </c>
      <c r="M62" s="150">
        <v>8500</v>
      </c>
      <c r="N62" s="150">
        <v>0</v>
      </c>
      <c r="O62" s="149">
        <f t="shared" si="16"/>
        <v>8249</v>
      </c>
      <c r="P62" s="150">
        <f>47.5+195+296.5-126</f>
        <v>413</v>
      </c>
      <c r="Q62" s="150">
        <v>1097</v>
      </c>
      <c r="R62" s="150">
        <v>6739</v>
      </c>
      <c r="S62" s="150">
        <v>0</v>
      </c>
      <c r="T62" s="149">
        <f t="shared" si="12"/>
        <v>0</v>
      </c>
      <c r="U62" s="150">
        <v>0</v>
      </c>
      <c r="V62" s="150">
        <v>0</v>
      </c>
      <c r="W62" s="150">
        <v>0</v>
      </c>
      <c r="X62" s="150">
        <v>0</v>
      </c>
      <c r="Y62" s="149">
        <f t="shared" si="13"/>
        <v>0</v>
      </c>
      <c r="Z62" s="150">
        <v>0</v>
      </c>
      <c r="AA62" s="150">
        <v>0</v>
      </c>
      <c r="AB62" s="150">
        <v>0</v>
      </c>
      <c r="AC62" s="150">
        <v>0</v>
      </c>
      <c r="AD62" s="152">
        <f t="shared" si="17"/>
        <v>18653</v>
      </c>
      <c r="AE62" s="211"/>
      <c r="AG62" s="174"/>
      <c r="AH62" s="175"/>
      <c r="AP62" s="71"/>
      <c r="AQ62" s="71"/>
      <c r="AR62" s="71"/>
      <c r="AS62" s="71"/>
      <c r="AT62" s="71"/>
      <c r="AU62" s="71"/>
      <c r="AV62" s="71"/>
      <c r="AW62" s="71"/>
      <c r="AX62" s="71"/>
      <c r="AY62" s="71"/>
      <c r="AZ62" s="71"/>
      <c r="BA62" s="71"/>
      <c r="BB62" s="71"/>
    </row>
    <row r="63" spans="1:54" s="75" customFormat="1" ht="37.5" customHeight="1">
      <c r="A63" s="72"/>
      <c r="B63" s="243" t="s">
        <v>182</v>
      </c>
      <c r="C63" s="8"/>
      <c r="D63" s="72"/>
      <c r="E63" s="151">
        <f>SUM(E53:E62)</f>
        <v>669739</v>
      </c>
      <c r="F63" s="151">
        <f aca="true" t="shared" si="18" ref="F63:AC63">SUM(F53:F62)</f>
        <v>619319</v>
      </c>
      <c r="G63" s="151">
        <f t="shared" si="18"/>
        <v>0</v>
      </c>
      <c r="H63" s="151">
        <f t="shared" si="18"/>
        <v>0</v>
      </c>
      <c r="I63" s="151">
        <f t="shared" si="18"/>
        <v>50420</v>
      </c>
      <c r="J63" s="151">
        <f t="shared" si="18"/>
        <v>754648</v>
      </c>
      <c r="K63" s="151">
        <f t="shared" si="18"/>
        <v>691892</v>
      </c>
      <c r="L63" s="151">
        <f t="shared" si="18"/>
        <v>1384</v>
      </c>
      <c r="M63" s="151">
        <f t="shared" si="18"/>
        <v>8500</v>
      </c>
      <c r="N63" s="151">
        <f t="shared" si="18"/>
        <v>52872</v>
      </c>
      <c r="O63" s="151">
        <f t="shared" si="18"/>
        <v>818774</v>
      </c>
      <c r="P63" s="151">
        <f t="shared" si="18"/>
        <v>760487</v>
      </c>
      <c r="Q63" s="151">
        <f t="shared" si="18"/>
        <v>1097</v>
      </c>
      <c r="R63" s="151">
        <f t="shared" si="18"/>
        <v>6739</v>
      </c>
      <c r="S63" s="151">
        <f t="shared" si="18"/>
        <v>50451</v>
      </c>
      <c r="T63" s="151">
        <f t="shared" si="18"/>
        <v>810525</v>
      </c>
      <c r="U63" s="151">
        <f t="shared" si="18"/>
        <v>760074</v>
      </c>
      <c r="V63" s="151">
        <f t="shared" si="18"/>
        <v>0</v>
      </c>
      <c r="W63" s="151">
        <f t="shared" si="18"/>
        <v>0</v>
      </c>
      <c r="X63" s="151">
        <f t="shared" si="18"/>
        <v>50451</v>
      </c>
      <c r="Y63" s="151">
        <f t="shared" si="18"/>
        <v>810525</v>
      </c>
      <c r="Z63" s="151">
        <f t="shared" si="18"/>
        <v>760074</v>
      </c>
      <c r="AA63" s="151">
        <f t="shared" si="18"/>
        <v>0</v>
      </c>
      <c r="AB63" s="151">
        <f t="shared" si="18"/>
        <v>0</v>
      </c>
      <c r="AC63" s="151">
        <f t="shared" si="18"/>
        <v>50451</v>
      </c>
      <c r="AD63" s="151">
        <f>SUM(AD53:AD62)</f>
        <v>3864211</v>
      </c>
      <c r="AE63" s="73"/>
      <c r="AF63" s="74"/>
      <c r="AG63" s="81"/>
      <c r="AH63" s="81"/>
      <c r="AI63" s="74"/>
      <c r="AJ63" s="74"/>
      <c r="AK63" s="74"/>
      <c r="AL63" s="74"/>
      <c r="AM63" s="74"/>
      <c r="AN63" s="74"/>
      <c r="AO63" s="74"/>
      <c r="AP63" s="74"/>
      <c r="AQ63" s="74"/>
      <c r="AR63" s="74"/>
      <c r="AS63" s="74"/>
      <c r="AT63" s="74"/>
      <c r="AU63" s="74"/>
      <c r="AV63" s="74"/>
      <c r="AW63" s="74"/>
      <c r="AX63" s="74"/>
      <c r="AY63" s="74"/>
      <c r="AZ63" s="74"/>
      <c r="BA63" s="74"/>
      <c r="BB63" s="74"/>
    </row>
    <row r="64" spans="1:54" s="76" customFormat="1" ht="78" customHeight="1">
      <c r="A64" s="272" t="s">
        <v>199</v>
      </c>
      <c r="B64" s="272"/>
      <c r="C64" s="272"/>
      <c r="D64" s="272"/>
      <c r="E64" s="272"/>
      <c r="F64" s="272"/>
      <c r="G64" s="272"/>
      <c r="H64" s="272"/>
      <c r="I64" s="272"/>
      <c r="J64" s="272"/>
      <c r="K64" s="272"/>
      <c r="L64" s="272"/>
      <c r="M64" s="272"/>
      <c r="N64" s="272"/>
      <c r="O64" s="272"/>
      <c r="P64" s="272"/>
      <c r="Q64" s="272"/>
      <c r="R64" s="272"/>
      <c r="S64" s="272"/>
      <c r="T64" s="259"/>
      <c r="U64" s="259"/>
      <c r="V64" s="259"/>
      <c r="W64" s="259"/>
      <c r="X64" s="259"/>
      <c r="Y64" s="259"/>
      <c r="Z64" s="259"/>
      <c r="AA64" s="259"/>
      <c r="AB64" s="259"/>
      <c r="AC64" s="259"/>
      <c r="AD64" s="259"/>
      <c r="AE64" s="40"/>
      <c r="AF64" s="1"/>
      <c r="AG64" s="176"/>
      <c r="AH64" s="177"/>
      <c r="AI64" s="1"/>
      <c r="AJ64" s="1"/>
      <c r="AK64" s="1"/>
      <c r="AL64" s="1"/>
      <c r="AM64" s="1"/>
      <c r="AN64" s="1"/>
      <c r="AO64" s="1"/>
      <c r="AP64" s="1"/>
      <c r="AQ64" s="1"/>
      <c r="AR64" s="1"/>
      <c r="AS64" s="1"/>
      <c r="AT64" s="1"/>
      <c r="AU64" s="1"/>
      <c r="AV64" s="1"/>
      <c r="AW64" s="1"/>
      <c r="AX64" s="1"/>
      <c r="AY64" s="1"/>
      <c r="AZ64" s="1"/>
      <c r="BA64" s="1"/>
      <c r="BB64" s="1"/>
    </row>
    <row r="65" spans="1:54" s="32" customFormat="1" ht="205.5" customHeight="1">
      <c r="A65" s="51" t="s">
        <v>8</v>
      </c>
      <c r="B65" s="228" t="s">
        <v>105</v>
      </c>
      <c r="C65" s="52" t="s">
        <v>194</v>
      </c>
      <c r="D65" s="53">
        <v>2026</v>
      </c>
      <c r="E65" s="149">
        <f>F65+G65+H65+I65</f>
        <v>0</v>
      </c>
      <c r="F65" s="150">
        <v>0</v>
      </c>
      <c r="G65" s="150">
        <v>0</v>
      </c>
      <c r="H65" s="150">
        <v>0</v>
      </c>
      <c r="I65" s="150">
        <v>0</v>
      </c>
      <c r="J65" s="149">
        <f>K65+L65+M65+N65</f>
        <v>0</v>
      </c>
      <c r="K65" s="150">
        <v>0</v>
      </c>
      <c r="L65" s="150">
        <v>0</v>
      </c>
      <c r="M65" s="150">
        <v>0</v>
      </c>
      <c r="N65" s="150">
        <v>0</v>
      </c>
      <c r="O65" s="149">
        <f>P65+Q65+R65+S65</f>
        <v>0</v>
      </c>
      <c r="P65" s="150">
        <v>0</v>
      </c>
      <c r="Q65" s="150">
        <v>0</v>
      </c>
      <c r="R65" s="150">
        <v>0</v>
      </c>
      <c r="S65" s="150">
        <v>0</v>
      </c>
      <c r="T65" s="149">
        <f>U65+V65+W65+X65</f>
        <v>0</v>
      </c>
      <c r="U65" s="150">
        <v>0</v>
      </c>
      <c r="V65" s="150">
        <v>0</v>
      </c>
      <c r="W65" s="150">
        <v>0</v>
      </c>
      <c r="X65" s="150">
        <v>0</v>
      </c>
      <c r="Y65" s="149">
        <f>Z65+AA65+AB65+AC65</f>
        <v>0</v>
      </c>
      <c r="Z65" s="150">
        <v>0</v>
      </c>
      <c r="AA65" s="150">
        <v>0</v>
      </c>
      <c r="AB65" s="150">
        <v>0</v>
      </c>
      <c r="AC65" s="150">
        <v>0</v>
      </c>
      <c r="AD65" s="152">
        <f>E65+J65+O65+T65+Y65</f>
        <v>0</v>
      </c>
      <c r="AE65" s="77"/>
      <c r="AF65" s="78"/>
      <c r="AG65" s="154"/>
      <c r="AH65" s="155"/>
      <c r="AI65" s="31"/>
      <c r="AJ65" s="31"/>
      <c r="AK65" s="31"/>
      <c r="AL65" s="31"/>
      <c r="AM65" s="31"/>
      <c r="AN65" s="31"/>
      <c r="AO65" s="31"/>
      <c r="AP65" s="31"/>
      <c r="AQ65" s="31"/>
      <c r="AR65" s="31"/>
      <c r="AS65" s="31"/>
      <c r="AT65" s="31"/>
      <c r="AU65" s="31"/>
      <c r="AV65" s="31"/>
      <c r="AW65" s="31"/>
      <c r="AX65" s="31"/>
      <c r="AY65" s="31"/>
      <c r="AZ65" s="31"/>
      <c r="BA65" s="31"/>
      <c r="BB65" s="31"/>
    </row>
    <row r="66" spans="1:54" s="75" customFormat="1" ht="195.75" customHeight="1">
      <c r="A66" s="51" t="s">
        <v>14</v>
      </c>
      <c r="B66" s="228" t="s">
        <v>118</v>
      </c>
      <c r="C66" s="52" t="s">
        <v>221</v>
      </c>
      <c r="D66" s="53" t="s">
        <v>81</v>
      </c>
      <c r="E66" s="149">
        <f>F66+G66+H66+I66</f>
        <v>6397</v>
      </c>
      <c r="F66" s="150">
        <v>6397</v>
      </c>
      <c r="G66" s="150">
        <v>0</v>
      </c>
      <c r="H66" s="150">
        <v>0</v>
      </c>
      <c r="I66" s="150">
        <v>0</v>
      </c>
      <c r="J66" s="149">
        <f>K66+L66+M66+N66</f>
        <v>5608</v>
      </c>
      <c r="K66" s="150">
        <v>5608</v>
      </c>
      <c r="L66" s="150">
        <v>0</v>
      </c>
      <c r="M66" s="150">
        <v>0</v>
      </c>
      <c r="N66" s="150">
        <v>0</v>
      </c>
      <c r="O66" s="149">
        <f>P66+Q66+R66+S66</f>
        <v>6999</v>
      </c>
      <c r="P66" s="150">
        <f>810+2570.4+358.3+85.2+1265+1794.9+115.2</f>
        <v>6999</v>
      </c>
      <c r="Q66" s="150">
        <v>0</v>
      </c>
      <c r="R66" s="150">
        <v>0</v>
      </c>
      <c r="S66" s="150">
        <v>0</v>
      </c>
      <c r="T66" s="149">
        <f>U66+V66+W66+X66</f>
        <v>3083</v>
      </c>
      <c r="U66" s="150">
        <f>2517+566</f>
        <v>3083</v>
      </c>
      <c r="V66" s="150">
        <v>0</v>
      </c>
      <c r="W66" s="150">
        <v>0</v>
      </c>
      <c r="X66" s="150">
        <v>0</v>
      </c>
      <c r="Y66" s="149">
        <f>Z66+AA66+AB66+AC66</f>
        <v>4863</v>
      </c>
      <c r="Z66" s="150">
        <f>358+2517+1988</f>
        <v>4863</v>
      </c>
      <c r="AA66" s="150">
        <v>0</v>
      </c>
      <c r="AB66" s="150">
        <v>0</v>
      </c>
      <c r="AC66" s="150">
        <v>0</v>
      </c>
      <c r="AD66" s="152">
        <f>E66+J66+O66+T66+Y66</f>
        <v>26950</v>
      </c>
      <c r="AE66" s="73"/>
      <c r="AF66" s="74"/>
      <c r="AG66" s="81"/>
      <c r="AH66" s="81"/>
      <c r="AI66" s="74"/>
      <c r="AJ66" s="74"/>
      <c r="AK66" s="74"/>
      <c r="AL66" s="74"/>
      <c r="AM66" s="74"/>
      <c r="AN66" s="74"/>
      <c r="AO66" s="74"/>
      <c r="AP66" s="74"/>
      <c r="AQ66" s="74"/>
      <c r="AR66" s="74"/>
      <c r="AS66" s="74"/>
      <c r="AT66" s="74"/>
      <c r="AU66" s="74"/>
      <c r="AV66" s="74"/>
      <c r="AW66" s="74"/>
      <c r="AX66" s="74"/>
      <c r="AY66" s="74"/>
      <c r="AZ66" s="74"/>
      <c r="BA66" s="74"/>
      <c r="BB66" s="74"/>
    </row>
    <row r="67" spans="1:54" s="75" customFormat="1" ht="196.5" customHeight="1">
      <c r="A67" s="51" t="s">
        <v>15</v>
      </c>
      <c r="B67" s="228" t="s">
        <v>119</v>
      </c>
      <c r="C67" s="52" t="s">
        <v>194</v>
      </c>
      <c r="D67" s="53">
        <v>2026</v>
      </c>
      <c r="E67" s="149">
        <f>F67+G67+H67+I67</f>
        <v>0</v>
      </c>
      <c r="F67" s="150">
        <v>0</v>
      </c>
      <c r="G67" s="150">
        <v>0</v>
      </c>
      <c r="H67" s="150">
        <v>0</v>
      </c>
      <c r="I67" s="150">
        <v>0</v>
      </c>
      <c r="J67" s="149">
        <f>K67+L67+M67+N67</f>
        <v>0</v>
      </c>
      <c r="K67" s="150">
        <v>0</v>
      </c>
      <c r="L67" s="150">
        <v>0</v>
      </c>
      <c r="M67" s="150">
        <v>0</v>
      </c>
      <c r="N67" s="150">
        <v>0</v>
      </c>
      <c r="O67" s="149">
        <f>P67+Q67+R67+S67</f>
        <v>0</v>
      </c>
      <c r="P67" s="150">
        <v>0</v>
      </c>
      <c r="Q67" s="150">
        <v>0</v>
      </c>
      <c r="R67" s="150">
        <v>0</v>
      </c>
      <c r="S67" s="150">
        <v>0</v>
      </c>
      <c r="T67" s="149">
        <f>U67+V67+W67+X67</f>
        <v>0</v>
      </c>
      <c r="U67" s="150">
        <v>0</v>
      </c>
      <c r="V67" s="150">
        <v>0</v>
      </c>
      <c r="W67" s="150">
        <v>0</v>
      </c>
      <c r="X67" s="150">
        <v>0</v>
      </c>
      <c r="Y67" s="149">
        <f>Z67+AA67+AB67+AC67</f>
        <v>0</v>
      </c>
      <c r="Z67" s="150">
        <v>0</v>
      </c>
      <c r="AA67" s="150">
        <v>0</v>
      </c>
      <c r="AB67" s="150">
        <v>0</v>
      </c>
      <c r="AC67" s="150">
        <v>0</v>
      </c>
      <c r="AD67" s="152">
        <f>E67+J67+O67+T67+Y67</f>
        <v>0</v>
      </c>
      <c r="AE67" s="73"/>
      <c r="AF67" s="74"/>
      <c r="AG67" s="81"/>
      <c r="AH67" s="81"/>
      <c r="AI67" s="74"/>
      <c r="AJ67" s="74"/>
      <c r="AK67" s="74"/>
      <c r="AL67" s="74"/>
      <c r="AM67" s="74"/>
      <c r="AN67" s="74"/>
      <c r="AO67" s="74"/>
      <c r="AP67" s="74"/>
      <c r="AQ67" s="74"/>
      <c r="AR67" s="74"/>
      <c r="AS67" s="74"/>
      <c r="AT67" s="74"/>
      <c r="AU67" s="74"/>
      <c r="AV67" s="74"/>
      <c r="AW67" s="74"/>
      <c r="AX67" s="74"/>
      <c r="AY67" s="74"/>
      <c r="AZ67" s="74"/>
      <c r="BA67" s="74"/>
      <c r="BB67" s="74"/>
    </row>
    <row r="68" spans="1:54" s="75" customFormat="1" ht="195" customHeight="1">
      <c r="A68" s="51" t="s">
        <v>47</v>
      </c>
      <c r="B68" s="228" t="s">
        <v>121</v>
      </c>
      <c r="C68" s="52" t="s">
        <v>194</v>
      </c>
      <c r="D68" s="53">
        <v>2026</v>
      </c>
      <c r="E68" s="149">
        <f>F68+G68+H68+I68</f>
        <v>0</v>
      </c>
      <c r="F68" s="150">
        <v>0</v>
      </c>
      <c r="G68" s="150">
        <v>0</v>
      </c>
      <c r="H68" s="150">
        <v>0</v>
      </c>
      <c r="I68" s="150">
        <v>0</v>
      </c>
      <c r="J68" s="149">
        <f>K68+L68+M68+N68</f>
        <v>0</v>
      </c>
      <c r="K68" s="150">
        <v>0</v>
      </c>
      <c r="L68" s="150">
        <v>0</v>
      </c>
      <c r="M68" s="150">
        <v>0</v>
      </c>
      <c r="N68" s="150">
        <v>0</v>
      </c>
      <c r="O68" s="149">
        <f>P68+Q68+R68+S68</f>
        <v>0</v>
      </c>
      <c r="P68" s="150">
        <v>0</v>
      </c>
      <c r="Q68" s="150">
        <v>0</v>
      </c>
      <c r="R68" s="150">
        <v>0</v>
      </c>
      <c r="S68" s="150">
        <v>0</v>
      </c>
      <c r="T68" s="149">
        <f>U68+V68+W68+X68</f>
        <v>0</v>
      </c>
      <c r="U68" s="150">
        <v>0</v>
      </c>
      <c r="V68" s="150">
        <v>0</v>
      </c>
      <c r="W68" s="150">
        <v>0</v>
      </c>
      <c r="X68" s="150">
        <v>0</v>
      </c>
      <c r="Y68" s="149">
        <f>Z68+AA68+AB68+AC68</f>
        <v>0</v>
      </c>
      <c r="Z68" s="150">
        <v>0</v>
      </c>
      <c r="AA68" s="150">
        <v>0</v>
      </c>
      <c r="AB68" s="150">
        <v>0</v>
      </c>
      <c r="AC68" s="150">
        <v>0</v>
      </c>
      <c r="AD68" s="152">
        <f>E68+J68+O68+T68+Y68</f>
        <v>0</v>
      </c>
      <c r="AE68" s="73"/>
      <c r="AF68" s="74"/>
      <c r="AG68" s="81"/>
      <c r="AH68" s="81"/>
      <c r="AI68" s="74"/>
      <c r="AJ68" s="74"/>
      <c r="AK68" s="74"/>
      <c r="AL68" s="74"/>
      <c r="AM68" s="74"/>
      <c r="AN68" s="74"/>
      <c r="AO68" s="74"/>
      <c r="AP68" s="74"/>
      <c r="AQ68" s="74"/>
      <c r="AR68" s="74"/>
      <c r="AS68" s="74"/>
      <c r="AT68" s="74"/>
      <c r="AU68" s="74"/>
      <c r="AV68" s="74"/>
      <c r="AW68" s="74"/>
      <c r="AX68" s="74"/>
      <c r="AY68" s="74"/>
      <c r="AZ68" s="74"/>
      <c r="BA68" s="74"/>
      <c r="BB68" s="74"/>
    </row>
    <row r="69" spans="1:54" s="75" customFormat="1" ht="188.25" customHeight="1">
      <c r="A69" s="51" t="s">
        <v>111</v>
      </c>
      <c r="B69" s="226" t="s">
        <v>120</v>
      </c>
      <c r="C69" s="52" t="s">
        <v>194</v>
      </c>
      <c r="D69" s="53" t="s">
        <v>82</v>
      </c>
      <c r="E69" s="149">
        <f>F69+G69+H69+I69</f>
        <v>0</v>
      </c>
      <c r="F69" s="150">
        <v>0</v>
      </c>
      <c r="G69" s="150">
        <v>0</v>
      </c>
      <c r="H69" s="150">
        <v>0</v>
      </c>
      <c r="I69" s="150">
        <v>0</v>
      </c>
      <c r="J69" s="149">
        <f>K69+L69+M69+N69</f>
        <v>0</v>
      </c>
      <c r="K69" s="150">
        <v>0</v>
      </c>
      <c r="L69" s="150">
        <v>0</v>
      </c>
      <c r="M69" s="150">
        <v>0</v>
      </c>
      <c r="N69" s="150">
        <v>0</v>
      </c>
      <c r="O69" s="149">
        <f>P69+Q69+R69+S69</f>
        <v>6562</v>
      </c>
      <c r="P69" s="150">
        <v>6562</v>
      </c>
      <c r="Q69" s="150">
        <v>0</v>
      </c>
      <c r="R69" s="150">
        <v>0</v>
      </c>
      <c r="S69" s="150">
        <v>0</v>
      </c>
      <c r="T69" s="149">
        <f>U69+V69+W69+X69</f>
        <v>5148</v>
      </c>
      <c r="U69" s="150">
        <f>266+2530+2352</f>
        <v>5148</v>
      </c>
      <c r="V69" s="150">
        <v>0</v>
      </c>
      <c r="W69" s="150">
        <v>0</v>
      </c>
      <c r="X69" s="150">
        <v>0</v>
      </c>
      <c r="Y69" s="149">
        <f>Z69+AA69+AB69+AC69</f>
        <v>4654</v>
      </c>
      <c r="Z69" s="150">
        <v>4654</v>
      </c>
      <c r="AA69" s="150">
        <v>0</v>
      </c>
      <c r="AB69" s="150">
        <v>0</v>
      </c>
      <c r="AC69" s="150">
        <v>0</v>
      </c>
      <c r="AD69" s="152">
        <f>E69+J69+O69+T69+Y69</f>
        <v>16364</v>
      </c>
      <c r="AE69" s="73"/>
      <c r="AF69" s="74"/>
      <c r="AG69" s="81"/>
      <c r="AH69" s="81"/>
      <c r="AI69" s="74"/>
      <c r="AJ69" s="74"/>
      <c r="AK69" s="74"/>
      <c r="AL69" s="74"/>
      <c r="AM69" s="74"/>
      <c r="AN69" s="74"/>
      <c r="AO69" s="74"/>
      <c r="AP69" s="74"/>
      <c r="AQ69" s="74"/>
      <c r="AR69" s="74"/>
      <c r="AS69" s="74"/>
      <c r="AT69" s="74"/>
      <c r="AU69" s="74"/>
      <c r="AV69" s="74"/>
      <c r="AW69" s="74"/>
      <c r="AX69" s="74"/>
      <c r="AY69" s="74"/>
      <c r="AZ69" s="74"/>
      <c r="BA69" s="74"/>
      <c r="BB69" s="74"/>
    </row>
    <row r="70" spans="1:54" s="75" customFormat="1" ht="37.5" customHeight="1">
      <c r="A70" s="57"/>
      <c r="B70" s="231" t="s">
        <v>183</v>
      </c>
      <c r="C70" s="8"/>
      <c r="D70" s="42"/>
      <c r="E70" s="151">
        <f>SUM(E65:E69)</f>
        <v>6397</v>
      </c>
      <c r="F70" s="151">
        <f aca="true" t="shared" si="19" ref="F70:X70">SUM(F65:F69)</f>
        <v>6397</v>
      </c>
      <c r="G70" s="151">
        <f t="shared" si="19"/>
        <v>0</v>
      </c>
      <c r="H70" s="151">
        <f t="shared" si="19"/>
        <v>0</v>
      </c>
      <c r="I70" s="151">
        <f t="shared" si="19"/>
        <v>0</v>
      </c>
      <c r="J70" s="151">
        <f t="shared" si="19"/>
        <v>5608</v>
      </c>
      <c r="K70" s="151">
        <f t="shared" si="19"/>
        <v>5608</v>
      </c>
      <c r="L70" s="151">
        <f t="shared" si="19"/>
        <v>0</v>
      </c>
      <c r="M70" s="151">
        <f t="shared" si="19"/>
        <v>0</v>
      </c>
      <c r="N70" s="151">
        <f t="shared" si="19"/>
        <v>0</v>
      </c>
      <c r="O70" s="151">
        <f t="shared" si="19"/>
        <v>13561</v>
      </c>
      <c r="P70" s="151">
        <f t="shared" si="19"/>
        <v>13561</v>
      </c>
      <c r="Q70" s="151">
        <f t="shared" si="19"/>
        <v>0</v>
      </c>
      <c r="R70" s="151">
        <f t="shared" si="19"/>
        <v>0</v>
      </c>
      <c r="S70" s="151">
        <f t="shared" si="19"/>
        <v>0</v>
      </c>
      <c r="T70" s="151">
        <f t="shared" si="19"/>
        <v>8231</v>
      </c>
      <c r="U70" s="151">
        <f t="shared" si="19"/>
        <v>8231</v>
      </c>
      <c r="V70" s="151">
        <f t="shared" si="19"/>
        <v>0</v>
      </c>
      <c r="W70" s="151">
        <f t="shared" si="19"/>
        <v>0</v>
      </c>
      <c r="X70" s="151">
        <f t="shared" si="19"/>
        <v>0</v>
      </c>
      <c r="Y70" s="151">
        <f aca="true" t="shared" si="20" ref="Y70:AD70">SUM(Y65:Y69)</f>
        <v>9517</v>
      </c>
      <c r="Z70" s="151">
        <f t="shared" si="20"/>
        <v>9517</v>
      </c>
      <c r="AA70" s="151">
        <f t="shared" si="20"/>
        <v>0</v>
      </c>
      <c r="AB70" s="151">
        <f t="shared" si="20"/>
        <v>0</v>
      </c>
      <c r="AC70" s="151">
        <f t="shared" si="20"/>
        <v>0</v>
      </c>
      <c r="AD70" s="244">
        <f t="shared" si="20"/>
        <v>43314</v>
      </c>
      <c r="AE70" s="73"/>
      <c r="AF70" s="74"/>
      <c r="AG70" s="81"/>
      <c r="AH70" s="81"/>
      <c r="AI70" s="74"/>
      <c r="AJ70" s="74"/>
      <c r="AK70" s="74"/>
      <c r="AL70" s="74"/>
      <c r="AM70" s="74"/>
      <c r="AN70" s="74"/>
      <c r="AO70" s="74"/>
      <c r="AP70" s="74"/>
      <c r="AQ70" s="74"/>
      <c r="AR70" s="74"/>
      <c r="AS70" s="74"/>
      <c r="AT70" s="74"/>
      <c r="AU70" s="74"/>
      <c r="AV70" s="74"/>
      <c r="AW70" s="74"/>
      <c r="AX70" s="74"/>
      <c r="AY70" s="74"/>
      <c r="AZ70" s="74"/>
      <c r="BA70" s="74"/>
      <c r="BB70" s="74"/>
    </row>
    <row r="71" spans="1:54" s="76" customFormat="1" ht="40.5" customHeight="1">
      <c r="A71" s="272" t="s">
        <v>200</v>
      </c>
      <c r="B71" s="272"/>
      <c r="C71" s="272"/>
      <c r="D71" s="272"/>
      <c r="E71" s="272"/>
      <c r="F71" s="272"/>
      <c r="G71" s="272"/>
      <c r="H71" s="272"/>
      <c r="I71" s="272"/>
      <c r="J71" s="272"/>
      <c r="K71" s="272"/>
      <c r="L71" s="272"/>
      <c r="M71" s="272"/>
      <c r="N71" s="272"/>
      <c r="O71" s="272"/>
      <c r="P71" s="272"/>
      <c r="Q71" s="272"/>
      <c r="R71" s="272"/>
      <c r="S71" s="272"/>
      <c r="T71" s="259"/>
      <c r="U71" s="259"/>
      <c r="V71" s="259"/>
      <c r="W71" s="259"/>
      <c r="X71" s="259"/>
      <c r="Y71" s="259"/>
      <c r="Z71" s="259"/>
      <c r="AA71" s="259"/>
      <c r="AB71" s="259"/>
      <c r="AC71" s="259"/>
      <c r="AD71" s="259"/>
      <c r="AE71" s="40"/>
      <c r="AF71" s="1"/>
      <c r="AG71" s="176"/>
      <c r="AH71" s="177"/>
      <c r="AI71" s="1"/>
      <c r="AJ71" s="1"/>
      <c r="AK71" s="1"/>
      <c r="AL71" s="1"/>
      <c r="AM71" s="1"/>
      <c r="AN71" s="1"/>
      <c r="AO71" s="1"/>
      <c r="AP71" s="1"/>
      <c r="AQ71" s="1"/>
      <c r="AR71" s="1"/>
      <c r="AS71" s="1"/>
      <c r="AT71" s="1"/>
      <c r="AU71" s="1"/>
      <c r="AV71" s="1"/>
      <c r="AW71" s="1"/>
      <c r="AX71" s="1"/>
      <c r="AY71" s="1"/>
      <c r="AZ71" s="1"/>
      <c r="BA71" s="1"/>
      <c r="BB71" s="1"/>
    </row>
    <row r="72" spans="1:54" s="32" customFormat="1" ht="78.75" customHeight="1">
      <c r="A72" s="51" t="s">
        <v>106</v>
      </c>
      <c r="B72" s="228" t="s">
        <v>131</v>
      </c>
      <c r="C72" s="258" t="s">
        <v>217</v>
      </c>
      <c r="D72" s="53">
        <v>2026</v>
      </c>
      <c r="E72" s="149"/>
      <c r="F72" s="150"/>
      <c r="G72" s="150"/>
      <c r="H72" s="150"/>
      <c r="I72" s="150"/>
      <c r="J72" s="149"/>
      <c r="K72" s="150"/>
      <c r="L72" s="150"/>
      <c r="M72" s="150"/>
      <c r="N72" s="150"/>
      <c r="O72" s="149"/>
      <c r="P72" s="150"/>
      <c r="Q72" s="150"/>
      <c r="R72" s="150"/>
      <c r="S72" s="150"/>
      <c r="T72" s="149"/>
      <c r="U72" s="150"/>
      <c r="V72" s="150"/>
      <c r="W72" s="150"/>
      <c r="X72" s="150"/>
      <c r="Y72" s="149"/>
      <c r="Z72" s="150"/>
      <c r="AA72" s="150"/>
      <c r="AB72" s="150"/>
      <c r="AC72" s="150"/>
      <c r="AD72" s="152"/>
      <c r="AE72" s="77"/>
      <c r="AF72" s="78"/>
      <c r="AG72" s="154"/>
      <c r="AH72" s="155"/>
      <c r="AI72" s="31"/>
      <c r="AJ72" s="31"/>
      <c r="AK72" s="31"/>
      <c r="AL72" s="31"/>
      <c r="AM72" s="31"/>
      <c r="AN72" s="31"/>
      <c r="AO72" s="31"/>
      <c r="AP72" s="31"/>
      <c r="AQ72" s="31"/>
      <c r="AR72" s="31"/>
      <c r="AS72" s="31"/>
      <c r="AT72" s="31"/>
      <c r="AU72" s="31"/>
      <c r="AV72" s="31"/>
      <c r="AW72" s="31"/>
      <c r="AX72" s="31"/>
      <c r="AY72" s="31"/>
      <c r="AZ72" s="31"/>
      <c r="BA72" s="31"/>
      <c r="BB72" s="31"/>
    </row>
    <row r="73" spans="1:54" s="32" customFormat="1" ht="40.5" customHeight="1">
      <c r="A73" s="51" t="s">
        <v>107</v>
      </c>
      <c r="B73" s="228" t="s">
        <v>73</v>
      </c>
      <c r="C73" s="258"/>
      <c r="D73" s="53">
        <v>2026</v>
      </c>
      <c r="E73" s="149">
        <f>F73+G73+H73+I73</f>
        <v>0</v>
      </c>
      <c r="F73" s="150">
        <v>0</v>
      </c>
      <c r="G73" s="150">
        <v>0</v>
      </c>
      <c r="H73" s="150">
        <v>0</v>
      </c>
      <c r="I73" s="150">
        <v>0</v>
      </c>
      <c r="J73" s="149">
        <f>K73+L73+M73+N73</f>
        <v>0</v>
      </c>
      <c r="K73" s="150">
        <v>0</v>
      </c>
      <c r="L73" s="150">
        <v>0</v>
      </c>
      <c r="M73" s="150">
        <v>0</v>
      </c>
      <c r="N73" s="150">
        <v>0</v>
      </c>
      <c r="O73" s="149">
        <f>P73+Q73+R73+S73</f>
        <v>0</v>
      </c>
      <c r="P73" s="150">
        <v>0</v>
      </c>
      <c r="Q73" s="150">
        <v>0</v>
      </c>
      <c r="R73" s="150">
        <v>0</v>
      </c>
      <c r="S73" s="150">
        <v>0</v>
      </c>
      <c r="T73" s="149">
        <f>U73+V73+W73+X73</f>
        <v>0</v>
      </c>
      <c r="U73" s="150">
        <v>0</v>
      </c>
      <c r="V73" s="150">
        <v>0</v>
      </c>
      <c r="W73" s="150">
        <v>0</v>
      </c>
      <c r="X73" s="150">
        <v>0</v>
      </c>
      <c r="Y73" s="149">
        <f>Z73+AA73+AB73+AC73</f>
        <v>0</v>
      </c>
      <c r="Z73" s="150">
        <v>0</v>
      </c>
      <c r="AA73" s="150">
        <v>0</v>
      </c>
      <c r="AB73" s="150">
        <v>0</v>
      </c>
      <c r="AC73" s="150">
        <v>0</v>
      </c>
      <c r="AD73" s="152">
        <f>E73+J73+O73+T73+Y73</f>
        <v>0</v>
      </c>
      <c r="AE73" s="77"/>
      <c r="AF73" s="78"/>
      <c r="AG73" s="154"/>
      <c r="AH73" s="155"/>
      <c r="AI73" s="31"/>
      <c r="AJ73" s="31"/>
      <c r="AK73" s="31"/>
      <c r="AL73" s="31"/>
      <c r="AM73" s="31"/>
      <c r="AN73" s="31"/>
      <c r="AO73" s="31"/>
      <c r="AP73" s="31"/>
      <c r="AQ73" s="31"/>
      <c r="AR73" s="31"/>
      <c r="AS73" s="31"/>
      <c r="AT73" s="31"/>
      <c r="AU73" s="31"/>
      <c r="AV73" s="31"/>
      <c r="AW73" s="31"/>
      <c r="AX73" s="31"/>
      <c r="AY73" s="31"/>
      <c r="AZ73" s="31"/>
      <c r="BA73" s="31"/>
      <c r="BB73" s="31"/>
    </row>
    <row r="74" spans="1:54" s="32" customFormat="1" ht="70.5" customHeight="1">
      <c r="A74" s="51" t="s">
        <v>108</v>
      </c>
      <c r="B74" s="228" t="s">
        <v>71</v>
      </c>
      <c r="C74" s="258"/>
      <c r="D74" s="53">
        <v>2026</v>
      </c>
      <c r="E74" s="149">
        <f>F74+G74+H74+I74</f>
        <v>0</v>
      </c>
      <c r="F74" s="150">
        <v>0</v>
      </c>
      <c r="G74" s="150">
        <v>0</v>
      </c>
      <c r="H74" s="150">
        <v>0</v>
      </c>
      <c r="I74" s="150">
        <v>0</v>
      </c>
      <c r="J74" s="149">
        <f>K74+L74+M74+N74</f>
        <v>0</v>
      </c>
      <c r="K74" s="150">
        <v>0</v>
      </c>
      <c r="L74" s="150">
        <v>0</v>
      </c>
      <c r="M74" s="150">
        <v>0</v>
      </c>
      <c r="N74" s="150">
        <v>0</v>
      </c>
      <c r="O74" s="149">
        <f>P74+Q74+R74+S74</f>
        <v>0</v>
      </c>
      <c r="P74" s="150">
        <v>0</v>
      </c>
      <c r="Q74" s="150">
        <v>0</v>
      </c>
      <c r="R74" s="150">
        <v>0</v>
      </c>
      <c r="S74" s="150">
        <v>0</v>
      </c>
      <c r="T74" s="149">
        <f>U74+V74+W74+X74</f>
        <v>0</v>
      </c>
      <c r="U74" s="150">
        <v>0</v>
      </c>
      <c r="V74" s="150">
        <v>0</v>
      </c>
      <c r="W74" s="150">
        <v>0</v>
      </c>
      <c r="X74" s="150">
        <v>0</v>
      </c>
      <c r="Y74" s="149">
        <f>Z74+AA74+AB74+AC74</f>
        <v>0</v>
      </c>
      <c r="Z74" s="150">
        <v>0</v>
      </c>
      <c r="AA74" s="150">
        <v>0</v>
      </c>
      <c r="AB74" s="150">
        <v>0</v>
      </c>
      <c r="AC74" s="150">
        <v>0</v>
      </c>
      <c r="AD74" s="152">
        <f>E74+J74+O74+T74+Y74</f>
        <v>0</v>
      </c>
      <c r="AE74" s="77"/>
      <c r="AF74" s="78"/>
      <c r="AG74" s="154"/>
      <c r="AH74" s="155"/>
      <c r="AI74" s="31"/>
      <c r="AJ74" s="31"/>
      <c r="AK74" s="31"/>
      <c r="AL74" s="31"/>
      <c r="AM74" s="31"/>
      <c r="AN74" s="31"/>
      <c r="AO74" s="31"/>
      <c r="AP74" s="31"/>
      <c r="AQ74" s="31"/>
      <c r="AR74" s="31"/>
      <c r="AS74" s="31"/>
      <c r="AT74" s="31"/>
      <c r="AU74" s="31"/>
      <c r="AV74" s="31"/>
      <c r="AW74" s="31"/>
      <c r="AX74" s="31"/>
      <c r="AY74" s="31"/>
      <c r="AZ74" s="31"/>
      <c r="BA74" s="31"/>
      <c r="BB74" s="31"/>
    </row>
    <row r="75" spans="1:54" s="32" customFormat="1" ht="87.75" customHeight="1">
      <c r="A75" s="51" t="s">
        <v>109</v>
      </c>
      <c r="B75" s="228" t="s">
        <v>187</v>
      </c>
      <c r="C75" s="258"/>
      <c r="D75" s="53">
        <v>2026</v>
      </c>
      <c r="E75" s="149">
        <f>F75+G75+H75+I75</f>
        <v>0</v>
      </c>
      <c r="F75" s="150">
        <v>0</v>
      </c>
      <c r="G75" s="150">
        <v>0</v>
      </c>
      <c r="H75" s="150">
        <v>0</v>
      </c>
      <c r="I75" s="150">
        <v>0</v>
      </c>
      <c r="J75" s="149">
        <f>K75+L75+M75+N75</f>
        <v>0</v>
      </c>
      <c r="K75" s="150">
        <v>0</v>
      </c>
      <c r="L75" s="150">
        <v>0</v>
      </c>
      <c r="M75" s="150">
        <v>0</v>
      </c>
      <c r="N75" s="150">
        <v>0</v>
      </c>
      <c r="O75" s="149">
        <f>P75+Q75+R75+S75</f>
        <v>0</v>
      </c>
      <c r="P75" s="150">
        <v>0</v>
      </c>
      <c r="Q75" s="150">
        <v>0</v>
      </c>
      <c r="R75" s="150">
        <v>0</v>
      </c>
      <c r="S75" s="150">
        <v>0</v>
      </c>
      <c r="T75" s="149">
        <f>U75+V75+W75+X75</f>
        <v>0</v>
      </c>
      <c r="U75" s="150">
        <v>0</v>
      </c>
      <c r="V75" s="150">
        <v>0</v>
      </c>
      <c r="W75" s="150">
        <v>0</v>
      </c>
      <c r="X75" s="150">
        <v>0</v>
      </c>
      <c r="Y75" s="149">
        <f>Z75+AA75+AB75+AC75</f>
        <v>0</v>
      </c>
      <c r="Z75" s="150">
        <v>0</v>
      </c>
      <c r="AA75" s="150">
        <v>0</v>
      </c>
      <c r="AB75" s="150">
        <v>0</v>
      </c>
      <c r="AC75" s="150">
        <v>0</v>
      </c>
      <c r="AD75" s="152">
        <f>E75+J75+O75+T75+Y75</f>
        <v>0</v>
      </c>
      <c r="AE75" s="77"/>
      <c r="AF75" s="78"/>
      <c r="AG75" s="154"/>
      <c r="AH75" s="155"/>
      <c r="AI75" s="31"/>
      <c r="AJ75" s="31"/>
      <c r="AK75" s="31"/>
      <c r="AL75" s="31"/>
      <c r="AM75" s="31"/>
      <c r="AN75" s="31"/>
      <c r="AO75" s="31"/>
      <c r="AP75" s="31"/>
      <c r="AQ75" s="31"/>
      <c r="AR75" s="31"/>
      <c r="AS75" s="31"/>
      <c r="AT75" s="31"/>
      <c r="AU75" s="31"/>
      <c r="AV75" s="31"/>
      <c r="AW75" s="31"/>
      <c r="AX75" s="31"/>
      <c r="AY75" s="31"/>
      <c r="AZ75" s="31"/>
      <c r="BA75" s="31"/>
      <c r="BB75" s="31"/>
    </row>
    <row r="76" spans="1:54" s="32" customFormat="1" ht="89.25" customHeight="1">
      <c r="A76" s="51" t="s">
        <v>110</v>
      </c>
      <c r="B76" s="228" t="s">
        <v>74</v>
      </c>
      <c r="C76" s="258"/>
      <c r="D76" s="53">
        <v>2026</v>
      </c>
      <c r="E76" s="149">
        <f>F76+G76+H76+I76</f>
        <v>0</v>
      </c>
      <c r="F76" s="150">
        <v>0</v>
      </c>
      <c r="G76" s="150">
        <v>0</v>
      </c>
      <c r="H76" s="150">
        <v>0</v>
      </c>
      <c r="I76" s="150">
        <v>0</v>
      </c>
      <c r="J76" s="149">
        <f>K76+L76+M76+N76</f>
        <v>0</v>
      </c>
      <c r="K76" s="150">
        <v>0</v>
      </c>
      <c r="L76" s="150">
        <v>0</v>
      </c>
      <c r="M76" s="150">
        <v>0</v>
      </c>
      <c r="N76" s="150">
        <v>0</v>
      </c>
      <c r="O76" s="149">
        <f>P76+Q76+R76+S76</f>
        <v>0</v>
      </c>
      <c r="P76" s="150">
        <v>0</v>
      </c>
      <c r="Q76" s="150">
        <v>0</v>
      </c>
      <c r="R76" s="150">
        <v>0</v>
      </c>
      <c r="S76" s="150">
        <v>0</v>
      </c>
      <c r="T76" s="149">
        <f>U76+V76+W76+X76</f>
        <v>0</v>
      </c>
      <c r="U76" s="150">
        <v>0</v>
      </c>
      <c r="V76" s="150">
        <v>0</v>
      </c>
      <c r="W76" s="150">
        <v>0</v>
      </c>
      <c r="X76" s="150">
        <v>0</v>
      </c>
      <c r="Y76" s="149">
        <f>Z76+AA76+AB76+AC76</f>
        <v>0</v>
      </c>
      <c r="Z76" s="150">
        <v>0</v>
      </c>
      <c r="AA76" s="150">
        <v>0</v>
      </c>
      <c r="AB76" s="150">
        <v>0</v>
      </c>
      <c r="AC76" s="150">
        <v>0</v>
      </c>
      <c r="AD76" s="152">
        <f>E76+J76+O76+T76+Y76</f>
        <v>0</v>
      </c>
      <c r="AE76" s="77"/>
      <c r="AF76" s="78"/>
      <c r="AG76" s="154"/>
      <c r="AH76" s="155"/>
      <c r="AI76" s="31"/>
      <c r="AJ76" s="31"/>
      <c r="AK76" s="31"/>
      <c r="AL76" s="31"/>
      <c r="AM76" s="31"/>
      <c r="AN76" s="31"/>
      <c r="AO76" s="31"/>
      <c r="AP76" s="31"/>
      <c r="AQ76" s="31"/>
      <c r="AR76" s="31"/>
      <c r="AS76" s="31"/>
      <c r="AT76" s="31"/>
      <c r="AU76" s="31"/>
      <c r="AV76" s="31"/>
      <c r="AW76" s="31"/>
      <c r="AX76" s="31"/>
      <c r="AY76" s="31"/>
      <c r="AZ76" s="31"/>
      <c r="BA76" s="31"/>
      <c r="BB76" s="31"/>
    </row>
    <row r="77" spans="1:54" s="82" customFormat="1" ht="35.25" customHeight="1">
      <c r="A77" s="57"/>
      <c r="B77" s="231" t="s">
        <v>184</v>
      </c>
      <c r="C77" s="58"/>
      <c r="D77" s="42"/>
      <c r="E77" s="151">
        <f aca="true" t="shared" si="21" ref="E77:O77">SUM(E72:E76)</f>
        <v>0</v>
      </c>
      <c r="F77" s="151">
        <f t="shared" si="21"/>
        <v>0</v>
      </c>
      <c r="G77" s="151">
        <f t="shared" si="21"/>
        <v>0</v>
      </c>
      <c r="H77" s="151">
        <f t="shared" si="21"/>
        <v>0</v>
      </c>
      <c r="I77" s="151">
        <f t="shared" si="21"/>
        <v>0</v>
      </c>
      <c r="J77" s="151">
        <f t="shared" si="21"/>
        <v>0</v>
      </c>
      <c r="K77" s="151">
        <f t="shared" si="21"/>
        <v>0</v>
      </c>
      <c r="L77" s="151">
        <f t="shared" si="21"/>
        <v>0</v>
      </c>
      <c r="M77" s="151">
        <f t="shared" si="21"/>
        <v>0</v>
      </c>
      <c r="N77" s="151">
        <f t="shared" si="21"/>
        <v>0</v>
      </c>
      <c r="O77" s="151">
        <f t="shared" si="21"/>
        <v>0</v>
      </c>
      <c r="P77" s="151">
        <v>0</v>
      </c>
      <c r="Q77" s="151">
        <f aca="true" t="shared" si="22" ref="Q77:Y77">SUM(Q72:Q76)</f>
        <v>0</v>
      </c>
      <c r="R77" s="151">
        <f t="shared" si="22"/>
        <v>0</v>
      </c>
      <c r="S77" s="151">
        <f t="shared" si="22"/>
        <v>0</v>
      </c>
      <c r="T77" s="151">
        <f t="shared" si="22"/>
        <v>0</v>
      </c>
      <c r="U77" s="151">
        <f t="shared" si="22"/>
        <v>0</v>
      </c>
      <c r="V77" s="151">
        <f t="shared" si="22"/>
        <v>0</v>
      </c>
      <c r="W77" s="151">
        <f t="shared" si="22"/>
        <v>0</v>
      </c>
      <c r="X77" s="151">
        <f t="shared" si="22"/>
        <v>0</v>
      </c>
      <c r="Y77" s="151">
        <f t="shared" si="22"/>
        <v>0</v>
      </c>
      <c r="Z77" s="151">
        <v>0</v>
      </c>
      <c r="AA77" s="151">
        <f>SUM(AA72:AA76)</f>
        <v>0</v>
      </c>
      <c r="AB77" s="151">
        <f>SUM(AB72:AB76)</f>
        <v>0</v>
      </c>
      <c r="AC77" s="151">
        <f>SUM(AC72:AC76)</f>
        <v>0</v>
      </c>
      <c r="AD77" s="151">
        <f>SUM(AD72:AD76)</f>
        <v>0</v>
      </c>
      <c r="AE77" s="80" t="s">
        <v>144</v>
      </c>
      <c r="AF77" s="218" t="s">
        <v>145</v>
      </c>
      <c r="AG77" s="81"/>
      <c r="AH77" s="81"/>
      <c r="AI77" s="81"/>
      <c r="AJ77" s="81"/>
      <c r="AK77" s="81"/>
      <c r="AL77" s="81"/>
      <c r="AM77" s="81"/>
      <c r="AN77" s="81"/>
      <c r="AO77" s="81"/>
      <c r="AP77" s="81"/>
      <c r="AQ77" s="81"/>
      <c r="AR77" s="81"/>
      <c r="AS77" s="81"/>
      <c r="AT77" s="81"/>
      <c r="AU77" s="81"/>
      <c r="AV77" s="81"/>
      <c r="AW77" s="81"/>
      <c r="AX77" s="81"/>
      <c r="AY77" s="81"/>
      <c r="AZ77" s="81"/>
      <c r="BA77" s="81"/>
      <c r="BB77" s="81"/>
    </row>
    <row r="78" spans="1:54" s="84" customFormat="1" ht="48.75" customHeight="1">
      <c r="A78" s="72"/>
      <c r="B78" s="231" t="s">
        <v>17</v>
      </c>
      <c r="C78" s="58"/>
      <c r="D78" s="42"/>
      <c r="E78" s="151">
        <f aca="true" t="shared" si="23" ref="E78:AD78">E44+E51+E63+E70+E77</f>
        <v>715448</v>
      </c>
      <c r="F78" s="151">
        <f t="shared" si="23"/>
        <v>665028</v>
      </c>
      <c r="G78" s="151">
        <f t="shared" si="23"/>
        <v>0</v>
      </c>
      <c r="H78" s="151">
        <f t="shared" si="23"/>
        <v>0</v>
      </c>
      <c r="I78" s="151">
        <f t="shared" si="23"/>
        <v>50420</v>
      </c>
      <c r="J78" s="151">
        <f t="shared" si="23"/>
        <v>845796</v>
      </c>
      <c r="K78" s="151">
        <f t="shared" si="23"/>
        <v>758523</v>
      </c>
      <c r="L78" s="151">
        <f t="shared" si="23"/>
        <v>25901</v>
      </c>
      <c r="M78" s="151">
        <f t="shared" si="23"/>
        <v>8500</v>
      </c>
      <c r="N78" s="151">
        <f t="shared" si="23"/>
        <v>52872</v>
      </c>
      <c r="O78" s="151">
        <f t="shared" si="23"/>
        <v>901784</v>
      </c>
      <c r="P78" s="151">
        <f t="shared" si="23"/>
        <v>828245</v>
      </c>
      <c r="Q78" s="151">
        <f t="shared" si="23"/>
        <v>16349</v>
      </c>
      <c r="R78" s="151">
        <f t="shared" si="23"/>
        <v>6739</v>
      </c>
      <c r="S78" s="151">
        <f t="shared" si="23"/>
        <v>50451</v>
      </c>
      <c r="T78" s="151">
        <f t="shared" si="23"/>
        <v>879133</v>
      </c>
      <c r="U78" s="151">
        <f t="shared" si="23"/>
        <v>817978</v>
      </c>
      <c r="V78" s="151">
        <f t="shared" si="23"/>
        <v>10704</v>
      </c>
      <c r="W78" s="151">
        <f t="shared" si="23"/>
        <v>0</v>
      </c>
      <c r="X78" s="151">
        <f t="shared" si="23"/>
        <v>50451</v>
      </c>
      <c r="Y78" s="151">
        <f t="shared" si="23"/>
        <v>926004</v>
      </c>
      <c r="Z78" s="151">
        <f t="shared" si="23"/>
        <v>818360</v>
      </c>
      <c r="AA78" s="151">
        <f t="shared" si="23"/>
        <v>57193</v>
      </c>
      <c r="AB78" s="151">
        <f t="shared" si="23"/>
        <v>0</v>
      </c>
      <c r="AC78" s="151">
        <f t="shared" si="23"/>
        <v>50451</v>
      </c>
      <c r="AD78" s="151">
        <f t="shared" si="23"/>
        <v>4268165</v>
      </c>
      <c r="AE78" s="241">
        <v>4173693</v>
      </c>
      <c r="AF78" s="79">
        <f>SUM(AD78-AE78)</f>
        <v>94472</v>
      </c>
      <c r="AL78" s="85"/>
      <c r="AM78" s="85"/>
      <c r="AN78" s="85"/>
      <c r="AO78" s="85"/>
      <c r="AP78" s="85"/>
      <c r="AQ78" s="85"/>
      <c r="AR78" s="85"/>
      <c r="AS78" s="85"/>
      <c r="AT78" s="85"/>
      <c r="AU78" s="85"/>
      <c r="AV78" s="85"/>
      <c r="AW78" s="85"/>
      <c r="AX78" s="85"/>
      <c r="AY78" s="85"/>
      <c r="AZ78" s="85"/>
      <c r="BA78" s="85"/>
      <c r="BB78" s="85"/>
    </row>
    <row r="79" spans="1:54" s="84" customFormat="1" ht="15.75" customHeight="1">
      <c r="A79" s="86"/>
      <c r="B79" s="232"/>
      <c r="C79" s="9"/>
      <c r="D79" s="87"/>
      <c r="E79" s="88"/>
      <c r="F79" s="10"/>
      <c r="G79" s="10"/>
      <c r="H79" s="10"/>
      <c r="I79" s="10"/>
      <c r="J79" s="89"/>
      <c r="K79" s="10"/>
      <c r="L79" s="10"/>
      <c r="M79" s="9"/>
      <c r="N79" s="9"/>
      <c r="O79" s="88"/>
      <c r="P79" s="88"/>
      <c r="Q79" s="9"/>
      <c r="R79" s="9"/>
      <c r="S79" s="9"/>
      <c r="T79" s="9"/>
      <c r="U79" s="9"/>
      <c r="V79" s="9"/>
      <c r="W79" s="9"/>
      <c r="X79" s="9"/>
      <c r="Y79" s="9"/>
      <c r="Z79" s="9"/>
      <c r="AA79" s="9"/>
      <c r="AB79" s="9"/>
      <c r="AC79" s="9"/>
      <c r="AD79" s="88"/>
      <c r="AE79" s="289"/>
      <c r="AF79" s="289"/>
      <c r="AG79" s="90"/>
      <c r="AH79" s="90"/>
      <c r="AI79" s="90"/>
      <c r="AJ79" s="90"/>
      <c r="AL79" s="85"/>
      <c r="AM79" s="85"/>
      <c r="AN79" s="85"/>
      <c r="AO79" s="85"/>
      <c r="AP79" s="85"/>
      <c r="AQ79" s="85"/>
      <c r="AR79" s="85"/>
      <c r="AS79" s="85"/>
      <c r="AT79" s="85"/>
      <c r="AU79" s="85"/>
      <c r="AV79" s="85"/>
      <c r="AW79" s="85"/>
      <c r="AX79" s="85"/>
      <c r="AY79" s="85"/>
      <c r="AZ79" s="85"/>
      <c r="BA79" s="85"/>
      <c r="BB79" s="85"/>
    </row>
    <row r="80" spans="1:35" s="12" customFormat="1" ht="27" customHeight="1">
      <c r="A80" s="260"/>
      <c r="B80" s="260"/>
      <c r="C80" s="260"/>
      <c r="D80" s="260"/>
      <c r="E80" s="260"/>
      <c r="F80" s="260"/>
      <c r="G80" s="260"/>
      <c r="H80" s="260"/>
      <c r="I80" s="260"/>
      <c r="J80" s="260"/>
      <c r="K80" s="260"/>
      <c r="L80" s="260"/>
      <c r="M80" s="260"/>
      <c r="N80" s="260"/>
      <c r="O80" s="260"/>
      <c r="P80" s="260"/>
      <c r="Q80" s="260"/>
      <c r="R80" s="260"/>
      <c r="S80" s="260"/>
      <c r="AE80" s="99"/>
      <c r="AF80" s="98"/>
      <c r="AG80" s="179"/>
      <c r="AH80" s="179"/>
      <c r="AI80" s="99"/>
    </row>
    <row r="81" spans="1:35" s="11" customFormat="1" ht="24" customHeight="1">
      <c r="A81" s="137"/>
      <c r="B81" s="233"/>
      <c r="C81" s="137"/>
      <c r="D81" s="137"/>
      <c r="E81" s="137"/>
      <c r="F81" s="137"/>
      <c r="G81" s="137"/>
      <c r="H81" s="137"/>
      <c r="I81" s="137"/>
      <c r="J81" s="137"/>
      <c r="K81" s="137"/>
      <c r="L81" s="137"/>
      <c r="M81" s="137"/>
      <c r="N81" s="137"/>
      <c r="O81" s="137"/>
      <c r="P81" s="137"/>
      <c r="Q81" s="137"/>
      <c r="R81" s="137"/>
      <c r="S81" s="137"/>
      <c r="AE81" s="97" t="s">
        <v>114</v>
      </c>
      <c r="AF81" s="98"/>
      <c r="AG81" s="179"/>
      <c r="AH81" s="179" t="s">
        <v>66</v>
      </c>
      <c r="AI81" s="98"/>
    </row>
    <row r="82" spans="1:35" s="12" customFormat="1" ht="27" customHeight="1">
      <c r="A82" s="260"/>
      <c r="B82" s="260"/>
      <c r="C82" s="260"/>
      <c r="D82" s="260"/>
      <c r="E82" s="260"/>
      <c r="F82" s="260"/>
      <c r="G82" s="260"/>
      <c r="H82" s="260"/>
      <c r="I82" s="260"/>
      <c r="J82" s="260"/>
      <c r="K82" s="260"/>
      <c r="L82" s="260"/>
      <c r="M82" s="260"/>
      <c r="N82" s="260"/>
      <c r="O82" s="260"/>
      <c r="P82" s="260"/>
      <c r="Q82" s="260"/>
      <c r="R82" s="260"/>
      <c r="S82" s="260"/>
      <c r="AE82" s="99"/>
      <c r="AF82" s="100">
        <v>2022</v>
      </c>
      <c r="AG82" s="180">
        <f>SUM(F78)</f>
        <v>665028</v>
      </c>
      <c r="AH82" s="180">
        <f>SUM(AG82:AG86)</f>
        <v>3888134</v>
      </c>
      <c r="AI82" s="99"/>
    </row>
    <row r="83" spans="1:54" s="60" customFormat="1" ht="24" customHeight="1">
      <c r="A83" s="91"/>
      <c r="B83" s="234"/>
      <c r="C83" s="92"/>
      <c r="D83" s="93"/>
      <c r="E83" s="89"/>
      <c r="F83" s="15"/>
      <c r="G83" s="15"/>
      <c r="H83" s="15"/>
      <c r="I83" s="245">
        <v>917</v>
      </c>
      <c r="J83" s="101">
        <f aca="true" t="shared" si="24" ref="J83:O83">K13+J13+J14+J15+J16+J17+J18+J19+J20+J21+J22+J23+J24+J25+J26+J27+J28+J29+J30+J31+J32+J33+J34+J35+J36+J37+J38+J39+J40+J41+J43+J46+J47+J48+J49+J50+J53+J55+J56+J57+J58+J59+J60+J61+J62+J65+J66+J67+J68+J69+J72+J73+J74+J75+J76</f>
        <v>841439</v>
      </c>
      <c r="K83" s="101">
        <f t="shared" si="24"/>
        <v>754166</v>
      </c>
      <c r="L83" s="101">
        <f t="shared" si="24"/>
        <v>25901</v>
      </c>
      <c r="M83" s="101">
        <f t="shared" si="24"/>
        <v>8500</v>
      </c>
      <c r="N83" s="101">
        <f t="shared" si="24"/>
        <v>52872</v>
      </c>
      <c r="O83" s="101">
        <f t="shared" si="24"/>
        <v>900799</v>
      </c>
      <c r="P83" s="101">
        <f>Q13+P13+P14+P15+P16+P17+P18+P19+P20+P21+P22+P23+P24+P25+P26+P27+P28+P29+P30+P31+P32+P33+P34+P35+P36+P37+P38+P39+P40+P41+P42+P43+P46+P47+P48+P49+P50+P53+P55+P56+P57+P58+P59+P60+P61+P62+P65+P66+P67+P68+P69+P72+P73+P74+P75+P76</f>
        <v>828245</v>
      </c>
      <c r="Q83" s="101">
        <f>R13+Q13+Q14+Q15+Q16+Q17+Q18+Q19+Q20+Q21+Q22+Q23+Q24+Q25+Q26+Q27+Q28+Q29+Q30+Q31+Q32+Q33+Q34+Q35+Q36+Q37+Q38+Q39+Q40+Q41+Q42+Q43+Q46+Q47+Q48+Q49+Q50+Q53+Q55+Q56+Q57+Q58+Q59+Q60+Q61+Q62+Q65+Q66+Q67+Q68+Q69+Q72+Q73+Q74+Q75+Q76</f>
        <v>16349</v>
      </c>
      <c r="R83" s="101">
        <f>S13+R13+R14+R15+R16+R17+R18+R19+R20+R21+R22+R23+R24+R25+R26+R27+R28+R29+R30+R31+R32+R33+R34+R35+R36+R37+R38+R39+R40+R41+R42+R43+R46+R47+R48+R49+R50+R53+R55+R56+R57+R58+R59+R60+R61+R62+R65+R66+R67+R68+R69+R72+R73+R74+R75+R76</f>
        <v>6739</v>
      </c>
      <c r="S83" s="101">
        <f aca="true" t="shared" si="25" ref="S83:AC83">T13+S13+S14+S15+S16+S17+S18+S19+S20+S21+S22+S23+S24+S25+S26+S27+S28+S29+S30+S31+S32+S33+S34+S35+S36+S37+S38+S39+S40+S41+S43+S46+S47+S48+S49+S50+S53+S55+S56+S57+S58+S59+S60+S61+S62+S65+S66+S67+S68+S69+S72+S73+S74+S75+S76</f>
        <v>50451</v>
      </c>
      <c r="T83" s="101">
        <f t="shared" si="25"/>
        <v>879133</v>
      </c>
      <c r="U83" s="101">
        <f t="shared" si="25"/>
        <v>817978</v>
      </c>
      <c r="V83" s="101">
        <f t="shared" si="25"/>
        <v>10704</v>
      </c>
      <c r="W83" s="101">
        <f t="shared" si="25"/>
        <v>0</v>
      </c>
      <c r="X83" s="101">
        <f t="shared" si="25"/>
        <v>50451</v>
      </c>
      <c r="Y83" s="101">
        <f t="shared" si="25"/>
        <v>926004</v>
      </c>
      <c r="Z83" s="101">
        <f t="shared" si="25"/>
        <v>818360</v>
      </c>
      <c r="AA83" s="101">
        <f t="shared" si="25"/>
        <v>57193</v>
      </c>
      <c r="AB83" s="101">
        <f t="shared" si="25"/>
        <v>0</v>
      </c>
      <c r="AC83" s="101">
        <f t="shared" si="25"/>
        <v>50451</v>
      </c>
      <c r="AD83" s="94"/>
      <c r="AE83" s="102"/>
      <c r="AF83" s="100">
        <v>2023</v>
      </c>
      <c r="AG83" s="180">
        <f>SUM(K78)</f>
        <v>758523</v>
      </c>
      <c r="AH83" s="178"/>
      <c r="AI83" s="95"/>
      <c r="AJ83" s="95"/>
      <c r="AL83" s="96"/>
      <c r="AM83" s="96"/>
      <c r="AN83" s="96"/>
      <c r="AO83" s="96"/>
      <c r="AP83" s="96"/>
      <c r="AQ83" s="96"/>
      <c r="AR83" s="96"/>
      <c r="AS83" s="96"/>
      <c r="AT83" s="96"/>
      <c r="AU83" s="96"/>
      <c r="AV83" s="96"/>
      <c r="AW83" s="96"/>
      <c r="AX83" s="96"/>
      <c r="AY83" s="96"/>
      <c r="AZ83" s="96"/>
      <c r="BA83" s="96"/>
      <c r="BB83" s="96"/>
    </row>
    <row r="84" spans="1:54" s="60" customFormat="1" ht="24" customHeight="1">
      <c r="A84" s="91"/>
      <c r="B84" s="234"/>
      <c r="C84" s="92"/>
      <c r="D84" s="93"/>
      <c r="E84" s="89"/>
      <c r="F84" s="89"/>
      <c r="G84" s="89"/>
      <c r="H84" s="89"/>
      <c r="I84" s="89" t="s">
        <v>219</v>
      </c>
      <c r="J84" s="89">
        <f aca="true" t="shared" si="26" ref="J84:P84">J12</f>
        <v>3928</v>
      </c>
      <c r="K84" s="89">
        <f t="shared" si="26"/>
        <v>3928</v>
      </c>
      <c r="L84" s="89">
        <f t="shared" si="26"/>
        <v>0</v>
      </c>
      <c r="M84" s="89">
        <f t="shared" si="26"/>
        <v>0</v>
      </c>
      <c r="N84" s="89">
        <f t="shared" si="26"/>
        <v>0</v>
      </c>
      <c r="O84" s="89">
        <f t="shared" si="26"/>
        <v>0</v>
      </c>
      <c r="P84" s="89">
        <f t="shared" si="26"/>
        <v>0</v>
      </c>
      <c r="Q84" s="89">
        <f aca="true" t="shared" si="27" ref="Q84:AC84">Q12</f>
        <v>0</v>
      </c>
      <c r="R84" s="89">
        <f t="shared" si="27"/>
        <v>0</v>
      </c>
      <c r="S84" s="89">
        <f t="shared" si="27"/>
        <v>0</v>
      </c>
      <c r="T84" s="89">
        <f t="shared" si="27"/>
        <v>0</v>
      </c>
      <c r="U84" s="89">
        <f t="shared" si="27"/>
        <v>0</v>
      </c>
      <c r="V84" s="89">
        <f t="shared" si="27"/>
        <v>0</v>
      </c>
      <c r="W84" s="89">
        <f t="shared" si="27"/>
        <v>0</v>
      </c>
      <c r="X84" s="89">
        <f t="shared" si="27"/>
        <v>0</v>
      </c>
      <c r="Y84" s="89">
        <f t="shared" si="27"/>
        <v>0</v>
      </c>
      <c r="Z84" s="89">
        <f t="shared" si="27"/>
        <v>0</v>
      </c>
      <c r="AA84" s="89">
        <f t="shared" si="27"/>
        <v>0</v>
      </c>
      <c r="AB84" s="89">
        <f t="shared" si="27"/>
        <v>0</v>
      </c>
      <c r="AC84" s="89">
        <f t="shared" si="27"/>
        <v>0</v>
      </c>
      <c r="AD84" s="94"/>
      <c r="AE84" s="103"/>
      <c r="AF84" s="100">
        <v>2024</v>
      </c>
      <c r="AG84" s="180">
        <f>SUM(P78)</f>
        <v>828245</v>
      </c>
      <c r="AH84" s="166"/>
      <c r="AI84" s="104"/>
      <c r="AJ84" s="104"/>
      <c r="AL84" s="96"/>
      <c r="AM84" s="96"/>
      <c r="AN84" s="96"/>
      <c r="AO84" s="96"/>
      <c r="AP84" s="96"/>
      <c r="AQ84" s="96"/>
      <c r="AR84" s="96"/>
      <c r="AS84" s="96"/>
      <c r="AT84" s="96"/>
      <c r="AU84" s="96"/>
      <c r="AV84" s="96"/>
      <c r="AW84" s="96"/>
      <c r="AX84" s="96"/>
      <c r="AY84" s="96"/>
      <c r="AZ84" s="96"/>
      <c r="BA84" s="96"/>
      <c r="BB84" s="96"/>
    </row>
    <row r="85" spans="1:54" s="60" customFormat="1" ht="24" customHeight="1">
      <c r="A85" s="91"/>
      <c r="B85" s="234"/>
      <c r="C85" s="92"/>
      <c r="D85" s="93"/>
      <c r="E85" s="105"/>
      <c r="F85" s="15"/>
      <c r="G85" s="15"/>
      <c r="H85" s="15"/>
      <c r="I85" s="15" t="s">
        <v>220</v>
      </c>
      <c r="J85" s="15">
        <f aca="true" t="shared" si="28" ref="J85:O85">J53+J55+J56+J46</f>
        <v>718905</v>
      </c>
      <c r="K85" s="15">
        <f t="shared" si="28"/>
        <v>718905</v>
      </c>
      <c r="L85" s="15">
        <f t="shared" si="28"/>
        <v>0</v>
      </c>
      <c r="M85" s="15">
        <f t="shared" si="28"/>
        <v>0</v>
      </c>
      <c r="N85" s="15">
        <f t="shared" si="28"/>
        <v>0</v>
      </c>
      <c r="O85" s="15">
        <f t="shared" si="28"/>
        <v>793906</v>
      </c>
      <c r="P85" s="15">
        <f aca="true" t="shared" si="29" ref="P85:AC85">P53+P55+P56+P46</f>
        <v>793906</v>
      </c>
      <c r="Q85" s="15">
        <f t="shared" si="29"/>
        <v>0</v>
      </c>
      <c r="R85" s="15">
        <f t="shared" si="29"/>
        <v>0</v>
      </c>
      <c r="S85" s="15">
        <f t="shared" si="29"/>
        <v>0</v>
      </c>
      <c r="T85" s="15">
        <f t="shared" si="29"/>
        <v>793906</v>
      </c>
      <c r="U85" s="15">
        <f t="shared" si="29"/>
        <v>793906</v>
      </c>
      <c r="V85" s="15">
        <f t="shared" si="29"/>
        <v>0</v>
      </c>
      <c r="W85" s="15">
        <f t="shared" si="29"/>
        <v>0</v>
      </c>
      <c r="X85" s="15">
        <f t="shared" si="29"/>
        <v>0</v>
      </c>
      <c r="Y85" s="15">
        <f t="shared" si="29"/>
        <v>793906</v>
      </c>
      <c r="Z85" s="15">
        <f t="shared" si="29"/>
        <v>793906</v>
      </c>
      <c r="AA85" s="15">
        <f t="shared" si="29"/>
        <v>0</v>
      </c>
      <c r="AB85" s="15">
        <f t="shared" si="29"/>
        <v>0</v>
      </c>
      <c r="AC85" s="15">
        <f t="shared" si="29"/>
        <v>0</v>
      </c>
      <c r="AD85" s="94"/>
      <c r="AE85" s="103"/>
      <c r="AF85" s="100">
        <v>2025</v>
      </c>
      <c r="AG85" s="180">
        <f>SUM(U78)</f>
        <v>817978</v>
      </c>
      <c r="AH85" s="166"/>
      <c r="AI85" s="104"/>
      <c r="AJ85" s="104"/>
      <c r="AL85" s="96"/>
      <c r="AM85" s="96"/>
      <c r="AN85" s="96"/>
      <c r="AO85" s="96"/>
      <c r="AP85" s="96"/>
      <c r="AQ85" s="96"/>
      <c r="AR85" s="96"/>
      <c r="AS85" s="96"/>
      <c r="AT85" s="96"/>
      <c r="AU85" s="96"/>
      <c r="AV85" s="96"/>
      <c r="AW85" s="96"/>
      <c r="AX85" s="96"/>
      <c r="AY85" s="96"/>
      <c r="AZ85" s="96"/>
      <c r="BA85" s="96"/>
      <c r="BB85" s="96"/>
    </row>
    <row r="86" spans="1:54" s="60" customFormat="1" ht="24" customHeight="1">
      <c r="A86" s="91"/>
      <c r="B86" s="234"/>
      <c r="C86" s="92"/>
      <c r="D86" s="93"/>
      <c r="E86" s="89"/>
      <c r="F86" s="15"/>
      <c r="G86" s="15"/>
      <c r="H86" s="15"/>
      <c r="I86" s="15"/>
      <c r="J86" s="15"/>
      <c r="K86" s="15"/>
      <c r="L86" s="15"/>
      <c r="M86" s="15"/>
      <c r="N86" s="15"/>
      <c r="O86" s="15"/>
      <c r="P86" s="15"/>
      <c r="Q86" s="15"/>
      <c r="R86" s="15"/>
      <c r="S86" s="15"/>
      <c r="T86" s="13"/>
      <c r="U86" s="13"/>
      <c r="V86" s="13"/>
      <c r="W86" s="13"/>
      <c r="X86" s="13"/>
      <c r="Y86" s="13"/>
      <c r="Z86" s="13"/>
      <c r="AA86" s="13"/>
      <c r="AB86" s="13"/>
      <c r="AC86" s="13"/>
      <c r="AE86" s="69"/>
      <c r="AF86" s="100">
        <v>2026</v>
      </c>
      <c r="AG86" s="180">
        <f>SUM(Z78)</f>
        <v>818360</v>
      </c>
      <c r="AH86" s="166"/>
      <c r="AI86" s="106"/>
      <c r="AJ86" s="94"/>
      <c r="AL86" s="96"/>
      <c r="AM86" s="96"/>
      <c r="AN86" s="96"/>
      <c r="AO86" s="96"/>
      <c r="AP86" s="96"/>
      <c r="AQ86" s="96"/>
      <c r="AR86" s="96"/>
      <c r="AS86" s="96"/>
      <c r="AT86" s="96"/>
      <c r="AU86" s="96"/>
      <c r="AV86" s="96"/>
      <c r="AW86" s="96"/>
      <c r="AX86" s="96"/>
      <c r="AY86" s="96"/>
      <c r="AZ86" s="96"/>
      <c r="BA86" s="96"/>
      <c r="BB86" s="96"/>
    </row>
    <row r="87" spans="1:54" s="60" customFormat="1" ht="24" customHeight="1">
      <c r="A87" s="91"/>
      <c r="B87" s="234"/>
      <c r="C87" s="92"/>
      <c r="D87" s="65"/>
      <c r="E87" s="221"/>
      <c r="F87" s="10"/>
      <c r="G87" s="10"/>
      <c r="H87" s="10"/>
      <c r="I87" s="10"/>
      <c r="J87" s="89"/>
      <c r="K87" s="10"/>
      <c r="L87" s="10"/>
      <c r="M87" s="10"/>
      <c r="N87" s="10"/>
      <c r="O87" s="89"/>
      <c r="P87" s="10"/>
      <c r="Q87" s="10"/>
      <c r="R87" s="13"/>
      <c r="S87" s="13"/>
      <c r="T87" s="13"/>
      <c r="U87" s="13"/>
      <c r="V87" s="13"/>
      <c r="W87" s="13"/>
      <c r="X87" s="13"/>
      <c r="Y87" s="13"/>
      <c r="Z87" s="13"/>
      <c r="AA87" s="13"/>
      <c r="AB87" s="13"/>
      <c r="AC87" s="13"/>
      <c r="AE87" s="97" t="s">
        <v>24</v>
      </c>
      <c r="AF87" s="98"/>
      <c r="AG87" s="166"/>
      <c r="AH87" s="179" t="s">
        <v>66</v>
      </c>
      <c r="AL87" s="96"/>
      <c r="AM87" s="96"/>
      <c r="AN87" s="96"/>
      <c r="AO87" s="96"/>
      <c r="AP87" s="96"/>
      <c r="AQ87" s="96"/>
      <c r="AR87" s="96"/>
      <c r="AS87" s="96"/>
      <c r="AT87" s="96"/>
      <c r="AU87" s="96"/>
      <c r="AV87" s="96"/>
      <c r="AW87" s="96"/>
      <c r="AX87" s="96"/>
      <c r="AY87" s="96"/>
      <c r="AZ87" s="96"/>
      <c r="BA87" s="96"/>
      <c r="BB87" s="96"/>
    </row>
    <row r="88" spans="1:54" s="60" customFormat="1" ht="24" customHeight="1">
      <c r="A88" s="91"/>
      <c r="B88" s="234"/>
      <c r="C88" s="92"/>
      <c r="D88" s="93"/>
      <c r="E88" s="221"/>
      <c r="F88" s="10"/>
      <c r="G88" s="10"/>
      <c r="H88" s="10"/>
      <c r="I88" s="10"/>
      <c r="J88" s="89"/>
      <c r="K88" s="10"/>
      <c r="L88" s="10"/>
      <c r="M88" s="10"/>
      <c r="N88" s="10"/>
      <c r="O88" s="89"/>
      <c r="P88" s="10"/>
      <c r="Q88" s="10"/>
      <c r="R88" s="13"/>
      <c r="S88" s="13"/>
      <c r="T88" s="13"/>
      <c r="U88" s="13"/>
      <c r="V88" s="13"/>
      <c r="W88" s="13"/>
      <c r="X88" s="13"/>
      <c r="Y88" s="13"/>
      <c r="Z88" s="13"/>
      <c r="AA88" s="13"/>
      <c r="AB88" s="13"/>
      <c r="AC88" s="13"/>
      <c r="AE88" s="99"/>
      <c r="AF88" s="100">
        <v>2022</v>
      </c>
      <c r="AG88" s="180">
        <f>SUM(G78)</f>
        <v>0</v>
      </c>
      <c r="AH88" s="181">
        <f>SUM(AG88:AG92)</f>
        <v>110147</v>
      </c>
      <c r="AI88" s="134"/>
      <c r="AL88" s="96"/>
      <c r="AM88" s="96"/>
      <c r="AN88" s="96"/>
      <c r="AO88" s="96"/>
      <c r="AP88" s="96"/>
      <c r="AQ88" s="96"/>
      <c r="AR88" s="96"/>
      <c r="AS88" s="96"/>
      <c r="AT88" s="96"/>
      <c r="AU88" s="96"/>
      <c r="AV88" s="96"/>
      <c r="AW88" s="96"/>
      <c r="AX88" s="96"/>
      <c r="AY88" s="96"/>
      <c r="AZ88" s="96"/>
      <c r="BA88" s="96"/>
      <c r="BB88" s="96"/>
    </row>
    <row r="89" spans="1:54" s="60" customFormat="1" ht="24" customHeight="1">
      <c r="A89" s="91"/>
      <c r="B89" s="234"/>
      <c r="C89" s="92"/>
      <c r="D89" s="93"/>
      <c r="E89" s="221"/>
      <c r="F89" s="10"/>
      <c r="G89" s="10"/>
      <c r="H89" s="10"/>
      <c r="I89" s="10"/>
      <c r="J89" s="89"/>
      <c r="K89" s="10"/>
      <c r="L89" s="10"/>
      <c r="M89" s="10"/>
      <c r="N89" s="10"/>
      <c r="O89" s="89"/>
      <c r="P89" s="10"/>
      <c r="Q89" s="10"/>
      <c r="R89" s="13"/>
      <c r="S89" s="13"/>
      <c r="T89" s="13"/>
      <c r="U89" s="13"/>
      <c r="V89" s="13"/>
      <c r="W89" s="13"/>
      <c r="X89" s="13"/>
      <c r="Y89" s="13"/>
      <c r="Z89" s="13"/>
      <c r="AA89" s="13"/>
      <c r="AB89" s="13"/>
      <c r="AC89" s="13"/>
      <c r="AE89" s="102"/>
      <c r="AF89" s="100">
        <v>2023</v>
      </c>
      <c r="AG89" s="180">
        <f>SUM(L78)</f>
        <v>25901</v>
      </c>
      <c r="AH89" s="166"/>
      <c r="AL89" s="96"/>
      <c r="AM89" s="96"/>
      <c r="AN89" s="96"/>
      <c r="AO89" s="96"/>
      <c r="AP89" s="96"/>
      <c r="AQ89" s="96"/>
      <c r="AR89" s="96"/>
      <c r="AS89" s="96"/>
      <c r="AT89" s="96"/>
      <c r="AU89" s="96"/>
      <c r="AV89" s="96"/>
      <c r="AW89" s="96"/>
      <c r="AX89" s="96"/>
      <c r="AY89" s="96"/>
      <c r="AZ89" s="96"/>
      <c r="BA89" s="96"/>
      <c r="BB89" s="96"/>
    </row>
    <row r="90" spans="1:54" s="110" customFormat="1" ht="24" customHeight="1">
      <c r="A90" s="108"/>
      <c r="B90" s="234"/>
      <c r="C90" s="109"/>
      <c r="D90" s="108"/>
      <c r="E90" s="222"/>
      <c r="F90" s="220"/>
      <c r="G90" s="15"/>
      <c r="H90" s="15"/>
      <c r="I90" s="15"/>
      <c r="J90" s="101"/>
      <c r="K90" s="15"/>
      <c r="L90" s="15"/>
      <c r="M90" s="15"/>
      <c r="N90" s="15"/>
      <c r="O90" s="101"/>
      <c r="P90" s="15"/>
      <c r="Q90" s="15"/>
      <c r="R90" s="14"/>
      <c r="S90" s="14"/>
      <c r="T90" s="14"/>
      <c r="U90" s="14"/>
      <c r="V90" s="14"/>
      <c r="W90" s="14"/>
      <c r="X90" s="14"/>
      <c r="Y90" s="14"/>
      <c r="Z90" s="14"/>
      <c r="AA90" s="14"/>
      <c r="AB90" s="14"/>
      <c r="AC90" s="14"/>
      <c r="AE90" s="103"/>
      <c r="AF90" s="100">
        <v>2024</v>
      </c>
      <c r="AG90" s="180">
        <f>SUM(Q78)</f>
        <v>16349</v>
      </c>
      <c r="AH90" s="182"/>
      <c r="AI90" s="111"/>
      <c r="AL90" s="112"/>
      <c r="AM90" s="112"/>
      <c r="AN90" s="112"/>
      <c r="AO90" s="112"/>
      <c r="AP90" s="112"/>
      <c r="AQ90" s="112"/>
      <c r="AR90" s="112"/>
      <c r="AS90" s="112"/>
      <c r="AT90" s="112"/>
      <c r="AU90" s="112"/>
      <c r="AV90" s="112"/>
      <c r="AW90" s="112"/>
      <c r="AX90" s="112"/>
      <c r="AY90" s="112"/>
      <c r="AZ90" s="112"/>
      <c r="BA90" s="112"/>
      <c r="BB90" s="112"/>
    </row>
    <row r="91" spans="1:54" s="110" customFormat="1" ht="24" customHeight="1">
      <c r="A91" s="108"/>
      <c r="B91" s="235"/>
      <c r="C91" s="109"/>
      <c r="D91" s="108"/>
      <c r="E91" s="222"/>
      <c r="F91" s="276"/>
      <c r="G91" s="276"/>
      <c r="H91" s="15"/>
      <c r="I91" s="15"/>
      <c r="J91" s="101"/>
      <c r="K91" s="15"/>
      <c r="L91" s="15"/>
      <c r="M91" s="15"/>
      <c r="N91" s="15"/>
      <c r="O91" s="101"/>
      <c r="P91" s="15"/>
      <c r="Q91" s="15"/>
      <c r="R91" s="15"/>
      <c r="S91" s="15"/>
      <c r="T91" s="15"/>
      <c r="U91" s="15"/>
      <c r="V91" s="15"/>
      <c r="W91" s="15"/>
      <c r="X91" s="15"/>
      <c r="Y91" s="15"/>
      <c r="Z91" s="15"/>
      <c r="AA91" s="15"/>
      <c r="AB91" s="15"/>
      <c r="AC91" s="15"/>
      <c r="AD91" s="88"/>
      <c r="AE91" s="103"/>
      <c r="AF91" s="100">
        <v>2025</v>
      </c>
      <c r="AG91" s="180">
        <f>SUM(V78)</f>
        <v>10704</v>
      </c>
      <c r="AH91" s="182"/>
      <c r="AI91" s="111"/>
      <c r="AL91" s="112"/>
      <c r="AM91" s="112"/>
      <c r="AN91" s="112"/>
      <c r="AO91" s="112"/>
      <c r="AP91" s="112"/>
      <c r="AQ91" s="112"/>
      <c r="AR91" s="112"/>
      <c r="AS91" s="112"/>
      <c r="AT91" s="112"/>
      <c r="AU91" s="112"/>
      <c r="AV91" s="112"/>
      <c r="AW91" s="112"/>
      <c r="AX91" s="112"/>
      <c r="AY91" s="112"/>
      <c r="AZ91" s="112"/>
      <c r="BA91" s="112"/>
      <c r="BB91" s="112"/>
    </row>
    <row r="92" spans="1:54" s="17" customFormat="1" ht="24" customHeight="1">
      <c r="A92" s="113"/>
      <c r="B92" s="235"/>
      <c r="C92" s="109"/>
      <c r="D92" s="108"/>
      <c r="F92" s="16"/>
      <c r="G92" s="16"/>
      <c r="H92" s="16"/>
      <c r="I92" s="16"/>
      <c r="J92" s="114"/>
      <c r="K92" s="16"/>
      <c r="L92" s="16"/>
      <c r="M92" s="16"/>
      <c r="N92" s="16"/>
      <c r="O92" s="114"/>
      <c r="P92" s="16"/>
      <c r="Q92" s="16"/>
      <c r="R92" s="16"/>
      <c r="S92" s="16"/>
      <c r="T92" s="16"/>
      <c r="U92" s="16"/>
      <c r="V92" s="16"/>
      <c r="W92" s="16"/>
      <c r="X92" s="16"/>
      <c r="Y92" s="16"/>
      <c r="Z92" s="16"/>
      <c r="AA92" s="16"/>
      <c r="AB92" s="16"/>
      <c r="AC92" s="16"/>
      <c r="AD92" s="115"/>
      <c r="AE92" s="69"/>
      <c r="AF92" s="100">
        <v>2026</v>
      </c>
      <c r="AG92" s="180">
        <f>SUM(AA78)</f>
        <v>57193</v>
      </c>
      <c r="AH92" s="183"/>
      <c r="AI92" s="107"/>
      <c r="AL92" s="117"/>
      <c r="AM92" s="117"/>
      <c r="AN92" s="117"/>
      <c r="AO92" s="117"/>
      <c r="AP92" s="117"/>
      <c r="AQ92" s="117"/>
      <c r="AR92" s="117"/>
      <c r="AS92" s="117"/>
      <c r="AT92" s="117"/>
      <c r="AU92" s="117"/>
      <c r="AV92" s="117"/>
      <c r="AW92" s="117"/>
      <c r="AX92" s="117"/>
      <c r="AY92" s="117"/>
      <c r="AZ92" s="117"/>
      <c r="BA92" s="117"/>
      <c r="BB92" s="117"/>
    </row>
    <row r="93" spans="2:54" s="17" customFormat="1" ht="24" customHeight="1">
      <c r="B93" s="236"/>
      <c r="AE93" s="97" t="s">
        <v>25</v>
      </c>
      <c r="AF93" s="98"/>
      <c r="AG93" s="183"/>
      <c r="AH93" s="179" t="s">
        <v>66</v>
      </c>
      <c r="AI93" s="116"/>
      <c r="AL93" s="117"/>
      <c r="AM93" s="117"/>
      <c r="AN93" s="117"/>
      <c r="AO93" s="117"/>
      <c r="AP93" s="117"/>
      <c r="AQ93" s="117"/>
      <c r="AR93" s="117"/>
      <c r="AS93" s="117"/>
      <c r="AT93" s="117"/>
      <c r="AU93" s="117"/>
      <c r="AV93" s="117"/>
      <c r="AW93" s="117"/>
      <c r="AX93" s="117"/>
      <c r="AY93" s="117"/>
      <c r="AZ93" s="117"/>
      <c r="BA93" s="117"/>
      <c r="BB93" s="117"/>
    </row>
    <row r="94" spans="2:54" s="17" customFormat="1" ht="24" customHeight="1">
      <c r="B94" s="236"/>
      <c r="AE94" s="99"/>
      <c r="AF94" s="100">
        <v>2022</v>
      </c>
      <c r="AG94" s="180">
        <f>SUM(H78)</f>
        <v>0</v>
      </c>
      <c r="AH94" s="184">
        <f>SUM(AG94:AG98)</f>
        <v>15239</v>
      </c>
      <c r="AI94" s="116"/>
      <c r="AL94" s="117"/>
      <c r="AM94" s="117"/>
      <c r="AN94" s="117"/>
      <c r="AO94" s="117"/>
      <c r="AP94" s="117"/>
      <c r="AQ94" s="117"/>
      <c r="AR94" s="117"/>
      <c r="AS94" s="117"/>
      <c r="AT94" s="117"/>
      <c r="AU94" s="117"/>
      <c r="AV94" s="117"/>
      <c r="AW94" s="117"/>
      <c r="AX94" s="117"/>
      <c r="AY94" s="117"/>
      <c r="AZ94" s="117"/>
      <c r="BA94" s="117"/>
      <c r="BB94" s="117"/>
    </row>
    <row r="95" spans="1:35" ht="24" customHeight="1">
      <c r="A95" s="18"/>
      <c r="B95" s="237"/>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02"/>
      <c r="AF95" s="100">
        <v>2023</v>
      </c>
      <c r="AG95" s="180">
        <f>SUM(M78)</f>
        <v>8500</v>
      </c>
      <c r="AH95" s="185"/>
      <c r="AI95" s="118"/>
    </row>
    <row r="96" spans="1:35" ht="24" customHeight="1">
      <c r="A96" s="18"/>
      <c r="B96" s="237"/>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03"/>
      <c r="AF96" s="100">
        <v>2024</v>
      </c>
      <c r="AG96" s="180">
        <f>SUM(R78)</f>
        <v>6739</v>
      </c>
      <c r="AH96" s="185"/>
      <c r="AI96" s="118"/>
    </row>
    <row r="97" spans="2:54" s="19" customFormat="1" ht="24" customHeight="1">
      <c r="B97" s="238"/>
      <c r="AE97" s="103"/>
      <c r="AF97" s="100">
        <v>2025</v>
      </c>
      <c r="AG97" s="180">
        <f>SUM(W78)</f>
        <v>0</v>
      </c>
      <c r="AH97" s="186"/>
      <c r="AI97" s="119"/>
      <c r="AJ97" s="64"/>
      <c r="AK97" s="64"/>
      <c r="AL97" s="64"/>
      <c r="AM97" s="64"/>
      <c r="AN97" s="64"/>
      <c r="AO97" s="64"/>
      <c r="AP97" s="64"/>
      <c r="AQ97" s="64"/>
      <c r="AR97" s="64"/>
      <c r="AS97" s="64"/>
      <c r="AT97" s="64"/>
      <c r="AU97" s="64"/>
      <c r="AV97" s="64"/>
      <c r="AW97" s="64"/>
      <c r="AX97" s="64"/>
      <c r="AY97" s="64"/>
      <c r="AZ97" s="64"/>
      <c r="BA97" s="64"/>
      <c r="BB97" s="64"/>
    </row>
    <row r="98" spans="1:35" ht="24" customHeight="1">
      <c r="A98" s="18"/>
      <c r="B98" s="237"/>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69"/>
      <c r="AF98" s="100">
        <v>2026</v>
      </c>
      <c r="AG98" s="180">
        <f>SUM(AB78)</f>
        <v>0</v>
      </c>
      <c r="AH98" s="80"/>
      <c r="AI98" s="118"/>
    </row>
    <row r="99" spans="1:35" ht="24" customHeight="1">
      <c r="A99" s="18"/>
      <c r="B99" s="237"/>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50" t="s">
        <v>116</v>
      </c>
      <c r="AF99" s="98"/>
      <c r="AG99" s="107"/>
      <c r="AH99" s="206"/>
      <c r="AI99" s="118"/>
    </row>
    <row r="100" spans="1:35" ht="24" customHeight="1">
      <c r="A100" s="18"/>
      <c r="B100" s="237"/>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50"/>
      <c r="AF100" s="98"/>
      <c r="AG100" s="107"/>
      <c r="AH100" s="98" t="s">
        <v>66</v>
      </c>
      <c r="AI100" s="118"/>
    </row>
    <row r="101" spans="1:35" ht="24" customHeight="1">
      <c r="A101" s="18"/>
      <c r="B101" s="237"/>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69"/>
      <c r="AF101" s="100">
        <v>2022</v>
      </c>
      <c r="AG101" s="180">
        <f>SUM(AG82+AG88+AG94)</f>
        <v>665028</v>
      </c>
      <c r="AH101" s="184">
        <f>SUM(AG101:AG105)</f>
        <v>4013520</v>
      </c>
      <c r="AI101" s="118"/>
    </row>
    <row r="102" spans="1:35" ht="24" customHeight="1">
      <c r="A102" s="18"/>
      <c r="B102" s="237"/>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69"/>
      <c r="AF102" s="100">
        <v>2023</v>
      </c>
      <c r="AG102" s="180">
        <f>SUM(AG83+AG89+AG95)</f>
        <v>792924</v>
      </c>
      <c r="AH102" s="185"/>
      <c r="AI102" s="118"/>
    </row>
    <row r="103" spans="1:35" ht="24" customHeight="1">
      <c r="A103" s="18"/>
      <c r="B103" s="237"/>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69"/>
      <c r="AF103" s="100">
        <v>2024</v>
      </c>
      <c r="AG103" s="180">
        <f>SUM(AG84+AG90+AG96)</f>
        <v>851333</v>
      </c>
      <c r="AH103" s="185"/>
      <c r="AI103" s="118"/>
    </row>
    <row r="104" spans="1:35" ht="24" customHeight="1">
      <c r="A104" s="18"/>
      <c r="B104" s="237"/>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69"/>
      <c r="AF104" s="100">
        <v>2025</v>
      </c>
      <c r="AG104" s="180">
        <f>SUM(AG85+AG91+AG97)</f>
        <v>828682</v>
      </c>
      <c r="AH104" s="186"/>
      <c r="AI104" s="118"/>
    </row>
    <row r="105" spans="1:35" ht="24" customHeight="1">
      <c r="A105" s="18"/>
      <c r="B105" s="237"/>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69"/>
      <c r="AF105" s="100">
        <v>2026</v>
      </c>
      <c r="AG105" s="180">
        <f>SUM(AG86+AG92+AG98)</f>
        <v>875553</v>
      </c>
      <c r="AH105" s="80"/>
      <c r="AI105" s="118"/>
    </row>
    <row r="106" spans="1:35" ht="24" customHeight="1">
      <c r="A106" s="18"/>
      <c r="B106" s="237"/>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69"/>
      <c r="AF106" s="98"/>
      <c r="AG106" s="179"/>
      <c r="AH106" s="80"/>
      <c r="AI106" s="118"/>
    </row>
    <row r="107" spans="1:35" ht="24" customHeight="1">
      <c r="A107" s="18"/>
      <c r="B107" s="237"/>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97" t="s">
        <v>117</v>
      </c>
      <c r="AF107" s="98"/>
      <c r="AG107" s="179"/>
      <c r="AH107" s="179" t="s">
        <v>66</v>
      </c>
      <c r="AI107" s="118"/>
    </row>
    <row r="108" spans="1:35" ht="24" customHeight="1">
      <c r="A108" s="18"/>
      <c r="B108" s="237"/>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99"/>
      <c r="AF108" s="100">
        <v>2022</v>
      </c>
      <c r="AG108" s="180">
        <f>SUM(I78)</f>
        <v>50420</v>
      </c>
      <c r="AH108" s="180">
        <f>SUM(AG108:AG112)</f>
        <v>254645</v>
      </c>
      <c r="AI108" s="118"/>
    </row>
    <row r="109" spans="1:35" ht="24" customHeight="1">
      <c r="A109" s="18"/>
      <c r="B109" s="237"/>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02"/>
      <c r="AF109" s="100">
        <v>2023</v>
      </c>
      <c r="AG109" s="180">
        <f>SUM(N78)</f>
        <v>52872</v>
      </c>
      <c r="AH109" s="178"/>
      <c r="AI109" s="118"/>
    </row>
    <row r="110" spans="1:35" ht="24" customHeight="1">
      <c r="A110" s="18"/>
      <c r="B110" s="237"/>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03"/>
      <c r="AF110" s="100">
        <v>2024</v>
      </c>
      <c r="AG110" s="180">
        <f>SUM(S78)</f>
        <v>50451</v>
      </c>
      <c r="AH110" s="166"/>
      <c r="AI110" s="118"/>
    </row>
    <row r="111" spans="1:35" ht="24" customHeight="1">
      <c r="A111" s="18"/>
      <c r="B111" s="237"/>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03"/>
      <c r="AF111" s="100">
        <v>2025</v>
      </c>
      <c r="AG111" s="180">
        <f>SUM(X78)</f>
        <v>50451</v>
      </c>
      <c r="AH111" s="166"/>
      <c r="AI111" s="118"/>
    </row>
    <row r="112" spans="1:35" ht="24" customHeight="1">
      <c r="A112" s="18"/>
      <c r="B112" s="237"/>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69"/>
      <c r="AF112" s="100">
        <v>2026</v>
      </c>
      <c r="AG112" s="180">
        <f>SUM(AC78)</f>
        <v>50451</v>
      </c>
      <c r="AH112" s="166"/>
      <c r="AI112" s="118"/>
    </row>
    <row r="113" spans="1:35" ht="14.25" customHeight="1">
      <c r="A113" s="18"/>
      <c r="B113" s="237"/>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69"/>
      <c r="AF113" s="98"/>
      <c r="AG113" s="179"/>
      <c r="AH113" s="166"/>
      <c r="AI113" s="118"/>
    </row>
    <row r="114" spans="2:54" s="20" customFormat="1" ht="37.5" customHeight="1">
      <c r="B114" s="239"/>
      <c r="AE114" s="73"/>
      <c r="AF114" s="67" t="s">
        <v>99</v>
      </c>
      <c r="AG114" s="121">
        <f>SUM(AH82+AH88+AH94+AH108)</f>
        <v>4268165</v>
      </c>
      <c r="AH114" s="121"/>
      <c r="AI114" s="120"/>
      <c r="AJ114" s="21"/>
      <c r="AK114" s="21"/>
      <c r="AL114" s="21"/>
      <c r="AM114" s="21"/>
      <c r="AN114" s="21"/>
      <c r="AO114" s="21"/>
      <c r="AP114" s="21"/>
      <c r="AQ114" s="21"/>
      <c r="AR114" s="21"/>
      <c r="AS114" s="21"/>
      <c r="AT114" s="21"/>
      <c r="AU114" s="21"/>
      <c r="AV114" s="21"/>
      <c r="AW114" s="21"/>
      <c r="AX114" s="21"/>
      <c r="AY114" s="21"/>
      <c r="AZ114" s="21"/>
      <c r="BA114" s="21"/>
      <c r="BB114" s="21"/>
    </row>
    <row r="115" spans="2:54" s="20" customFormat="1" ht="24" customHeight="1">
      <c r="B115" s="239"/>
      <c r="AE115" s="122" t="s">
        <v>115</v>
      </c>
      <c r="AF115" s="122" t="s">
        <v>50</v>
      </c>
      <c r="AG115" s="179" t="s">
        <v>49</v>
      </c>
      <c r="AH115" s="187"/>
      <c r="AI115" s="120"/>
      <c r="AJ115" s="21"/>
      <c r="AK115" s="21"/>
      <c r="AL115" s="21"/>
      <c r="AM115" s="21"/>
      <c r="AN115" s="21"/>
      <c r="AO115" s="21"/>
      <c r="AP115" s="21"/>
      <c r="AQ115" s="21"/>
      <c r="AR115" s="21"/>
      <c r="AS115" s="21"/>
      <c r="AT115" s="21"/>
      <c r="AU115" s="21"/>
      <c r="AV115" s="21"/>
      <c r="AW115" s="21"/>
      <c r="AX115" s="21"/>
      <c r="AY115" s="21"/>
      <c r="AZ115" s="21"/>
      <c r="BA115" s="21"/>
      <c r="BB115" s="21"/>
    </row>
    <row r="116" spans="1:54" s="20" customFormat="1" ht="24" customHeight="1">
      <c r="A116" s="123"/>
      <c r="B116" s="239"/>
      <c r="C116" s="124"/>
      <c r="D116" s="125"/>
      <c r="E116" s="126"/>
      <c r="I116" s="21"/>
      <c r="J116" s="127"/>
      <c r="K116" s="21"/>
      <c r="L116" s="21"/>
      <c r="M116" s="21"/>
      <c r="N116" s="21"/>
      <c r="O116" s="127"/>
      <c r="P116" s="21"/>
      <c r="Q116" s="21"/>
      <c r="R116" s="21"/>
      <c r="S116" s="21"/>
      <c r="T116" s="21"/>
      <c r="U116" s="21"/>
      <c r="V116" s="21"/>
      <c r="W116" s="21"/>
      <c r="X116" s="21"/>
      <c r="Y116" s="21"/>
      <c r="Z116" s="21"/>
      <c r="AA116" s="21"/>
      <c r="AB116" s="21"/>
      <c r="AC116" s="21"/>
      <c r="AD116" s="126"/>
      <c r="AE116" s="73"/>
      <c r="AF116" s="100">
        <v>2022</v>
      </c>
      <c r="AG116" s="181">
        <f>SUM(AG82+AG88+AG94+AG108)</f>
        <v>715448</v>
      </c>
      <c r="AH116" s="187"/>
      <c r="AI116" s="120"/>
      <c r="AJ116" s="21"/>
      <c r="AK116" s="21"/>
      <c r="AL116" s="21"/>
      <c r="AM116" s="21"/>
      <c r="AN116" s="21"/>
      <c r="AO116" s="21"/>
      <c r="AP116" s="21"/>
      <c r="AQ116" s="21"/>
      <c r="AR116" s="21"/>
      <c r="AS116" s="21"/>
      <c r="AT116" s="21"/>
      <c r="AU116" s="21"/>
      <c r="AV116" s="21"/>
      <c r="AW116" s="21"/>
      <c r="AX116" s="21"/>
      <c r="AY116" s="21"/>
      <c r="AZ116" s="21"/>
      <c r="BA116" s="21"/>
      <c r="BB116" s="21"/>
    </row>
    <row r="117" spans="1:54" s="20" customFormat="1" ht="24" customHeight="1">
      <c r="A117" s="123"/>
      <c r="B117" s="240"/>
      <c r="C117" s="124"/>
      <c r="D117" s="125"/>
      <c r="E117" s="126"/>
      <c r="I117" s="21"/>
      <c r="J117" s="127"/>
      <c r="K117" s="21"/>
      <c r="L117" s="21"/>
      <c r="M117" s="21"/>
      <c r="N117" s="21"/>
      <c r="O117" s="127"/>
      <c r="P117" s="21"/>
      <c r="Q117" s="21"/>
      <c r="R117" s="21"/>
      <c r="S117" s="21"/>
      <c r="T117" s="21"/>
      <c r="U117" s="21"/>
      <c r="V117" s="21"/>
      <c r="W117" s="21"/>
      <c r="X117" s="21"/>
      <c r="Y117" s="21"/>
      <c r="Z117" s="21"/>
      <c r="AA117" s="21"/>
      <c r="AB117" s="21"/>
      <c r="AC117" s="21"/>
      <c r="AD117" s="126"/>
      <c r="AE117" s="73"/>
      <c r="AF117" s="100">
        <v>2023</v>
      </c>
      <c r="AG117" s="181">
        <f>SUM(AG83+AG89+AG95+AG109)</f>
        <v>845796</v>
      </c>
      <c r="AH117" s="187"/>
      <c r="AI117" s="120"/>
      <c r="AJ117" s="21"/>
      <c r="AK117" s="21"/>
      <c r="AL117" s="21"/>
      <c r="AM117" s="21"/>
      <c r="AN117" s="21"/>
      <c r="AO117" s="21"/>
      <c r="AP117" s="21"/>
      <c r="AQ117" s="21"/>
      <c r="AR117" s="21"/>
      <c r="AS117" s="21"/>
      <c r="AT117" s="21"/>
      <c r="AU117" s="21"/>
      <c r="AV117" s="21"/>
      <c r="AW117" s="21"/>
      <c r="AX117" s="21"/>
      <c r="AY117" s="21"/>
      <c r="AZ117" s="21"/>
      <c r="BA117" s="21"/>
      <c r="BB117" s="21"/>
    </row>
    <row r="118" spans="1:54" s="20" customFormat="1" ht="24" customHeight="1">
      <c r="A118" s="123"/>
      <c r="B118" s="240"/>
      <c r="C118" s="124"/>
      <c r="D118" s="125"/>
      <c r="E118" s="126"/>
      <c r="I118" s="21"/>
      <c r="J118" s="127"/>
      <c r="K118" s="21"/>
      <c r="L118" s="21"/>
      <c r="M118" s="21"/>
      <c r="N118" s="21"/>
      <c r="O118" s="127"/>
      <c r="P118" s="21"/>
      <c r="Q118" s="21"/>
      <c r="R118" s="21"/>
      <c r="S118" s="21"/>
      <c r="T118" s="21"/>
      <c r="U118" s="21"/>
      <c r="V118" s="21"/>
      <c r="W118" s="21"/>
      <c r="X118" s="21"/>
      <c r="Y118" s="21"/>
      <c r="Z118" s="21"/>
      <c r="AA118" s="21"/>
      <c r="AB118" s="21"/>
      <c r="AC118" s="21"/>
      <c r="AD118" s="126"/>
      <c r="AE118" s="73"/>
      <c r="AF118" s="100">
        <v>2024</v>
      </c>
      <c r="AG118" s="181">
        <f>SUM(AG84+AG90+AG96+AG110)</f>
        <v>901784</v>
      </c>
      <c r="AH118" s="187"/>
      <c r="AI118" s="120"/>
      <c r="AJ118" s="21"/>
      <c r="AK118" s="21"/>
      <c r="AL118" s="21"/>
      <c r="AM118" s="21"/>
      <c r="AN118" s="21"/>
      <c r="AO118" s="21"/>
      <c r="AP118" s="21"/>
      <c r="AQ118" s="21"/>
      <c r="AR118" s="21"/>
      <c r="AS118" s="21"/>
      <c r="AT118" s="21"/>
      <c r="AU118" s="21"/>
      <c r="AV118" s="21"/>
      <c r="AW118" s="21"/>
      <c r="AX118" s="21"/>
      <c r="AY118" s="21"/>
      <c r="AZ118" s="21"/>
      <c r="BA118" s="21"/>
      <c r="BB118" s="21"/>
    </row>
    <row r="119" spans="31:35" ht="24" customHeight="1">
      <c r="AE119" s="73"/>
      <c r="AF119" s="100">
        <v>2025</v>
      </c>
      <c r="AG119" s="181">
        <f>SUM(AG85+AG91+AG97+AG111)</f>
        <v>879133</v>
      </c>
      <c r="AH119" s="185"/>
      <c r="AI119" s="118"/>
    </row>
    <row r="120" spans="31:35" ht="24" customHeight="1">
      <c r="AE120" s="73"/>
      <c r="AF120" s="100">
        <v>2026</v>
      </c>
      <c r="AG120" s="181">
        <f>SUM(AG86+AG92+AG98+AG112)</f>
        <v>926004</v>
      </c>
      <c r="AH120" s="185"/>
      <c r="AI120" s="118"/>
    </row>
    <row r="122" spans="32:33" ht="20.25">
      <c r="AF122" s="100" t="s">
        <v>67</v>
      </c>
      <c r="AG122" s="181">
        <f>SUM(AG116:AG120)</f>
        <v>4268165</v>
      </c>
    </row>
    <row r="124" ht="20.25">
      <c r="AG124" s="173"/>
    </row>
    <row r="125" ht="27.75">
      <c r="AF125" s="138" t="s">
        <v>61</v>
      </c>
    </row>
    <row r="126" spans="32:38" ht="30" customHeight="1">
      <c r="AF126" s="63"/>
      <c r="AG126" s="190"/>
      <c r="AH126" s="165"/>
      <c r="AI126" s="63"/>
      <c r="AJ126" s="63"/>
      <c r="AK126" s="63"/>
      <c r="AL126" s="63" t="s">
        <v>59</v>
      </c>
    </row>
    <row r="127" spans="32:38" ht="30" customHeight="1">
      <c r="AF127" s="273" t="s">
        <v>51</v>
      </c>
      <c r="AG127" s="273" t="s">
        <v>52</v>
      </c>
      <c r="AH127" s="273"/>
      <c r="AI127" s="273"/>
      <c r="AJ127" s="273"/>
      <c r="AK127" s="273"/>
      <c r="AL127" s="270" t="s">
        <v>16</v>
      </c>
    </row>
    <row r="128" spans="32:38" ht="30" customHeight="1">
      <c r="AF128" s="273"/>
      <c r="AG128" s="273" t="s">
        <v>53</v>
      </c>
      <c r="AH128" s="273"/>
      <c r="AI128" s="273"/>
      <c r="AJ128" s="273"/>
      <c r="AK128" s="273"/>
      <c r="AL128" s="270"/>
    </row>
    <row r="129" spans="32:39" ht="30" customHeight="1">
      <c r="AF129" s="273"/>
      <c r="AG129" s="191" t="s">
        <v>100</v>
      </c>
      <c r="AH129" s="191" t="s">
        <v>101</v>
      </c>
      <c r="AI129" s="139" t="s">
        <v>102</v>
      </c>
      <c r="AJ129" s="139" t="s">
        <v>103</v>
      </c>
      <c r="AK129" s="139" t="s">
        <v>104</v>
      </c>
      <c r="AL129" s="290"/>
      <c r="AM129" s="140"/>
    </row>
    <row r="130" spans="32:39" ht="30" customHeight="1">
      <c r="AF130" s="141" t="s">
        <v>54</v>
      </c>
      <c r="AG130" s="192">
        <f>SUM(E44)</f>
        <v>8905</v>
      </c>
      <c r="AH130" s="192">
        <f>SUM(J44)</f>
        <v>50512</v>
      </c>
      <c r="AI130" s="192">
        <f>SUM(O44)</f>
        <v>26672</v>
      </c>
      <c r="AJ130" s="192">
        <f>SUM(T44)</f>
        <v>18401</v>
      </c>
      <c r="AK130" s="192">
        <f>SUM(Y44)</f>
        <v>63986</v>
      </c>
      <c r="AL130" s="200">
        <f>SUM(AD44)</f>
        <v>168476</v>
      </c>
      <c r="AM130" s="121">
        <f aca="true" t="shared" si="30" ref="AM130:AM135">SUM(AG130:AK130)</f>
        <v>168476</v>
      </c>
    </row>
    <row r="131" spans="32:39" ht="30" customHeight="1">
      <c r="AF131" s="141" t="s">
        <v>55</v>
      </c>
      <c r="AG131" s="192">
        <f>SUM(E51)</f>
        <v>30407</v>
      </c>
      <c r="AH131" s="192">
        <f>SUM(J51)</f>
        <v>35028</v>
      </c>
      <c r="AI131" s="192">
        <f>SUM(O51)</f>
        <v>42777</v>
      </c>
      <c r="AJ131" s="192">
        <f>SUM(T51)</f>
        <v>41976</v>
      </c>
      <c r="AK131" s="192">
        <f>SUM(Y51)</f>
        <v>41976</v>
      </c>
      <c r="AL131" s="200">
        <f>SUM(AD51)</f>
        <v>192164</v>
      </c>
      <c r="AM131" s="121">
        <f t="shared" si="30"/>
        <v>192164</v>
      </c>
    </row>
    <row r="132" spans="32:39" ht="30" customHeight="1">
      <c r="AF132" s="141" t="s">
        <v>56</v>
      </c>
      <c r="AG132" s="192">
        <f>SUM(E63)</f>
        <v>669739</v>
      </c>
      <c r="AH132" s="192">
        <f>SUM(J63)</f>
        <v>754648</v>
      </c>
      <c r="AI132" s="192">
        <f>SUM(O63)</f>
        <v>818774</v>
      </c>
      <c r="AJ132" s="192">
        <f>SUM(T63)</f>
        <v>810525</v>
      </c>
      <c r="AK132" s="192">
        <f>SUM(Y63)</f>
        <v>810525</v>
      </c>
      <c r="AL132" s="200">
        <f>SUM(AD63)</f>
        <v>3864211</v>
      </c>
      <c r="AM132" s="121">
        <f t="shared" si="30"/>
        <v>3864211</v>
      </c>
    </row>
    <row r="133" spans="32:39" ht="30" customHeight="1">
      <c r="AF133" s="142" t="s">
        <v>57</v>
      </c>
      <c r="AG133" s="193">
        <f>SUM(E70)</f>
        <v>6397</v>
      </c>
      <c r="AH133" s="193">
        <f>SUM(J70)</f>
        <v>5608</v>
      </c>
      <c r="AI133" s="193">
        <f>SUM(O70)</f>
        <v>13561</v>
      </c>
      <c r="AJ133" s="193">
        <f>SUM(T70)</f>
        <v>8231</v>
      </c>
      <c r="AK133" s="193">
        <f>SUM(Y70)</f>
        <v>9517</v>
      </c>
      <c r="AL133" s="200">
        <f>SUM(AD70)</f>
        <v>43314</v>
      </c>
      <c r="AM133" s="121">
        <f t="shared" si="30"/>
        <v>43314</v>
      </c>
    </row>
    <row r="134" spans="32:39" ht="30" customHeight="1" thickBot="1">
      <c r="AF134" s="142" t="s">
        <v>112</v>
      </c>
      <c r="AG134" s="193">
        <f>SUM(E77)</f>
        <v>0</v>
      </c>
      <c r="AH134" s="193">
        <f>SUM(J77)</f>
        <v>0</v>
      </c>
      <c r="AI134" s="193">
        <f>SUM(O77)</f>
        <v>0</v>
      </c>
      <c r="AJ134" s="193">
        <f>SUM(T77)</f>
        <v>0</v>
      </c>
      <c r="AK134" s="193">
        <f>SUM(Y77)</f>
        <v>0</v>
      </c>
      <c r="AL134" s="200">
        <f>SUM(AD77)</f>
        <v>0</v>
      </c>
      <c r="AM134" s="121">
        <f t="shared" si="30"/>
        <v>0</v>
      </c>
    </row>
    <row r="135" spans="32:39" ht="62.25" customHeight="1" thickBot="1">
      <c r="AF135" s="143" t="s">
        <v>58</v>
      </c>
      <c r="AG135" s="194">
        <f aca="true" t="shared" si="31" ref="AG135:AL135">SUM(AG130:AG134)</f>
        <v>715448</v>
      </c>
      <c r="AH135" s="194">
        <f t="shared" si="31"/>
        <v>845796</v>
      </c>
      <c r="AI135" s="194">
        <f t="shared" si="31"/>
        <v>901784</v>
      </c>
      <c r="AJ135" s="194">
        <f t="shared" si="31"/>
        <v>879133</v>
      </c>
      <c r="AK135" s="194">
        <f t="shared" si="31"/>
        <v>926004</v>
      </c>
      <c r="AL135" s="201">
        <f t="shared" si="31"/>
        <v>4268165</v>
      </c>
      <c r="AM135" s="121">
        <f t="shared" si="30"/>
        <v>4268165</v>
      </c>
    </row>
    <row r="136" spans="32:38" ht="30" customHeight="1">
      <c r="AF136" s="69"/>
      <c r="AG136" s="83"/>
      <c r="AH136" s="83"/>
      <c r="AI136" s="132"/>
      <c r="AJ136" s="132"/>
      <c r="AK136" s="132"/>
      <c r="AL136" s="132"/>
    </row>
    <row r="137" spans="32:38" ht="30" customHeight="1">
      <c r="AF137" s="274" t="s">
        <v>62</v>
      </c>
      <c r="AG137" s="274"/>
      <c r="AH137" s="274"/>
      <c r="AI137" s="274"/>
      <c r="AJ137" s="274"/>
      <c r="AK137" s="274"/>
      <c r="AL137" s="274"/>
    </row>
    <row r="138" spans="32:38" ht="30" customHeight="1">
      <c r="AF138" s="275" t="s">
        <v>124</v>
      </c>
      <c r="AG138" s="275"/>
      <c r="AH138" s="275"/>
      <c r="AI138" s="275"/>
      <c r="AJ138" s="275"/>
      <c r="AK138" s="275"/>
      <c r="AL138" s="275"/>
    </row>
    <row r="139" spans="32:38" ht="30" customHeight="1">
      <c r="AF139" s="273" t="s">
        <v>51</v>
      </c>
      <c r="AG139" s="273" t="s">
        <v>52</v>
      </c>
      <c r="AH139" s="273"/>
      <c r="AI139" s="273"/>
      <c r="AJ139" s="273"/>
      <c r="AK139" s="273"/>
      <c r="AL139" s="270" t="s">
        <v>16</v>
      </c>
    </row>
    <row r="140" spans="32:38" ht="30" customHeight="1">
      <c r="AF140" s="273"/>
      <c r="AG140" s="273" t="s">
        <v>53</v>
      </c>
      <c r="AH140" s="273"/>
      <c r="AI140" s="273"/>
      <c r="AJ140" s="273"/>
      <c r="AK140" s="273"/>
      <c r="AL140" s="270"/>
    </row>
    <row r="141" spans="32:38" ht="30" customHeight="1">
      <c r="AF141" s="273"/>
      <c r="AG141" s="191" t="s">
        <v>100</v>
      </c>
      <c r="AH141" s="191" t="s">
        <v>101</v>
      </c>
      <c r="AI141" s="139" t="s">
        <v>102</v>
      </c>
      <c r="AJ141" s="139" t="s">
        <v>103</v>
      </c>
      <c r="AK141" s="139" t="s">
        <v>104</v>
      </c>
      <c r="AL141" s="270"/>
    </row>
    <row r="142" spans="32:39" ht="30" customHeight="1">
      <c r="AF142" s="141" t="s">
        <v>54</v>
      </c>
      <c r="AG142" s="192">
        <f>SUM(F44)</f>
        <v>8905</v>
      </c>
      <c r="AH142" s="192">
        <f>SUM(K44)</f>
        <v>25995</v>
      </c>
      <c r="AI142" s="192">
        <f>SUM(P44)</f>
        <v>11420</v>
      </c>
      <c r="AJ142" s="192">
        <f>SUM(U44)</f>
        <v>7697</v>
      </c>
      <c r="AK142" s="192">
        <f>SUM(Z44)</f>
        <v>6793</v>
      </c>
      <c r="AL142" s="200">
        <f>SUM(AG142:AK142)</f>
        <v>60810</v>
      </c>
      <c r="AM142" s="144"/>
    </row>
    <row r="143" spans="32:39" ht="30" customHeight="1">
      <c r="AF143" s="141" t="s">
        <v>55</v>
      </c>
      <c r="AG143" s="192">
        <f>SUM(F51)</f>
        <v>30407</v>
      </c>
      <c r="AH143" s="192">
        <f>SUM(K51)</f>
        <v>35028</v>
      </c>
      <c r="AI143" s="192">
        <f>SUM(P51)</f>
        <v>42777</v>
      </c>
      <c r="AJ143" s="192">
        <f>SUM(U51)</f>
        <v>41976</v>
      </c>
      <c r="AK143" s="192">
        <f>SUM(Z51)</f>
        <v>41976</v>
      </c>
      <c r="AL143" s="200">
        <f>SUM(AG143:AK143)</f>
        <v>192164</v>
      </c>
      <c r="AM143" s="144"/>
    </row>
    <row r="144" spans="32:39" ht="30" customHeight="1">
      <c r="AF144" s="141" t="s">
        <v>56</v>
      </c>
      <c r="AG144" s="192">
        <f>SUM(F63)</f>
        <v>619319</v>
      </c>
      <c r="AH144" s="192">
        <f>SUM(K63)</f>
        <v>691892</v>
      </c>
      <c r="AI144" s="192">
        <f>SUM(P63)</f>
        <v>760487</v>
      </c>
      <c r="AJ144" s="192">
        <f>SUM(U63)</f>
        <v>760074</v>
      </c>
      <c r="AK144" s="192">
        <f>SUM(Z63)</f>
        <v>760074</v>
      </c>
      <c r="AL144" s="200">
        <f>SUM(AG144:AK144)</f>
        <v>3591846</v>
      </c>
      <c r="AM144" s="144"/>
    </row>
    <row r="145" spans="32:39" ht="30" customHeight="1">
      <c r="AF145" s="142" t="s">
        <v>57</v>
      </c>
      <c r="AG145" s="193">
        <f>SUM(F70)</f>
        <v>6397</v>
      </c>
      <c r="AH145" s="193">
        <f>SUM(K70)</f>
        <v>5608</v>
      </c>
      <c r="AI145" s="193">
        <f>SUM(P70)</f>
        <v>13561</v>
      </c>
      <c r="AJ145" s="193">
        <f>SUM(U70)</f>
        <v>8231</v>
      </c>
      <c r="AK145" s="193">
        <f>SUM(Z70)</f>
        <v>9517</v>
      </c>
      <c r="AL145" s="200">
        <f>SUM(AG145:AK145)</f>
        <v>43314</v>
      </c>
      <c r="AM145" s="144"/>
    </row>
    <row r="146" spans="32:39" ht="30" customHeight="1" thickBot="1">
      <c r="AF146" s="142" t="s">
        <v>112</v>
      </c>
      <c r="AG146" s="193">
        <f>SUM(F77)</f>
        <v>0</v>
      </c>
      <c r="AH146" s="193">
        <f>SUM(K77)</f>
        <v>0</v>
      </c>
      <c r="AI146" s="193">
        <f>SUM(P77)</f>
        <v>0</v>
      </c>
      <c r="AJ146" s="193">
        <f>SUM(U77)</f>
        <v>0</v>
      </c>
      <c r="AK146" s="193">
        <f>SUM(Z77)</f>
        <v>0</v>
      </c>
      <c r="AL146" s="200">
        <f>SUM(AG146:AK146)</f>
        <v>0</v>
      </c>
      <c r="AM146" s="144"/>
    </row>
    <row r="147" spans="32:39" ht="62.25" customHeight="1" thickBot="1">
      <c r="AF147" s="143" t="s">
        <v>58</v>
      </c>
      <c r="AG147" s="194">
        <f aca="true" t="shared" si="32" ref="AG147:AL147">SUM(AG142:AG146)</f>
        <v>665028</v>
      </c>
      <c r="AH147" s="194">
        <f t="shared" si="32"/>
        <v>758523</v>
      </c>
      <c r="AI147" s="194">
        <f t="shared" si="32"/>
        <v>828245</v>
      </c>
      <c r="AJ147" s="194">
        <f t="shared" si="32"/>
        <v>817978</v>
      </c>
      <c r="AK147" s="194">
        <f t="shared" si="32"/>
        <v>818360</v>
      </c>
      <c r="AL147" s="201">
        <f t="shared" si="32"/>
        <v>3888134</v>
      </c>
      <c r="AM147" s="144">
        <f>SUM(F78+K78+P78+U78+Z78)</f>
        <v>3888134</v>
      </c>
    </row>
    <row r="148" spans="32:38" ht="47.25" customHeight="1" thickBot="1">
      <c r="AF148" s="287" t="s">
        <v>65</v>
      </c>
      <c r="AG148" s="288"/>
      <c r="AH148" s="194">
        <f>SUM(AH147-AG147)</f>
        <v>93495</v>
      </c>
      <c r="AI148" s="194">
        <f>SUM(AI147-AH147)</f>
        <v>69722</v>
      </c>
      <c r="AJ148" s="194">
        <f>SUM(AJ147-AI147)</f>
        <v>-10267</v>
      </c>
      <c r="AK148" s="194">
        <f>SUM(AK147-AJ147)</f>
        <v>382</v>
      </c>
      <c r="AL148" s="145"/>
    </row>
    <row r="149" spans="32:38" ht="47.25" customHeight="1" thickBot="1">
      <c r="AF149" s="212"/>
      <c r="AG149" s="212"/>
      <c r="AH149" s="213" t="s">
        <v>129</v>
      </c>
      <c r="AI149" s="194">
        <f>SUM(AI147-AH147)</f>
        <v>69722</v>
      </c>
      <c r="AJ149" s="194">
        <f>SUM(AJ147-AH147)</f>
        <v>59455</v>
      </c>
      <c r="AK149" s="194">
        <f>SUM(AK147-AH147)</f>
        <v>59837</v>
      </c>
      <c r="AL149" s="215"/>
    </row>
    <row r="150" spans="35:39" ht="48.75" customHeight="1">
      <c r="AI150" s="189"/>
      <c r="AL150" s="210" t="s">
        <v>60</v>
      </c>
      <c r="AM150" s="135"/>
    </row>
    <row r="151" spans="32:46" ht="37.5" customHeight="1">
      <c r="AF151" s="209" t="s">
        <v>63</v>
      </c>
      <c r="AG151" s="191" t="s">
        <v>100</v>
      </c>
      <c r="AH151" s="191" t="s">
        <v>101</v>
      </c>
      <c r="AI151" s="139" t="s">
        <v>102</v>
      </c>
      <c r="AJ151" s="139" t="s">
        <v>103</v>
      </c>
      <c r="AK151" s="139" t="s">
        <v>104</v>
      </c>
      <c r="AL151" s="146" t="s">
        <v>64</v>
      </c>
      <c r="AM151" s="135"/>
      <c r="AN151" s="133"/>
      <c r="AO151" s="133"/>
      <c r="AP151" s="133"/>
      <c r="AQ151" s="133"/>
      <c r="AR151" s="133"/>
      <c r="AS151" s="133"/>
      <c r="AT151" s="133"/>
    </row>
    <row r="152" spans="32:46" ht="55.5" customHeight="1">
      <c r="AF152" s="147" t="s">
        <v>28</v>
      </c>
      <c r="AG152" s="207" t="e">
        <f>SUM(E78)-AG153-AG154</f>
        <v>#REF!</v>
      </c>
      <c r="AH152" s="195" t="e">
        <f>SUM(J78-AH153-AH154)</f>
        <v>#REF!</v>
      </c>
      <c r="AI152" s="195" t="e">
        <f>SUM(O78-AI153-AI154)</f>
        <v>#REF!</v>
      </c>
      <c r="AJ152" s="195" t="e">
        <f>SUM(T78-AJ153-AJ154)</f>
        <v>#REF!</v>
      </c>
      <c r="AK152" s="195" t="e">
        <f>SUM(Y78-AK153-AK154)</f>
        <v>#REF!</v>
      </c>
      <c r="AL152" s="202" t="e">
        <f>SUM(AG152:AK152)</f>
        <v>#REF!</v>
      </c>
      <c r="AM152" s="135"/>
      <c r="AN152" s="133"/>
      <c r="AO152" s="133"/>
      <c r="AP152" s="133"/>
      <c r="AQ152" s="133"/>
      <c r="AR152" s="133"/>
      <c r="AS152" s="133"/>
      <c r="AT152" s="133"/>
    </row>
    <row r="153" spans="32:46" ht="55.5" customHeight="1">
      <c r="AF153" s="147" t="s">
        <v>45</v>
      </c>
      <c r="AG153" s="207">
        <f>SUM(F12:F15)</f>
        <v>3928</v>
      </c>
      <c r="AH153" s="195">
        <f>SUM(K12:K15)</f>
        <v>3928</v>
      </c>
      <c r="AI153" s="195">
        <f>SUM(P12:P15)</f>
        <v>0</v>
      </c>
      <c r="AJ153" s="195">
        <f>SUM(U12:U15)</f>
        <v>0</v>
      </c>
      <c r="AK153" s="195">
        <f>SUM(Z12:Z15)</f>
        <v>0</v>
      </c>
      <c r="AL153" s="202">
        <f>SUM(AG153:AK153)</f>
        <v>7856</v>
      </c>
      <c r="AM153" s="135"/>
      <c r="AN153" s="133"/>
      <c r="AO153" s="133"/>
      <c r="AP153" s="133"/>
      <c r="AQ153" s="133"/>
      <c r="AR153" s="133"/>
      <c r="AS153" s="133"/>
      <c r="AT153" s="133"/>
    </row>
    <row r="154" spans="32:46" ht="55.5" customHeight="1" thickBot="1">
      <c r="AF154" s="147" t="s">
        <v>122</v>
      </c>
      <c r="AG154" s="208" t="e">
        <f>SUM(#REF!)</f>
        <v>#REF!</v>
      </c>
      <c r="AH154" s="196" t="e">
        <f>SUM(#REF!)</f>
        <v>#REF!</v>
      </c>
      <c r="AI154" s="196" t="e">
        <f>SUM(#REF!)</f>
        <v>#REF!</v>
      </c>
      <c r="AJ154" s="196" t="e">
        <f>SUM(#REF!)</f>
        <v>#REF!</v>
      </c>
      <c r="AK154" s="196" t="e">
        <f>SUM(#REF!)</f>
        <v>#REF!</v>
      </c>
      <c r="AL154" s="203" t="e">
        <f>SUM(AG154:AK154)</f>
        <v>#REF!</v>
      </c>
      <c r="AM154" s="136"/>
      <c r="AN154" s="133"/>
      <c r="AO154" s="133"/>
      <c r="AP154" s="133"/>
      <c r="AQ154" s="133"/>
      <c r="AR154" s="133"/>
      <c r="AS154" s="133"/>
      <c r="AT154" s="133"/>
    </row>
    <row r="155" spans="32:46" ht="79.5" customHeight="1" thickBot="1">
      <c r="AF155" s="214" t="s">
        <v>123</v>
      </c>
      <c r="AG155" s="197" t="e">
        <f>SUM(AG152:AG154)</f>
        <v>#REF!</v>
      </c>
      <c r="AH155" s="197" t="e">
        <f>SUM(AH152:AH154)</f>
        <v>#REF!</v>
      </c>
      <c r="AI155" s="197" t="e">
        <f>SUM(AI152:AI154)</f>
        <v>#REF!</v>
      </c>
      <c r="AJ155" s="197" t="e">
        <f>SUM(AJ152:AJ154)</f>
        <v>#REF!</v>
      </c>
      <c r="AK155" s="197" t="e">
        <f>SUM(AK152:AK154)</f>
        <v>#REF!</v>
      </c>
      <c r="AL155" s="204" t="e">
        <f>SUM(AG155:AK155)</f>
        <v>#REF!</v>
      </c>
      <c r="AM155" s="133"/>
      <c r="AN155" s="133"/>
      <c r="AO155" s="133"/>
      <c r="AP155" s="133"/>
      <c r="AQ155" s="133"/>
      <c r="AR155" s="133"/>
      <c r="AS155" s="133"/>
      <c r="AT155" s="133"/>
    </row>
    <row r="156" spans="32:46" ht="26.25">
      <c r="AF156" s="133"/>
      <c r="AG156" s="198"/>
      <c r="AH156" s="199"/>
      <c r="AI156" s="133"/>
      <c r="AJ156" s="133"/>
      <c r="AK156" s="133"/>
      <c r="AL156" s="133"/>
      <c r="AM156" s="133"/>
      <c r="AN156" s="133"/>
      <c r="AO156" s="133"/>
      <c r="AP156" s="133"/>
      <c r="AQ156" s="133"/>
      <c r="AR156" s="133"/>
      <c r="AS156" s="133"/>
      <c r="AT156" s="133"/>
    </row>
    <row r="157" spans="32:46" ht="26.25">
      <c r="AF157" s="133"/>
      <c r="AG157" s="198"/>
      <c r="AH157" s="199"/>
      <c r="AI157" s="133"/>
      <c r="AJ157" s="133"/>
      <c r="AK157" s="133"/>
      <c r="AL157" s="133"/>
      <c r="AM157" s="133"/>
      <c r="AN157" s="133"/>
      <c r="AO157" s="133"/>
      <c r="AP157" s="133"/>
      <c r="AQ157" s="133"/>
      <c r="AR157" s="133"/>
      <c r="AS157" s="133"/>
      <c r="AT157" s="133"/>
    </row>
    <row r="158" spans="32:46" ht="26.25">
      <c r="AF158" s="133"/>
      <c r="AG158" s="198"/>
      <c r="AH158" s="199"/>
      <c r="AI158" s="133"/>
      <c r="AJ158" s="133"/>
      <c r="AK158" s="133"/>
      <c r="AL158" s="133"/>
      <c r="AM158" s="133"/>
      <c r="AN158" s="133"/>
      <c r="AO158" s="133"/>
      <c r="AP158" s="133"/>
      <c r="AQ158" s="133"/>
      <c r="AR158" s="133"/>
      <c r="AS158" s="133"/>
      <c r="AT158" s="133"/>
    </row>
    <row r="159" spans="32:46" ht="26.25">
      <c r="AF159" s="133"/>
      <c r="AG159" s="198"/>
      <c r="AH159" s="199"/>
      <c r="AI159" s="133"/>
      <c r="AJ159" s="133"/>
      <c r="AK159" s="133"/>
      <c r="AL159" s="133"/>
      <c r="AM159" s="133"/>
      <c r="AN159" s="133"/>
      <c r="AO159" s="133"/>
      <c r="AP159" s="133"/>
      <c r="AQ159" s="133"/>
      <c r="AR159" s="133"/>
      <c r="AS159" s="133"/>
      <c r="AT159" s="133"/>
    </row>
    <row r="160" spans="32:46" ht="26.25">
      <c r="AF160" s="133"/>
      <c r="AG160" s="198"/>
      <c r="AH160" s="199"/>
      <c r="AI160" s="133"/>
      <c r="AJ160" s="133"/>
      <c r="AK160" s="133"/>
      <c r="AL160" s="133"/>
      <c r="AM160" s="133"/>
      <c r="AN160" s="133"/>
      <c r="AO160" s="133"/>
      <c r="AP160" s="133"/>
      <c r="AQ160" s="133"/>
      <c r="AR160" s="133"/>
      <c r="AS160" s="133"/>
      <c r="AT160" s="133"/>
    </row>
    <row r="161" spans="32:46" ht="26.25">
      <c r="AF161" s="133"/>
      <c r="AG161" s="198"/>
      <c r="AH161" s="199"/>
      <c r="AI161" s="133"/>
      <c r="AJ161" s="133"/>
      <c r="AK161" s="133"/>
      <c r="AL161" s="133"/>
      <c r="AM161" s="133"/>
      <c r="AN161" s="133"/>
      <c r="AO161" s="133"/>
      <c r="AP161" s="133"/>
      <c r="AQ161" s="133"/>
      <c r="AR161" s="133"/>
      <c r="AS161" s="133"/>
      <c r="AT161" s="133"/>
    </row>
  </sheetData>
  <sheetProtection/>
  <mergeCells count="82">
    <mergeCell ref="A45:S45"/>
    <mergeCell ref="T45:AD45"/>
    <mergeCell ref="C4:R4"/>
    <mergeCell ref="D6:D8"/>
    <mergeCell ref="T7:X7"/>
    <mergeCell ref="C6:C8"/>
    <mergeCell ref="E6:S6"/>
    <mergeCell ref="AF148:AG148"/>
    <mergeCell ref="AF127:AF129"/>
    <mergeCell ref="AG127:AK127"/>
    <mergeCell ref="AG128:AK128"/>
    <mergeCell ref="AF139:AF141"/>
    <mergeCell ref="AM25:AN25"/>
    <mergeCell ref="AM26:AN26"/>
    <mergeCell ref="AE79:AF79"/>
    <mergeCell ref="AL127:AL129"/>
    <mergeCell ref="AG139:AK139"/>
    <mergeCell ref="AE1:AE2"/>
    <mergeCell ref="AF4:AO4"/>
    <mergeCell ref="AM33:AN33"/>
    <mergeCell ref="AM34:AN34"/>
    <mergeCell ref="AM23:AN23"/>
    <mergeCell ref="AM24:AN24"/>
    <mergeCell ref="AM28:AN28"/>
    <mergeCell ref="L2:S2"/>
    <mergeCell ref="A10:S10"/>
    <mergeCell ref="T10:AD10"/>
    <mergeCell ref="AD6:AD8"/>
    <mergeCell ref="B6:B8"/>
    <mergeCell ref="L3:S3"/>
    <mergeCell ref="O7:S7"/>
    <mergeCell ref="J7:N7"/>
    <mergeCell ref="A82:S82"/>
    <mergeCell ref="AL139:AL141"/>
    <mergeCell ref="A52:S52"/>
    <mergeCell ref="A71:S71"/>
    <mergeCell ref="T71:AD71"/>
    <mergeCell ref="A64:S64"/>
    <mergeCell ref="AG140:AK140"/>
    <mergeCell ref="AF137:AL137"/>
    <mergeCell ref="AF138:AL138"/>
    <mergeCell ref="F91:G91"/>
    <mergeCell ref="T64:AD64"/>
    <mergeCell ref="A80:S80"/>
    <mergeCell ref="T6:AC6"/>
    <mergeCell ref="Y7:AC7"/>
    <mergeCell ref="A6:A8"/>
    <mergeCell ref="E7:I7"/>
    <mergeCell ref="A11:S11"/>
    <mergeCell ref="T52:AD52"/>
    <mergeCell ref="T11:AD11"/>
    <mergeCell ref="B53:B54"/>
    <mergeCell ref="A53:A54"/>
    <mergeCell ref="C53:C54"/>
    <mergeCell ref="D53:D54"/>
    <mergeCell ref="E53:E54"/>
    <mergeCell ref="C72:C76"/>
    <mergeCell ref="F53:F54"/>
    <mergeCell ref="R53:R54"/>
    <mergeCell ref="G53:G54"/>
    <mergeCell ref="H53:H54"/>
    <mergeCell ref="I53:I54"/>
    <mergeCell ref="J53:J54"/>
    <mergeCell ref="K53:K54"/>
    <mergeCell ref="L53:L54"/>
    <mergeCell ref="AD53:AD54"/>
    <mergeCell ref="X53:X54"/>
    <mergeCell ref="Y53:Y54"/>
    <mergeCell ref="Z53:Z54"/>
    <mergeCell ref="AA53:AA54"/>
    <mergeCell ref="M53:M54"/>
    <mergeCell ref="N53:N54"/>
    <mergeCell ref="O53:O54"/>
    <mergeCell ref="P53:P54"/>
    <mergeCell ref="Q53:Q54"/>
    <mergeCell ref="AB53:AB54"/>
    <mergeCell ref="AC53:AC54"/>
    <mergeCell ref="S53:S54"/>
    <mergeCell ref="T53:T54"/>
    <mergeCell ref="U53:U54"/>
    <mergeCell ref="V53:V54"/>
    <mergeCell ref="W53:W54"/>
  </mergeCells>
  <printOptions/>
  <pageMargins left="0.2362204724409449" right="0.15748031496062992" top="0.35433070866141736" bottom="0.35433070866141736" header="0.35433070866141736" footer="0.4330708661417323"/>
  <pageSetup fitToHeight="0" fitToWidth="0" horizontalDpi="600" verticalDpi="600" orientation="landscape" pageOrder="overThenDown" paperSize="9" scale="43" r:id="rId1"/>
  <rowBreaks count="3" manualBreakCount="3">
    <brk id="40" max="29" man="1"/>
    <brk id="61" max="29" man="1"/>
    <brk id="68" max="29" man="1"/>
  </rowBreaks>
  <colBreaks count="1" manualBreakCount="1">
    <brk id="19" max="82" man="1"/>
  </colBreaks>
  <ignoredErrors>
    <ignoredError sqref="AL131 J17:J18 O17:O18 O21:O23 O28 T21 T17:T18 T36 T28 Y17:Y18 Y31" formula="1"/>
    <ignoredError sqref="E36 AG153:AK153 O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ivanov.vv</cp:lastModifiedBy>
  <cp:lastPrinted>2024-01-12T04:01:41Z</cp:lastPrinted>
  <dcterms:created xsi:type="dcterms:W3CDTF">1996-10-08T23:32:33Z</dcterms:created>
  <dcterms:modified xsi:type="dcterms:W3CDTF">2024-02-29T05:42:32Z</dcterms:modified>
  <cp:category/>
  <cp:version/>
  <cp:contentType/>
  <cp:contentStatus/>
</cp:coreProperties>
</file>