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655" windowWidth="15075" windowHeight="1695" tabRatio="776" activeTab="0"/>
  </bookViews>
  <sheets>
    <sheet name="2022-2026" sheetId="1" r:id="rId1"/>
  </sheets>
  <definedNames>
    <definedName name="_xlnm.Print_Titles" localSheetId="0">'2022-2026'!$A:$D,'2022-2026'!$6:$9</definedName>
    <definedName name="_xlnm.Print_Area" localSheetId="0">'2022-2026'!$A$1:$AD$83</definedName>
  </definedNames>
  <calcPr fullCalcOnLoad="1" fullPrecision="0"/>
</workbook>
</file>

<file path=xl/sharedStrings.xml><?xml version="1.0" encoding="utf-8"?>
<sst xmlns="http://schemas.openxmlformats.org/spreadsheetml/2006/main" count="248" uniqueCount="192">
  <si>
    <t>Всего</t>
  </si>
  <si>
    <t>№</t>
  </si>
  <si>
    <t>Сроки реализации</t>
  </si>
  <si>
    <t>Местный бюджет</t>
  </si>
  <si>
    <t xml:space="preserve">Областной бюджет </t>
  </si>
  <si>
    <t>Федеральный бюджет</t>
  </si>
  <si>
    <t>Внебюджетные средства</t>
  </si>
  <si>
    <t>2.1.</t>
  </si>
  <si>
    <t>4.1.</t>
  </si>
  <si>
    <t>1.2.</t>
  </si>
  <si>
    <t>1.4.</t>
  </si>
  <si>
    <t>1.5.</t>
  </si>
  <si>
    <t>2.2.</t>
  </si>
  <si>
    <t>2.3.</t>
  </si>
  <si>
    <t>4.2.</t>
  </si>
  <si>
    <t>4.3.</t>
  </si>
  <si>
    <t>ИТОГО:</t>
  </si>
  <si>
    <t>ИТОГО по муниципальной программе:</t>
  </si>
  <si>
    <t>1.6.</t>
  </si>
  <si>
    <t>1.7.</t>
  </si>
  <si>
    <t>1.8.</t>
  </si>
  <si>
    <t>1.9.</t>
  </si>
  <si>
    <t>1.10.</t>
  </si>
  <si>
    <t>1.11.</t>
  </si>
  <si>
    <t xml:space="preserve">Наименование целей, задач и мероприятий муниципальной программы  </t>
  </si>
  <si>
    <t>Ответственный исполнитель</t>
  </si>
  <si>
    <t>Управление физической культуры и спорта</t>
  </si>
  <si>
    <t>Выполнение муниципальной работы: "Пропаганда физической культуры, спорта и здорового образа жизни"</t>
  </si>
  <si>
    <t>МБУС  ЦФиС (Управление физической культуры и спорта)</t>
  </si>
  <si>
    <t>3.4.</t>
  </si>
  <si>
    <t>МБУС ЦФиС (Управление физической культуры и спорта)</t>
  </si>
  <si>
    <t>Выполнение муниципальной работы: "Организация и обеспечение подготовки спортивного резерва"</t>
  </si>
  <si>
    <t xml:space="preserve">Осуществление отдельных ежемесячных выплат матерям (или другим родственникам, фактически осуществляющим уход за ребенком),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учреждениями, находящимися в ведомственном подчинении Управления физической культуры и спорта 
</t>
  </si>
  <si>
    <t>Финансовое обеспечение реализации муниципальной программы, тыс. руб.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</si>
  <si>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</si>
  <si>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</si>
  <si>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</si>
  <si>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</si>
  <si>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</si>
  <si>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</si>
  <si>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</si>
  <si>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</si>
  <si>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</si>
  <si>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</si>
  <si>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Департамент градостроительной деятельности</t>
  </si>
  <si>
    <t>Муниципальное бюджетное учреждение спорта центр физической культуры и спорта городского округа Тольятти (далее - МБУС  ЦФиС)
(Управление физической культуры и спорта)</t>
  </si>
  <si>
    <t>4.4.</t>
  </si>
  <si>
    <t>1.3.</t>
  </si>
  <si>
    <t xml:space="preserve">1.1. </t>
  </si>
  <si>
    <t>2.4.</t>
  </si>
  <si>
    <t>Организация физкультурно-спортивной работы с населением по месту жительства</t>
  </si>
  <si>
    <t xml:space="preserve">Материально-техническое обеспечение работы центра тестирования (приобретение комплекта оборудования и  инвентаря, оргтехники и мебели)
</t>
  </si>
  <si>
    <t xml:space="preserve">Приобретение книжек и значков для предоставления муниципальных услуг "Присвоение спортивных разрядов" и "Присвоение квалификационных категорий спортивных судей"  </t>
  </si>
  <si>
    <t xml:space="preserve">Кадровое обеспечение центра тестирования
</t>
  </si>
  <si>
    <t xml:space="preserve">Организация и проведение спортивных мероприятий, способствующих реализации  комплекса ГТО, при участии центра тестирования по отрасли "Физическая культура и спорт" </t>
  </si>
  <si>
    <t>Реализация мероприятий муниципальными учреждениями, находящимися в ведомственном подчинении Управления физической культуры и спорта, в рамках приносящей доход деятельности</t>
  </si>
  <si>
    <t>План на 2022 год</t>
  </si>
  <si>
    <t>План на 2024 год</t>
  </si>
  <si>
    <t>План на 2023 год</t>
  </si>
  <si>
    <t>План на 2025 год</t>
  </si>
  <si>
    <t>План на 2026 год</t>
  </si>
  <si>
    <t>2022-2026</t>
  </si>
  <si>
    <t>2024-2026</t>
  </si>
  <si>
    <t>Капитальный ремонт стадиона «Торпедо» по адресу: г.Тольятти, ул.Революционная, 80</t>
  </si>
  <si>
    <t>1.24.</t>
  </si>
  <si>
    <t>1.25.</t>
  </si>
  <si>
    <t>Выполнение мероприятий в рамках Календарного плана физкультурных мероприятий и спортивных мероприятий городского округа Тольятти</t>
  </si>
  <si>
    <t>Приобретение хоккейной формы и спортивного инвентаря для проведения турнира по хоккею на призы "Золотая шайба"  (за рамками выполнения муниципального задания)</t>
  </si>
  <si>
    <t>Выполнение муниципальной работы: "Организация мероприятий по подготовке спортивных сборных команд"</t>
  </si>
  <si>
    <t>3.1.</t>
  </si>
  <si>
    <t>3.2.</t>
  </si>
  <si>
    <t>3.3.</t>
  </si>
  <si>
    <t>3.5.</t>
  </si>
  <si>
    <t>3.6.</t>
  </si>
  <si>
    <t>3.7.</t>
  </si>
  <si>
    <t>Проектирование и строительство лыжероллерной трассы в лесной зоне Центрального района г.Тольятти</t>
  </si>
  <si>
    <t>Текущей ремонт объекта по адресу: г.Тольятти, ул. Коммунистическая, 45б</t>
  </si>
  <si>
    <t>Ремонт помещений объекта по адресу: г.Тольятти, б-р Буденного, 20</t>
  </si>
  <si>
    <t>Реконструкция нежилых помещений в здании по адресу: г.Тольятти, ул.Макарова, 14</t>
  </si>
  <si>
    <t>3.8.</t>
  </si>
  <si>
    <t xml:space="preserve">Создание условий доступности для маломобильных групп населения и инвалидов на объектах спорта, в том числе разработка проектно-сметной документации </t>
  </si>
  <si>
    <t>5.1.</t>
  </si>
  <si>
    <t>5.1.1.</t>
  </si>
  <si>
    <t>5.1.2.</t>
  </si>
  <si>
    <t>5.1.3.</t>
  </si>
  <si>
    <t>5.2.</t>
  </si>
  <si>
    <t>5.3.</t>
  </si>
  <si>
    <t>5.3.1.</t>
  </si>
  <si>
    <t>5.3.2.</t>
  </si>
  <si>
    <t>5.3.3.</t>
  </si>
  <si>
    <t>5.4.</t>
  </si>
  <si>
    <t>4.5.</t>
  </si>
  <si>
    <t>1.26.</t>
  </si>
  <si>
    <t xml:space="preserve">Мероприятия по доведению объектов муниципальной собственности до требований пожарной безопасности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</si>
  <si>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санитарно-эпидемиологических требований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</si>
  <si>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по антитеррористической защищенности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</si>
  <si>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технологической безопасности электрических, тепловых и вентиляционных установок и сетей в соответствии с законодательством Российской Федерации </t>
  </si>
  <si>
    <t>Проектирование и строительство физкультурно-оздоровительного комплекса по адресу: Самарская область, г.Тольятти, Комсомольский район, ул.Гидротехническая, 36</t>
  </si>
  <si>
    <t>1.12.</t>
  </si>
  <si>
    <t>1.23.</t>
  </si>
  <si>
    <t>Департамент образования администрации городского округа Тольятти (далее - Департамент образования)</t>
  </si>
  <si>
    <t>Проектирование и строительство лыжной базы, расположенной по адресу:  Самарская область, г.Тольятти, Центральный район, ул.Родины, 5</t>
  </si>
  <si>
    <t xml:space="preserve">Организация и проведение спортивных мероприятий, способствующих реализации  комплекса ГТО, при участии центров тестирования по отрасли "Образование" </t>
  </si>
  <si>
    <t xml:space="preserve">Кадровое обеспечение центров тестирования
</t>
  </si>
  <si>
    <t xml:space="preserve">Материально-техническое обеспечение работы центров тестирования (приобретение комплекта оборудования и  инвентаря, оргтехники и мебели)
</t>
  </si>
  <si>
    <t>Департамент градостроительной деятельности администрации городского округа Тольятти (далее - Департамент градостроительной деятельности)</t>
  </si>
  <si>
    <t>Создание и организация работы центра тестирования по выполнению нормативов испытаний (тестов) комплекса ГТО по отрасли "Физическая культура и спорт":</t>
  </si>
  <si>
    <t>Создание и организация работы центра тестирования по выполнению нормативов испытаний (тестов) комплекса ГТО по отрасли "Образование":</t>
  </si>
  <si>
    <t>Муниципальное бюджетное учреждение дополнительного образования спортивная школа олимпийского резерва (далее - МБУДО СШОР) №1 "Лыжные гонки" (Управление физической культуры и спорта)</t>
  </si>
  <si>
    <t>МБУДО СШОР № 3 "Легкая атлетика"
(Управление физической культуры и спорта)</t>
  </si>
  <si>
    <t>МБУДО СШОР № 7 "Акробат"
(Управление физической культуры и спорта)</t>
  </si>
  <si>
    <t>МБУДО СШОР № 10 "Олимп"
(Управление физической культуры и спорта)</t>
  </si>
  <si>
    <t>МБУДО СШОР № 11 "Бокс"
(Управление физической культуры и спорта)</t>
  </si>
  <si>
    <t>Текущий ремонт помещений и системы отопления  по адресу: г.Тольятти, ул.Л.Чайкиной, 35</t>
  </si>
  <si>
    <t>1.27.</t>
  </si>
  <si>
    <t>1.28.</t>
  </si>
  <si>
    <t xml:space="preserve">Приобретение спортивного оборудования, инвентаря и спортивной экипировки </t>
  </si>
  <si>
    <t xml:space="preserve">Департамент градостроительной деятельности
</t>
  </si>
  <si>
    <t>Муниципальное бюджетное учреждение дополнительного образования спортивная школа (далее - МБУДО СШ) № 4 "Шахматы"
(Управление физической культуры и спорта)</t>
  </si>
  <si>
    <t>МБУДО СШОР № 12 "Лада"
(Управление физической культуры и спорта)</t>
  </si>
  <si>
    <t>Перечень мероприятий муниципальной программы</t>
  </si>
  <si>
    <t>Приложение № 1                                                                                                                                                                                                      
к Муниципальной программе "Развитие физической культуры и спорта в городском округе Тольятти на 2022-2026 годы"</t>
  </si>
  <si>
    <t xml:space="preserve">Приложение № 1
к постановлению администрации городского округа Тольятти 
от _____________________ № ________________________
</t>
  </si>
  <si>
    <t>Капитальный ремонт (текущий ремонт)  спортивного комплекса "Акробат"</t>
  </si>
  <si>
    <t>Ремонт помещений по адресам: ул.Революционная, 11в и ул.Мира, 158, в т.ч. монтаж потолков</t>
  </si>
  <si>
    <t>2023-2026</t>
  </si>
  <si>
    <t>МБУДО СШОР № 1 "Лыжные гонки" (Управление физической культуры и спорта)</t>
  </si>
  <si>
    <t>Капитальный ремонт (текущий ремонт)  спортивного комплекса "Старт", приобретение оборудования</t>
  </si>
  <si>
    <t>2022-2023, 2025-2026</t>
  </si>
  <si>
    <t>2022-2023, 2026</t>
  </si>
  <si>
    <t>2023, 2026</t>
  </si>
  <si>
    <t>2022, 2026</t>
  </si>
  <si>
    <t>МБУДО СШОР № 5 "Спортивная борьба" (Управление физической культуры и спорта)</t>
  </si>
  <si>
    <t>МБУДО СШОР № 8 "Союз"
(Управление физической культуры и спорта)</t>
  </si>
  <si>
    <t>МБУДО СШОР № 9 "Велотол"
(Управление физической культуры и спорта)</t>
  </si>
  <si>
    <t>МБУДО СШОР № 13 "Волгарь"
(Управление физической культуры и спорта)</t>
  </si>
  <si>
    <t>МБУДО СШОР № 2 "Красные крылья"
(Управление физической культуры и спорта)</t>
  </si>
  <si>
    <t>МБУДО СШОР № 9 "Велотол", 
(Управление физической культуры и спорта)</t>
  </si>
  <si>
    <t>МБУДО СШОР № 12 "Лада", 
(Управление физической культуры и спорта)</t>
  </si>
  <si>
    <t xml:space="preserve">Выполнение муниципального задания муниципальными учреждениями  отрасли "Физическая культура и спорт" на оказание муниципальных услуг (2022 год: "Услуги по спортивной подготовке по олимпийским видам спорта, по спортивной подготовке по неолимпийским видам спорта, по спортивной подготовке по спорту глухих, по спортивной подготовке по спорту лиц с поражением ОДА, по спортивной подготовке по спорту лиц с интеллектуальными нарушениями, по спортивной подготовке по спорту слепых и реализации дополнительных предпрофессиональных программ в области физической культуры и спорта", 2023-2026 годы: "Реализация дополнительных образовательных программ спортивной подготовки по олимпийским видам спорта", "Реализация дополнительных образовательных программ спортивной подготовки по неолимпийским видам спорта", "Реализация дополнительных образовательных программ спортивной подготовки по адаптивным видам спорта") </t>
  </si>
  <si>
    <t>МБУДО СШОР № 9 "Велотол", МБУДО СШОР № 10 "Олимп", (Управление физической культуры и спорта)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</si>
  <si>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по ул.40 лет Победы, 35 для МБУДО СШ № 4 "Шахматы"
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</si>
  <si>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западнее здания № 32б по ул.Ворошилова для МБУДО СШОР №5 "Спортивная борьба" 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</si>
  <si>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№ 3 по бул. Баумана для МБУДО СШОР №11 "Бокс"
</t>
  </si>
  <si>
    <t>Устройство спортивной площадки для  МБУДО СШОР №1 "Лыжные гонки" по адресу:  Самарская область, г.Тольятти, Центральный район, ул.Родины, 5</t>
  </si>
  <si>
    <t>Организация курсов повышения квалификации сотрудников МБУДО СШОР (СШ)</t>
  </si>
  <si>
    <t>1.29.</t>
  </si>
  <si>
    <t>3.9.</t>
  </si>
  <si>
    <t>МБУДО СШОР № 3 «Легкая атлетика», МБУДО СШОР № 6 «Теннис», МБУДО СШОР № 9 «Велотол», МБУДО СШОР № 10 «Олимп», МБУДО СШОР № 13 «Волгарь», МБУДО СШОР № 14 «Жигули»  (Управление физической культуры и спорта)</t>
  </si>
  <si>
    <t>2023, 2024</t>
  </si>
  <si>
    <t>Ремонт помещений по адресам: ул.Строителей, 12а и ул.М.Жукова, 13б, строение 2, в т.ч. замена оконных блоков</t>
  </si>
  <si>
    <t xml:space="preserve">Капитальный ремонт спортивного комплекса «Спутник», в т.ч. разработка проектно-сметной документации и государственная экспертиза </t>
  </si>
  <si>
    <t xml:space="preserve">Капитальный ремонт объектов обособленного структурного подразделения база отдыха "Спартак", в т.ч. разработка проектно-сметной документации и государственная экспертиза </t>
  </si>
  <si>
    <t>Капитальный ремонт спортивного комплекса по адресу: г.Тольятти, ул.Матросова, 5а, в т.ч. разработка проектно-сметной документации и государственная экспертиза</t>
  </si>
  <si>
    <t>Капитальный ремонт стадиона "Дружба", в т.ч. разработка проектно-сметной документации и государственная экспертиза</t>
  </si>
  <si>
    <t>Текущий ремонт помещений в здании по адресу: г.Тольятти, ул. Карла Маркса, 30</t>
  </si>
  <si>
    <t>Капитальный ремонт (ремонт) кровель зданий и помещений муниципальных бюджетных учреждений, находящихся в ведомственном подчинении Управления физической культуры и спорта, в т.ч. разработка проектно-сметной документации</t>
  </si>
  <si>
    <t xml:space="preserve">Капитальный ремонт Дворца спорта «Волгарь», приобретение оборудования и запасных частей
</t>
  </si>
  <si>
    <t>Предоставление  субсидии на реализацию общественных проектов в рамках государственной программы Самарской области "Поддержка инициатив  населения муниципальных образований в Самарской области" на 2017-2025 годы
(ГП СО "Поддержка инициатив  населения муниципальных образований в Самарской области" на 2017-2025 годы)</t>
  </si>
  <si>
    <t>Развитие инфраструктуры муниципальных учреждений отдыха и оздоровления детей
(ГП СО "Развитие социальной защиты населения в Самарской области" на 2014-2025 годы)</t>
  </si>
  <si>
    <t>Проектирование и строительство объекта: "Спортивная база "Плёс", расположенного по адресу: Самарская область, г.Тольятти, Комсомольский район, полуостров Копылово</t>
  </si>
  <si>
    <t>Капитальный ремонт (текущий ремонт, ремонт) физкультурно-оздоровительного комплекса "Слон" по адресу: г.Тольятти, ул.М.Жукова, 13б, строение 1</t>
  </si>
  <si>
    <t>Итого по Задаче № 1:</t>
  </si>
  <si>
    <t>Итого по Задаче № 2:</t>
  </si>
  <si>
    <t>Итого по Задаче № 3:</t>
  </si>
  <si>
    <t>Итого по Задаче № 4:</t>
  </si>
  <si>
    <t>Итого по Задаче № 5:</t>
  </si>
  <si>
    <t xml:space="preserve">   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</si>
  <si>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«спортивная школа», использующих в своем наименовании слово «олимпийский» или образованные на его основе слова или словосочетания, в нормативное состояние
(ФП  "Спорт - норма жизни" НП  "Демография", ГП СО  "Развитие физической культуры и спорта в Самарской области на 2014 - 2025 годы")</t>
  </si>
  <si>
    <t xml:space="preserve"> </t>
  </si>
  <si>
    <t>Разработка и изготовление информационных стендов, баннеров, рекламных перетягов, наглядной атрибутики, оформленной в соответствии с утвержденным фирменным стилем комплекса ГТО</t>
  </si>
  <si>
    <t>Капитальный ремонт универсального спортивного комплекса «Олимп», в том числе оказание услуг по техническому обследованию  состояния здания</t>
  </si>
  <si>
    <t>МБУДО СШОР № 2 "Ювента"</t>
  </si>
  <si>
    <t>МБУДО СШОР № 1 "Лыжные гонки", МБУДО СШОР № 2 "Ювента" 
(Управление физической культуры и спорта)</t>
  </si>
  <si>
    <t>МБУС ЦФиС, МБУДО СШОР № 1 «Лыжные гонки», МБУДО СШОР № 2 «Ювента», МБУДО СШОР № 3 «Легкая атлетика», МБУДО СШ № 4 «Шахматы», МБУДО СШОР № 5 «Спортивная борьба», МБУДО СШОР № 6 «Теннис», МБУДО СШОР № 7 «Акробат», МБУДО СШОР № 8 «Союз», МБУДО СШОР № 9 «Велотол», МБУДО СШОР № 10 «Олимп», МБУДО СШОР № 11 «Бокс», МБУДО СШОР № 12 «Лада», МБУДО СШОР № 13 «Волгарь», МБУДО СШОР № 14 «Жигули»  (Управление физической культуры и спорта)</t>
  </si>
  <si>
    <t>МБУДО СШОР № 1 «Лыжные гонки», МБУДО СШОР № 2 «Ювента», МБУДО СШОР № 3 «Легкая атлетика», МБУДО СШ № 4 «Шахматы», МБУДО СШОР № 5 «Спортивная борьба», МБУДО СШОР № 6 «Теннис», МБУДО СШОР № 7 «Акробат», МБУДО СШОР № 8 «Союз», МБУДО СШОР № 9 «Велотол», МБУДО СШОР № 10 «Олимп», МБУДО СШОР № 11 «Бокс», МБУДО СШОР № 12 «Лада», МБУДО СШОР № 13 «Волгарь», МБУДО СШОР № 14 «Жигули»  (Управление физической культуры и спорта)</t>
  </si>
  <si>
    <t xml:space="preserve"> МБУДО СШОР № 2 «Ювента» (Управление физической культуры и спорта)</t>
  </si>
  <si>
    <t>МБУДО СШОР № 1 «Лыжные гонки», МБУДО СШОР № 2 «Ювента», МБУДО СШОР № 3 «Легкая атлетика», МБУДО СШ № 4 «Шахматы», МБУДО СШОР № 5 «Спортивная борьба», МБУДО СШОР № 7 «Акробат», МБУДО СШОР № 8 «Союз», МБУДО СШОР № 9 «Велотол», МБУДО СШОР № 10 «Олимп», МБУДО СШОР № 11 «Бокс», МБУДО СШОР № 12 «Лада», МБУДО СШОР № 13 «Волгарь», МБУДО СШОР № 14 «Жигули»  (Управление физической культуры и спорта)</t>
  </si>
  <si>
    <t>Цель: Создание условий, обеспечивающих рост количества жителей городского округа Тольятти, систематически занимающихся физической культурой и спортом</t>
  </si>
  <si>
    <t>Задача № 1: Развитие в городском округе Тольятти инфраструктуры сферы физической культуры и спорта</t>
  </si>
  <si>
    <t>Задача № 2: Создание условий для развития физической культуры и спорта по месту жительства граждан в городском округе Тольятти</t>
  </si>
  <si>
    <t>Задача № 3: Создание условия для развития системы подготовки спортивного резерва в городском округе Тольятти</t>
  </si>
  <si>
    <t>Задача № 4: Создание оптимальных, безопасных и благоприятных условий нахождения граждан в муниципальных учреждениях физической культуры и спорта, в том числе обеспечение укрепления их материально-технической базы в соответствии с современными требованиями</t>
  </si>
  <si>
    <t>Задача № 5: Внедрение в городском округе Тольятти Всероссийского физкультурно-спортивного комплекса «Готов к труду и обороне» (ГТО)</t>
  </si>
  <si>
    <t>Капитальный ремонт (текущий ремонт) спортивного комплекса "Кристалл", в том числе приобретение оборудования и запасных частей</t>
  </si>
  <si>
    <t>1.30.</t>
  </si>
  <si>
    <t>1.31.</t>
  </si>
  <si>
    <t>Капитальный ремонт (текущий ремонт) физкультурно-спортивного комплекса "Батут"</t>
  </si>
  <si>
    <t>МБУДО СШОР № 7 "Акробат" 
(Управление физической культуры и спорта)</t>
  </si>
  <si>
    <t>Приобретение основных средств и инвентаря для муниципальных бюджетных учреждений, находящихся в ведомственном подчинении Управления физической культуры и спорта</t>
  </si>
  <si>
    <t>2022-2025</t>
  </si>
  <si>
    <t>МБУДО СШОР № 10 «Олимп»
(Управление физической культуры и спорта)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</si>
</sst>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;[Red]#,##0"/>
    <numFmt numFmtId="175" formatCode="0.0"/>
    <numFmt numFmtId="176" formatCode="#,##0.0;[Red]#,##0.0"/>
    <numFmt numFmtId="177" formatCode="#,##0.0"/>
    <numFmt numFmtId="178" formatCode="0;[Red]0"/>
    <numFmt numFmtId="179" formatCode="#,##0.00;[Red]#,##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_р_."/>
    <numFmt numFmtId="186" formatCode="#,##0.000"/>
    <numFmt numFmtId="187" formatCode="#,##0.0\ _₽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b/>
      <sz val="24"/>
      <name val="Times New Roman"/>
      <family val="1"/>
    </font>
    <font>
      <sz val="16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7" fillId="0" borderId="0" xfId="53" applyFont="1" applyFill="1" applyAlignment="1">
      <alignment vertical="top" wrapText="1"/>
      <protection/>
    </xf>
    <xf numFmtId="0" fontId="20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9" fillId="0" borderId="0" xfId="53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77" fontId="6" fillId="0" borderId="10" xfId="53" applyNumberFormat="1" applyFont="1" applyFill="1" applyBorder="1" applyAlignment="1">
      <alignment horizontal="center" vertical="center" wrapText="1"/>
      <protection/>
    </xf>
    <xf numFmtId="177" fontId="2" fillId="0" borderId="0" xfId="53" applyNumberFormat="1" applyFont="1" applyFill="1" applyBorder="1" applyAlignment="1">
      <alignment horizontal="center" vertical="center" wrapText="1"/>
      <protection/>
    </xf>
    <xf numFmtId="176" fontId="2" fillId="0" borderId="0" xfId="53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left" vertical="top" wrapText="1"/>
      <protection/>
    </xf>
    <xf numFmtId="176" fontId="2" fillId="0" borderId="0" xfId="53" applyNumberFormat="1" applyFont="1" applyFill="1" applyBorder="1" applyAlignment="1">
      <alignment horizontal="left" vertical="top" wrapText="1"/>
      <protection/>
    </xf>
    <xf numFmtId="176" fontId="9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vertical="top"/>
      <protection/>
    </xf>
    <xf numFmtId="0" fontId="8" fillId="0" borderId="0" xfId="53" applyFont="1" applyFill="1" applyBorder="1" applyAlignment="1">
      <alignment vertical="top"/>
      <protection/>
    </xf>
    <xf numFmtId="0" fontId="2" fillId="0" borderId="0" xfId="53" applyFont="1" applyFill="1" applyBorder="1" applyAlignment="1">
      <alignment vertical="top"/>
      <protection/>
    </xf>
    <xf numFmtId="0" fontId="2" fillId="0" borderId="0" xfId="53" applyFont="1" applyFill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1" fontId="3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Fill="1" applyAlignment="1">
      <alignment horizontal="center" vertical="top" wrapText="1"/>
      <protection/>
    </xf>
    <xf numFmtId="1" fontId="9" fillId="0" borderId="0" xfId="53" applyNumberFormat="1" applyFont="1" applyFill="1" applyAlignment="1">
      <alignment horizontal="center" vertical="top" wrapText="1"/>
      <protection/>
    </xf>
    <xf numFmtId="0" fontId="4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6" fillId="0" borderId="0" xfId="53" applyFont="1" applyFill="1" applyAlignment="1">
      <alignment horizontal="right" vertical="top" wrapText="1"/>
      <protection/>
    </xf>
    <xf numFmtId="0" fontId="2" fillId="0" borderId="0" xfId="53" applyFont="1" applyFill="1" applyAlignment="1">
      <alignment horizontal="right" vertical="top" wrapText="1"/>
      <protection/>
    </xf>
    <xf numFmtId="0" fontId="11" fillId="0" borderId="0" xfId="53" applyFont="1" applyFill="1" applyAlignment="1">
      <alignment vertical="top" wrapText="1"/>
      <protection/>
    </xf>
    <xf numFmtId="0" fontId="3" fillId="0" borderId="0" xfId="53" applyFont="1" applyFill="1" applyAlignment="1">
      <alignment vertical="top"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17" fillId="0" borderId="0" xfId="53" applyFont="1" applyFill="1" applyBorder="1" applyAlignment="1">
      <alignment horizontal="left" vertical="top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horizontal="center" vertical="top" wrapText="1"/>
      <protection/>
    </xf>
    <xf numFmtId="0" fontId="4" fillId="0" borderId="0" xfId="53" applyFont="1" applyFill="1" applyAlignment="1">
      <alignment vertical="top" wrapText="1"/>
      <protection/>
    </xf>
    <xf numFmtId="0" fontId="17" fillId="0" borderId="0" xfId="53" applyFont="1" applyFill="1" applyAlignment="1">
      <alignment horizontal="left" vertical="top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left"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left" vertical="center"/>
      <protection/>
    </xf>
    <xf numFmtId="0" fontId="16" fillId="0" borderId="0" xfId="53" applyFont="1" applyFill="1" applyBorder="1" applyAlignment="1">
      <alignment horizontal="left" vertical="center"/>
      <protection/>
    </xf>
    <xf numFmtId="1" fontId="6" fillId="0" borderId="10" xfId="53" applyNumberFormat="1" applyFont="1" applyFill="1" applyBorder="1" applyAlignment="1">
      <alignment horizontal="center" vertical="top"/>
      <protection/>
    </xf>
    <xf numFmtId="177" fontId="2" fillId="0" borderId="10" xfId="53" applyNumberFormat="1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vertical="top"/>
      <protection/>
    </xf>
    <xf numFmtId="0" fontId="17" fillId="0" borderId="0" xfId="53" applyFont="1" applyFill="1" applyBorder="1" applyAlignment="1">
      <alignment horizontal="center" vertical="top"/>
      <protection/>
    </xf>
    <xf numFmtId="175" fontId="17" fillId="0" borderId="0" xfId="53" applyNumberFormat="1" applyFont="1" applyFill="1" applyBorder="1" applyAlignment="1">
      <alignment horizontal="center" vertical="top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77" fontId="2" fillId="0" borderId="10" xfId="53" applyNumberFormat="1" applyFont="1" applyFill="1" applyBorder="1" applyAlignment="1">
      <alignment horizontal="center" vertical="center" wrapText="1"/>
      <protection/>
    </xf>
    <xf numFmtId="177" fontId="6" fillId="0" borderId="0" xfId="53" applyNumberFormat="1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center" vertical="center"/>
      <protection/>
    </xf>
    <xf numFmtId="4" fontId="17" fillId="0" borderId="0" xfId="53" applyNumberFormat="1" applyFont="1" applyFill="1" applyBorder="1" applyAlignment="1">
      <alignment horizontal="left" vertical="top"/>
      <protection/>
    </xf>
    <xf numFmtId="0" fontId="17" fillId="0" borderId="0" xfId="53" applyFont="1" applyFill="1" applyAlignment="1">
      <alignment vertical="top"/>
      <protection/>
    </xf>
    <xf numFmtId="0" fontId="17" fillId="0" borderId="0" xfId="53" applyFont="1" applyFill="1" applyBorder="1" applyAlignment="1">
      <alignment vertical="top"/>
      <protection/>
    </xf>
    <xf numFmtId="0" fontId="8" fillId="0" borderId="0" xfId="53" applyFont="1" applyFill="1" applyAlignment="1">
      <alignment vertical="top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74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vertical="top"/>
      <protection/>
    </xf>
    <xf numFmtId="0" fontId="16" fillId="0" borderId="0" xfId="53" applyFont="1" applyFill="1" applyAlignment="1">
      <alignment vertical="top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top" wrapText="1"/>
      <protection/>
    </xf>
    <xf numFmtId="4" fontId="17" fillId="0" borderId="0" xfId="53" applyNumberFormat="1" applyFont="1" applyFill="1" applyAlignment="1">
      <alignment horizontal="left" vertical="top"/>
      <protection/>
    </xf>
    <xf numFmtId="4" fontId="3" fillId="0" borderId="0" xfId="53" applyNumberFormat="1" applyFont="1" applyFill="1" applyAlignment="1">
      <alignment vertical="top" wrapText="1"/>
      <protection/>
    </xf>
    <xf numFmtId="3" fontId="17" fillId="0" borderId="0" xfId="53" applyNumberFormat="1" applyFont="1" applyFill="1" applyAlignment="1">
      <alignment horizontal="center" vertical="center"/>
      <protection/>
    </xf>
    <xf numFmtId="3" fontId="3" fillId="0" borderId="0" xfId="53" applyNumberFormat="1" applyFont="1" applyFill="1" applyAlignment="1">
      <alignment horizontal="center" vertical="center" wrapText="1"/>
      <protection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3" fontId="17" fillId="0" borderId="0" xfId="53" applyNumberFormat="1" applyFont="1" applyFill="1" applyBorder="1" applyAlignment="1">
      <alignment horizontal="center" vertical="center"/>
      <protection/>
    </xf>
    <xf numFmtId="3" fontId="7" fillId="0" borderId="0" xfId="53" applyNumberFormat="1" applyFont="1" applyFill="1" applyBorder="1" applyAlignment="1">
      <alignment horizontal="center" vertical="center" wrapText="1"/>
      <protection/>
    </xf>
    <xf numFmtId="3" fontId="7" fillId="0" borderId="0" xfId="53" applyNumberFormat="1" applyFont="1" applyFill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Border="1" applyAlignment="1">
      <alignment horizontal="center" vertical="center" wrapText="1"/>
      <protection/>
    </xf>
    <xf numFmtId="177" fontId="6" fillId="0" borderId="0" xfId="53" applyNumberFormat="1" applyFont="1" applyFill="1" applyBorder="1" applyAlignment="1">
      <alignment horizontal="center" vertical="center" wrapText="1"/>
      <protection/>
    </xf>
    <xf numFmtId="176" fontId="6" fillId="0" borderId="0" xfId="53" applyNumberFormat="1" applyFont="1" applyFill="1" applyBorder="1" applyAlignment="1">
      <alignment horizontal="center" vertical="center"/>
      <protection/>
    </xf>
    <xf numFmtId="3" fontId="16" fillId="0" borderId="0" xfId="53" applyNumberFormat="1" applyFont="1" applyFill="1" applyBorder="1" applyAlignment="1">
      <alignment horizontal="center" vertical="top" wrapText="1"/>
      <protection/>
    </xf>
    <xf numFmtId="1" fontId="6" fillId="0" borderId="0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177" fontId="6" fillId="0" borderId="0" xfId="53" applyNumberFormat="1" applyFont="1" applyFill="1" applyBorder="1" applyAlignment="1">
      <alignment horizontal="center" vertical="center"/>
      <protection/>
    </xf>
    <xf numFmtId="4" fontId="16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76" fontId="6" fillId="0" borderId="0" xfId="53" applyNumberFormat="1" applyFont="1" applyFill="1" applyBorder="1" applyAlignment="1">
      <alignment horizontal="left" vertical="top" wrapText="1"/>
      <protection/>
    </xf>
    <xf numFmtId="176" fontId="7" fillId="0" borderId="0" xfId="53" applyNumberFormat="1" applyFont="1" applyFill="1" applyBorder="1" applyAlignment="1">
      <alignment horizontal="center" vertical="center" wrapText="1"/>
      <protection/>
    </xf>
    <xf numFmtId="174" fontId="17" fillId="0" borderId="0" xfId="53" applyNumberFormat="1" applyFont="1" applyFill="1" applyBorder="1" applyAlignment="1">
      <alignment horizontal="center" vertical="center"/>
      <protection/>
    </xf>
    <xf numFmtId="4" fontId="6" fillId="0" borderId="0" xfId="53" applyNumberFormat="1" applyFont="1" applyFill="1" applyBorder="1" applyAlignment="1">
      <alignment horizontal="center" vertical="center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186" fontId="6" fillId="0" borderId="0" xfId="53" applyNumberFormat="1" applyFont="1" applyFill="1" applyBorder="1" applyAlignment="1">
      <alignment horizontal="center" vertical="center"/>
      <protection/>
    </xf>
    <xf numFmtId="177" fontId="16" fillId="0" borderId="0" xfId="0" applyNumberFormat="1" applyFont="1" applyFill="1" applyBorder="1" applyAlignment="1">
      <alignment horizontal="center" vertical="center"/>
    </xf>
    <xf numFmtId="1" fontId="6" fillId="0" borderId="0" xfId="53" applyNumberFormat="1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left" vertical="top" wrapText="1"/>
      <protection/>
    </xf>
    <xf numFmtId="1" fontId="4" fillId="0" borderId="0" xfId="53" applyNumberFormat="1" applyFont="1" applyFill="1" applyBorder="1" applyAlignment="1">
      <alignment horizontal="center" vertical="top" wrapText="1"/>
      <protection/>
    </xf>
    <xf numFmtId="176" fontId="5" fillId="0" borderId="0" xfId="53" applyNumberFormat="1" applyFont="1" applyFill="1" applyBorder="1" applyAlignment="1">
      <alignment horizontal="left" vertical="top" wrapText="1"/>
      <protection/>
    </xf>
    <xf numFmtId="177" fontId="4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top" wrapText="1"/>
      <protection/>
    </xf>
    <xf numFmtId="0" fontId="16" fillId="0" borderId="0" xfId="53" applyFont="1" applyFill="1" applyAlignment="1">
      <alignment horizontal="center" vertical="center"/>
      <protection/>
    </xf>
    <xf numFmtId="1" fontId="2" fillId="0" borderId="0" xfId="53" applyNumberFormat="1" applyFont="1" applyFill="1" applyBorder="1" applyAlignment="1">
      <alignment horizontal="center" vertical="top"/>
      <protection/>
    </xf>
    <xf numFmtId="0" fontId="2" fillId="0" borderId="0" xfId="53" applyFont="1" applyFill="1" applyAlignment="1">
      <alignment horizontal="center" vertical="top"/>
      <protection/>
    </xf>
    <xf numFmtId="1" fontId="2" fillId="0" borderId="0" xfId="53" applyNumberFormat="1" applyFont="1" applyFill="1" applyAlignment="1">
      <alignment horizontal="center" vertical="top"/>
      <protection/>
    </xf>
    <xf numFmtId="0" fontId="6" fillId="0" borderId="0" xfId="53" applyFont="1" applyFill="1" applyBorder="1" applyAlignment="1">
      <alignment vertical="top"/>
      <protection/>
    </xf>
    <xf numFmtId="0" fontId="6" fillId="0" borderId="0" xfId="53" applyFont="1" applyFill="1" applyAlignment="1">
      <alignment vertical="top"/>
      <protection/>
    </xf>
    <xf numFmtId="1" fontId="3" fillId="0" borderId="0" xfId="53" applyNumberFormat="1" applyFont="1" applyFill="1" applyBorder="1" applyAlignment="1">
      <alignment horizontal="center" vertical="top"/>
      <protection/>
    </xf>
    <xf numFmtId="0" fontId="9" fillId="0" borderId="0" xfId="53" applyFont="1" applyFill="1" applyAlignment="1">
      <alignment horizontal="center" vertical="top"/>
      <protection/>
    </xf>
    <xf numFmtId="1" fontId="9" fillId="0" borderId="0" xfId="53" applyNumberFormat="1" applyFont="1" applyFill="1" applyAlignment="1">
      <alignment horizontal="center" vertical="top"/>
      <protection/>
    </xf>
    <xf numFmtId="0" fontId="4" fillId="0" borderId="0" xfId="53" applyFont="1" applyFill="1" applyAlignment="1">
      <alignment vertical="top"/>
      <protection/>
    </xf>
    <xf numFmtId="177" fontId="17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Alignment="1">
      <alignment vertical="top"/>
      <protection/>
    </xf>
    <xf numFmtId="185" fontId="25" fillId="0" borderId="0" xfId="53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/>
    </xf>
    <xf numFmtId="177" fontId="16" fillId="0" borderId="0" xfId="0" applyNumberFormat="1" applyFont="1" applyFill="1" applyBorder="1" applyAlignment="1">
      <alignment horizontal="center" vertical="center" wrapText="1"/>
    </xf>
    <xf numFmtId="0" fontId="8" fillId="0" borderId="0" xfId="53" applyFont="1" applyFill="1" applyAlignment="1">
      <alignment vertical="top" wrapText="1"/>
      <protection/>
    </xf>
    <xf numFmtId="3" fontId="6" fillId="0" borderId="10" xfId="53" applyNumberFormat="1" applyFont="1" applyFill="1" applyBorder="1" applyAlignment="1">
      <alignment horizontal="center" vertical="top" wrapText="1"/>
      <protection/>
    </xf>
    <xf numFmtId="3" fontId="2" fillId="0" borderId="10" xfId="53" applyNumberFormat="1" applyFont="1" applyFill="1" applyBorder="1" applyAlignment="1">
      <alignment horizontal="center" vertical="top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top"/>
      <protection/>
    </xf>
    <xf numFmtId="1" fontId="7" fillId="0" borderId="10" xfId="53" applyNumberFormat="1" applyFont="1" applyFill="1" applyBorder="1" applyAlignment="1">
      <alignment horizontal="center" vertical="top"/>
      <protection/>
    </xf>
    <xf numFmtId="3" fontId="3" fillId="0" borderId="0" xfId="53" applyNumberFormat="1" applyFont="1" applyFill="1" applyAlignment="1">
      <alignment vertical="top" wrapText="1"/>
      <protection/>
    </xf>
    <xf numFmtId="3" fontId="3" fillId="0" borderId="0" xfId="53" applyNumberFormat="1" applyFont="1" applyFill="1" applyAlignment="1">
      <alignment horizontal="center" vertical="top" wrapText="1"/>
      <protection/>
    </xf>
    <xf numFmtId="3" fontId="2" fillId="0" borderId="0" xfId="53" applyNumberFormat="1" applyFont="1" applyFill="1" applyBorder="1" applyAlignment="1">
      <alignment horizontal="center" vertical="center"/>
      <protection/>
    </xf>
    <xf numFmtId="3" fontId="8" fillId="0" borderId="0" xfId="53" applyNumberFormat="1" applyFont="1" applyFill="1" applyBorder="1" applyAlignment="1">
      <alignment horizontal="center" vertical="center"/>
      <protection/>
    </xf>
    <xf numFmtId="3" fontId="16" fillId="0" borderId="0" xfId="53" applyNumberFormat="1" applyFont="1" applyFill="1" applyBorder="1" applyAlignment="1">
      <alignment horizontal="left" vertical="center"/>
      <protection/>
    </xf>
    <xf numFmtId="3" fontId="16" fillId="0" borderId="0" xfId="53" applyNumberFormat="1" applyFont="1" applyFill="1" applyBorder="1" applyAlignment="1">
      <alignment horizontal="center" vertical="center"/>
      <protection/>
    </xf>
    <xf numFmtId="3" fontId="4" fillId="0" borderId="0" xfId="53" applyNumberFormat="1" applyFont="1" applyFill="1" applyBorder="1" applyAlignment="1">
      <alignment vertical="top"/>
      <protection/>
    </xf>
    <xf numFmtId="3" fontId="4" fillId="0" borderId="0" xfId="53" applyNumberFormat="1" applyFont="1" applyFill="1" applyBorder="1" applyAlignment="1">
      <alignment horizontal="center" vertical="top"/>
      <protection/>
    </xf>
    <xf numFmtId="3" fontId="8" fillId="0" borderId="0" xfId="53" applyNumberFormat="1" applyFont="1" applyFill="1" applyAlignment="1">
      <alignment vertical="top" wrapText="1"/>
      <protection/>
    </xf>
    <xf numFmtId="3" fontId="8" fillId="0" borderId="0" xfId="53" applyNumberFormat="1" applyFont="1" applyFill="1" applyBorder="1" applyAlignment="1">
      <alignment vertical="top"/>
      <protection/>
    </xf>
    <xf numFmtId="3" fontId="8" fillId="0" borderId="0" xfId="53" applyNumberFormat="1" applyFont="1" applyFill="1" applyBorder="1" applyAlignment="1">
      <alignment horizontal="center" vertical="top"/>
      <protection/>
    </xf>
    <xf numFmtId="3" fontId="17" fillId="0" borderId="0" xfId="53" applyNumberFormat="1" applyFont="1" applyFill="1" applyBorder="1" applyAlignment="1">
      <alignment horizontal="center" vertical="top"/>
      <protection/>
    </xf>
    <xf numFmtId="3" fontId="6" fillId="0" borderId="0" xfId="53" applyNumberFormat="1" applyFont="1" applyFill="1" applyBorder="1" applyAlignment="1">
      <alignment horizontal="center" vertical="center"/>
      <protection/>
    </xf>
    <xf numFmtId="3" fontId="17" fillId="0" borderId="0" xfId="53" applyNumberFormat="1" applyFont="1" applyFill="1" applyAlignment="1">
      <alignment vertical="top"/>
      <protection/>
    </xf>
    <xf numFmtId="3" fontId="17" fillId="0" borderId="0" xfId="53" applyNumberFormat="1" applyFont="1" applyFill="1" applyAlignment="1">
      <alignment horizontal="center" vertical="top"/>
      <protection/>
    </xf>
    <xf numFmtId="3" fontId="8" fillId="0" borderId="0" xfId="53" applyNumberFormat="1" applyFont="1" applyFill="1" applyAlignment="1">
      <alignment vertical="top"/>
      <protection/>
    </xf>
    <xf numFmtId="3" fontId="8" fillId="0" borderId="0" xfId="53" applyNumberFormat="1" applyFont="1" applyFill="1" applyAlignment="1">
      <alignment horizontal="center" vertical="top"/>
      <protection/>
    </xf>
    <xf numFmtId="3" fontId="7" fillId="0" borderId="0" xfId="53" applyNumberFormat="1" applyFont="1" applyFill="1" applyAlignment="1">
      <alignment horizontal="center" vertical="center"/>
      <protection/>
    </xf>
    <xf numFmtId="3" fontId="16" fillId="0" borderId="0" xfId="53" applyNumberFormat="1" applyFont="1" applyFill="1" applyAlignment="1">
      <alignment vertical="top"/>
      <protection/>
    </xf>
    <xf numFmtId="3" fontId="16" fillId="0" borderId="0" xfId="53" applyNumberFormat="1" applyFont="1" applyFill="1" applyAlignment="1">
      <alignment horizontal="center" vertical="top"/>
      <protection/>
    </xf>
    <xf numFmtId="3" fontId="16" fillId="0" borderId="0" xfId="53" applyNumberFormat="1" applyFont="1" applyFill="1" applyBorder="1" applyAlignment="1">
      <alignment vertical="top"/>
      <protection/>
    </xf>
    <xf numFmtId="3" fontId="16" fillId="0" borderId="0" xfId="53" applyNumberFormat="1" applyFont="1" applyFill="1" applyBorder="1" applyAlignment="1">
      <alignment horizontal="center" vertical="top"/>
      <protection/>
    </xf>
    <xf numFmtId="3" fontId="17" fillId="0" borderId="0" xfId="53" applyNumberFormat="1" applyFont="1" applyFill="1" applyAlignment="1">
      <alignment vertical="top" wrapText="1"/>
      <protection/>
    </xf>
    <xf numFmtId="3" fontId="17" fillId="0" borderId="0" xfId="53" applyNumberFormat="1" applyFont="1" applyFill="1" applyAlignment="1">
      <alignment horizontal="center" vertical="top" wrapText="1"/>
      <protection/>
    </xf>
    <xf numFmtId="3" fontId="16" fillId="0" borderId="0" xfId="53" applyNumberFormat="1" applyFont="1" applyFill="1" applyBorder="1" applyAlignment="1">
      <alignment horizontal="center" vertical="center" wrapText="1"/>
      <protection/>
    </xf>
    <xf numFmtId="3" fontId="16" fillId="0" borderId="0" xfId="0" applyNumberFormat="1" applyFont="1" applyFill="1" applyBorder="1" applyAlignment="1">
      <alignment horizontal="center" vertical="center"/>
    </xf>
    <xf numFmtId="3" fontId="6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3" fillId="0" borderId="0" xfId="53" applyNumberFormat="1" applyFont="1" applyFill="1" applyAlignment="1">
      <alignment horizontal="center" vertical="top"/>
      <protection/>
    </xf>
    <xf numFmtId="3" fontId="3" fillId="0" borderId="0" xfId="53" applyNumberFormat="1" applyFont="1" applyFill="1" applyAlignment="1">
      <alignment vertical="top"/>
      <protection/>
    </xf>
    <xf numFmtId="3" fontId="17" fillId="0" borderId="0" xfId="53" applyNumberFormat="1" applyFont="1" applyFill="1" applyBorder="1" applyAlignment="1">
      <alignment vertical="top"/>
      <protection/>
    </xf>
    <xf numFmtId="0" fontId="17" fillId="0" borderId="0" xfId="53" applyFont="1" applyFill="1" applyBorder="1" applyAlignment="1">
      <alignment horizontal="center" vertical="top" wrapText="1"/>
      <protection/>
    </xf>
    <xf numFmtId="3" fontId="17" fillId="0" borderId="0" xfId="53" applyNumberFormat="1" applyFont="1" applyFill="1" applyBorder="1" applyAlignment="1">
      <alignment horizontal="left" vertical="top"/>
      <protection/>
    </xf>
    <xf numFmtId="0" fontId="11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8" fillId="0" borderId="0" xfId="53" applyFont="1" applyFill="1" applyAlignment="1">
      <alignment horizontal="center" vertical="top"/>
      <protection/>
    </xf>
    <xf numFmtId="0" fontId="2" fillId="0" borderId="0" xfId="0" applyFont="1" applyFill="1" applyBorder="1" applyAlignment="1">
      <alignment horizontal="center" vertical="center" wrapText="1"/>
    </xf>
    <xf numFmtId="3" fontId="17" fillId="0" borderId="0" xfId="53" applyNumberFormat="1" applyFont="1" applyFill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176" fontId="2" fillId="0" borderId="0" xfId="53" applyNumberFormat="1" applyFont="1" applyFill="1" applyBorder="1" applyAlignment="1">
      <alignment horizontal="center" vertical="top" wrapText="1"/>
      <protection/>
    </xf>
    <xf numFmtId="174" fontId="6" fillId="0" borderId="0" xfId="53" applyNumberFormat="1" applyFont="1" applyFill="1" applyBorder="1" applyAlignment="1">
      <alignment horizontal="center" vertical="center"/>
      <protection/>
    </xf>
    <xf numFmtId="174" fontId="6" fillId="0" borderId="0" xfId="53" applyNumberFormat="1" applyFont="1" applyFill="1" applyBorder="1" applyAlignment="1">
      <alignment horizontal="center" vertical="top" wrapText="1"/>
      <protection/>
    </xf>
    <xf numFmtId="3" fontId="6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horizontal="justify" vertical="top" wrapText="1"/>
      <protection/>
    </xf>
    <xf numFmtId="0" fontId="19" fillId="0" borderId="0" xfId="53" applyFont="1" applyFill="1" applyBorder="1" applyAlignment="1">
      <alignment horizontal="justify" vertical="center" wrapText="1"/>
      <protection/>
    </xf>
    <xf numFmtId="0" fontId="11" fillId="0" borderId="11" xfId="53" applyFont="1" applyFill="1" applyBorder="1" applyAlignment="1">
      <alignment horizontal="justify" vertical="center" wrapText="1"/>
      <protection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54" applyFont="1" applyFill="1" applyBorder="1" applyAlignment="1">
      <alignment horizontal="justify" vertical="top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7" fillId="0" borderId="10" xfId="53" applyFont="1" applyFill="1" applyBorder="1" applyAlignment="1">
      <alignment horizontal="justify" vertical="center"/>
      <protection/>
    </xf>
    <xf numFmtId="0" fontId="6" fillId="0" borderId="10" xfId="53" applyFont="1" applyFill="1" applyBorder="1" applyAlignment="1">
      <alignment horizontal="justify" vertical="center" wrapText="1"/>
      <protection/>
    </xf>
    <xf numFmtId="0" fontId="2" fillId="0" borderId="10" xfId="53" applyNumberFormat="1" applyFont="1" applyFill="1" applyBorder="1" applyAlignment="1">
      <alignment horizontal="justify" vertical="top" wrapText="1"/>
      <protection/>
    </xf>
    <xf numFmtId="0" fontId="7" fillId="0" borderId="10" xfId="53" applyFont="1" applyFill="1" applyBorder="1" applyAlignment="1">
      <alignment horizontal="justify" vertical="center" wrapText="1"/>
      <protection/>
    </xf>
    <xf numFmtId="3" fontId="7" fillId="0" borderId="10" xfId="53" applyNumberFormat="1" applyFont="1" applyFill="1" applyBorder="1" applyAlignment="1">
      <alignment horizontal="justify" vertical="center" wrapText="1"/>
      <protection/>
    </xf>
    <xf numFmtId="3" fontId="6" fillId="0" borderId="0" xfId="53" applyNumberFormat="1" applyFont="1" applyFill="1" applyBorder="1" applyAlignment="1">
      <alignment horizontal="justify" vertical="center" wrapText="1"/>
      <protection/>
    </xf>
    <xf numFmtId="0" fontId="16" fillId="0" borderId="0" xfId="0" applyFont="1" applyFill="1" applyBorder="1" applyAlignment="1">
      <alignment horizontal="justify"/>
    </xf>
    <xf numFmtId="0" fontId="6" fillId="0" borderId="0" xfId="53" applyFont="1" applyFill="1" applyBorder="1" applyAlignment="1">
      <alignment horizontal="justify" vertical="center"/>
      <protection/>
    </xf>
    <xf numFmtId="0" fontId="6" fillId="0" borderId="0" xfId="53" applyFont="1" applyFill="1" applyBorder="1" applyAlignment="1">
      <alignment horizontal="justify" vertical="top" wrapText="1"/>
      <protection/>
    </xf>
    <xf numFmtId="0" fontId="4" fillId="0" borderId="0" xfId="53" applyFont="1" applyFill="1" applyBorder="1" applyAlignment="1">
      <alignment horizontal="justify" vertical="top" wrapText="1"/>
      <protection/>
    </xf>
    <xf numFmtId="0" fontId="3" fillId="0" borderId="0" xfId="53" applyFont="1" applyFill="1" applyBorder="1" applyAlignment="1">
      <alignment horizontal="justify" vertical="top"/>
      <protection/>
    </xf>
    <xf numFmtId="0" fontId="8" fillId="0" borderId="0" xfId="53" applyFont="1" applyFill="1" applyBorder="1" applyAlignment="1">
      <alignment horizontal="justify" vertical="top"/>
      <protection/>
    </xf>
    <xf numFmtId="0" fontId="2" fillId="0" borderId="0" xfId="53" applyFont="1" applyFill="1" applyBorder="1" applyAlignment="1">
      <alignment horizontal="justify" vertical="top"/>
      <protection/>
    </xf>
    <xf numFmtId="0" fontId="2" fillId="0" borderId="0" xfId="53" applyFont="1" applyFill="1" applyAlignment="1">
      <alignment horizontal="justify" vertical="top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177" fontId="16" fillId="0" borderId="10" xfId="53" applyNumberFormat="1" applyFont="1" applyFill="1" applyBorder="1" applyAlignment="1">
      <alignment horizontal="left" vertical="center" wrapText="1"/>
      <protection/>
    </xf>
    <xf numFmtId="177" fontId="16" fillId="0" borderId="10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horizontal="center" vertical="top" wrapText="1"/>
      <protection/>
    </xf>
    <xf numFmtId="176" fontId="16" fillId="0" borderId="0" xfId="53" applyNumberFormat="1" applyFont="1" applyFill="1" applyBorder="1" applyAlignment="1">
      <alignment horizontal="center" vertical="top" wrapText="1"/>
      <protection/>
    </xf>
    <xf numFmtId="0" fontId="18" fillId="0" borderId="0" xfId="53" applyFont="1" applyFill="1" applyAlignment="1">
      <alignment horizontal="center" vertical="top"/>
      <protection/>
    </xf>
    <xf numFmtId="0" fontId="0" fillId="0" borderId="0" xfId="0" applyFont="1" applyFill="1" applyAlignment="1">
      <alignment horizontal="center" vertical="top" wrapText="1"/>
    </xf>
    <xf numFmtId="0" fontId="17" fillId="0" borderId="0" xfId="53" applyFont="1" applyFill="1" applyAlignment="1">
      <alignment horizontal="center" vertical="top" wrapText="1"/>
      <protection/>
    </xf>
    <xf numFmtId="0" fontId="16" fillId="0" borderId="10" xfId="5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left"/>
    </xf>
    <xf numFmtId="177" fontId="16" fillId="0" borderId="10" xfId="53" applyNumberFormat="1" applyFont="1" applyFill="1" applyBorder="1" applyAlignment="1">
      <alignment vertical="center"/>
      <protection/>
    </xf>
    <xf numFmtId="176" fontId="2" fillId="0" borderId="0" xfId="53" applyNumberFormat="1" applyFont="1" applyFill="1" applyBorder="1" applyAlignment="1">
      <alignment horizontal="left" vertical="top" wrapText="1"/>
      <protection/>
    </xf>
    <xf numFmtId="177" fontId="2" fillId="0" borderId="10" xfId="53" applyNumberFormat="1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77" fontId="16" fillId="0" borderId="10" xfId="53" applyNumberFormat="1" applyFont="1" applyFill="1" applyBorder="1" applyAlignment="1">
      <alignment horizontal="center" vertical="center"/>
      <protection/>
    </xf>
    <xf numFmtId="3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horizontal="center" vertical="center"/>
      <protection/>
    </xf>
    <xf numFmtId="3" fontId="3" fillId="0" borderId="0" xfId="53" applyNumberFormat="1" applyFont="1" applyFill="1" applyBorder="1" applyAlignment="1">
      <alignment vertical="top"/>
      <protection/>
    </xf>
    <xf numFmtId="3" fontId="3" fillId="0" borderId="0" xfId="53" applyNumberFormat="1" applyFont="1" applyFill="1" applyBorder="1" applyAlignment="1">
      <alignment horizontal="center" vertical="top"/>
      <protection/>
    </xf>
    <xf numFmtId="0" fontId="26" fillId="0" borderId="0" xfId="53" applyFont="1" applyFill="1" applyBorder="1" applyAlignment="1">
      <alignment vertical="top"/>
      <protection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77" fontId="17" fillId="0" borderId="0" xfId="53" applyNumberFormat="1" applyFont="1" applyFill="1" applyBorder="1" applyAlignment="1">
      <alignment horizontal="center"/>
      <protection/>
    </xf>
    <xf numFmtId="177" fontId="17" fillId="0" borderId="0" xfId="53" applyNumberFormat="1" applyFont="1" applyFill="1" applyBorder="1" applyAlignment="1">
      <alignment vertical="top"/>
      <protection/>
    </xf>
    <xf numFmtId="0" fontId="27" fillId="0" borderId="0" xfId="53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vertical="top"/>
      <protection/>
    </xf>
    <xf numFmtId="3" fontId="24" fillId="0" borderId="0" xfId="53" applyNumberFormat="1" applyFont="1" applyFill="1" applyBorder="1" applyAlignment="1">
      <alignment horizontal="center" vertical="center"/>
      <protection/>
    </xf>
    <xf numFmtId="3" fontId="27" fillId="0" borderId="0" xfId="53" applyNumberFormat="1" applyFont="1" applyFill="1" applyBorder="1" applyAlignment="1">
      <alignment horizontal="center" vertical="center"/>
      <protection/>
    </xf>
    <xf numFmtId="177" fontId="24" fillId="0" borderId="0" xfId="53" applyNumberFormat="1" applyFont="1" applyFill="1" applyBorder="1" applyAlignment="1">
      <alignment vertical="top"/>
      <protection/>
    </xf>
    <xf numFmtId="0" fontId="6" fillId="0" borderId="0" xfId="0" applyFont="1" applyFill="1" applyBorder="1" applyAlignment="1">
      <alignment wrapText="1"/>
    </xf>
    <xf numFmtId="3" fontId="24" fillId="0" borderId="0" xfId="53" applyNumberFormat="1" applyFont="1" applyFill="1" applyBorder="1" applyAlignment="1">
      <alignment vertical="top"/>
      <protection/>
    </xf>
    <xf numFmtId="3" fontId="24" fillId="0" borderId="0" xfId="53" applyNumberFormat="1" applyFont="1" applyFill="1" applyBorder="1" applyAlignment="1">
      <alignment horizontal="center" vertical="top"/>
      <protection/>
    </xf>
    <xf numFmtId="187" fontId="17" fillId="0" borderId="0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73"/>
  <sheetViews>
    <sheetView tabSelected="1" view="pageBreakPreview" zoomScale="55" zoomScaleNormal="55" zoomScaleSheetLayoutView="55" zoomScalePageLayoutView="0" workbookViewId="0" topLeftCell="A1">
      <pane ySplit="8" topLeftCell="A9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8.8515625" style="122" customWidth="1"/>
    <col min="2" max="2" width="51.8515625" style="199" customWidth="1"/>
    <col min="3" max="3" width="53.7109375" style="123" customWidth="1"/>
    <col min="4" max="4" width="16.57421875" style="124" customWidth="1"/>
    <col min="5" max="5" width="12.00390625" style="125" customWidth="1"/>
    <col min="6" max="7" width="14.7109375" style="22" customWidth="1"/>
    <col min="8" max="8" width="15.7109375" style="22" customWidth="1"/>
    <col min="9" max="9" width="14.7109375" style="22" customWidth="1"/>
    <col min="10" max="10" width="13.140625" style="125" customWidth="1"/>
    <col min="11" max="14" width="14.00390625" style="22" customWidth="1"/>
    <col min="15" max="15" width="13.421875" style="125" customWidth="1"/>
    <col min="16" max="16" width="12.7109375" style="22" customWidth="1"/>
    <col min="17" max="17" width="14.28125" style="22" customWidth="1"/>
    <col min="18" max="18" width="12.7109375" style="22" customWidth="1"/>
    <col min="19" max="19" width="15.28125" style="22" customWidth="1"/>
    <col min="20" max="29" width="18.28125" style="22" customWidth="1"/>
    <col min="30" max="30" width="20.00390625" style="125" customWidth="1"/>
    <col min="31" max="31" width="30.57421875" style="40" customWidth="1"/>
    <col min="32" max="32" width="21.8515625" style="22" customWidth="1"/>
    <col min="33" max="33" width="20.8515625" style="166" customWidth="1"/>
    <col min="34" max="34" width="19.57421875" style="165" customWidth="1"/>
    <col min="35" max="35" width="25.00390625" style="22" customWidth="1"/>
    <col min="36" max="36" width="20.28125" style="22" customWidth="1"/>
    <col min="37" max="37" width="23.140625" style="22" customWidth="1"/>
    <col min="38" max="38" width="24.140625" style="22" customWidth="1"/>
    <col min="39" max="39" width="28.00390625" style="22" customWidth="1"/>
    <col min="40" max="50" width="15.140625" style="22" customWidth="1"/>
    <col min="51" max="54" width="9.140625" style="22" customWidth="1"/>
    <col min="55" max="16384" width="9.140625" style="18" customWidth="1"/>
  </cols>
  <sheetData>
    <row r="1" spans="1:54" s="32" customFormat="1" ht="15" customHeight="1">
      <c r="A1" s="23" t="s">
        <v>169</v>
      </c>
      <c r="B1" s="180"/>
      <c r="C1" s="24"/>
      <c r="D1" s="25"/>
      <c r="E1" s="26"/>
      <c r="F1" s="27"/>
      <c r="G1" s="27"/>
      <c r="H1" s="27"/>
      <c r="I1" s="27"/>
      <c r="J1" s="28"/>
      <c r="K1" s="29"/>
      <c r="L1" s="2"/>
      <c r="M1" s="2"/>
      <c r="N1" s="2"/>
      <c r="O1" s="2"/>
      <c r="P1" s="2"/>
      <c r="Q1" s="2"/>
      <c r="R1" s="2"/>
      <c r="S1" s="2"/>
      <c r="T1" s="2"/>
      <c r="U1" s="2"/>
      <c r="V1" s="30"/>
      <c r="W1" s="30"/>
      <c r="X1" s="30"/>
      <c r="Y1" s="30"/>
      <c r="Z1" s="30"/>
      <c r="AA1" s="30"/>
      <c r="AB1" s="30"/>
      <c r="AC1" s="30"/>
      <c r="AD1" s="30"/>
      <c r="AE1" s="209"/>
      <c r="AF1" s="31"/>
      <c r="AG1" s="137"/>
      <c r="AH1" s="138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54" s="32" customFormat="1" ht="66.75" customHeight="1">
      <c r="A2" s="23" t="s">
        <v>167</v>
      </c>
      <c r="B2" s="180"/>
      <c r="C2" s="24"/>
      <c r="D2" s="25"/>
      <c r="E2" s="26"/>
      <c r="F2" s="27"/>
      <c r="G2" s="27"/>
      <c r="H2" s="27"/>
      <c r="I2" s="27"/>
      <c r="J2" s="28"/>
      <c r="K2" s="29"/>
      <c r="L2" s="211" t="s">
        <v>122</v>
      </c>
      <c r="M2" s="211"/>
      <c r="N2" s="211"/>
      <c r="O2" s="211"/>
      <c r="P2" s="211"/>
      <c r="Q2" s="211"/>
      <c r="R2" s="211"/>
      <c r="S2" s="211"/>
      <c r="T2" s="3"/>
      <c r="U2" s="3"/>
      <c r="V2" s="30"/>
      <c r="W2" s="30"/>
      <c r="X2" s="30"/>
      <c r="Y2" s="30"/>
      <c r="Z2" s="30"/>
      <c r="AA2" s="30"/>
      <c r="AB2" s="30"/>
      <c r="AC2" s="30"/>
      <c r="AD2" s="30"/>
      <c r="AE2" s="209"/>
      <c r="AF2" s="31"/>
      <c r="AG2" s="137"/>
      <c r="AH2" s="138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54" s="32" customFormat="1" ht="66.75" customHeight="1">
      <c r="A3" s="23"/>
      <c r="B3" s="180"/>
      <c r="C3" s="24"/>
      <c r="D3" s="25"/>
      <c r="E3" s="26"/>
      <c r="F3" s="27"/>
      <c r="G3" s="27"/>
      <c r="H3" s="27"/>
      <c r="I3" s="27"/>
      <c r="J3" s="28"/>
      <c r="K3" s="29"/>
      <c r="L3" s="219" t="s">
        <v>121</v>
      </c>
      <c r="M3" s="219"/>
      <c r="N3" s="219"/>
      <c r="O3" s="219"/>
      <c r="P3" s="219"/>
      <c r="Q3" s="219"/>
      <c r="R3" s="219"/>
      <c r="S3" s="219"/>
      <c r="T3" s="3"/>
      <c r="U3" s="3"/>
      <c r="V3" s="30"/>
      <c r="W3" s="30"/>
      <c r="X3" s="30"/>
      <c r="Y3" s="30"/>
      <c r="Z3" s="30"/>
      <c r="AA3" s="30"/>
      <c r="AB3" s="30"/>
      <c r="AC3" s="30"/>
      <c r="AD3" s="30"/>
      <c r="AE3" s="172"/>
      <c r="AF3" s="31"/>
      <c r="AG3" s="137"/>
      <c r="AH3" s="138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2:41" s="32" customFormat="1" ht="34.5" customHeight="1">
      <c r="B4" s="181"/>
      <c r="C4" s="203" t="s">
        <v>120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33"/>
      <c r="AF4" s="210"/>
      <c r="AG4" s="210"/>
      <c r="AH4" s="210"/>
      <c r="AI4" s="210"/>
      <c r="AJ4" s="210"/>
      <c r="AK4" s="210"/>
      <c r="AL4" s="210"/>
      <c r="AM4" s="210"/>
      <c r="AN4" s="210"/>
      <c r="AO4" s="210"/>
    </row>
    <row r="5" spans="1:54" s="32" customFormat="1" ht="10.5" customHeight="1">
      <c r="A5" s="23"/>
      <c r="B5" s="182"/>
      <c r="C5" s="34"/>
      <c r="D5" s="35"/>
      <c r="E5" s="36"/>
      <c r="F5" s="37"/>
      <c r="G5" s="37"/>
      <c r="H5" s="37"/>
      <c r="I5" s="37"/>
      <c r="J5" s="38"/>
      <c r="K5" s="5"/>
      <c r="L5" s="5"/>
      <c r="M5" s="5"/>
      <c r="N5" s="5"/>
      <c r="O5" s="38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39"/>
      <c r="AE5" s="40"/>
      <c r="AF5" s="31"/>
      <c r="AG5" s="137"/>
      <c r="AH5" s="138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spans="1:34" s="13" customFormat="1" ht="24.75" customHeight="1">
      <c r="A6" s="224" t="s">
        <v>1</v>
      </c>
      <c r="B6" s="216" t="s">
        <v>24</v>
      </c>
      <c r="C6" s="206" t="s">
        <v>25</v>
      </c>
      <c r="D6" s="204" t="s">
        <v>2</v>
      </c>
      <c r="E6" s="206" t="s">
        <v>33</v>
      </c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 t="s">
        <v>33</v>
      </c>
      <c r="U6" s="206"/>
      <c r="V6" s="206"/>
      <c r="W6" s="206"/>
      <c r="X6" s="206"/>
      <c r="Y6" s="206"/>
      <c r="Z6" s="206"/>
      <c r="AA6" s="206"/>
      <c r="AB6" s="206"/>
      <c r="AC6" s="206"/>
      <c r="AD6" s="214" t="s">
        <v>16</v>
      </c>
      <c r="AE6" s="43"/>
      <c r="AG6" s="139"/>
      <c r="AH6" s="139"/>
    </row>
    <row r="7" spans="1:34" s="13" customFormat="1" ht="24.75" customHeight="1">
      <c r="A7" s="225"/>
      <c r="B7" s="217"/>
      <c r="C7" s="206"/>
      <c r="D7" s="205"/>
      <c r="E7" s="206" t="s">
        <v>56</v>
      </c>
      <c r="F7" s="206"/>
      <c r="G7" s="206"/>
      <c r="H7" s="206"/>
      <c r="I7" s="206"/>
      <c r="J7" s="206" t="s">
        <v>58</v>
      </c>
      <c r="K7" s="206"/>
      <c r="L7" s="206"/>
      <c r="M7" s="206"/>
      <c r="N7" s="206"/>
      <c r="O7" s="206" t="s">
        <v>57</v>
      </c>
      <c r="P7" s="206"/>
      <c r="Q7" s="206"/>
      <c r="R7" s="206"/>
      <c r="S7" s="206"/>
      <c r="T7" s="206" t="s">
        <v>59</v>
      </c>
      <c r="U7" s="206"/>
      <c r="V7" s="206"/>
      <c r="W7" s="206"/>
      <c r="X7" s="206"/>
      <c r="Y7" s="206" t="s">
        <v>60</v>
      </c>
      <c r="Z7" s="206"/>
      <c r="AA7" s="206"/>
      <c r="AB7" s="206"/>
      <c r="AC7" s="206"/>
      <c r="AD7" s="215"/>
      <c r="AE7" s="43"/>
      <c r="AG7" s="139"/>
      <c r="AH7" s="139"/>
    </row>
    <row r="8" spans="1:34" s="13" customFormat="1" ht="37.5" customHeight="1">
      <c r="A8" s="225"/>
      <c r="B8" s="218"/>
      <c r="C8" s="206"/>
      <c r="D8" s="205"/>
      <c r="E8" s="6" t="s">
        <v>0</v>
      </c>
      <c r="F8" s="44" t="s">
        <v>3</v>
      </c>
      <c r="G8" s="44" t="s">
        <v>4</v>
      </c>
      <c r="H8" s="44" t="s">
        <v>5</v>
      </c>
      <c r="I8" s="44" t="s">
        <v>6</v>
      </c>
      <c r="J8" s="45" t="s">
        <v>0</v>
      </c>
      <c r="K8" s="44" t="s">
        <v>3</v>
      </c>
      <c r="L8" s="44" t="s">
        <v>4</v>
      </c>
      <c r="M8" s="44" t="s">
        <v>5</v>
      </c>
      <c r="N8" s="44" t="s">
        <v>6</v>
      </c>
      <c r="O8" s="45" t="s">
        <v>0</v>
      </c>
      <c r="P8" s="44" t="s">
        <v>3</v>
      </c>
      <c r="Q8" s="44" t="s">
        <v>4</v>
      </c>
      <c r="R8" s="44" t="s">
        <v>5</v>
      </c>
      <c r="S8" s="44" t="s">
        <v>6</v>
      </c>
      <c r="T8" s="6" t="s">
        <v>0</v>
      </c>
      <c r="U8" s="41" t="s">
        <v>3</v>
      </c>
      <c r="V8" s="41" t="s">
        <v>4</v>
      </c>
      <c r="W8" s="41" t="s">
        <v>5</v>
      </c>
      <c r="X8" s="41" t="s">
        <v>6</v>
      </c>
      <c r="Y8" s="6" t="s">
        <v>0</v>
      </c>
      <c r="Z8" s="41" t="s">
        <v>3</v>
      </c>
      <c r="AA8" s="41" t="s">
        <v>4</v>
      </c>
      <c r="AB8" s="41" t="s">
        <v>5</v>
      </c>
      <c r="AC8" s="41" t="s">
        <v>6</v>
      </c>
      <c r="AD8" s="215"/>
      <c r="AE8" s="43"/>
      <c r="AG8" s="139"/>
      <c r="AH8" s="139"/>
    </row>
    <row r="9" spans="1:34" s="48" customFormat="1" ht="18.75">
      <c r="A9" s="46">
        <v>1</v>
      </c>
      <c r="B9" s="7">
        <v>2</v>
      </c>
      <c r="C9" s="7">
        <v>3</v>
      </c>
      <c r="D9" s="4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46">
        <v>19</v>
      </c>
      <c r="T9" s="7">
        <v>20</v>
      </c>
      <c r="U9" s="7">
        <v>21</v>
      </c>
      <c r="V9" s="4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  <c r="AG9" s="140"/>
      <c r="AH9" s="140"/>
    </row>
    <row r="10" spans="1:34" s="50" customFormat="1" ht="35.25" customHeight="1">
      <c r="A10" s="212" t="s">
        <v>178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49"/>
      <c r="AG10" s="141"/>
      <c r="AH10" s="142"/>
    </row>
    <row r="11" spans="1:34" s="50" customFormat="1" ht="35.25" customHeight="1">
      <c r="A11" s="212" t="s">
        <v>179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49"/>
      <c r="AG11" s="141"/>
      <c r="AH11" s="142"/>
    </row>
    <row r="12" spans="1:34" s="54" customFormat="1" ht="79.5" customHeight="1">
      <c r="A12" s="51" t="s">
        <v>48</v>
      </c>
      <c r="B12" s="183" t="s">
        <v>97</v>
      </c>
      <c r="C12" s="52" t="s">
        <v>105</v>
      </c>
      <c r="D12" s="53">
        <v>2022</v>
      </c>
      <c r="E12" s="132">
        <f>SUM(F12:I12)</f>
        <v>3928</v>
      </c>
      <c r="F12" s="133">
        <v>3928</v>
      </c>
      <c r="G12" s="133">
        <v>0</v>
      </c>
      <c r="H12" s="133">
        <v>0</v>
      </c>
      <c r="I12" s="133">
        <v>0</v>
      </c>
      <c r="J12" s="132">
        <f>SUM(K12:N12)</f>
        <v>0</v>
      </c>
      <c r="K12" s="133">
        <v>0</v>
      </c>
      <c r="L12" s="133">
        <v>0</v>
      </c>
      <c r="M12" s="133">
        <v>0</v>
      </c>
      <c r="N12" s="133">
        <v>0</v>
      </c>
      <c r="O12" s="132">
        <f>SUM(P12:S12)</f>
        <v>0</v>
      </c>
      <c r="P12" s="133">
        <v>0</v>
      </c>
      <c r="Q12" s="133">
        <v>0</v>
      </c>
      <c r="R12" s="133">
        <v>0</v>
      </c>
      <c r="S12" s="133">
        <v>0</v>
      </c>
      <c r="T12" s="132">
        <f>SUM(U12:X12)</f>
        <v>0</v>
      </c>
      <c r="U12" s="133">
        <v>0</v>
      </c>
      <c r="V12" s="133">
        <v>0</v>
      </c>
      <c r="W12" s="133">
        <v>0</v>
      </c>
      <c r="X12" s="133">
        <v>0</v>
      </c>
      <c r="Y12" s="132">
        <f>SUM(Z12:AC12)</f>
        <v>0</v>
      </c>
      <c r="Z12" s="133">
        <v>0</v>
      </c>
      <c r="AA12" s="133">
        <v>0</v>
      </c>
      <c r="AB12" s="133">
        <v>0</v>
      </c>
      <c r="AC12" s="133">
        <v>0</v>
      </c>
      <c r="AD12" s="135">
        <f>SUM(E12,J12,O12,T12,Y12)</f>
        <v>3928</v>
      </c>
      <c r="AE12" s="33"/>
      <c r="AG12" s="143"/>
      <c r="AH12" s="144"/>
    </row>
    <row r="13" spans="1:54" s="32" customFormat="1" ht="88.5" customHeight="1">
      <c r="A13" s="51" t="s">
        <v>9</v>
      </c>
      <c r="B13" s="184" t="s">
        <v>141</v>
      </c>
      <c r="C13" s="52" t="s">
        <v>44</v>
      </c>
      <c r="D13" s="53">
        <v>2026</v>
      </c>
      <c r="E13" s="132">
        <f aca="true" t="shared" si="0" ref="E13:E36">SUM(F13:I13)</f>
        <v>0</v>
      </c>
      <c r="F13" s="133">
        <v>0</v>
      </c>
      <c r="G13" s="133">
        <v>0</v>
      </c>
      <c r="H13" s="133">
        <v>0</v>
      </c>
      <c r="I13" s="133">
        <v>0</v>
      </c>
      <c r="J13" s="132">
        <f>SUM(K13:N13)</f>
        <v>0</v>
      </c>
      <c r="K13" s="133">
        <v>0</v>
      </c>
      <c r="L13" s="133">
        <v>0</v>
      </c>
      <c r="M13" s="133">
        <v>0</v>
      </c>
      <c r="N13" s="133">
        <v>0</v>
      </c>
      <c r="O13" s="132">
        <f>SUM(P13:S13)</f>
        <v>0</v>
      </c>
      <c r="P13" s="133">
        <v>0</v>
      </c>
      <c r="Q13" s="133">
        <v>0</v>
      </c>
      <c r="R13" s="133">
        <v>0</v>
      </c>
      <c r="S13" s="133">
        <v>0</v>
      </c>
      <c r="T13" s="132">
        <f>SUM(U13:X13)</f>
        <v>0</v>
      </c>
      <c r="U13" s="133">
        <v>0</v>
      </c>
      <c r="V13" s="133">
        <v>0</v>
      </c>
      <c r="W13" s="133">
        <v>0</v>
      </c>
      <c r="X13" s="133">
        <v>0</v>
      </c>
      <c r="Y13" s="132">
        <f>SUM(Z13:AC13)</f>
        <v>56052</v>
      </c>
      <c r="Z13" s="133">
        <f>6052+2500</f>
        <v>8552</v>
      </c>
      <c r="AA13" s="133">
        <v>47500</v>
      </c>
      <c r="AB13" s="133">
        <v>0</v>
      </c>
      <c r="AC13" s="133">
        <v>0</v>
      </c>
      <c r="AD13" s="135">
        <f aca="true" t="shared" si="1" ref="AD13:AD36">SUM(E13,J13,O13,T13,Y13)</f>
        <v>56052</v>
      </c>
      <c r="AE13" s="173"/>
      <c r="AF13" s="131"/>
      <c r="AG13" s="145"/>
      <c r="AH13" s="145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1"/>
      <c r="AY13" s="31"/>
      <c r="AZ13" s="31"/>
      <c r="BA13" s="31"/>
      <c r="BB13" s="31"/>
    </row>
    <row r="14" spans="1:34" s="54" customFormat="1" ht="87.75" customHeight="1">
      <c r="A14" s="51" t="s">
        <v>47</v>
      </c>
      <c r="B14" s="184" t="s">
        <v>142</v>
      </c>
      <c r="C14" s="52" t="s">
        <v>44</v>
      </c>
      <c r="D14" s="53">
        <v>2026</v>
      </c>
      <c r="E14" s="132">
        <f t="shared" si="0"/>
        <v>0</v>
      </c>
      <c r="F14" s="133">
        <v>0</v>
      </c>
      <c r="G14" s="133">
        <v>0</v>
      </c>
      <c r="H14" s="133">
        <v>0</v>
      </c>
      <c r="I14" s="133">
        <v>0</v>
      </c>
      <c r="J14" s="132">
        <f>SUM(K14:N14)</f>
        <v>0</v>
      </c>
      <c r="K14" s="133">
        <v>0</v>
      </c>
      <c r="L14" s="133">
        <v>0</v>
      </c>
      <c r="M14" s="133">
        <v>0</v>
      </c>
      <c r="N14" s="133">
        <v>0</v>
      </c>
      <c r="O14" s="132">
        <f>SUM(P14:S14)</f>
        <v>0</v>
      </c>
      <c r="P14" s="133">
        <v>0</v>
      </c>
      <c r="Q14" s="133">
        <v>0</v>
      </c>
      <c r="R14" s="133">
        <v>0</v>
      </c>
      <c r="S14" s="133">
        <v>0</v>
      </c>
      <c r="T14" s="132">
        <f>SUM(U14:X14)</f>
        <v>0</v>
      </c>
      <c r="U14" s="133">
        <v>0</v>
      </c>
      <c r="V14" s="133">
        <v>0</v>
      </c>
      <c r="W14" s="133">
        <v>0</v>
      </c>
      <c r="X14" s="133">
        <v>0</v>
      </c>
      <c r="Y14" s="132">
        <f>SUM(Z14:AC14)</f>
        <v>56052</v>
      </c>
      <c r="Z14" s="133">
        <f>6052+2500</f>
        <v>8552</v>
      </c>
      <c r="AA14" s="133">
        <v>47500</v>
      </c>
      <c r="AB14" s="133">
        <v>0</v>
      </c>
      <c r="AC14" s="133">
        <v>0</v>
      </c>
      <c r="AD14" s="135">
        <f t="shared" si="1"/>
        <v>56052</v>
      </c>
      <c r="AE14" s="173"/>
      <c r="AG14" s="143"/>
      <c r="AH14" s="143"/>
    </row>
    <row r="15" spans="1:34" s="54" customFormat="1" ht="84" customHeight="1">
      <c r="A15" s="51" t="s">
        <v>10</v>
      </c>
      <c r="B15" s="184" t="s">
        <v>143</v>
      </c>
      <c r="C15" s="52" t="s">
        <v>44</v>
      </c>
      <c r="D15" s="53">
        <v>2026</v>
      </c>
      <c r="E15" s="132">
        <f t="shared" si="0"/>
        <v>0</v>
      </c>
      <c r="F15" s="133">
        <v>0</v>
      </c>
      <c r="G15" s="133">
        <v>0</v>
      </c>
      <c r="H15" s="133">
        <v>0</v>
      </c>
      <c r="I15" s="133">
        <v>0</v>
      </c>
      <c r="J15" s="132">
        <f>SUM(K15:N15)</f>
        <v>0</v>
      </c>
      <c r="K15" s="133">
        <v>0</v>
      </c>
      <c r="L15" s="133">
        <v>0</v>
      </c>
      <c r="M15" s="133">
        <v>0</v>
      </c>
      <c r="N15" s="133">
        <v>0</v>
      </c>
      <c r="O15" s="132">
        <f>SUM(P15:S15)</f>
        <v>0</v>
      </c>
      <c r="P15" s="133">
        <v>0</v>
      </c>
      <c r="Q15" s="133">
        <v>0</v>
      </c>
      <c r="R15" s="133">
        <v>0</v>
      </c>
      <c r="S15" s="133">
        <v>0</v>
      </c>
      <c r="T15" s="132">
        <f>SUM(U15:X15)</f>
        <v>0</v>
      </c>
      <c r="U15" s="133">
        <v>0</v>
      </c>
      <c r="V15" s="133">
        <v>0</v>
      </c>
      <c r="W15" s="133">
        <v>0</v>
      </c>
      <c r="X15" s="133">
        <v>0</v>
      </c>
      <c r="Y15" s="132">
        <f>SUM(Z15:AC15)</f>
        <v>56052</v>
      </c>
      <c r="Z15" s="133">
        <f>6052+2500</f>
        <v>8552</v>
      </c>
      <c r="AA15" s="133">
        <v>47500</v>
      </c>
      <c r="AB15" s="133">
        <v>0</v>
      </c>
      <c r="AC15" s="133">
        <v>0</v>
      </c>
      <c r="AD15" s="135">
        <f t="shared" si="1"/>
        <v>56052</v>
      </c>
      <c r="AE15" s="173"/>
      <c r="AG15" s="143"/>
      <c r="AH15" s="143"/>
    </row>
    <row r="16" spans="1:34" s="54" customFormat="1" ht="82.5" customHeight="1">
      <c r="A16" s="51" t="s">
        <v>11</v>
      </c>
      <c r="B16" s="183" t="s">
        <v>101</v>
      </c>
      <c r="C16" s="175" t="s">
        <v>108</v>
      </c>
      <c r="D16" s="53">
        <v>2026</v>
      </c>
      <c r="E16" s="132">
        <f t="shared" si="0"/>
        <v>0</v>
      </c>
      <c r="F16" s="133">
        <v>0</v>
      </c>
      <c r="G16" s="133">
        <v>0</v>
      </c>
      <c r="H16" s="133">
        <v>0</v>
      </c>
      <c r="I16" s="133">
        <v>0</v>
      </c>
      <c r="J16" s="132">
        <f>SUM(K16:N16)</f>
        <v>0</v>
      </c>
      <c r="K16" s="133">
        <v>0</v>
      </c>
      <c r="L16" s="133">
        <v>0</v>
      </c>
      <c r="M16" s="133">
        <v>0</v>
      </c>
      <c r="N16" s="133">
        <v>0</v>
      </c>
      <c r="O16" s="132">
        <f>SUM(P16:S16)</f>
        <v>0</v>
      </c>
      <c r="P16" s="133">
        <v>0</v>
      </c>
      <c r="Q16" s="133">
        <v>0</v>
      </c>
      <c r="R16" s="133">
        <v>0</v>
      </c>
      <c r="S16" s="133">
        <v>0</v>
      </c>
      <c r="T16" s="132">
        <f>SUM(U16:X16)</f>
        <v>0</v>
      </c>
      <c r="U16" s="133">
        <v>0</v>
      </c>
      <c r="V16" s="133">
        <v>0</v>
      </c>
      <c r="W16" s="133">
        <v>0</v>
      </c>
      <c r="X16" s="133">
        <v>0</v>
      </c>
      <c r="Y16" s="132">
        <f>SUM(Z16:AC16)</f>
        <v>63000</v>
      </c>
      <c r="Z16" s="133">
        <f>3000+3000</f>
        <v>6000</v>
      </c>
      <c r="AA16" s="133">
        <v>57000</v>
      </c>
      <c r="AB16" s="133">
        <v>0</v>
      </c>
      <c r="AC16" s="133">
        <v>0</v>
      </c>
      <c r="AD16" s="135">
        <f t="shared" si="1"/>
        <v>63000</v>
      </c>
      <c r="AE16" s="33"/>
      <c r="AG16" s="143"/>
      <c r="AH16" s="143"/>
    </row>
    <row r="17" spans="1:34" s="54" customFormat="1" ht="56.25" customHeight="1">
      <c r="A17" s="51" t="s">
        <v>18</v>
      </c>
      <c r="B17" s="183" t="s">
        <v>75</v>
      </c>
      <c r="C17" s="175" t="s">
        <v>126</v>
      </c>
      <c r="D17" s="53">
        <v>2026</v>
      </c>
      <c r="E17" s="132">
        <f t="shared" si="0"/>
        <v>0</v>
      </c>
      <c r="F17" s="133">
        <v>0</v>
      </c>
      <c r="G17" s="133">
        <v>0</v>
      </c>
      <c r="H17" s="133">
        <v>0</v>
      </c>
      <c r="I17" s="133">
        <v>0</v>
      </c>
      <c r="J17" s="132">
        <f>K17+L17+M17+N17</f>
        <v>0</v>
      </c>
      <c r="K17" s="133">
        <v>0</v>
      </c>
      <c r="L17" s="133">
        <v>0</v>
      </c>
      <c r="M17" s="133">
        <v>0</v>
      </c>
      <c r="N17" s="133">
        <v>0</v>
      </c>
      <c r="O17" s="132">
        <f>P17+Q17+R17+S17</f>
        <v>0</v>
      </c>
      <c r="P17" s="133">
        <v>0</v>
      </c>
      <c r="Q17" s="133">
        <v>0</v>
      </c>
      <c r="R17" s="133">
        <v>0</v>
      </c>
      <c r="S17" s="133">
        <v>0</v>
      </c>
      <c r="T17" s="132">
        <f>U17+V17+W17+X17</f>
        <v>0</v>
      </c>
      <c r="U17" s="133">
        <v>0</v>
      </c>
      <c r="V17" s="133">
        <v>0</v>
      </c>
      <c r="W17" s="133">
        <v>0</v>
      </c>
      <c r="X17" s="133">
        <v>0</v>
      </c>
      <c r="Y17" s="132">
        <f>Z17+AA17+AB17+AC17</f>
        <v>65000</v>
      </c>
      <c r="Z17" s="133">
        <f>8000+2850</f>
        <v>10850</v>
      </c>
      <c r="AA17" s="133">
        <v>54150</v>
      </c>
      <c r="AB17" s="133">
        <v>0</v>
      </c>
      <c r="AC17" s="133">
        <v>0</v>
      </c>
      <c r="AD17" s="135">
        <f t="shared" si="1"/>
        <v>65000</v>
      </c>
      <c r="AE17" s="33"/>
      <c r="AG17" s="143"/>
      <c r="AH17" s="144"/>
    </row>
    <row r="18" spans="1:34" s="54" customFormat="1" ht="70.5" customHeight="1">
      <c r="A18" s="51" t="s">
        <v>19</v>
      </c>
      <c r="B18" s="183" t="s">
        <v>144</v>
      </c>
      <c r="C18" s="175" t="s">
        <v>126</v>
      </c>
      <c r="D18" s="53">
        <v>2026</v>
      </c>
      <c r="E18" s="132">
        <f t="shared" si="0"/>
        <v>0</v>
      </c>
      <c r="F18" s="133">
        <v>0</v>
      </c>
      <c r="G18" s="133">
        <v>0</v>
      </c>
      <c r="H18" s="133">
        <v>0</v>
      </c>
      <c r="I18" s="133">
        <v>0</v>
      </c>
      <c r="J18" s="132">
        <f>SUM(K18:N18)</f>
        <v>0</v>
      </c>
      <c r="K18" s="133">
        <v>0</v>
      </c>
      <c r="L18" s="133">
        <v>0</v>
      </c>
      <c r="M18" s="133">
        <v>0</v>
      </c>
      <c r="N18" s="133">
        <v>0</v>
      </c>
      <c r="O18" s="132">
        <f>SUM(P18:S18)</f>
        <v>0</v>
      </c>
      <c r="P18" s="133">
        <v>0</v>
      </c>
      <c r="Q18" s="133">
        <v>0</v>
      </c>
      <c r="R18" s="133">
        <v>0</v>
      </c>
      <c r="S18" s="133">
        <v>0</v>
      </c>
      <c r="T18" s="132">
        <f>SUM(U18:X18)</f>
        <v>0</v>
      </c>
      <c r="U18" s="133">
        <v>0</v>
      </c>
      <c r="V18" s="133">
        <v>0</v>
      </c>
      <c r="W18" s="133">
        <v>0</v>
      </c>
      <c r="X18" s="133">
        <v>0</v>
      </c>
      <c r="Y18" s="132">
        <f>SUM(Z18:AC18)</f>
        <v>4500</v>
      </c>
      <c r="Z18" s="133">
        <v>4500</v>
      </c>
      <c r="AA18" s="133">
        <v>0</v>
      </c>
      <c r="AB18" s="133">
        <v>0</v>
      </c>
      <c r="AC18" s="133">
        <v>0</v>
      </c>
      <c r="AD18" s="135">
        <f t="shared" si="1"/>
        <v>4500</v>
      </c>
      <c r="AE18" s="33"/>
      <c r="AG18" s="143"/>
      <c r="AH18" s="143"/>
    </row>
    <row r="19" spans="1:34" s="54" customFormat="1" ht="69" customHeight="1">
      <c r="A19" s="51" t="s">
        <v>20</v>
      </c>
      <c r="B19" s="185" t="s">
        <v>123</v>
      </c>
      <c r="C19" s="52" t="s">
        <v>172</v>
      </c>
      <c r="D19" s="53" t="s">
        <v>131</v>
      </c>
      <c r="E19" s="132">
        <f t="shared" si="0"/>
        <v>154</v>
      </c>
      <c r="F19" s="133">
        <v>154</v>
      </c>
      <c r="G19" s="133">
        <v>0</v>
      </c>
      <c r="H19" s="133">
        <v>0</v>
      </c>
      <c r="I19" s="133">
        <v>0</v>
      </c>
      <c r="J19" s="132">
        <f aca="true" t="shared" si="2" ref="J19:J36">K19+L19+M19+N19</f>
        <v>0</v>
      </c>
      <c r="K19" s="133">
        <v>0</v>
      </c>
      <c r="L19" s="133">
        <v>0</v>
      </c>
      <c r="M19" s="133">
        <v>0</v>
      </c>
      <c r="N19" s="133">
        <v>0</v>
      </c>
      <c r="O19" s="132">
        <f>P19+Q19+R19+S19</f>
        <v>0</v>
      </c>
      <c r="P19" s="133">
        <v>0</v>
      </c>
      <c r="Q19" s="133">
        <v>0</v>
      </c>
      <c r="R19" s="133">
        <v>0</v>
      </c>
      <c r="S19" s="133">
        <v>0</v>
      </c>
      <c r="T19" s="132">
        <f>U19+V19+W19+X19</f>
        <v>0</v>
      </c>
      <c r="U19" s="133">
        <v>0</v>
      </c>
      <c r="V19" s="133">
        <v>0</v>
      </c>
      <c r="W19" s="133">
        <v>0</v>
      </c>
      <c r="X19" s="133">
        <v>0</v>
      </c>
      <c r="Y19" s="132">
        <f>Z19+AA19+AB19+AC19</f>
        <v>65700</v>
      </c>
      <c r="Z19" s="133">
        <f>6700+2950</f>
        <v>9650</v>
      </c>
      <c r="AA19" s="133">
        <v>56050</v>
      </c>
      <c r="AB19" s="133">
        <v>0</v>
      </c>
      <c r="AC19" s="133">
        <v>0</v>
      </c>
      <c r="AD19" s="135">
        <f t="shared" si="1"/>
        <v>65854</v>
      </c>
      <c r="AE19" s="33"/>
      <c r="AG19" s="143"/>
      <c r="AH19" s="144"/>
    </row>
    <row r="20" spans="1:34" s="54" customFormat="1" ht="56.25" customHeight="1">
      <c r="A20" s="51" t="s">
        <v>21</v>
      </c>
      <c r="B20" s="183" t="s">
        <v>127</v>
      </c>
      <c r="C20" s="52" t="s">
        <v>109</v>
      </c>
      <c r="D20" s="53" t="s">
        <v>128</v>
      </c>
      <c r="E20" s="132">
        <f t="shared" si="0"/>
        <v>513</v>
      </c>
      <c r="F20" s="133">
        <v>513</v>
      </c>
      <c r="G20" s="133">
        <v>0</v>
      </c>
      <c r="H20" s="133">
        <v>0</v>
      </c>
      <c r="I20" s="133">
        <v>0</v>
      </c>
      <c r="J20" s="132">
        <f t="shared" si="2"/>
        <v>915</v>
      </c>
      <c r="K20" s="133">
        <f>1097-182</f>
        <v>915</v>
      </c>
      <c r="L20" s="133">
        <v>0</v>
      </c>
      <c r="M20" s="133">
        <v>0</v>
      </c>
      <c r="N20" s="133">
        <v>0</v>
      </c>
      <c r="O20" s="132">
        <f>P20+Q20+R20+S20</f>
        <v>0</v>
      </c>
      <c r="P20" s="133">
        <v>0</v>
      </c>
      <c r="Q20" s="133">
        <v>0</v>
      </c>
      <c r="R20" s="133">
        <v>0</v>
      </c>
      <c r="S20" s="133">
        <v>0</v>
      </c>
      <c r="T20" s="132">
        <f>U20+V20+W20+X20</f>
        <v>1097</v>
      </c>
      <c r="U20" s="133">
        <v>1097</v>
      </c>
      <c r="V20" s="133">
        <v>0</v>
      </c>
      <c r="W20" s="133">
        <v>0</v>
      </c>
      <c r="X20" s="133">
        <v>0</v>
      </c>
      <c r="Y20" s="132">
        <f>Z20+AA20+AB20+AC20</f>
        <v>20061</v>
      </c>
      <c r="Z20" s="133">
        <v>1003</v>
      </c>
      <c r="AA20" s="133">
        <v>19058</v>
      </c>
      <c r="AB20" s="133">
        <v>0</v>
      </c>
      <c r="AC20" s="133">
        <v>0</v>
      </c>
      <c r="AD20" s="135">
        <f t="shared" si="1"/>
        <v>22586</v>
      </c>
      <c r="AE20" s="33"/>
      <c r="AG20" s="143"/>
      <c r="AH20" s="144"/>
    </row>
    <row r="21" spans="1:34" s="54" customFormat="1" ht="72" customHeight="1">
      <c r="A21" s="51" t="s">
        <v>22</v>
      </c>
      <c r="B21" s="183" t="s">
        <v>124</v>
      </c>
      <c r="C21" s="52" t="s">
        <v>118</v>
      </c>
      <c r="D21" s="53" t="s">
        <v>129</v>
      </c>
      <c r="E21" s="132">
        <f t="shared" si="0"/>
        <v>1597</v>
      </c>
      <c r="F21" s="133">
        <f>1837-240</f>
        <v>1597</v>
      </c>
      <c r="G21" s="133">
        <v>0</v>
      </c>
      <c r="H21" s="133">
        <v>0</v>
      </c>
      <c r="I21" s="133">
        <v>0</v>
      </c>
      <c r="J21" s="132">
        <f t="shared" si="2"/>
        <v>1113</v>
      </c>
      <c r="K21" s="133">
        <f>1219-140+191-157</f>
        <v>1113</v>
      </c>
      <c r="L21" s="133">
        <v>0</v>
      </c>
      <c r="M21" s="133">
        <v>0</v>
      </c>
      <c r="N21" s="133">
        <v>0</v>
      </c>
      <c r="O21" s="132">
        <f>SUM(P21:S21)</f>
        <v>0</v>
      </c>
      <c r="P21" s="133">
        <v>0</v>
      </c>
      <c r="Q21" s="133">
        <v>0</v>
      </c>
      <c r="R21" s="133">
        <v>0</v>
      </c>
      <c r="S21" s="133">
        <v>0</v>
      </c>
      <c r="T21" s="132">
        <f>SUM(U21:X21)</f>
        <v>0</v>
      </c>
      <c r="U21" s="133">
        <v>0</v>
      </c>
      <c r="V21" s="133">
        <v>0</v>
      </c>
      <c r="W21" s="133">
        <v>0</v>
      </c>
      <c r="X21" s="133">
        <v>0</v>
      </c>
      <c r="Y21" s="132">
        <f>Z21+AA21+AB21+AC21</f>
        <v>29783</v>
      </c>
      <c r="Z21" s="133">
        <v>1490</v>
      </c>
      <c r="AA21" s="133">
        <v>28293</v>
      </c>
      <c r="AB21" s="133">
        <v>0</v>
      </c>
      <c r="AC21" s="133">
        <v>0</v>
      </c>
      <c r="AD21" s="135">
        <f t="shared" si="1"/>
        <v>32493</v>
      </c>
      <c r="AE21" s="33"/>
      <c r="AG21" s="143"/>
      <c r="AH21" s="144"/>
    </row>
    <row r="22" spans="1:49" ht="53.25" customHeight="1">
      <c r="A22" s="51" t="s">
        <v>23</v>
      </c>
      <c r="B22" s="185" t="s">
        <v>76</v>
      </c>
      <c r="C22" s="52" t="s">
        <v>132</v>
      </c>
      <c r="D22" s="53">
        <v>2026</v>
      </c>
      <c r="E22" s="132">
        <f t="shared" si="0"/>
        <v>0</v>
      </c>
      <c r="F22" s="133">
        <v>0</v>
      </c>
      <c r="G22" s="133">
        <v>0</v>
      </c>
      <c r="H22" s="133">
        <v>0</v>
      </c>
      <c r="I22" s="133">
        <v>0</v>
      </c>
      <c r="J22" s="132">
        <f t="shared" si="2"/>
        <v>0</v>
      </c>
      <c r="K22" s="133">
        <v>0</v>
      </c>
      <c r="L22" s="133">
        <v>0</v>
      </c>
      <c r="M22" s="133">
        <v>0</v>
      </c>
      <c r="N22" s="133">
        <v>0</v>
      </c>
      <c r="O22" s="132">
        <f>P22+Q22+R22+S22</f>
        <v>0</v>
      </c>
      <c r="P22" s="133">
        <v>0</v>
      </c>
      <c r="Q22" s="133">
        <v>0</v>
      </c>
      <c r="R22" s="133">
        <v>0</v>
      </c>
      <c r="S22" s="133">
        <v>0</v>
      </c>
      <c r="T22" s="132">
        <f>U22+V22+W22+X22</f>
        <v>0</v>
      </c>
      <c r="U22" s="133">
        <v>0</v>
      </c>
      <c r="V22" s="133">
        <v>0</v>
      </c>
      <c r="W22" s="133">
        <v>0</v>
      </c>
      <c r="X22" s="133">
        <v>0</v>
      </c>
      <c r="Y22" s="132">
        <f>Z22+AA22+AB22+AC22</f>
        <v>2970</v>
      </c>
      <c r="Z22" s="133">
        <f>1964+1006</f>
        <v>2970</v>
      </c>
      <c r="AA22" s="133">
        <v>0</v>
      </c>
      <c r="AB22" s="133">
        <v>0</v>
      </c>
      <c r="AC22" s="133">
        <v>0</v>
      </c>
      <c r="AD22" s="135">
        <f t="shared" si="1"/>
        <v>2970</v>
      </c>
      <c r="AE22" s="33"/>
      <c r="AF22" s="19"/>
      <c r="AG22" s="146"/>
      <c r="AH22" s="147"/>
      <c r="AI22" s="19"/>
      <c r="AJ22" s="19"/>
      <c r="AK22" s="19"/>
      <c r="AL22" s="19"/>
      <c r="AM22" s="19"/>
      <c r="AN22" s="19"/>
      <c r="AO22" s="19"/>
      <c r="AP22" s="64"/>
      <c r="AQ22" s="64"/>
      <c r="AR22" s="64"/>
      <c r="AS22" s="64"/>
      <c r="AT22" s="64"/>
      <c r="AU22" s="64"/>
      <c r="AV22" s="64"/>
      <c r="AW22" s="64"/>
    </row>
    <row r="23" spans="1:54" ht="68.25" customHeight="1">
      <c r="A23" s="51" t="s">
        <v>98</v>
      </c>
      <c r="B23" s="185" t="s">
        <v>153</v>
      </c>
      <c r="C23" s="52" t="s">
        <v>110</v>
      </c>
      <c r="D23" s="175" t="s">
        <v>129</v>
      </c>
      <c r="E23" s="132">
        <f t="shared" si="0"/>
        <v>569</v>
      </c>
      <c r="F23" s="133">
        <f>652-83</f>
        <v>569</v>
      </c>
      <c r="G23" s="133">
        <v>0</v>
      </c>
      <c r="H23" s="133">
        <v>0</v>
      </c>
      <c r="I23" s="133">
        <v>0</v>
      </c>
      <c r="J23" s="132">
        <f t="shared" si="2"/>
        <v>569</v>
      </c>
      <c r="K23" s="133">
        <v>569</v>
      </c>
      <c r="L23" s="133">
        <v>0</v>
      </c>
      <c r="M23" s="133">
        <v>0</v>
      </c>
      <c r="N23" s="133">
        <v>0</v>
      </c>
      <c r="O23" s="132">
        <f>SUM(P23:S23)</f>
        <v>0</v>
      </c>
      <c r="P23" s="133">
        <v>0</v>
      </c>
      <c r="Q23" s="133">
        <v>0</v>
      </c>
      <c r="R23" s="133">
        <v>0</v>
      </c>
      <c r="S23" s="133">
        <v>0</v>
      </c>
      <c r="T23" s="132">
        <f>U23+V23+W23+X23</f>
        <v>0</v>
      </c>
      <c r="U23" s="133">
        <v>0</v>
      </c>
      <c r="V23" s="133">
        <v>0</v>
      </c>
      <c r="W23" s="133">
        <v>0</v>
      </c>
      <c r="X23" s="133">
        <v>0</v>
      </c>
      <c r="Y23" s="132">
        <f>Z23+AA23+AB23+AC23</f>
        <v>15000</v>
      </c>
      <c r="Z23" s="133">
        <v>750</v>
      </c>
      <c r="AA23" s="133">
        <v>14250</v>
      </c>
      <c r="AB23" s="133">
        <v>0</v>
      </c>
      <c r="AC23" s="133">
        <v>0</v>
      </c>
      <c r="AD23" s="135">
        <f t="shared" si="1"/>
        <v>16138</v>
      </c>
      <c r="AE23" s="33"/>
      <c r="AF23" s="33"/>
      <c r="AG23" s="148"/>
      <c r="AH23" s="148"/>
      <c r="AI23" s="55"/>
      <c r="AJ23" s="56"/>
      <c r="AK23" s="56"/>
      <c r="AL23" s="56"/>
      <c r="AM23" s="207"/>
      <c r="AN23" s="207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</row>
    <row r="24" spans="1:54" ht="42" customHeight="1">
      <c r="A24" s="51" t="s">
        <v>34</v>
      </c>
      <c r="B24" s="185" t="s">
        <v>77</v>
      </c>
      <c r="C24" s="52" t="s">
        <v>133</v>
      </c>
      <c r="D24" s="53">
        <v>2026</v>
      </c>
      <c r="E24" s="132">
        <f t="shared" si="0"/>
        <v>0</v>
      </c>
      <c r="F24" s="133">
        <v>0</v>
      </c>
      <c r="G24" s="133">
        <v>0</v>
      </c>
      <c r="H24" s="133">
        <v>0</v>
      </c>
      <c r="I24" s="133">
        <v>0</v>
      </c>
      <c r="J24" s="132">
        <f t="shared" si="2"/>
        <v>0</v>
      </c>
      <c r="K24" s="133">
        <v>0</v>
      </c>
      <c r="L24" s="133">
        <v>0</v>
      </c>
      <c r="M24" s="133">
        <v>0</v>
      </c>
      <c r="N24" s="133">
        <v>0</v>
      </c>
      <c r="O24" s="132">
        <f>P24+Q24+R24+S24</f>
        <v>0</v>
      </c>
      <c r="P24" s="133">
        <v>0</v>
      </c>
      <c r="Q24" s="133">
        <v>0</v>
      </c>
      <c r="R24" s="133">
        <v>0</v>
      </c>
      <c r="S24" s="133">
        <v>0</v>
      </c>
      <c r="T24" s="132">
        <f>U24+V24+W24+X24</f>
        <v>0</v>
      </c>
      <c r="U24" s="133">
        <v>0</v>
      </c>
      <c r="V24" s="133">
        <v>0</v>
      </c>
      <c r="W24" s="133">
        <v>0</v>
      </c>
      <c r="X24" s="133">
        <v>0</v>
      </c>
      <c r="Y24" s="132">
        <f aca="true" t="shared" si="3" ref="Y24:Y34">Z24+AA24+AB24+AC24</f>
        <v>17140</v>
      </c>
      <c r="Z24" s="133">
        <f>3700+672</f>
        <v>4372</v>
      </c>
      <c r="AA24" s="133">
        <v>12768</v>
      </c>
      <c r="AB24" s="133">
        <v>0</v>
      </c>
      <c r="AC24" s="133">
        <v>0</v>
      </c>
      <c r="AD24" s="135">
        <f t="shared" si="1"/>
        <v>17140</v>
      </c>
      <c r="AE24" s="33"/>
      <c r="AF24" s="33"/>
      <c r="AG24" s="148"/>
      <c r="AH24" s="148"/>
      <c r="AI24" s="55"/>
      <c r="AJ24" s="56"/>
      <c r="AK24" s="56"/>
      <c r="AL24" s="56"/>
      <c r="AM24" s="207"/>
      <c r="AN24" s="207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</row>
    <row r="25" spans="1:54" ht="53.25" customHeight="1">
      <c r="A25" s="51" t="s">
        <v>35</v>
      </c>
      <c r="B25" s="185" t="s">
        <v>150</v>
      </c>
      <c r="C25" s="52" t="s">
        <v>134</v>
      </c>
      <c r="D25" s="53" t="s">
        <v>61</v>
      </c>
      <c r="E25" s="132">
        <f t="shared" si="0"/>
        <v>393</v>
      </c>
      <c r="F25" s="133">
        <v>393</v>
      </c>
      <c r="G25" s="133">
        <v>0</v>
      </c>
      <c r="H25" s="133">
        <v>0</v>
      </c>
      <c r="I25" s="133">
        <v>0</v>
      </c>
      <c r="J25" s="132">
        <f>K25+L25+M25+N25</f>
        <v>390</v>
      </c>
      <c r="K25" s="133">
        <f>458-34-34</f>
        <v>390</v>
      </c>
      <c r="L25" s="133">
        <v>0</v>
      </c>
      <c r="M25" s="133">
        <v>0</v>
      </c>
      <c r="N25" s="133">
        <v>0</v>
      </c>
      <c r="O25" s="132">
        <f>P25+Q25+R25+S25</f>
        <v>1015</v>
      </c>
      <c r="P25" s="133">
        <v>1015</v>
      </c>
      <c r="Q25" s="133">
        <v>0</v>
      </c>
      <c r="R25" s="133">
        <v>0</v>
      </c>
      <c r="S25" s="133">
        <v>0</v>
      </c>
      <c r="T25" s="132">
        <f>U25+V25+W25+X25</f>
        <v>1015</v>
      </c>
      <c r="U25" s="133">
        <v>1015</v>
      </c>
      <c r="V25" s="133">
        <v>0</v>
      </c>
      <c r="W25" s="133">
        <v>0</v>
      </c>
      <c r="X25" s="133">
        <v>0</v>
      </c>
      <c r="Y25" s="132">
        <f t="shared" si="3"/>
        <v>8500</v>
      </c>
      <c r="Z25" s="133">
        <v>8500</v>
      </c>
      <c r="AA25" s="133">
        <v>0</v>
      </c>
      <c r="AB25" s="133">
        <v>0</v>
      </c>
      <c r="AC25" s="133">
        <v>0</v>
      </c>
      <c r="AD25" s="135">
        <f t="shared" si="1"/>
        <v>11313</v>
      </c>
      <c r="AE25" s="33"/>
      <c r="AF25" s="33"/>
      <c r="AG25" s="148"/>
      <c r="AH25" s="148"/>
      <c r="AI25" s="55"/>
      <c r="AJ25" s="56"/>
      <c r="AK25" s="56"/>
      <c r="AL25" s="56"/>
      <c r="AM25" s="207"/>
      <c r="AN25" s="207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</row>
    <row r="26" spans="1:54" ht="78" customHeight="1">
      <c r="A26" s="51" t="s">
        <v>36</v>
      </c>
      <c r="B26" s="185" t="s">
        <v>152</v>
      </c>
      <c r="C26" s="52" t="s">
        <v>134</v>
      </c>
      <c r="D26" s="53" t="s">
        <v>130</v>
      </c>
      <c r="E26" s="132">
        <f t="shared" si="0"/>
        <v>0</v>
      </c>
      <c r="F26" s="133">
        <v>0</v>
      </c>
      <c r="G26" s="133">
        <v>0</v>
      </c>
      <c r="H26" s="133">
        <v>0</v>
      </c>
      <c r="I26" s="133">
        <v>0</v>
      </c>
      <c r="J26" s="132">
        <f t="shared" si="2"/>
        <v>4471</v>
      </c>
      <c r="K26" s="133">
        <f>5387-458-458</f>
        <v>4471</v>
      </c>
      <c r="L26" s="133">
        <v>0</v>
      </c>
      <c r="M26" s="133">
        <v>0</v>
      </c>
      <c r="N26" s="133">
        <v>0</v>
      </c>
      <c r="O26" s="132">
        <f>SUM(P26:S26)</f>
        <v>0</v>
      </c>
      <c r="P26" s="133">
        <v>0</v>
      </c>
      <c r="Q26" s="133">
        <v>0</v>
      </c>
      <c r="R26" s="133">
        <v>0</v>
      </c>
      <c r="S26" s="133">
        <v>0</v>
      </c>
      <c r="T26" s="132">
        <f>SUM(U26:X26)</f>
        <v>0</v>
      </c>
      <c r="U26" s="133">
        <v>0</v>
      </c>
      <c r="V26" s="133">
        <v>0</v>
      </c>
      <c r="W26" s="133">
        <v>0</v>
      </c>
      <c r="X26" s="133">
        <v>0</v>
      </c>
      <c r="Y26" s="132">
        <f t="shared" si="3"/>
        <v>36232</v>
      </c>
      <c r="Z26" s="133">
        <f>893+919</f>
        <v>1812</v>
      </c>
      <c r="AA26" s="133">
        <f>16968+17452</f>
        <v>34420</v>
      </c>
      <c r="AB26" s="133">
        <v>0</v>
      </c>
      <c r="AC26" s="133">
        <v>0</v>
      </c>
      <c r="AD26" s="135">
        <f t="shared" si="1"/>
        <v>40703</v>
      </c>
      <c r="AE26" s="33"/>
      <c r="AF26" s="33"/>
      <c r="AG26" s="148"/>
      <c r="AH26" s="148"/>
      <c r="AI26" s="55"/>
      <c r="AJ26" s="56"/>
      <c r="AK26" s="56"/>
      <c r="AL26" s="56"/>
      <c r="AM26" s="207"/>
      <c r="AN26" s="207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</row>
    <row r="27" spans="1:34" s="54" customFormat="1" ht="76.5" customHeight="1">
      <c r="A27" s="51" t="s">
        <v>37</v>
      </c>
      <c r="B27" s="185" t="s">
        <v>171</v>
      </c>
      <c r="C27" s="52" t="s">
        <v>111</v>
      </c>
      <c r="D27" s="53" t="s">
        <v>130</v>
      </c>
      <c r="E27" s="132">
        <f t="shared" si="0"/>
        <v>0</v>
      </c>
      <c r="F27" s="133">
        <v>0</v>
      </c>
      <c r="G27" s="133">
        <v>0</v>
      </c>
      <c r="H27" s="133">
        <v>0</v>
      </c>
      <c r="I27" s="133">
        <v>0</v>
      </c>
      <c r="J27" s="132">
        <f t="shared" si="2"/>
        <v>821</v>
      </c>
      <c r="K27" s="133">
        <f>1250-429</f>
        <v>821</v>
      </c>
      <c r="L27" s="133">
        <v>0</v>
      </c>
      <c r="M27" s="133">
        <v>0</v>
      </c>
      <c r="N27" s="133">
        <v>0</v>
      </c>
      <c r="O27" s="132">
        <f>SUM(P27:S27)</f>
        <v>0</v>
      </c>
      <c r="P27" s="133">
        <v>0</v>
      </c>
      <c r="Q27" s="133">
        <v>0</v>
      </c>
      <c r="R27" s="133">
        <v>0</v>
      </c>
      <c r="S27" s="133">
        <v>0</v>
      </c>
      <c r="T27" s="132">
        <f>SUM(U27:X27)</f>
        <v>0</v>
      </c>
      <c r="U27" s="133">
        <v>0</v>
      </c>
      <c r="V27" s="133">
        <v>0</v>
      </c>
      <c r="W27" s="133">
        <v>0</v>
      </c>
      <c r="X27" s="133">
        <v>0</v>
      </c>
      <c r="Y27" s="132">
        <f t="shared" si="3"/>
        <v>358257</v>
      </c>
      <c r="Z27" s="133">
        <f>12252+3460</f>
        <v>15712</v>
      </c>
      <c r="AA27" s="133">
        <v>13840</v>
      </c>
      <c r="AB27" s="133">
        <v>328705</v>
      </c>
      <c r="AC27" s="133">
        <v>0</v>
      </c>
      <c r="AD27" s="135">
        <f t="shared" si="1"/>
        <v>359078</v>
      </c>
      <c r="AE27" s="33"/>
      <c r="AG27" s="143"/>
      <c r="AH27" s="144"/>
    </row>
    <row r="28" spans="1:54" ht="75" customHeight="1">
      <c r="A28" s="51" t="s">
        <v>38</v>
      </c>
      <c r="B28" s="183" t="s">
        <v>160</v>
      </c>
      <c r="C28" s="52" t="s">
        <v>117</v>
      </c>
      <c r="D28" s="53">
        <v>2026</v>
      </c>
      <c r="E28" s="132">
        <f t="shared" si="0"/>
        <v>0</v>
      </c>
      <c r="F28" s="133">
        <v>0</v>
      </c>
      <c r="G28" s="133">
        <v>0</v>
      </c>
      <c r="H28" s="133">
        <v>0</v>
      </c>
      <c r="I28" s="133">
        <v>0</v>
      </c>
      <c r="J28" s="132">
        <f t="shared" si="2"/>
        <v>0</v>
      </c>
      <c r="K28" s="133">
        <v>0</v>
      </c>
      <c r="L28" s="133">
        <v>0</v>
      </c>
      <c r="M28" s="133">
        <v>0</v>
      </c>
      <c r="N28" s="133">
        <v>0</v>
      </c>
      <c r="O28" s="132">
        <f>P28+Q28</f>
        <v>0</v>
      </c>
      <c r="P28" s="133">
        <v>0</v>
      </c>
      <c r="Q28" s="133">
        <v>0</v>
      </c>
      <c r="R28" s="133">
        <v>0</v>
      </c>
      <c r="S28" s="133">
        <v>0</v>
      </c>
      <c r="T28" s="132">
        <f>U28+V28</f>
        <v>0</v>
      </c>
      <c r="U28" s="133">
        <v>0</v>
      </c>
      <c r="V28" s="133">
        <v>0</v>
      </c>
      <c r="W28" s="133">
        <v>0</v>
      </c>
      <c r="X28" s="133">
        <v>0</v>
      </c>
      <c r="Y28" s="132">
        <f t="shared" si="3"/>
        <v>126898</v>
      </c>
      <c r="Z28" s="133">
        <v>6345</v>
      </c>
      <c r="AA28" s="133">
        <v>120553</v>
      </c>
      <c r="AB28" s="133">
        <v>0</v>
      </c>
      <c r="AC28" s="133">
        <v>0</v>
      </c>
      <c r="AD28" s="135">
        <f t="shared" si="1"/>
        <v>126898</v>
      </c>
      <c r="AE28" s="33"/>
      <c r="AF28" s="33"/>
      <c r="AG28" s="148"/>
      <c r="AH28" s="148"/>
      <c r="AI28" s="55"/>
      <c r="AJ28" s="56"/>
      <c r="AK28" s="56"/>
      <c r="AL28" s="56"/>
      <c r="AM28" s="207"/>
      <c r="AN28" s="207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</row>
    <row r="29" spans="1:34" s="54" customFormat="1" ht="52.5" customHeight="1">
      <c r="A29" s="51" t="s">
        <v>39</v>
      </c>
      <c r="B29" s="183" t="s">
        <v>113</v>
      </c>
      <c r="C29" s="52" t="s">
        <v>112</v>
      </c>
      <c r="D29" s="53">
        <v>2026</v>
      </c>
      <c r="E29" s="132">
        <f t="shared" si="0"/>
        <v>0</v>
      </c>
      <c r="F29" s="133">
        <v>0</v>
      </c>
      <c r="G29" s="133">
        <v>0</v>
      </c>
      <c r="H29" s="133">
        <v>0</v>
      </c>
      <c r="I29" s="133">
        <v>0</v>
      </c>
      <c r="J29" s="132">
        <f t="shared" si="2"/>
        <v>0</v>
      </c>
      <c r="K29" s="133">
        <v>0</v>
      </c>
      <c r="L29" s="133">
        <v>0</v>
      </c>
      <c r="M29" s="133">
        <v>0</v>
      </c>
      <c r="N29" s="133">
        <v>0</v>
      </c>
      <c r="O29" s="132">
        <f>SUM(P29:S29)</f>
        <v>0</v>
      </c>
      <c r="P29" s="133">
        <v>0</v>
      </c>
      <c r="Q29" s="133">
        <v>0</v>
      </c>
      <c r="R29" s="133">
        <v>0</v>
      </c>
      <c r="S29" s="133">
        <v>0</v>
      </c>
      <c r="T29" s="132">
        <f>SUM(U29:X29)</f>
        <v>0</v>
      </c>
      <c r="U29" s="133">
        <v>0</v>
      </c>
      <c r="V29" s="133">
        <v>0</v>
      </c>
      <c r="W29" s="133">
        <v>0</v>
      </c>
      <c r="X29" s="133">
        <v>0</v>
      </c>
      <c r="Y29" s="132">
        <f t="shared" si="3"/>
        <v>350</v>
      </c>
      <c r="Z29" s="133">
        <v>350</v>
      </c>
      <c r="AA29" s="133">
        <v>0</v>
      </c>
      <c r="AB29" s="133">
        <v>0</v>
      </c>
      <c r="AC29" s="133">
        <v>0</v>
      </c>
      <c r="AD29" s="135">
        <f t="shared" si="1"/>
        <v>350</v>
      </c>
      <c r="AE29" s="33"/>
      <c r="AG29" s="143"/>
      <c r="AH29" s="144"/>
    </row>
    <row r="30" spans="1:34" s="54" customFormat="1" ht="43.5" customHeight="1">
      <c r="A30" s="51" t="s">
        <v>40</v>
      </c>
      <c r="B30" s="183" t="s">
        <v>63</v>
      </c>
      <c r="C30" s="52" t="s">
        <v>119</v>
      </c>
      <c r="D30" s="53">
        <v>2026</v>
      </c>
      <c r="E30" s="132">
        <f>SUM(F30:I30)</f>
        <v>0</v>
      </c>
      <c r="F30" s="133">
        <v>0</v>
      </c>
      <c r="G30" s="133">
        <v>0</v>
      </c>
      <c r="H30" s="133">
        <v>0</v>
      </c>
      <c r="I30" s="133">
        <v>0</v>
      </c>
      <c r="J30" s="132">
        <f t="shared" si="2"/>
        <v>0</v>
      </c>
      <c r="K30" s="133">
        <v>0</v>
      </c>
      <c r="L30" s="133">
        <v>0</v>
      </c>
      <c r="M30" s="133">
        <v>0</v>
      </c>
      <c r="N30" s="133">
        <v>0</v>
      </c>
      <c r="O30" s="132">
        <f>SUM(P30:S30)</f>
        <v>0</v>
      </c>
      <c r="P30" s="133">
        <v>0</v>
      </c>
      <c r="Q30" s="133">
        <v>0</v>
      </c>
      <c r="R30" s="133">
        <v>0</v>
      </c>
      <c r="S30" s="133">
        <v>0</v>
      </c>
      <c r="T30" s="132">
        <f>SUM(U30:X30)</f>
        <v>0</v>
      </c>
      <c r="U30" s="133">
        <v>0</v>
      </c>
      <c r="V30" s="133">
        <v>0</v>
      </c>
      <c r="W30" s="133">
        <v>0</v>
      </c>
      <c r="X30" s="133">
        <v>0</v>
      </c>
      <c r="Y30" s="132">
        <f t="shared" si="3"/>
        <v>195178</v>
      </c>
      <c r="Z30" s="133">
        <f>5261+4498</f>
        <v>9759</v>
      </c>
      <c r="AA30" s="133">
        <f>99954+85465</f>
        <v>185419</v>
      </c>
      <c r="AB30" s="133">
        <v>0</v>
      </c>
      <c r="AC30" s="133">
        <v>0</v>
      </c>
      <c r="AD30" s="135">
        <f t="shared" si="1"/>
        <v>195178</v>
      </c>
      <c r="AE30" s="33"/>
      <c r="AG30" s="143"/>
      <c r="AH30" s="144"/>
    </row>
    <row r="31" spans="1:34" s="54" customFormat="1" ht="58.5" customHeight="1">
      <c r="A31" s="51" t="s">
        <v>41</v>
      </c>
      <c r="B31" s="183" t="s">
        <v>151</v>
      </c>
      <c r="C31" s="52" t="s">
        <v>119</v>
      </c>
      <c r="D31" s="53" t="s">
        <v>130</v>
      </c>
      <c r="E31" s="132">
        <f t="shared" si="0"/>
        <v>0</v>
      </c>
      <c r="F31" s="133">
        <v>0</v>
      </c>
      <c r="G31" s="133">
        <v>0</v>
      </c>
      <c r="H31" s="133">
        <v>0</v>
      </c>
      <c r="I31" s="133">
        <v>0</v>
      </c>
      <c r="J31" s="132">
        <f>K31+L31+M31+N31</f>
        <v>1481</v>
      </c>
      <c r="K31" s="133">
        <f>2795-657-657</f>
        <v>1481</v>
      </c>
      <c r="L31" s="133">
        <v>0</v>
      </c>
      <c r="M31" s="133">
        <v>0</v>
      </c>
      <c r="N31" s="133">
        <v>0</v>
      </c>
      <c r="O31" s="132">
        <f>SUM(P31:S31)</f>
        <v>0</v>
      </c>
      <c r="P31" s="133">
        <v>0</v>
      </c>
      <c r="Q31" s="133">
        <v>0</v>
      </c>
      <c r="R31" s="133">
        <v>0</v>
      </c>
      <c r="S31" s="133">
        <v>0</v>
      </c>
      <c r="T31" s="132">
        <f>SUM(U31:X31)</f>
        <v>0</v>
      </c>
      <c r="U31" s="133">
        <v>0</v>
      </c>
      <c r="V31" s="133">
        <v>0</v>
      </c>
      <c r="W31" s="133">
        <v>0</v>
      </c>
      <c r="X31" s="133">
        <v>0</v>
      </c>
      <c r="Y31" s="132">
        <f>SUM(Z31:AC31)</f>
        <v>33902</v>
      </c>
      <c r="Z31" s="133">
        <v>1695</v>
      </c>
      <c r="AA31" s="133">
        <v>32207</v>
      </c>
      <c r="AB31" s="133">
        <v>0</v>
      </c>
      <c r="AC31" s="133">
        <v>0</v>
      </c>
      <c r="AD31" s="135">
        <f t="shared" si="1"/>
        <v>35383</v>
      </c>
      <c r="AE31" s="33"/>
      <c r="AG31" s="143"/>
      <c r="AH31" s="144"/>
    </row>
    <row r="32" spans="1:34" s="54" customFormat="1" ht="49.5" customHeight="1">
      <c r="A32" s="51" t="s">
        <v>42</v>
      </c>
      <c r="B32" s="183" t="s">
        <v>157</v>
      </c>
      <c r="C32" s="52" t="s">
        <v>135</v>
      </c>
      <c r="D32" s="53" t="s">
        <v>130</v>
      </c>
      <c r="E32" s="132">
        <f t="shared" si="0"/>
        <v>0</v>
      </c>
      <c r="F32" s="133">
        <v>0</v>
      </c>
      <c r="G32" s="133">
        <v>0</v>
      </c>
      <c r="H32" s="133">
        <v>0</v>
      </c>
      <c r="I32" s="133">
        <v>0</v>
      </c>
      <c r="J32" s="132">
        <f t="shared" si="2"/>
        <v>400</v>
      </c>
      <c r="K32" s="133">
        <v>400</v>
      </c>
      <c r="L32" s="133">
        <v>0</v>
      </c>
      <c r="M32" s="133">
        <v>0</v>
      </c>
      <c r="N32" s="133">
        <v>0</v>
      </c>
      <c r="O32" s="132">
        <f>SUM(P32:S32)</f>
        <v>0</v>
      </c>
      <c r="P32" s="133">
        <v>0</v>
      </c>
      <c r="Q32" s="133">
        <v>0</v>
      </c>
      <c r="R32" s="133">
        <v>0</v>
      </c>
      <c r="S32" s="133">
        <v>0</v>
      </c>
      <c r="T32" s="132">
        <f>SUM(U32:X32)</f>
        <v>0</v>
      </c>
      <c r="U32" s="133">
        <v>0</v>
      </c>
      <c r="V32" s="133">
        <v>0</v>
      </c>
      <c r="W32" s="133">
        <v>0</v>
      </c>
      <c r="X32" s="133">
        <v>0</v>
      </c>
      <c r="Y32" s="132">
        <f t="shared" si="3"/>
        <v>203795</v>
      </c>
      <c r="Z32" s="133">
        <f>11609+9609</f>
        <v>21218</v>
      </c>
      <c r="AA32" s="133">
        <v>182577</v>
      </c>
      <c r="AB32" s="133">
        <v>0</v>
      </c>
      <c r="AC32" s="133">
        <v>0</v>
      </c>
      <c r="AD32" s="135">
        <f t="shared" si="1"/>
        <v>204195</v>
      </c>
      <c r="AE32" s="33"/>
      <c r="AG32" s="143"/>
      <c r="AH32" s="144"/>
    </row>
    <row r="33" spans="1:54" ht="61.5" customHeight="1">
      <c r="A33" s="51" t="s">
        <v>43</v>
      </c>
      <c r="B33" s="185" t="s">
        <v>184</v>
      </c>
      <c r="C33" s="52" t="s">
        <v>135</v>
      </c>
      <c r="D33" s="53" t="s">
        <v>129</v>
      </c>
      <c r="E33" s="132">
        <f t="shared" si="0"/>
        <v>330</v>
      </c>
      <c r="F33" s="133">
        <v>330</v>
      </c>
      <c r="G33" s="133">
        <v>0</v>
      </c>
      <c r="H33" s="133">
        <v>0</v>
      </c>
      <c r="I33" s="133">
        <v>0</v>
      </c>
      <c r="J33" s="132">
        <f t="shared" si="2"/>
        <v>1559</v>
      </c>
      <c r="K33" s="133">
        <f>559+1000</f>
        <v>1559</v>
      </c>
      <c r="L33" s="133">
        <v>0</v>
      </c>
      <c r="M33" s="133">
        <v>0</v>
      </c>
      <c r="N33" s="133">
        <v>0</v>
      </c>
      <c r="O33" s="132">
        <f>P33+Q33+R33+S33</f>
        <v>0</v>
      </c>
      <c r="P33" s="133">
        <v>0</v>
      </c>
      <c r="Q33" s="133">
        <v>0</v>
      </c>
      <c r="R33" s="133">
        <v>0</v>
      </c>
      <c r="S33" s="133">
        <v>0</v>
      </c>
      <c r="T33" s="132">
        <f>U33+V33+W33+X33</f>
        <v>0</v>
      </c>
      <c r="U33" s="133">
        <v>0</v>
      </c>
      <c r="V33" s="133">
        <v>0</v>
      </c>
      <c r="W33" s="133">
        <v>0</v>
      </c>
      <c r="X33" s="133">
        <v>0</v>
      </c>
      <c r="Y33" s="132">
        <f t="shared" si="3"/>
        <v>88309</v>
      </c>
      <c r="Z33" s="133">
        <f>5000+4165</f>
        <v>9165</v>
      </c>
      <c r="AA33" s="133">
        <v>79144</v>
      </c>
      <c r="AB33" s="133">
        <v>0</v>
      </c>
      <c r="AC33" s="133">
        <v>0</v>
      </c>
      <c r="AD33" s="135">
        <f t="shared" si="1"/>
        <v>90198</v>
      </c>
      <c r="AE33" s="33"/>
      <c r="AF33" s="33"/>
      <c r="AG33" s="148"/>
      <c r="AH33" s="148"/>
      <c r="AI33" s="55"/>
      <c r="AJ33" s="56"/>
      <c r="AK33" s="56"/>
      <c r="AL33" s="56"/>
      <c r="AM33" s="207"/>
      <c r="AN33" s="207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</row>
    <row r="34" spans="1:54" ht="39" customHeight="1">
      <c r="A34" s="51" t="s">
        <v>99</v>
      </c>
      <c r="B34" s="185" t="s">
        <v>78</v>
      </c>
      <c r="C34" s="52" t="s">
        <v>135</v>
      </c>
      <c r="D34" s="53">
        <v>2026</v>
      </c>
      <c r="E34" s="132">
        <f t="shared" si="0"/>
        <v>0</v>
      </c>
      <c r="F34" s="133">
        <v>0</v>
      </c>
      <c r="G34" s="133">
        <v>0</v>
      </c>
      <c r="H34" s="133">
        <v>0</v>
      </c>
      <c r="I34" s="133">
        <v>0</v>
      </c>
      <c r="J34" s="132">
        <f t="shared" si="2"/>
        <v>0</v>
      </c>
      <c r="K34" s="133">
        <v>0</v>
      </c>
      <c r="L34" s="133">
        <v>0</v>
      </c>
      <c r="M34" s="133">
        <v>0</v>
      </c>
      <c r="N34" s="133">
        <v>0</v>
      </c>
      <c r="O34" s="132">
        <f>P34+Q34+R34+S34</f>
        <v>0</v>
      </c>
      <c r="P34" s="133">
        <v>0</v>
      </c>
      <c r="Q34" s="133">
        <v>0</v>
      </c>
      <c r="R34" s="133">
        <v>0</v>
      </c>
      <c r="S34" s="133">
        <v>0</v>
      </c>
      <c r="T34" s="132">
        <f>U34+V34+W34+X34</f>
        <v>0</v>
      </c>
      <c r="U34" s="133">
        <v>0</v>
      </c>
      <c r="V34" s="133">
        <v>0</v>
      </c>
      <c r="W34" s="133">
        <v>0</v>
      </c>
      <c r="X34" s="133">
        <v>0</v>
      </c>
      <c r="Y34" s="132">
        <f t="shared" si="3"/>
        <v>13526</v>
      </c>
      <c r="Z34" s="133">
        <f>2500+551</f>
        <v>3051</v>
      </c>
      <c r="AA34" s="133">
        <v>10475</v>
      </c>
      <c r="AB34" s="133">
        <v>0</v>
      </c>
      <c r="AC34" s="133">
        <v>0</v>
      </c>
      <c r="AD34" s="135">
        <f t="shared" si="1"/>
        <v>13526</v>
      </c>
      <c r="AE34" s="33"/>
      <c r="AF34" s="33"/>
      <c r="AG34" s="148"/>
      <c r="AH34" s="148"/>
      <c r="AI34" s="55"/>
      <c r="AJ34" s="56"/>
      <c r="AK34" s="56"/>
      <c r="AL34" s="56"/>
      <c r="AM34" s="207"/>
      <c r="AN34" s="207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ht="73.5" customHeight="1">
      <c r="A35" s="51" t="s">
        <v>64</v>
      </c>
      <c r="B35" s="185" t="s">
        <v>161</v>
      </c>
      <c r="C35" s="52" t="s">
        <v>136</v>
      </c>
      <c r="D35" s="53" t="s">
        <v>131</v>
      </c>
      <c r="E35" s="132">
        <f>SUM(F35:I35)</f>
        <v>398</v>
      </c>
      <c r="F35" s="133">
        <v>398</v>
      </c>
      <c r="G35" s="133">
        <v>0</v>
      </c>
      <c r="H35" s="133">
        <v>0</v>
      </c>
      <c r="I35" s="133">
        <v>0</v>
      </c>
      <c r="J35" s="132">
        <f>K35+L35+M35+N35</f>
        <v>0</v>
      </c>
      <c r="K35" s="133">
        <v>0</v>
      </c>
      <c r="L35" s="133">
        <v>0</v>
      </c>
      <c r="M35" s="133">
        <v>0</v>
      </c>
      <c r="N35" s="133">
        <v>0</v>
      </c>
      <c r="O35" s="132">
        <f>P35+Q35+R35+S35</f>
        <v>0</v>
      </c>
      <c r="P35" s="133">
        <v>0</v>
      </c>
      <c r="Q35" s="133">
        <v>0</v>
      </c>
      <c r="R35" s="133">
        <v>0</v>
      </c>
      <c r="S35" s="133">
        <v>0</v>
      </c>
      <c r="T35" s="132">
        <f>U35+V35+W35+X35</f>
        <v>0</v>
      </c>
      <c r="U35" s="133">
        <v>0</v>
      </c>
      <c r="V35" s="133">
        <v>0</v>
      </c>
      <c r="W35" s="133">
        <v>0</v>
      </c>
      <c r="X35" s="133">
        <v>0</v>
      </c>
      <c r="Y35" s="132">
        <f aca="true" t="shared" si="4" ref="Y35:Y40">Z35+AA35+AB35+AC35</f>
        <v>303</v>
      </c>
      <c r="Z35" s="133">
        <v>303</v>
      </c>
      <c r="AA35" s="133">
        <v>0</v>
      </c>
      <c r="AB35" s="133">
        <v>0</v>
      </c>
      <c r="AC35" s="133">
        <v>0</v>
      </c>
      <c r="AD35" s="135">
        <f>SUM(E35,J35,O35,T35,Y35)</f>
        <v>701</v>
      </c>
      <c r="AE35" s="33"/>
      <c r="AF35" s="33"/>
      <c r="AG35" s="148"/>
      <c r="AH35" s="148"/>
      <c r="AI35" s="55"/>
      <c r="AJ35" s="56"/>
      <c r="AK35" s="56"/>
      <c r="AL35" s="56"/>
      <c r="AM35" s="168"/>
      <c r="AN35" s="16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34" s="54" customFormat="1" ht="71.25" customHeight="1">
      <c r="A36" s="51" t="s">
        <v>65</v>
      </c>
      <c r="B36" s="185" t="s">
        <v>155</v>
      </c>
      <c r="C36" s="52" t="s">
        <v>45</v>
      </c>
      <c r="D36" s="53">
        <v>2026</v>
      </c>
      <c r="E36" s="132">
        <f t="shared" si="0"/>
        <v>0</v>
      </c>
      <c r="F36" s="133">
        <v>0</v>
      </c>
      <c r="G36" s="133">
        <v>0</v>
      </c>
      <c r="H36" s="133">
        <v>0</v>
      </c>
      <c r="I36" s="133">
        <v>0</v>
      </c>
      <c r="J36" s="132">
        <f t="shared" si="2"/>
        <v>0</v>
      </c>
      <c r="K36" s="133">
        <v>0</v>
      </c>
      <c r="L36" s="133">
        <v>0</v>
      </c>
      <c r="M36" s="133">
        <v>0</v>
      </c>
      <c r="N36" s="133">
        <v>0</v>
      </c>
      <c r="O36" s="132">
        <f aca="true" t="shared" si="5" ref="O36:O42">SUM(P36:S36)</f>
        <v>0</v>
      </c>
      <c r="P36" s="133">
        <v>0</v>
      </c>
      <c r="Q36" s="133">
        <v>0</v>
      </c>
      <c r="R36" s="133">
        <v>0</v>
      </c>
      <c r="S36" s="133">
        <v>0</v>
      </c>
      <c r="T36" s="132">
        <f>SUM(U36:X36)</f>
        <v>0</v>
      </c>
      <c r="U36" s="133">
        <v>0</v>
      </c>
      <c r="V36" s="133">
        <v>0</v>
      </c>
      <c r="W36" s="133">
        <v>0</v>
      </c>
      <c r="X36" s="133">
        <v>0</v>
      </c>
      <c r="Y36" s="132">
        <f t="shared" si="4"/>
        <v>1202</v>
      </c>
      <c r="Z36" s="133">
        <f>895+307</f>
        <v>1202</v>
      </c>
      <c r="AA36" s="133">
        <v>0</v>
      </c>
      <c r="AB36" s="133">
        <v>0</v>
      </c>
      <c r="AC36" s="133">
        <v>0</v>
      </c>
      <c r="AD36" s="135">
        <f t="shared" si="1"/>
        <v>1202</v>
      </c>
      <c r="AE36" s="33"/>
      <c r="AG36" s="143"/>
      <c r="AH36" s="144"/>
    </row>
    <row r="37" spans="1:34" s="54" customFormat="1" ht="84.75" customHeight="1">
      <c r="A37" s="51" t="s">
        <v>92</v>
      </c>
      <c r="B37" s="183" t="s">
        <v>159</v>
      </c>
      <c r="C37" s="52" t="s">
        <v>137</v>
      </c>
      <c r="D37" s="53">
        <v>2023</v>
      </c>
      <c r="E37" s="132">
        <f aca="true" t="shared" si="6" ref="E37:E42">SUM(F37:I37)</f>
        <v>0</v>
      </c>
      <c r="F37" s="133">
        <f>382-382</f>
        <v>0</v>
      </c>
      <c r="G37" s="133">
        <v>0</v>
      </c>
      <c r="H37" s="133">
        <v>0</v>
      </c>
      <c r="I37" s="133">
        <v>0</v>
      </c>
      <c r="J37" s="132">
        <f aca="true" t="shared" si="7" ref="J37:J42">K37+L37+M37+N37</f>
        <v>16583</v>
      </c>
      <c r="K37" s="133">
        <f>462+648</f>
        <v>1110</v>
      </c>
      <c r="L37" s="133">
        <f>2348+13125</f>
        <v>15473</v>
      </c>
      <c r="M37" s="133">
        <v>0</v>
      </c>
      <c r="N37" s="133">
        <v>0</v>
      </c>
      <c r="O37" s="132">
        <f t="shared" si="5"/>
        <v>0</v>
      </c>
      <c r="P37" s="133">
        <v>0</v>
      </c>
      <c r="Q37" s="133">
        <v>0</v>
      </c>
      <c r="R37" s="133">
        <v>0</v>
      </c>
      <c r="S37" s="133">
        <v>0</v>
      </c>
      <c r="T37" s="132">
        <f aca="true" t="shared" si="8" ref="T37:T42">U37+V37+W37+X37</f>
        <v>0</v>
      </c>
      <c r="U37" s="133">
        <v>0</v>
      </c>
      <c r="V37" s="133">
        <v>0</v>
      </c>
      <c r="W37" s="133">
        <v>0</v>
      </c>
      <c r="X37" s="133">
        <v>0</v>
      </c>
      <c r="Y37" s="132">
        <f t="shared" si="4"/>
        <v>0</v>
      </c>
      <c r="Z37" s="133">
        <v>0</v>
      </c>
      <c r="AA37" s="133">
        <v>0</v>
      </c>
      <c r="AB37" s="133">
        <v>0</v>
      </c>
      <c r="AC37" s="133">
        <v>0</v>
      </c>
      <c r="AD37" s="135">
        <f aca="true" t="shared" si="9" ref="AD37:AD42">SUM(E37,J37,O37,T37,Y37)</f>
        <v>16583</v>
      </c>
      <c r="AE37" s="33"/>
      <c r="AG37" s="143"/>
      <c r="AH37" s="144"/>
    </row>
    <row r="38" spans="1:34" s="54" customFormat="1" ht="102" customHeight="1">
      <c r="A38" s="51" t="s">
        <v>114</v>
      </c>
      <c r="B38" s="183" t="s">
        <v>156</v>
      </c>
      <c r="C38" s="52" t="s">
        <v>137</v>
      </c>
      <c r="D38" s="53" t="s">
        <v>190</v>
      </c>
      <c r="E38" s="132">
        <f t="shared" si="6"/>
        <v>336</v>
      </c>
      <c r="F38" s="133">
        <f>384-48</f>
        <v>336</v>
      </c>
      <c r="G38" s="133">
        <v>0</v>
      </c>
      <c r="H38" s="133">
        <v>0</v>
      </c>
      <c r="I38" s="133">
        <v>0</v>
      </c>
      <c r="J38" s="132">
        <f t="shared" si="7"/>
        <v>5580</v>
      </c>
      <c r="K38" s="133">
        <f>5900-320</f>
        <v>5580</v>
      </c>
      <c r="L38" s="133">
        <v>0</v>
      </c>
      <c r="M38" s="133">
        <v>0</v>
      </c>
      <c r="N38" s="133">
        <v>0</v>
      </c>
      <c r="O38" s="132">
        <f t="shared" si="5"/>
        <v>4571</v>
      </c>
      <c r="P38" s="133">
        <v>4571</v>
      </c>
      <c r="Q38" s="133">
        <v>0</v>
      </c>
      <c r="R38" s="133">
        <v>0</v>
      </c>
      <c r="S38" s="133">
        <v>0</v>
      </c>
      <c r="T38" s="132">
        <f t="shared" si="8"/>
        <v>1688</v>
      </c>
      <c r="U38" s="133">
        <v>1688</v>
      </c>
      <c r="V38" s="133">
        <v>0</v>
      </c>
      <c r="W38" s="133">
        <v>0</v>
      </c>
      <c r="X38" s="133">
        <v>0</v>
      </c>
      <c r="Y38" s="132">
        <f t="shared" si="4"/>
        <v>0</v>
      </c>
      <c r="Z38" s="133">
        <v>0</v>
      </c>
      <c r="AA38" s="133">
        <v>0</v>
      </c>
      <c r="AB38" s="133">
        <v>0</v>
      </c>
      <c r="AC38" s="133">
        <v>0</v>
      </c>
      <c r="AD38" s="135">
        <f t="shared" si="9"/>
        <v>12175</v>
      </c>
      <c r="AE38" s="33"/>
      <c r="AG38" s="143"/>
      <c r="AH38" s="144"/>
    </row>
    <row r="39" spans="1:34" s="54" customFormat="1" ht="57" customHeight="1">
      <c r="A39" s="51" t="s">
        <v>115</v>
      </c>
      <c r="B39" s="183" t="s">
        <v>154</v>
      </c>
      <c r="C39" s="52" t="s">
        <v>138</v>
      </c>
      <c r="D39" s="53" t="s">
        <v>131</v>
      </c>
      <c r="E39" s="132">
        <f t="shared" si="6"/>
        <v>687</v>
      </c>
      <c r="F39" s="133">
        <f>875-188</f>
        <v>687</v>
      </c>
      <c r="G39" s="133">
        <v>0</v>
      </c>
      <c r="H39" s="133">
        <v>0</v>
      </c>
      <c r="I39" s="133">
        <v>0</v>
      </c>
      <c r="J39" s="132">
        <f t="shared" si="7"/>
        <v>0</v>
      </c>
      <c r="K39" s="133">
        <v>0</v>
      </c>
      <c r="L39" s="133">
        <v>0</v>
      </c>
      <c r="M39" s="133">
        <v>0</v>
      </c>
      <c r="N39" s="133">
        <v>0</v>
      </c>
      <c r="O39" s="132">
        <f t="shared" si="5"/>
        <v>0</v>
      </c>
      <c r="P39" s="133">
        <v>0</v>
      </c>
      <c r="Q39" s="133">
        <v>0</v>
      </c>
      <c r="R39" s="133">
        <v>0</v>
      </c>
      <c r="S39" s="133">
        <v>0</v>
      </c>
      <c r="T39" s="132">
        <f t="shared" si="8"/>
        <v>0</v>
      </c>
      <c r="U39" s="133">
        <v>0</v>
      </c>
      <c r="V39" s="133">
        <v>0</v>
      </c>
      <c r="W39" s="133">
        <v>0</v>
      </c>
      <c r="X39" s="133">
        <v>0</v>
      </c>
      <c r="Y39" s="132">
        <f t="shared" si="4"/>
        <v>264954</v>
      </c>
      <c r="Z39" s="133">
        <v>13247</v>
      </c>
      <c r="AA39" s="133">
        <v>251707</v>
      </c>
      <c r="AB39" s="133">
        <v>0</v>
      </c>
      <c r="AC39" s="133">
        <v>0</v>
      </c>
      <c r="AD39" s="135">
        <f t="shared" si="9"/>
        <v>265641</v>
      </c>
      <c r="AE39" s="33"/>
      <c r="AG39" s="143"/>
      <c r="AH39" s="144"/>
    </row>
    <row r="40" spans="1:34" s="54" customFormat="1" ht="165.75" customHeight="1">
      <c r="A40" s="51" t="s">
        <v>146</v>
      </c>
      <c r="B40" s="183" t="s">
        <v>158</v>
      </c>
      <c r="C40" s="52" t="s">
        <v>173</v>
      </c>
      <c r="D40" s="53">
        <v>2023</v>
      </c>
      <c r="E40" s="132">
        <f t="shared" si="6"/>
        <v>0</v>
      </c>
      <c r="F40" s="133">
        <v>0</v>
      </c>
      <c r="G40" s="133">
        <v>0</v>
      </c>
      <c r="H40" s="133">
        <v>0</v>
      </c>
      <c r="I40" s="133">
        <v>0</v>
      </c>
      <c r="J40" s="132">
        <f t="shared" si="7"/>
        <v>12059</v>
      </c>
      <c r="K40" s="133">
        <v>3015</v>
      </c>
      <c r="L40" s="133">
        <v>9044</v>
      </c>
      <c r="M40" s="133">
        <v>0</v>
      </c>
      <c r="N40" s="133">
        <v>0</v>
      </c>
      <c r="O40" s="132">
        <f t="shared" si="5"/>
        <v>0</v>
      </c>
      <c r="P40" s="133">
        <v>0</v>
      </c>
      <c r="Q40" s="133">
        <v>0</v>
      </c>
      <c r="R40" s="133">
        <v>0</v>
      </c>
      <c r="S40" s="133">
        <v>0</v>
      </c>
      <c r="T40" s="132">
        <f t="shared" si="8"/>
        <v>0</v>
      </c>
      <c r="U40" s="133">
        <v>0</v>
      </c>
      <c r="V40" s="133">
        <v>0</v>
      </c>
      <c r="W40" s="133">
        <v>0</v>
      </c>
      <c r="X40" s="133">
        <v>0</v>
      </c>
      <c r="Y40" s="132">
        <f t="shared" si="4"/>
        <v>0</v>
      </c>
      <c r="Z40" s="133">
        <v>0</v>
      </c>
      <c r="AA40" s="133">
        <v>0</v>
      </c>
      <c r="AB40" s="133">
        <v>0</v>
      </c>
      <c r="AC40" s="133">
        <v>0</v>
      </c>
      <c r="AD40" s="135">
        <f t="shared" si="9"/>
        <v>12059</v>
      </c>
      <c r="AE40" s="33"/>
      <c r="AG40" s="143"/>
      <c r="AH40" s="144"/>
    </row>
    <row r="41" spans="1:34" s="54" customFormat="1" ht="40.5" customHeight="1">
      <c r="A41" s="51" t="s">
        <v>185</v>
      </c>
      <c r="B41" s="183" t="s">
        <v>187</v>
      </c>
      <c r="C41" s="52" t="s">
        <v>188</v>
      </c>
      <c r="D41" s="53">
        <v>2023</v>
      </c>
      <c r="E41" s="132">
        <f t="shared" si="6"/>
        <v>0</v>
      </c>
      <c r="F41" s="133">
        <v>0</v>
      </c>
      <c r="G41" s="133">
        <v>0</v>
      </c>
      <c r="H41" s="133">
        <v>0</v>
      </c>
      <c r="I41" s="133">
        <v>0</v>
      </c>
      <c r="J41" s="132">
        <f t="shared" si="7"/>
        <v>905</v>
      </c>
      <c r="K41" s="133">
        <f>487+418</f>
        <v>905</v>
      </c>
      <c r="L41" s="133">
        <v>0</v>
      </c>
      <c r="M41" s="133">
        <v>0</v>
      </c>
      <c r="N41" s="133">
        <v>0</v>
      </c>
      <c r="O41" s="132">
        <f t="shared" si="5"/>
        <v>0</v>
      </c>
      <c r="P41" s="133">
        <v>0</v>
      </c>
      <c r="Q41" s="133">
        <v>0</v>
      </c>
      <c r="R41" s="133">
        <v>0</v>
      </c>
      <c r="S41" s="133">
        <v>0</v>
      </c>
      <c r="T41" s="132">
        <f t="shared" si="8"/>
        <v>0</v>
      </c>
      <c r="U41" s="133">
        <v>0</v>
      </c>
      <c r="V41" s="133">
        <v>0</v>
      </c>
      <c r="W41" s="133">
        <v>0</v>
      </c>
      <c r="X41" s="133">
        <v>0</v>
      </c>
      <c r="Y41" s="132">
        <f>Z41+AA41+AB41+AC41</f>
        <v>0</v>
      </c>
      <c r="Z41" s="133">
        <v>0</v>
      </c>
      <c r="AA41" s="133">
        <v>0</v>
      </c>
      <c r="AB41" s="133">
        <v>0</v>
      </c>
      <c r="AC41" s="133">
        <v>0</v>
      </c>
      <c r="AD41" s="135">
        <f t="shared" si="9"/>
        <v>905</v>
      </c>
      <c r="AE41" s="33"/>
      <c r="AG41" s="143"/>
      <c r="AH41" s="144"/>
    </row>
    <row r="42" spans="1:34" s="54" customFormat="1" ht="69" customHeight="1">
      <c r="A42" s="51" t="s">
        <v>186</v>
      </c>
      <c r="B42" s="183" t="s">
        <v>189</v>
      </c>
      <c r="C42" s="52" t="s">
        <v>191</v>
      </c>
      <c r="D42" s="53">
        <v>2023</v>
      </c>
      <c r="E42" s="132">
        <f t="shared" si="6"/>
        <v>0</v>
      </c>
      <c r="F42" s="133">
        <v>0</v>
      </c>
      <c r="G42" s="133">
        <v>0</v>
      </c>
      <c r="H42" s="133">
        <v>0</v>
      </c>
      <c r="I42" s="133">
        <v>0</v>
      </c>
      <c r="J42" s="132">
        <f t="shared" si="7"/>
        <v>429</v>
      </c>
      <c r="K42" s="133">
        <v>429</v>
      </c>
      <c r="L42" s="133">
        <v>0</v>
      </c>
      <c r="M42" s="133">
        <v>0</v>
      </c>
      <c r="N42" s="133">
        <v>0</v>
      </c>
      <c r="O42" s="132">
        <f t="shared" si="5"/>
        <v>0</v>
      </c>
      <c r="P42" s="133">
        <v>0</v>
      </c>
      <c r="Q42" s="133">
        <v>0</v>
      </c>
      <c r="R42" s="133">
        <v>0</v>
      </c>
      <c r="S42" s="133">
        <v>0</v>
      </c>
      <c r="T42" s="132">
        <f t="shared" si="8"/>
        <v>0</v>
      </c>
      <c r="U42" s="133">
        <v>0</v>
      </c>
      <c r="V42" s="133">
        <v>0</v>
      </c>
      <c r="W42" s="133">
        <v>0</v>
      </c>
      <c r="X42" s="133">
        <v>0</v>
      </c>
      <c r="Y42" s="132">
        <f>Z42+AA42+AB42+AC42</f>
        <v>0</v>
      </c>
      <c r="Z42" s="133">
        <v>0</v>
      </c>
      <c r="AA42" s="133">
        <v>0</v>
      </c>
      <c r="AB42" s="133">
        <v>0</v>
      </c>
      <c r="AC42" s="133">
        <v>0</v>
      </c>
      <c r="AD42" s="135">
        <f t="shared" si="9"/>
        <v>429</v>
      </c>
      <c r="AE42" s="33"/>
      <c r="AG42" s="143"/>
      <c r="AH42" s="144"/>
    </row>
    <row r="43" spans="1:34" s="60" customFormat="1" ht="37.5" customHeight="1">
      <c r="A43" s="57"/>
      <c r="B43" s="186" t="s">
        <v>162</v>
      </c>
      <c r="C43" s="58"/>
      <c r="D43" s="42"/>
      <c r="E43" s="134">
        <f>SUM(E12:E42)</f>
        <v>8905</v>
      </c>
      <c r="F43" s="134">
        <f aca="true" t="shared" si="10" ref="F43:AC43">SUM(F12:F42)</f>
        <v>8905</v>
      </c>
      <c r="G43" s="134">
        <f t="shared" si="10"/>
        <v>0</v>
      </c>
      <c r="H43" s="134">
        <f t="shared" si="10"/>
        <v>0</v>
      </c>
      <c r="I43" s="134">
        <f t="shared" si="10"/>
        <v>0</v>
      </c>
      <c r="J43" s="134">
        <f>SUM(J12:J42)</f>
        <v>47275</v>
      </c>
      <c r="K43" s="134">
        <f t="shared" si="10"/>
        <v>22758</v>
      </c>
      <c r="L43" s="134">
        <f t="shared" si="10"/>
        <v>24517</v>
      </c>
      <c r="M43" s="134">
        <f t="shared" si="10"/>
        <v>0</v>
      </c>
      <c r="N43" s="134">
        <f t="shared" si="10"/>
        <v>0</v>
      </c>
      <c r="O43" s="134">
        <f t="shared" si="10"/>
        <v>5586</v>
      </c>
      <c r="P43" s="134">
        <f t="shared" si="10"/>
        <v>5586</v>
      </c>
      <c r="Q43" s="134">
        <f t="shared" si="10"/>
        <v>0</v>
      </c>
      <c r="R43" s="134">
        <f t="shared" si="10"/>
        <v>0</v>
      </c>
      <c r="S43" s="134">
        <f t="shared" si="10"/>
        <v>0</v>
      </c>
      <c r="T43" s="134">
        <f t="shared" si="10"/>
        <v>3800</v>
      </c>
      <c r="U43" s="134">
        <f t="shared" si="10"/>
        <v>3800</v>
      </c>
      <c r="V43" s="134">
        <f t="shared" si="10"/>
        <v>0</v>
      </c>
      <c r="W43" s="134">
        <f t="shared" si="10"/>
        <v>0</v>
      </c>
      <c r="X43" s="134">
        <f t="shared" si="10"/>
        <v>0</v>
      </c>
      <c r="Y43" s="134">
        <f t="shared" si="10"/>
        <v>1782716</v>
      </c>
      <c r="Z43" s="134">
        <f t="shared" si="10"/>
        <v>159600</v>
      </c>
      <c r="AA43" s="134">
        <f t="shared" si="10"/>
        <v>1294411</v>
      </c>
      <c r="AB43" s="134">
        <f t="shared" si="10"/>
        <v>328705</v>
      </c>
      <c r="AC43" s="134">
        <f t="shared" si="10"/>
        <v>0</v>
      </c>
      <c r="AD43" s="134">
        <f>SUM(AD12:AD42)</f>
        <v>1848282</v>
      </c>
      <c r="AE43" s="59"/>
      <c r="AF43" s="59"/>
      <c r="AG43" s="149"/>
      <c r="AH43" s="149"/>
    </row>
    <row r="44" spans="1:54" s="63" customFormat="1" ht="47.25" customHeight="1">
      <c r="A44" s="201" t="s">
        <v>180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61"/>
      <c r="AF44" s="61"/>
      <c r="AG44" s="150"/>
      <c r="AH44" s="151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</row>
    <row r="45" spans="1:49" ht="75.75" customHeight="1">
      <c r="A45" s="51" t="s">
        <v>7</v>
      </c>
      <c r="B45" s="185" t="s">
        <v>27</v>
      </c>
      <c r="C45" s="52" t="s">
        <v>28</v>
      </c>
      <c r="D45" s="53" t="s">
        <v>61</v>
      </c>
      <c r="E45" s="132">
        <f>F45+G45+H45+I45</f>
        <v>22997</v>
      </c>
      <c r="F45" s="133">
        <f>22557+440</f>
        <v>22997</v>
      </c>
      <c r="G45" s="133">
        <v>0</v>
      </c>
      <c r="H45" s="133">
        <v>0</v>
      </c>
      <c r="I45" s="133">
        <v>0</v>
      </c>
      <c r="J45" s="132">
        <f>K45+L45+M45+N45</f>
        <v>27595</v>
      </c>
      <c r="K45" s="133">
        <f>26614+981</f>
        <v>27595</v>
      </c>
      <c r="L45" s="133">
        <v>0</v>
      </c>
      <c r="M45" s="133">
        <v>0</v>
      </c>
      <c r="N45" s="133">
        <v>0</v>
      </c>
      <c r="O45" s="132">
        <f>P45+Q45+R45+S45</f>
        <v>26614</v>
      </c>
      <c r="P45" s="133">
        <v>26614</v>
      </c>
      <c r="Q45" s="133">
        <v>0</v>
      </c>
      <c r="R45" s="133">
        <v>0</v>
      </c>
      <c r="S45" s="133">
        <v>0</v>
      </c>
      <c r="T45" s="132">
        <f>U45+V45+W45+X45</f>
        <v>26614</v>
      </c>
      <c r="U45" s="133">
        <v>26614</v>
      </c>
      <c r="V45" s="133">
        <v>0</v>
      </c>
      <c r="W45" s="133">
        <v>0</v>
      </c>
      <c r="X45" s="133">
        <v>0</v>
      </c>
      <c r="Y45" s="132">
        <f>Z45+AA45+AB45+AC45</f>
        <v>26614</v>
      </c>
      <c r="Z45" s="133">
        <v>26614</v>
      </c>
      <c r="AA45" s="133">
        <v>0</v>
      </c>
      <c r="AB45" s="133">
        <v>0</v>
      </c>
      <c r="AC45" s="133">
        <v>0</v>
      </c>
      <c r="AD45" s="135">
        <f>E45+J45+O45+T45+Y45</f>
        <v>130434</v>
      </c>
      <c r="AE45" s="33"/>
      <c r="AF45" s="64"/>
      <c r="AG45" s="152"/>
      <c r="AH45" s="153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</row>
    <row r="46" spans="1:49" ht="65.25" customHeight="1">
      <c r="A46" s="51" t="s">
        <v>12</v>
      </c>
      <c r="B46" s="185" t="s">
        <v>50</v>
      </c>
      <c r="C46" s="52" t="s">
        <v>28</v>
      </c>
      <c r="D46" s="53">
        <v>2026</v>
      </c>
      <c r="E46" s="132">
        <f>F46+G46+H46+I46</f>
        <v>0</v>
      </c>
      <c r="F46" s="133">
        <v>0</v>
      </c>
      <c r="G46" s="133">
        <v>0</v>
      </c>
      <c r="H46" s="133">
        <v>0</v>
      </c>
      <c r="I46" s="133">
        <v>0</v>
      </c>
      <c r="J46" s="132">
        <f>K46+L46+M46+N46</f>
        <v>0</v>
      </c>
      <c r="K46" s="133">
        <v>0</v>
      </c>
      <c r="L46" s="133">
        <v>0</v>
      </c>
      <c r="M46" s="133">
        <v>0</v>
      </c>
      <c r="N46" s="133">
        <v>0</v>
      </c>
      <c r="O46" s="132">
        <f>P46+Q46+R46+S46</f>
        <v>0</v>
      </c>
      <c r="P46" s="133">
        <v>0</v>
      </c>
      <c r="Q46" s="133">
        <v>0</v>
      </c>
      <c r="R46" s="133">
        <v>0</v>
      </c>
      <c r="S46" s="133">
        <v>0</v>
      </c>
      <c r="T46" s="132">
        <f>U46+V46+W46+X46</f>
        <v>0</v>
      </c>
      <c r="U46" s="133">
        <v>0</v>
      </c>
      <c r="V46" s="133">
        <v>0</v>
      </c>
      <c r="W46" s="133">
        <v>0</v>
      </c>
      <c r="X46" s="133">
        <v>0</v>
      </c>
      <c r="Y46" s="132">
        <f>Z46+AA46+AB46+AC46</f>
        <v>2982</v>
      </c>
      <c r="Z46" s="133">
        <f>994+1988</f>
        <v>2982</v>
      </c>
      <c r="AA46" s="133">
        <v>0</v>
      </c>
      <c r="AB46" s="133">
        <v>0</v>
      </c>
      <c r="AC46" s="133">
        <v>0</v>
      </c>
      <c r="AD46" s="135">
        <f>E46+J46+O46+T46+Y46</f>
        <v>2982</v>
      </c>
      <c r="AE46" s="33"/>
      <c r="AF46" s="64"/>
      <c r="AG46" s="152"/>
      <c r="AH46" s="153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</row>
    <row r="47" spans="1:49" ht="209.25" customHeight="1">
      <c r="A47" s="51" t="s">
        <v>13</v>
      </c>
      <c r="B47" s="185" t="s">
        <v>66</v>
      </c>
      <c r="C47" s="52" t="s">
        <v>174</v>
      </c>
      <c r="D47" s="53" t="s">
        <v>61</v>
      </c>
      <c r="E47" s="132">
        <f>F47+G47+H47+I47</f>
        <v>7410</v>
      </c>
      <c r="F47" s="133">
        <f>5500+1933-12-11</f>
        <v>7410</v>
      </c>
      <c r="G47" s="133">
        <v>0</v>
      </c>
      <c r="H47" s="133">
        <v>0</v>
      </c>
      <c r="I47" s="133">
        <v>0</v>
      </c>
      <c r="J47" s="132">
        <f>K47+L47+M47+N47</f>
        <v>7433</v>
      </c>
      <c r="K47" s="133">
        <v>7433</v>
      </c>
      <c r="L47" s="133">
        <v>0</v>
      </c>
      <c r="M47" s="133">
        <v>0</v>
      </c>
      <c r="N47" s="133">
        <v>0</v>
      </c>
      <c r="O47" s="132">
        <f>P47+Q47+R47+S47</f>
        <v>7433</v>
      </c>
      <c r="P47" s="133">
        <v>7433</v>
      </c>
      <c r="Q47" s="133">
        <v>0</v>
      </c>
      <c r="R47" s="133">
        <v>0</v>
      </c>
      <c r="S47" s="133">
        <v>0</v>
      </c>
      <c r="T47" s="132">
        <f>U47+V47+W47+X47</f>
        <v>7433</v>
      </c>
      <c r="U47" s="133">
        <v>7433</v>
      </c>
      <c r="V47" s="133">
        <v>0</v>
      </c>
      <c r="W47" s="133">
        <v>0</v>
      </c>
      <c r="X47" s="133">
        <v>0</v>
      </c>
      <c r="Y47" s="132">
        <f>Z47+AA47+AB47+AC47</f>
        <v>7433</v>
      </c>
      <c r="Z47" s="133">
        <v>7433</v>
      </c>
      <c r="AA47" s="133">
        <v>0</v>
      </c>
      <c r="AB47" s="133">
        <v>0</v>
      </c>
      <c r="AC47" s="133">
        <v>0</v>
      </c>
      <c r="AD47" s="135">
        <f>E47+J47+O47+T47+Y47</f>
        <v>37142</v>
      </c>
      <c r="AE47" s="33"/>
      <c r="AF47" s="64"/>
      <c r="AG47" s="152"/>
      <c r="AH47" s="153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</row>
    <row r="48" spans="1:49" ht="88.5" customHeight="1">
      <c r="A48" s="51" t="s">
        <v>49</v>
      </c>
      <c r="B48" s="185" t="s">
        <v>67</v>
      </c>
      <c r="C48" s="52" t="s">
        <v>28</v>
      </c>
      <c r="D48" s="53">
        <v>2026</v>
      </c>
      <c r="E48" s="132">
        <f>F48+G48+H48+I48</f>
        <v>0</v>
      </c>
      <c r="F48" s="133">
        <v>0</v>
      </c>
      <c r="G48" s="133">
        <v>0</v>
      </c>
      <c r="H48" s="133">
        <v>0</v>
      </c>
      <c r="I48" s="133">
        <v>0</v>
      </c>
      <c r="J48" s="132">
        <f>K48+L48+M48+N48</f>
        <v>0</v>
      </c>
      <c r="K48" s="133">
        <v>0</v>
      </c>
      <c r="L48" s="133">
        <v>0</v>
      </c>
      <c r="M48" s="133">
        <v>0</v>
      </c>
      <c r="N48" s="133">
        <v>0</v>
      </c>
      <c r="O48" s="132">
        <f>P48+Q48+R48+S48</f>
        <v>0</v>
      </c>
      <c r="P48" s="133">
        <v>0</v>
      </c>
      <c r="Q48" s="133">
        <v>0</v>
      </c>
      <c r="R48" s="133">
        <v>0</v>
      </c>
      <c r="S48" s="133">
        <v>0</v>
      </c>
      <c r="T48" s="132">
        <f>U48+V48+W48+X48</f>
        <v>0</v>
      </c>
      <c r="U48" s="133">
        <v>0</v>
      </c>
      <c r="V48" s="133">
        <v>0</v>
      </c>
      <c r="W48" s="133">
        <v>0</v>
      </c>
      <c r="X48" s="133">
        <v>0</v>
      </c>
      <c r="Y48" s="132">
        <f>Z48+AA48+AB48+AC48</f>
        <v>312</v>
      </c>
      <c r="Z48" s="133">
        <v>312</v>
      </c>
      <c r="AA48" s="133">
        <v>0</v>
      </c>
      <c r="AB48" s="133">
        <v>0</v>
      </c>
      <c r="AC48" s="133">
        <v>0</v>
      </c>
      <c r="AD48" s="135">
        <f>E48+J48+O48+T48+Y48</f>
        <v>312</v>
      </c>
      <c r="AE48" s="33"/>
      <c r="AF48" s="64"/>
      <c r="AG48" s="152"/>
      <c r="AH48" s="153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</row>
    <row r="49" spans="1:54" s="68" customFormat="1" ht="44.25" customHeight="1">
      <c r="A49" s="57"/>
      <c r="B49" s="187" t="s">
        <v>163</v>
      </c>
      <c r="C49" s="58"/>
      <c r="D49" s="42"/>
      <c r="E49" s="134">
        <f>SUM(E45:E48)</f>
        <v>30407</v>
      </c>
      <c r="F49" s="134">
        <f aca="true" t="shared" si="11" ref="F49:AD49">SUM(F45:F48)</f>
        <v>30407</v>
      </c>
      <c r="G49" s="134">
        <f t="shared" si="11"/>
        <v>0</v>
      </c>
      <c r="H49" s="134">
        <f t="shared" si="11"/>
        <v>0</v>
      </c>
      <c r="I49" s="134">
        <f t="shared" si="11"/>
        <v>0</v>
      </c>
      <c r="J49" s="134">
        <f t="shared" si="11"/>
        <v>35028</v>
      </c>
      <c r="K49" s="134">
        <f t="shared" si="11"/>
        <v>35028</v>
      </c>
      <c r="L49" s="134">
        <f t="shared" si="11"/>
        <v>0</v>
      </c>
      <c r="M49" s="134">
        <f t="shared" si="11"/>
        <v>0</v>
      </c>
      <c r="N49" s="134">
        <f t="shared" si="11"/>
        <v>0</v>
      </c>
      <c r="O49" s="134">
        <f t="shared" si="11"/>
        <v>34047</v>
      </c>
      <c r="P49" s="134">
        <f t="shared" si="11"/>
        <v>34047</v>
      </c>
      <c r="Q49" s="134">
        <f t="shared" si="11"/>
        <v>0</v>
      </c>
      <c r="R49" s="134">
        <f t="shared" si="11"/>
        <v>0</v>
      </c>
      <c r="S49" s="134">
        <f t="shared" si="11"/>
        <v>0</v>
      </c>
      <c r="T49" s="134">
        <f t="shared" si="11"/>
        <v>34047</v>
      </c>
      <c r="U49" s="134">
        <f t="shared" si="11"/>
        <v>34047</v>
      </c>
      <c r="V49" s="134">
        <f t="shared" si="11"/>
        <v>0</v>
      </c>
      <c r="W49" s="134">
        <f t="shared" si="11"/>
        <v>0</v>
      </c>
      <c r="X49" s="134">
        <f t="shared" si="11"/>
        <v>0</v>
      </c>
      <c r="Y49" s="134">
        <f t="shared" si="11"/>
        <v>37341</v>
      </c>
      <c r="Z49" s="134">
        <f t="shared" si="11"/>
        <v>37341</v>
      </c>
      <c r="AA49" s="134">
        <f t="shared" si="11"/>
        <v>0</v>
      </c>
      <c r="AB49" s="134">
        <f t="shared" si="11"/>
        <v>0</v>
      </c>
      <c r="AC49" s="134">
        <f t="shared" si="11"/>
        <v>0</v>
      </c>
      <c r="AD49" s="134">
        <f t="shared" si="11"/>
        <v>170870</v>
      </c>
      <c r="AE49" s="65"/>
      <c r="AF49" s="66"/>
      <c r="AG49" s="154"/>
      <c r="AH49" s="154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</row>
    <row r="50" spans="1:54" s="70" customFormat="1" ht="61.5" customHeight="1">
      <c r="A50" s="221" t="s">
        <v>181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33"/>
      <c r="AG50" s="155"/>
      <c r="AH50" s="156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</row>
    <row r="51" spans="1:54" s="70" customFormat="1" ht="396" customHeight="1">
      <c r="A51" s="51" t="s">
        <v>69</v>
      </c>
      <c r="B51" s="185" t="s">
        <v>139</v>
      </c>
      <c r="C51" s="52" t="s">
        <v>175</v>
      </c>
      <c r="D51" s="53" t="s">
        <v>61</v>
      </c>
      <c r="E51" s="132">
        <f>F51+G51+H51+I51</f>
        <v>601962</v>
      </c>
      <c r="F51" s="133">
        <f>595365+5275+1322</f>
        <v>601962</v>
      </c>
      <c r="G51" s="133">
        <v>0</v>
      </c>
      <c r="H51" s="133">
        <v>0</v>
      </c>
      <c r="I51" s="133">
        <v>0</v>
      </c>
      <c r="J51" s="132">
        <f>K51+L51+M51+N51</f>
        <v>673410</v>
      </c>
      <c r="K51" s="133">
        <f>653530+9855+5754+4271</f>
        <v>673410</v>
      </c>
      <c r="L51" s="133">
        <v>0</v>
      </c>
      <c r="M51" s="133">
        <v>0</v>
      </c>
      <c r="N51" s="133">
        <v>0</v>
      </c>
      <c r="O51" s="132">
        <f>P51+Q51+R51+S51</f>
        <v>653530</v>
      </c>
      <c r="P51" s="133">
        <v>653530</v>
      </c>
      <c r="Q51" s="133">
        <v>0</v>
      </c>
      <c r="R51" s="133">
        <v>0</v>
      </c>
      <c r="S51" s="133">
        <v>0</v>
      </c>
      <c r="T51" s="132">
        <f aca="true" t="shared" si="12" ref="T51:T59">U51+V51+W51+X51</f>
        <v>653530</v>
      </c>
      <c r="U51" s="133">
        <v>653530</v>
      </c>
      <c r="V51" s="133">
        <v>0</v>
      </c>
      <c r="W51" s="133">
        <v>0</v>
      </c>
      <c r="X51" s="133">
        <v>0</v>
      </c>
      <c r="Y51" s="132">
        <f aca="true" t="shared" si="13" ref="Y51:Y59">Z51+AA51+AB51+AC51</f>
        <v>653530</v>
      </c>
      <c r="Z51" s="133">
        <v>653530</v>
      </c>
      <c r="AA51" s="133">
        <v>0</v>
      </c>
      <c r="AB51" s="133">
        <v>0</v>
      </c>
      <c r="AC51" s="133">
        <v>0</v>
      </c>
      <c r="AD51" s="135">
        <f>E51+J51+O51+T51+Y51</f>
        <v>3235962</v>
      </c>
      <c r="AE51" s="33"/>
      <c r="AG51" s="155"/>
      <c r="AH51" s="156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</row>
    <row r="52" spans="1:34" s="54" customFormat="1" ht="76.5" customHeight="1">
      <c r="A52" s="51" t="s">
        <v>70</v>
      </c>
      <c r="B52" s="185" t="s">
        <v>68</v>
      </c>
      <c r="C52" s="52" t="s">
        <v>176</v>
      </c>
      <c r="D52" s="53" t="s">
        <v>61</v>
      </c>
      <c r="E52" s="132">
        <f>F52+G52+H52+I52</f>
        <v>1830</v>
      </c>
      <c r="F52" s="133">
        <v>1830</v>
      </c>
      <c r="G52" s="133">
        <v>0</v>
      </c>
      <c r="H52" s="133">
        <v>0</v>
      </c>
      <c r="I52" s="133">
        <v>0</v>
      </c>
      <c r="J52" s="132">
        <f>K52+L52+M52+N52</f>
        <v>1830</v>
      </c>
      <c r="K52" s="133">
        <v>1830</v>
      </c>
      <c r="L52" s="133">
        <v>0</v>
      </c>
      <c r="M52" s="133">
        <v>0</v>
      </c>
      <c r="N52" s="133">
        <v>0</v>
      </c>
      <c r="O52" s="132">
        <f>P52+Q52+R52+S52</f>
        <v>1830</v>
      </c>
      <c r="P52" s="133">
        <v>1830</v>
      </c>
      <c r="Q52" s="133">
        <v>0</v>
      </c>
      <c r="R52" s="133">
        <v>0</v>
      </c>
      <c r="S52" s="133">
        <v>0</v>
      </c>
      <c r="T52" s="132">
        <f t="shared" si="12"/>
        <v>1830</v>
      </c>
      <c r="U52" s="133">
        <v>1830</v>
      </c>
      <c r="V52" s="133">
        <v>0</v>
      </c>
      <c r="W52" s="133">
        <v>0</v>
      </c>
      <c r="X52" s="133">
        <v>0</v>
      </c>
      <c r="Y52" s="132">
        <f t="shared" si="13"/>
        <v>1830</v>
      </c>
      <c r="Z52" s="133">
        <v>1830</v>
      </c>
      <c r="AA52" s="133">
        <v>0</v>
      </c>
      <c r="AB52" s="133">
        <v>0</v>
      </c>
      <c r="AC52" s="133">
        <v>0</v>
      </c>
      <c r="AD52" s="135">
        <f>E52+J52+O52+T52+Y52</f>
        <v>9150</v>
      </c>
      <c r="AE52" s="33"/>
      <c r="AG52" s="143"/>
      <c r="AH52" s="144"/>
    </row>
    <row r="53" spans="1:54" s="70" customFormat="1" ht="58.5" customHeight="1">
      <c r="A53" s="51" t="s">
        <v>71</v>
      </c>
      <c r="B53" s="185" t="s">
        <v>31</v>
      </c>
      <c r="C53" s="52" t="s">
        <v>140</v>
      </c>
      <c r="D53" s="53" t="s">
        <v>61</v>
      </c>
      <c r="E53" s="132">
        <f aca="true" t="shared" si="14" ref="E53:E59">F53+G53+H53+I53</f>
        <v>13964</v>
      </c>
      <c r="F53" s="133">
        <f>6812+6813+339</f>
        <v>13964</v>
      </c>
      <c r="G53" s="133">
        <v>0</v>
      </c>
      <c r="H53" s="133">
        <v>0</v>
      </c>
      <c r="I53" s="133">
        <v>0</v>
      </c>
      <c r="J53" s="132">
        <f aca="true" t="shared" si="15" ref="J53:J59">K53+L53+M53+N53</f>
        <v>13627</v>
      </c>
      <c r="K53" s="133">
        <f>13282+345</f>
        <v>13627</v>
      </c>
      <c r="L53" s="133">
        <v>0</v>
      </c>
      <c r="M53" s="133">
        <v>0</v>
      </c>
      <c r="N53" s="133">
        <v>0</v>
      </c>
      <c r="O53" s="132">
        <f aca="true" t="shared" si="16" ref="O53:O59">P53+Q53+R53+S53</f>
        <v>13282</v>
      </c>
      <c r="P53" s="133">
        <v>13282</v>
      </c>
      <c r="Q53" s="133">
        <v>0</v>
      </c>
      <c r="R53" s="133">
        <v>0</v>
      </c>
      <c r="S53" s="133">
        <v>0</v>
      </c>
      <c r="T53" s="132">
        <f t="shared" si="12"/>
        <v>13282</v>
      </c>
      <c r="U53" s="133">
        <v>13282</v>
      </c>
      <c r="V53" s="133">
        <v>0</v>
      </c>
      <c r="W53" s="133">
        <v>0</v>
      </c>
      <c r="X53" s="133">
        <v>0</v>
      </c>
      <c r="Y53" s="132">
        <f t="shared" si="13"/>
        <v>13282</v>
      </c>
      <c r="Z53" s="133">
        <v>13282</v>
      </c>
      <c r="AA53" s="133">
        <v>0</v>
      </c>
      <c r="AB53" s="133">
        <v>0</v>
      </c>
      <c r="AC53" s="133">
        <v>0</v>
      </c>
      <c r="AD53" s="135">
        <f aca="true" t="shared" si="17" ref="AD53:AD59">E53+J53+O53+T53+Y53</f>
        <v>67437</v>
      </c>
      <c r="AE53" s="33"/>
      <c r="AG53" s="155"/>
      <c r="AH53" s="156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</row>
    <row r="54" spans="1:54" s="70" customFormat="1" ht="188.25" customHeight="1">
      <c r="A54" s="51" t="s">
        <v>29</v>
      </c>
      <c r="B54" s="185" t="s">
        <v>116</v>
      </c>
      <c r="C54" s="52" t="s">
        <v>175</v>
      </c>
      <c r="D54" s="53" t="s">
        <v>131</v>
      </c>
      <c r="E54" s="132">
        <f t="shared" si="14"/>
        <v>1500</v>
      </c>
      <c r="F54" s="133">
        <v>1500</v>
      </c>
      <c r="G54" s="133">
        <v>0</v>
      </c>
      <c r="H54" s="133">
        <v>0</v>
      </c>
      <c r="I54" s="133">
        <v>0</v>
      </c>
      <c r="J54" s="132">
        <f t="shared" si="15"/>
        <v>0</v>
      </c>
      <c r="K54" s="133">
        <v>0</v>
      </c>
      <c r="L54" s="133">
        <v>0</v>
      </c>
      <c r="M54" s="133">
        <v>0</v>
      </c>
      <c r="N54" s="133">
        <v>0</v>
      </c>
      <c r="O54" s="132">
        <f>P54+Q54+R54+S54</f>
        <v>0</v>
      </c>
      <c r="P54" s="133">
        <v>0</v>
      </c>
      <c r="Q54" s="133">
        <v>0</v>
      </c>
      <c r="R54" s="133">
        <v>0</v>
      </c>
      <c r="S54" s="133">
        <v>0</v>
      </c>
      <c r="T54" s="132">
        <f t="shared" si="12"/>
        <v>0</v>
      </c>
      <c r="U54" s="133">
        <v>0</v>
      </c>
      <c r="V54" s="133">
        <v>0</v>
      </c>
      <c r="W54" s="133">
        <v>0</v>
      </c>
      <c r="X54" s="133">
        <v>0</v>
      </c>
      <c r="Y54" s="132">
        <f t="shared" si="13"/>
        <v>18000</v>
      </c>
      <c r="Z54" s="133">
        <f>10000+8000</f>
        <v>18000</v>
      </c>
      <c r="AA54" s="133">
        <v>0</v>
      </c>
      <c r="AB54" s="133">
        <v>0</v>
      </c>
      <c r="AC54" s="133">
        <v>0</v>
      </c>
      <c r="AD54" s="135">
        <f t="shared" si="17"/>
        <v>19500</v>
      </c>
      <c r="AE54" s="33"/>
      <c r="AG54" s="155"/>
      <c r="AH54" s="156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</row>
    <row r="55" spans="1:54" s="70" customFormat="1" ht="187.5" customHeight="1">
      <c r="A55" s="51" t="s">
        <v>72</v>
      </c>
      <c r="B55" s="188" t="s">
        <v>32</v>
      </c>
      <c r="C55" s="52" t="s">
        <v>175</v>
      </c>
      <c r="D55" s="53" t="s">
        <v>61</v>
      </c>
      <c r="E55" s="132">
        <f t="shared" si="14"/>
        <v>63</v>
      </c>
      <c r="F55" s="133">
        <f>57+6</f>
        <v>63</v>
      </c>
      <c r="G55" s="133">
        <v>0</v>
      </c>
      <c r="H55" s="133">
        <v>0</v>
      </c>
      <c r="I55" s="133">
        <v>0</v>
      </c>
      <c r="J55" s="132">
        <f t="shared" si="15"/>
        <v>19</v>
      </c>
      <c r="K55" s="133">
        <v>19</v>
      </c>
      <c r="L55" s="133">
        <v>0</v>
      </c>
      <c r="M55" s="133">
        <v>0</v>
      </c>
      <c r="N55" s="133">
        <v>0</v>
      </c>
      <c r="O55" s="132">
        <f t="shared" si="16"/>
        <v>19</v>
      </c>
      <c r="P55" s="133">
        <v>19</v>
      </c>
      <c r="Q55" s="133">
        <v>0</v>
      </c>
      <c r="R55" s="133">
        <v>0</v>
      </c>
      <c r="S55" s="133">
        <v>0</v>
      </c>
      <c r="T55" s="132">
        <f t="shared" si="12"/>
        <v>19</v>
      </c>
      <c r="U55" s="133">
        <v>19</v>
      </c>
      <c r="V55" s="133">
        <v>0</v>
      </c>
      <c r="W55" s="133">
        <v>0</v>
      </c>
      <c r="X55" s="133">
        <v>0</v>
      </c>
      <c r="Y55" s="132">
        <f t="shared" si="13"/>
        <v>19</v>
      </c>
      <c r="Z55" s="133">
        <v>19</v>
      </c>
      <c r="AA55" s="133">
        <v>0</v>
      </c>
      <c r="AB55" s="133">
        <v>0</v>
      </c>
      <c r="AC55" s="133">
        <v>0</v>
      </c>
      <c r="AD55" s="135">
        <f t="shared" si="17"/>
        <v>139</v>
      </c>
      <c r="AE55" s="33"/>
      <c r="AG55" s="155"/>
      <c r="AH55" s="156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</row>
    <row r="56" spans="1:54" s="70" customFormat="1" ht="203.25" customHeight="1">
      <c r="A56" s="51" t="s">
        <v>73</v>
      </c>
      <c r="B56" s="188" t="s">
        <v>55</v>
      </c>
      <c r="C56" s="52" t="s">
        <v>175</v>
      </c>
      <c r="D56" s="53" t="s">
        <v>61</v>
      </c>
      <c r="E56" s="132">
        <f t="shared" si="14"/>
        <v>50420</v>
      </c>
      <c r="F56" s="133">
        <v>0</v>
      </c>
      <c r="G56" s="133">
        <v>0</v>
      </c>
      <c r="H56" s="133">
        <v>0</v>
      </c>
      <c r="I56" s="133">
        <v>50420</v>
      </c>
      <c r="J56" s="132">
        <f t="shared" si="15"/>
        <v>52872</v>
      </c>
      <c r="K56" s="133">
        <v>0</v>
      </c>
      <c r="L56" s="133">
        <v>0</v>
      </c>
      <c r="M56" s="133">
        <v>0</v>
      </c>
      <c r="N56" s="133">
        <v>52872</v>
      </c>
      <c r="O56" s="132">
        <f t="shared" si="16"/>
        <v>52872</v>
      </c>
      <c r="P56" s="133">
        <v>0</v>
      </c>
      <c r="Q56" s="133">
        <v>0</v>
      </c>
      <c r="R56" s="133">
        <v>0</v>
      </c>
      <c r="S56" s="133">
        <v>52872</v>
      </c>
      <c r="T56" s="132">
        <f t="shared" si="12"/>
        <v>52872</v>
      </c>
      <c r="U56" s="133">
        <v>0</v>
      </c>
      <c r="V56" s="133">
        <v>0</v>
      </c>
      <c r="W56" s="133">
        <v>0</v>
      </c>
      <c r="X56" s="133">
        <v>52872</v>
      </c>
      <c r="Y56" s="132">
        <f t="shared" si="13"/>
        <v>52872</v>
      </c>
      <c r="Z56" s="133">
        <v>0</v>
      </c>
      <c r="AA56" s="133">
        <v>0</v>
      </c>
      <c r="AB56" s="133">
        <v>0</v>
      </c>
      <c r="AC56" s="133">
        <v>52872</v>
      </c>
      <c r="AD56" s="135">
        <f t="shared" si="17"/>
        <v>261908</v>
      </c>
      <c r="AE56" s="33"/>
      <c r="AG56" s="155"/>
      <c r="AH56" s="156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</row>
    <row r="57" spans="1:54" s="70" customFormat="1" ht="90" customHeight="1">
      <c r="A57" s="51" t="s">
        <v>74</v>
      </c>
      <c r="B57" s="188" t="s">
        <v>52</v>
      </c>
      <c r="C57" s="52" t="s">
        <v>26</v>
      </c>
      <c r="D57" s="53" t="s">
        <v>125</v>
      </c>
      <c r="E57" s="132">
        <f>F57+G57+H57+I57</f>
        <v>0</v>
      </c>
      <c r="F57" s="133">
        <f>106-106</f>
        <v>0</v>
      </c>
      <c r="G57" s="133">
        <v>0</v>
      </c>
      <c r="H57" s="133">
        <v>0</v>
      </c>
      <c r="I57" s="133">
        <v>0</v>
      </c>
      <c r="J57" s="132">
        <f t="shared" si="15"/>
        <v>106</v>
      </c>
      <c r="K57" s="133">
        <v>106</v>
      </c>
      <c r="L57" s="133">
        <v>0</v>
      </c>
      <c r="M57" s="133">
        <v>0</v>
      </c>
      <c r="N57" s="133">
        <v>0</v>
      </c>
      <c r="O57" s="132">
        <f t="shared" si="16"/>
        <v>106</v>
      </c>
      <c r="P57" s="133">
        <v>106</v>
      </c>
      <c r="Q57" s="133">
        <v>0</v>
      </c>
      <c r="R57" s="133">
        <v>0</v>
      </c>
      <c r="S57" s="133">
        <v>0</v>
      </c>
      <c r="T57" s="132">
        <f t="shared" si="12"/>
        <v>106</v>
      </c>
      <c r="U57" s="133">
        <v>106</v>
      </c>
      <c r="V57" s="133">
        <v>0</v>
      </c>
      <c r="W57" s="133">
        <v>0</v>
      </c>
      <c r="X57" s="133">
        <v>0</v>
      </c>
      <c r="Y57" s="132">
        <f t="shared" si="13"/>
        <v>106</v>
      </c>
      <c r="Z57" s="133">
        <v>106</v>
      </c>
      <c r="AA57" s="133">
        <v>0</v>
      </c>
      <c r="AB57" s="133">
        <v>0</v>
      </c>
      <c r="AC57" s="133">
        <v>0</v>
      </c>
      <c r="AD57" s="135">
        <f t="shared" si="17"/>
        <v>424</v>
      </c>
      <c r="AE57" s="33"/>
      <c r="AG57" s="155"/>
      <c r="AH57" s="156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</row>
    <row r="58" spans="1:54" s="70" customFormat="1" ht="198" customHeight="1">
      <c r="A58" s="136" t="s">
        <v>79</v>
      </c>
      <c r="B58" s="188" t="s">
        <v>145</v>
      </c>
      <c r="C58" s="52" t="s">
        <v>175</v>
      </c>
      <c r="D58" s="53">
        <v>2026</v>
      </c>
      <c r="E58" s="132">
        <f>F58+G58+H58+I58</f>
        <v>0</v>
      </c>
      <c r="F58" s="133">
        <v>0</v>
      </c>
      <c r="G58" s="133">
        <v>0</v>
      </c>
      <c r="H58" s="133">
        <v>0</v>
      </c>
      <c r="I58" s="133">
        <v>0</v>
      </c>
      <c r="J58" s="132">
        <f>K58+L58+M58+N58</f>
        <v>0</v>
      </c>
      <c r="K58" s="133">
        <v>0</v>
      </c>
      <c r="L58" s="133">
        <v>0</v>
      </c>
      <c r="M58" s="133">
        <v>0</v>
      </c>
      <c r="N58" s="133">
        <v>0</v>
      </c>
      <c r="O58" s="132">
        <f>P58+Q58+R58+S58</f>
        <v>0</v>
      </c>
      <c r="P58" s="133">
        <v>0</v>
      </c>
      <c r="Q58" s="133">
        <v>0</v>
      </c>
      <c r="R58" s="133">
        <v>0</v>
      </c>
      <c r="S58" s="133">
        <v>0</v>
      </c>
      <c r="T58" s="132">
        <f>U58+V58+W58+X58</f>
        <v>0</v>
      </c>
      <c r="U58" s="133">
        <v>0</v>
      </c>
      <c r="V58" s="133">
        <v>0</v>
      </c>
      <c r="W58" s="133">
        <v>0</v>
      </c>
      <c r="X58" s="133">
        <v>0</v>
      </c>
      <c r="Y58" s="132">
        <f>Z58+AA58+AB58+AC58</f>
        <v>407</v>
      </c>
      <c r="Z58" s="133">
        <f>276+131</f>
        <v>407</v>
      </c>
      <c r="AA58" s="133">
        <v>0</v>
      </c>
      <c r="AB58" s="133">
        <v>0</v>
      </c>
      <c r="AC58" s="133">
        <v>0</v>
      </c>
      <c r="AD58" s="135">
        <f>E58+J58+O58+T58+Y58</f>
        <v>407</v>
      </c>
      <c r="AE58" s="169"/>
      <c r="AG58" s="157"/>
      <c r="AH58" s="158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</row>
    <row r="59" spans="1:54" s="70" customFormat="1" ht="204" customHeight="1">
      <c r="A59" s="136" t="s">
        <v>147</v>
      </c>
      <c r="B59" s="188" t="s">
        <v>168</v>
      </c>
      <c r="C59" s="52" t="s">
        <v>148</v>
      </c>
      <c r="D59" s="53" t="s">
        <v>149</v>
      </c>
      <c r="E59" s="132">
        <f t="shared" si="14"/>
        <v>0</v>
      </c>
      <c r="F59" s="133">
        <v>0</v>
      </c>
      <c r="G59" s="133">
        <v>0</v>
      </c>
      <c r="H59" s="133">
        <v>0</v>
      </c>
      <c r="I59" s="133">
        <v>0</v>
      </c>
      <c r="J59" s="132">
        <f t="shared" si="15"/>
        <v>10404</v>
      </c>
      <c r="K59" s="133">
        <v>520</v>
      </c>
      <c r="L59" s="133">
        <v>1384</v>
      </c>
      <c r="M59" s="133">
        <v>8500</v>
      </c>
      <c r="N59" s="133">
        <v>0</v>
      </c>
      <c r="O59" s="132">
        <f t="shared" si="16"/>
        <v>10772</v>
      </c>
      <c r="P59" s="133">
        <v>539</v>
      </c>
      <c r="Q59" s="133">
        <v>1433</v>
      </c>
      <c r="R59" s="133">
        <v>8800</v>
      </c>
      <c r="S59" s="133">
        <v>0</v>
      </c>
      <c r="T59" s="132">
        <f t="shared" si="12"/>
        <v>0</v>
      </c>
      <c r="U59" s="133">
        <v>0</v>
      </c>
      <c r="V59" s="133">
        <v>0</v>
      </c>
      <c r="W59" s="133">
        <v>0</v>
      </c>
      <c r="X59" s="133">
        <v>0</v>
      </c>
      <c r="Y59" s="132">
        <f t="shared" si="13"/>
        <v>0</v>
      </c>
      <c r="Z59" s="133">
        <v>0</v>
      </c>
      <c r="AA59" s="133">
        <v>0</v>
      </c>
      <c r="AB59" s="133">
        <v>0</v>
      </c>
      <c r="AC59" s="133">
        <v>0</v>
      </c>
      <c r="AD59" s="135">
        <f t="shared" si="17"/>
        <v>21176</v>
      </c>
      <c r="AE59" s="169"/>
      <c r="AG59" s="157"/>
      <c r="AH59" s="158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</row>
    <row r="60" spans="1:54" s="75" customFormat="1" ht="37.5" customHeight="1">
      <c r="A60" s="72"/>
      <c r="B60" s="189" t="s">
        <v>164</v>
      </c>
      <c r="C60" s="8"/>
      <c r="D60" s="72"/>
      <c r="E60" s="134">
        <f>SUM(E51:E59)</f>
        <v>669739</v>
      </c>
      <c r="F60" s="134">
        <f aca="true" t="shared" si="18" ref="F60:AC60">SUM(F51:F59)</f>
        <v>619319</v>
      </c>
      <c r="G60" s="134">
        <f t="shared" si="18"/>
        <v>0</v>
      </c>
      <c r="H60" s="134">
        <f t="shared" si="18"/>
        <v>0</v>
      </c>
      <c r="I60" s="134">
        <f t="shared" si="18"/>
        <v>50420</v>
      </c>
      <c r="J60" s="134">
        <f t="shared" si="18"/>
        <v>752268</v>
      </c>
      <c r="K60" s="134">
        <f t="shared" si="18"/>
        <v>689512</v>
      </c>
      <c r="L60" s="134">
        <f t="shared" si="18"/>
        <v>1384</v>
      </c>
      <c r="M60" s="134">
        <f t="shared" si="18"/>
        <v>8500</v>
      </c>
      <c r="N60" s="134">
        <f t="shared" si="18"/>
        <v>52872</v>
      </c>
      <c r="O60" s="134">
        <f t="shared" si="18"/>
        <v>732411</v>
      </c>
      <c r="P60" s="134">
        <f t="shared" si="18"/>
        <v>669306</v>
      </c>
      <c r="Q60" s="134">
        <f t="shared" si="18"/>
        <v>1433</v>
      </c>
      <c r="R60" s="134">
        <f t="shared" si="18"/>
        <v>8800</v>
      </c>
      <c r="S60" s="134">
        <f t="shared" si="18"/>
        <v>52872</v>
      </c>
      <c r="T60" s="134">
        <f t="shared" si="18"/>
        <v>721639</v>
      </c>
      <c r="U60" s="134">
        <f t="shared" si="18"/>
        <v>668767</v>
      </c>
      <c r="V60" s="134">
        <f t="shared" si="18"/>
        <v>0</v>
      </c>
      <c r="W60" s="134">
        <f t="shared" si="18"/>
        <v>0</v>
      </c>
      <c r="X60" s="134">
        <f t="shared" si="18"/>
        <v>52872</v>
      </c>
      <c r="Y60" s="134">
        <f t="shared" si="18"/>
        <v>740046</v>
      </c>
      <c r="Z60" s="134">
        <f t="shared" si="18"/>
        <v>687174</v>
      </c>
      <c r="AA60" s="134">
        <f t="shared" si="18"/>
        <v>0</v>
      </c>
      <c r="AB60" s="134">
        <f t="shared" si="18"/>
        <v>0</v>
      </c>
      <c r="AC60" s="134">
        <f t="shared" si="18"/>
        <v>52872</v>
      </c>
      <c r="AD60" s="134">
        <f>SUM(AD51:AD59)</f>
        <v>3616103</v>
      </c>
      <c r="AE60" s="73"/>
      <c r="AF60" s="74"/>
      <c r="AG60" s="80"/>
      <c r="AH60" s="80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</row>
    <row r="61" spans="1:54" s="76" customFormat="1" ht="78" customHeight="1">
      <c r="A61" s="201" t="s">
        <v>182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40"/>
      <c r="AF61" s="1"/>
      <c r="AG61" s="159"/>
      <c r="AH61" s="160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s="32" customFormat="1" ht="205.5" customHeight="1">
      <c r="A62" s="51" t="s">
        <v>8</v>
      </c>
      <c r="B62" s="185" t="s">
        <v>80</v>
      </c>
      <c r="C62" s="52" t="s">
        <v>177</v>
      </c>
      <c r="D62" s="53">
        <v>2026</v>
      </c>
      <c r="E62" s="132">
        <f>F62+G62+H62+I62</f>
        <v>0</v>
      </c>
      <c r="F62" s="133">
        <v>0</v>
      </c>
      <c r="G62" s="133">
        <v>0</v>
      </c>
      <c r="H62" s="133">
        <v>0</v>
      </c>
      <c r="I62" s="133">
        <v>0</v>
      </c>
      <c r="J62" s="132">
        <f>K62+L62+M62+N62</f>
        <v>0</v>
      </c>
      <c r="K62" s="133">
        <v>0</v>
      </c>
      <c r="L62" s="133">
        <v>0</v>
      </c>
      <c r="M62" s="133">
        <v>0</v>
      </c>
      <c r="N62" s="133">
        <v>0</v>
      </c>
      <c r="O62" s="132">
        <f>P62+Q62+R62+S62</f>
        <v>0</v>
      </c>
      <c r="P62" s="133">
        <v>0</v>
      </c>
      <c r="Q62" s="133">
        <v>0</v>
      </c>
      <c r="R62" s="133">
        <v>0</v>
      </c>
      <c r="S62" s="133">
        <v>0</v>
      </c>
      <c r="T62" s="132">
        <f>U62+V62+W62+X62</f>
        <v>0</v>
      </c>
      <c r="U62" s="133">
        <v>0</v>
      </c>
      <c r="V62" s="133">
        <v>0</v>
      </c>
      <c r="W62" s="133">
        <v>0</v>
      </c>
      <c r="X62" s="133">
        <v>0</v>
      </c>
      <c r="Y62" s="132">
        <f>Z62+AA62+AB62+AC62</f>
        <v>18930</v>
      </c>
      <c r="Z62" s="133">
        <v>18930</v>
      </c>
      <c r="AA62" s="133">
        <v>0</v>
      </c>
      <c r="AB62" s="133">
        <v>0</v>
      </c>
      <c r="AC62" s="133">
        <v>0</v>
      </c>
      <c r="AD62" s="135">
        <f>E62+J62+O62+T62+Y62</f>
        <v>18930</v>
      </c>
      <c r="AE62" s="77"/>
      <c r="AF62" s="78"/>
      <c r="AG62" s="137"/>
      <c r="AH62" s="138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</row>
    <row r="63" spans="1:54" s="75" customFormat="1" ht="195.75" customHeight="1">
      <c r="A63" s="51" t="s">
        <v>14</v>
      </c>
      <c r="B63" s="185" t="s">
        <v>93</v>
      </c>
      <c r="C63" s="52" t="s">
        <v>177</v>
      </c>
      <c r="D63" s="53" t="s">
        <v>61</v>
      </c>
      <c r="E63" s="132">
        <f>F63+G63+H63+I63</f>
        <v>6397</v>
      </c>
      <c r="F63" s="133">
        <v>6397</v>
      </c>
      <c r="G63" s="133">
        <v>0</v>
      </c>
      <c r="H63" s="133">
        <v>0</v>
      </c>
      <c r="I63" s="133">
        <v>0</v>
      </c>
      <c r="J63" s="132">
        <f>K63+L63+M63+N63</f>
        <v>5608</v>
      </c>
      <c r="K63" s="133">
        <f>2857+140+3026+323-227+70-581</f>
        <v>5608</v>
      </c>
      <c r="L63" s="133">
        <v>0</v>
      </c>
      <c r="M63" s="133">
        <v>0</v>
      </c>
      <c r="N63" s="133">
        <v>0</v>
      </c>
      <c r="O63" s="132">
        <f>P63+Q63+R63+S63</f>
        <v>2693</v>
      </c>
      <c r="P63" s="133">
        <v>2693</v>
      </c>
      <c r="Q63" s="133">
        <v>0</v>
      </c>
      <c r="R63" s="133">
        <v>0</v>
      </c>
      <c r="S63" s="133">
        <v>0</v>
      </c>
      <c r="T63" s="132">
        <f>U63+V63+W63+X63</f>
        <v>2051</v>
      </c>
      <c r="U63" s="133">
        <v>2051</v>
      </c>
      <c r="V63" s="133">
        <v>0</v>
      </c>
      <c r="W63" s="133">
        <v>0</v>
      </c>
      <c r="X63" s="133">
        <v>0</v>
      </c>
      <c r="Y63" s="132">
        <f>Z63+AA63+AB63+AC63</f>
        <v>27932</v>
      </c>
      <c r="Z63" s="133">
        <f>35533-2857-2693-2051</f>
        <v>27932</v>
      </c>
      <c r="AA63" s="133">
        <v>0</v>
      </c>
      <c r="AB63" s="133">
        <v>0</v>
      </c>
      <c r="AC63" s="133">
        <v>0</v>
      </c>
      <c r="AD63" s="135">
        <f>E63+J63+O63+T63+Y63</f>
        <v>44681</v>
      </c>
      <c r="AE63" s="73"/>
      <c r="AF63" s="74"/>
      <c r="AG63" s="80"/>
      <c r="AH63" s="80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</row>
    <row r="64" spans="1:54" s="75" customFormat="1" ht="196.5" customHeight="1">
      <c r="A64" s="51" t="s">
        <v>15</v>
      </c>
      <c r="B64" s="185" t="s">
        <v>94</v>
      </c>
      <c r="C64" s="52" t="s">
        <v>177</v>
      </c>
      <c r="D64" s="53">
        <v>2026</v>
      </c>
      <c r="E64" s="132">
        <f>F64+G64+H64+I64</f>
        <v>0</v>
      </c>
      <c r="F64" s="133">
        <v>0</v>
      </c>
      <c r="G64" s="133">
        <v>0</v>
      </c>
      <c r="H64" s="133">
        <v>0</v>
      </c>
      <c r="I64" s="133">
        <v>0</v>
      </c>
      <c r="J64" s="132">
        <f>K64+L64+M64+N64</f>
        <v>0</v>
      </c>
      <c r="K64" s="133">
        <v>0</v>
      </c>
      <c r="L64" s="133">
        <v>0</v>
      </c>
      <c r="M64" s="133">
        <v>0</v>
      </c>
      <c r="N64" s="133">
        <v>0</v>
      </c>
      <c r="O64" s="132">
        <f>P64+Q64+R64+S64</f>
        <v>0</v>
      </c>
      <c r="P64" s="133">
        <v>0</v>
      </c>
      <c r="Q64" s="133">
        <v>0</v>
      </c>
      <c r="R64" s="133">
        <v>0</v>
      </c>
      <c r="S64" s="133">
        <v>0</v>
      </c>
      <c r="T64" s="132">
        <f>U64+V64+W64+X64</f>
        <v>0</v>
      </c>
      <c r="U64" s="133">
        <v>0</v>
      </c>
      <c r="V64" s="133">
        <v>0</v>
      </c>
      <c r="W64" s="133">
        <v>0</v>
      </c>
      <c r="X64" s="133">
        <v>0</v>
      </c>
      <c r="Y64" s="132">
        <f>Z64+AA64+AB64+AC64</f>
        <v>90964</v>
      </c>
      <c r="Z64" s="133">
        <v>90964</v>
      </c>
      <c r="AA64" s="133">
        <v>0</v>
      </c>
      <c r="AB64" s="133">
        <v>0</v>
      </c>
      <c r="AC64" s="133">
        <v>0</v>
      </c>
      <c r="AD64" s="135">
        <f>E64+J64+O64+T64+Y64</f>
        <v>90964</v>
      </c>
      <c r="AE64" s="73"/>
      <c r="AF64" s="74"/>
      <c r="AG64" s="80"/>
      <c r="AH64" s="80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</row>
    <row r="65" spans="1:54" s="75" customFormat="1" ht="195" customHeight="1">
      <c r="A65" s="51" t="s">
        <v>46</v>
      </c>
      <c r="B65" s="185" t="s">
        <v>96</v>
      </c>
      <c r="C65" s="52" t="s">
        <v>177</v>
      </c>
      <c r="D65" s="53">
        <v>2026</v>
      </c>
      <c r="E65" s="132">
        <f>F65+G65+H65+I65</f>
        <v>0</v>
      </c>
      <c r="F65" s="133">
        <v>0</v>
      </c>
      <c r="G65" s="133">
        <v>0</v>
      </c>
      <c r="H65" s="133">
        <v>0</v>
      </c>
      <c r="I65" s="133">
        <v>0</v>
      </c>
      <c r="J65" s="132">
        <f>K65+L65+M65+N65</f>
        <v>0</v>
      </c>
      <c r="K65" s="133">
        <v>0</v>
      </c>
      <c r="L65" s="133">
        <v>0</v>
      </c>
      <c r="M65" s="133">
        <v>0</v>
      </c>
      <c r="N65" s="133">
        <v>0</v>
      </c>
      <c r="O65" s="132">
        <f>P65+Q65+R65+S65</f>
        <v>0</v>
      </c>
      <c r="P65" s="133">
        <v>0</v>
      </c>
      <c r="Q65" s="133">
        <v>0</v>
      </c>
      <c r="R65" s="133">
        <v>0</v>
      </c>
      <c r="S65" s="133">
        <v>0</v>
      </c>
      <c r="T65" s="132">
        <f>U65+V65+W65+X65</f>
        <v>0</v>
      </c>
      <c r="U65" s="133">
        <v>0</v>
      </c>
      <c r="V65" s="133">
        <v>0</v>
      </c>
      <c r="W65" s="133">
        <v>0</v>
      </c>
      <c r="X65" s="133">
        <v>0</v>
      </c>
      <c r="Y65" s="132">
        <f>Z65+AA65+AB65+AC65</f>
        <v>42354</v>
      </c>
      <c r="Z65" s="133">
        <v>42354</v>
      </c>
      <c r="AA65" s="133">
        <v>0</v>
      </c>
      <c r="AB65" s="133">
        <v>0</v>
      </c>
      <c r="AC65" s="133">
        <v>0</v>
      </c>
      <c r="AD65" s="135">
        <f>E65+J65+O65+T65+Y65</f>
        <v>42354</v>
      </c>
      <c r="AE65" s="73"/>
      <c r="AF65" s="74"/>
      <c r="AG65" s="80"/>
      <c r="AH65" s="80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</row>
    <row r="66" spans="1:54" s="75" customFormat="1" ht="188.25" customHeight="1">
      <c r="A66" s="51" t="s">
        <v>91</v>
      </c>
      <c r="B66" s="183" t="s">
        <v>95</v>
      </c>
      <c r="C66" s="52" t="s">
        <v>177</v>
      </c>
      <c r="D66" s="53" t="s">
        <v>62</v>
      </c>
      <c r="E66" s="132">
        <f>F66+G66+H66+I66</f>
        <v>0</v>
      </c>
      <c r="F66" s="133">
        <v>0</v>
      </c>
      <c r="G66" s="133">
        <v>0</v>
      </c>
      <c r="H66" s="133">
        <v>0</v>
      </c>
      <c r="I66" s="133">
        <v>0</v>
      </c>
      <c r="J66" s="132">
        <f>K66+L66+M66+N66</f>
        <v>0</v>
      </c>
      <c r="K66" s="133">
        <v>0</v>
      </c>
      <c r="L66" s="133">
        <v>0</v>
      </c>
      <c r="M66" s="133">
        <v>0</v>
      </c>
      <c r="N66" s="133">
        <v>0</v>
      </c>
      <c r="O66" s="132">
        <f>P66+Q66+R66+S66</f>
        <v>702</v>
      </c>
      <c r="P66" s="133">
        <v>702</v>
      </c>
      <c r="Q66" s="133">
        <v>0</v>
      </c>
      <c r="R66" s="133">
        <v>0</v>
      </c>
      <c r="S66" s="133">
        <v>0</v>
      </c>
      <c r="T66" s="132">
        <f>U66+V66+W66+X66</f>
        <v>498</v>
      </c>
      <c r="U66" s="133">
        <v>498</v>
      </c>
      <c r="V66" s="133">
        <v>0</v>
      </c>
      <c r="W66" s="133">
        <v>0</v>
      </c>
      <c r="X66" s="133">
        <v>0</v>
      </c>
      <c r="Y66" s="132">
        <f>Z66+AA66+AB66+AC66</f>
        <v>97350</v>
      </c>
      <c r="Z66" s="133">
        <f>98550-702-498</f>
        <v>97350</v>
      </c>
      <c r="AA66" s="133">
        <v>0</v>
      </c>
      <c r="AB66" s="133">
        <v>0</v>
      </c>
      <c r="AC66" s="133">
        <v>0</v>
      </c>
      <c r="AD66" s="135">
        <f>E66+J66+O66+T66+Y66</f>
        <v>98550</v>
      </c>
      <c r="AE66" s="73"/>
      <c r="AF66" s="74"/>
      <c r="AG66" s="80"/>
      <c r="AH66" s="80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</row>
    <row r="67" spans="1:54" s="75" customFormat="1" ht="37.5" customHeight="1">
      <c r="A67" s="57"/>
      <c r="B67" s="190" t="s">
        <v>165</v>
      </c>
      <c r="C67" s="8"/>
      <c r="D67" s="42"/>
      <c r="E67" s="134">
        <f>SUM(E62:E66)</f>
        <v>6397</v>
      </c>
      <c r="F67" s="134">
        <f aca="true" t="shared" si="19" ref="F67:X67">SUM(F62:F66)</f>
        <v>6397</v>
      </c>
      <c r="G67" s="134">
        <f t="shared" si="19"/>
        <v>0</v>
      </c>
      <c r="H67" s="134">
        <f t="shared" si="19"/>
        <v>0</v>
      </c>
      <c r="I67" s="134">
        <f t="shared" si="19"/>
        <v>0</v>
      </c>
      <c r="J67" s="134">
        <f t="shared" si="19"/>
        <v>5608</v>
      </c>
      <c r="K67" s="134">
        <f t="shared" si="19"/>
        <v>5608</v>
      </c>
      <c r="L67" s="134">
        <f t="shared" si="19"/>
        <v>0</v>
      </c>
      <c r="M67" s="134">
        <f t="shared" si="19"/>
        <v>0</v>
      </c>
      <c r="N67" s="134">
        <f t="shared" si="19"/>
        <v>0</v>
      </c>
      <c r="O67" s="134">
        <f t="shared" si="19"/>
        <v>3395</v>
      </c>
      <c r="P67" s="134">
        <f t="shared" si="19"/>
        <v>3395</v>
      </c>
      <c r="Q67" s="134">
        <f t="shared" si="19"/>
        <v>0</v>
      </c>
      <c r="R67" s="134">
        <f t="shared" si="19"/>
        <v>0</v>
      </c>
      <c r="S67" s="134">
        <f t="shared" si="19"/>
        <v>0</v>
      </c>
      <c r="T67" s="134">
        <f t="shared" si="19"/>
        <v>2549</v>
      </c>
      <c r="U67" s="134">
        <f t="shared" si="19"/>
        <v>2549</v>
      </c>
      <c r="V67" s="134">
        <f t="shared" si="19"/>
        <v>0</v>
      </c>
      <c r="W67" s="134">
        <f t="shared" si="19"/>
        <v>0</v>
      </c>
      <c r="X67" s="134">
        <f t="shared" si="19"/>
        <v>0</v>
      </c>
      <c r="Y67" s="134">
        <f aca="true" t="shared" si="20" ref="Y67:AD67">SUM(Y62:Y66)</f>
        <v>277530</v>
      </c>
      <c r="Z67" s="134">
        <f t="shared" si="20"/>
        <v>277530</v>
      </c>
      <c r="AA67" s="134">
        <f t="shared" si="20"/>
        <v>0</v>
      </c>
      <c r="AB67" s="134">
        <f t="shared" si="20"/>
        <v>0</v>
      </c>
      <c r="AC67" s="134">
        <f t="shared" si="20"/>
        <v>0</v>
      </c>
      <c r="AD67" s="179">
        <f t="shared" si="20"/>
        <v>295479</v>
      </c>
      <c r="AE67" s="73"/>
      <c r="AF67" s="74"/>
      <c r="AG67" s="80"/>
      <c r="AH67" s="80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</row>
    <row r="68" spans="1:54" s="76" customFormat="1" ht="40.5" customHeight="1">
      <c r="A68" s="201" t="s">
        <v>183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40"/>
      <c r="AF68" s="1"/>
      <c r="AG68" s="159"/>
      <c r="AH68" s="160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s="32" customFormat="1" ht="78.75" customHeight="1">
      <c r="A69" s="51" t="s">
        <v>81</v>
      </c>
      <c r="B69" s="185" t="s">
        <v>106</v>
      </c>
      <c r="C69" s="223" t="s">
        <v>30</v>
      </c>
      <c r="D69" s="53">
        <v>2026</v>
      </c>
      <c r="E69" s="132"/>
      <c r="F69" s="133"/>
      <c r="G69" s="133"/>
      <c r="H69" s="133"/>
      <c r="I69" s="133"/>
      <c r="J69" s="132"/>
      <c r="K69" s="133"/>
      <c r="L69" s="133"/>
      <c r="M69" s="133"/>
      <c r="N69" s="133"/>
      <c r="O69" s="132"/>
      <c r="P69" s="133"/>
      <c r="Q69" s="133"/>
      <c r="R69" s="133"/>
      <c r="S69" s="133"/>
      <c r="T69" s="132"/>
      <c r="U69" s="133"/>
      <c r="V69" s="133"/>
      <c r="W69" s="133"/>
      <c r="X69" s="133"/>
      <c r="Y69" s="132"/>
      <c r="Z69" s="133"/>
      <c r="AA69" s="133"/>
      <c r="AB69" s="133"/>
      <c r="AC69" s="133"/>
      <c r="AD69" s="135"/>
      <c r="AE69" s="77"/>
      <c r="AF69" s="78"/>
      <c r="AG69" s="137"/>
      <c r="AH69" s="138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</row>
    <row r="70" spans="1:54" s="32" customFormat="1" ht="40.5" customHeight="1">
      <c r="A70" s="51" t="s">
        <v>82</v>
      </c>
      <c r="B70" s="185" t="s">
        <v>53</v>
      </c>
      <c r="C70" s="223"/>
      <c r="D70" s="53">
        <v>2026</v>
      </c>
      <c r="E70" s="132">
        <f>F70+G70+H70+I70</f>
        <v>0</v>
      </c>
      <c r="F70" s="133">
        <v>0</v>
      </c>
      <c r="G70" s="133">
        <v>0</v>
      </c>
      <c r="H70" s="133">
        <v>0</v>
      </c>
      <c r="I70" s="133">
        <v>0</v>
      </c>
      <c r="J70" s="132">
        <f>K70+L70+M70+N70</f>
        <v>0</v>
      </c>
      <c r="K70" s="133">
        <v>0</v>
      </c>
      <c r="L70" s="133">
        <v>0</v>
      </c>
      <c r="M70" s="133">
        <v>0</v>
      </c>
      <c r="N70" s="133">
        <v>0</v>
      </c>
      <c r="O70" s="132">
        <f aca="true" t="shared" si="21" ref="O70:O77">P70+Q70+R70+S70</f>
        <v>0</v>
      </c>
      <c r="P70" s="133">
        <v>0</v>
      </c>
      <c r="Q70" s="133">
        <v>0</v>
      </c>
      <c r="R70" s="133">
        <v>0</v>
      </c>
      <c r="S70" s="133">
        <v>0</v>
      </c>
      <c r="T70" s="132">
        <f>U70+V70+W70+X70</f>
        <v>0</v>
      </c>
      <c r="U70" s="133">
        <v>0</v>
      </c>
      <c r="V70" s="133">
        <v>0</v>
      </c>
      <c r="W70" s="133">
        <v>0</v>
      </c>
      <c r="X70" s="133">
        <v>0</v>
      </c>
      <c r="Y70" s="132">
        <f>Z70+AA70+AB70+AC70</f>
        <v>1789</v>
      </c>
      <c r="Z70" s="133">
        <v>1789</v>
      </c>
      <c r="AA70" s="133">
        <v>0</v>
      </c>
      <c r="AB70" s="133">
        <v>0</v>
      </c>
      <c r="AC70" s="133">
        <v>0</v>
      </c>
      <c r="AD70" s="135">
        <f aca="true" t="shared" si="22" ref="AD70:AD77">E70+J70+O70+T70+Y70</f>
        <v>1789</v>
      </c>
      <c r="AE70" s="77"/>
      <c r="AF70" s="78"/>
      <c r="AG70" s="137"/>
      <c r="AH70" s="138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54" s="32" customFormat="1" ht="70.5" customHeight="1">
      <c r="A71" s="51" t="s">
        <v>83</v>
      </c>
      <c r="B71" s="185" t="s">
        <v>51</v>
      </c>
      <c r="C71" s="223"/>
      <c r="D71" s="53">
        <v>2026</v>
      </c>
      <c r="E71" s="132">
        <f>F71+G71+H71+I71</f>
        <v>0</v>
      </c>
      <c r="F71" s="133">
        <v>0</v>
      </c>
      <c r="G71" s="133">
        <v>0</v>
      </c>
      <c r="H71" s="133">
        <v>0</v>
      </c>
      <c r="I71" s="133">
        <v>0</v>
      </c>
      <c r="J71" s="132">
        <f>K71+L71+M71+N71</f>
        <v>0</v>
      </c>
      <c r="K71" s="133">
        <v>0</v>
      </c>
      <c r="L71" s="133">
        <v>0</v>
      </c>
      <c r="M71" s="133">
        <v>0</v>
      </c>
      <c r="N71" s="133">
        <v>0</v>
      </c>
      <c r="O71" s="132">
        <f t="shared" si="21"/>
        <v>0</v>
      </c>
      <c r="P71" s="133">
        <v>0</v>
      </c>
      <c r="Q71" s="133">
        <v>0</v>
      </c>
      <c r="R71" s="133">
        <v>0</v>
      </c>
      <c r="S71" s="133">
        <v>0</v>
      </c>
      <c r="T71" s="132">
        <f>U71+V71+W71+X71</f>
        <v>0</v>
      </c>
      <c r="U71" s="133">
        <v>0</v>
      </c>
      <c r="V71" s="133">
        <v>0</v>
      </c>
      <c r="W71" s="133">
        <v>0</v>
      </c>
      <c r="X71" s="133">
        <v>0</v>
      </c>
      <c r="Y71" s="132">
        <f>Z71+AA71+AB71+AC71</f>
        <v>799</v>
      </c>
      <c r="Z71" s="133">
        <v>799</v>
      </c>
      <c r="AA71" s="133">
        <v>0</v>
      </c>
      <c r="AB71" s="133">
        <v>0</v>
      </c>
      <c r="AC71" s="133">
        <v>0</v>
      </c>
      <c r="AD71" s="135">
        <f t="shared" si="22"/>
        <v>799</v>
      </c>
      <c r="AE71" s="77"/>
      <c r="AF71" s="78"/>
      <c r="AG71" s="137"/>
      <c r="AH71" s="138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</row>
    <row r="72" spans="1:54" s="32" customFormat="1" ht="87.75" customHeight="1">
      <c r="A72" s="51" t="s">
        <v>84</v>
      </c>
      <c r="B72" s="185" t="s">
        <v>170</v>
      </c>
      <c r="C72" s="223"/>
      <c r="D72" s="53">
        <v>2026</v>
      </c>
      <c r="E72" s="132">
        <f>F72+G72+H72+I72</f>
        <v>0</v>
      </c>
      <c r="F72" s="133">
        <v>0</v>
      </c>
      <c r="G72" s="133">
        <v>0</v>
      </c>
      <c r="H72" s="133">
        <v>0</v>
      </c>
      <c r="I72" s="133">
        <v>0</v>
      </c>
      <c r="J72" s="132">
        <f>K72+L72+M72+N72</f>
        <v>0</v>
      </c>
      <c r="K72" s="133">
        <v>0</v>
      </c>
      <c r="L72" s="133">
        <v>0</v>
      </c>
      <c r="M72" s="133">
        <v>0</v>
      </c>
      <c r="N72" s="133">
        <v>0</v>
      </c>
      <c r="O72" s="132">
        <f t="shared" si="21"/>
        <v>0</v>
      </c>
      <c r="P72" s="133">
        <v>0</v>
      </c>
      <c r="Q72" s="133">
        <v>0</v>
      </c>
      <c r="R72" s="133">
        <v>0</v>
      </c>
      <c r="S72" s="133">
        <v>0</v>
      </c>
      <c r="T72" s="132">
        <f>U72+V72+W72+X72</f>
        <v>0</v>
      </c>
      <c r="U72" s="133">
        <v>0</v>
      </c>
      <c r="V72" s="133">
        <v>0</v>
      </c>
      <c r="W72" s="133">
        <v>0</v>
      </c>
      <c r="X72" s="133">
        <v>0</v>
      </c>
      <c r="Y72" s="132">
        <f>Z72+AA72+AB72+AC72</f>
        <v>101</v>
      </c>
      <c r="Z72" s="133">
        <v>101</v>
      </c>
      <c r="AA72" s="133">
        <v>0</v>
      </c>
      <c r="AB72" s="133">
        <v>0</v>
      </c>
      <c r="AC72" s="133">
        <v>0</v>
      </c>
      <c r="AD72" s="135">
        <f t="shared" si="22"/>
        <v>101</v>
      </c>
      <c r="AE72" s="77"/>
      <c r="AF72" s="78"/>
      <c r="AG72" s="137"/>
      <c r="AH72" s="138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</row>
    <row r="73" spans="1:54" s="32" customFormat="1" ht="89.25" customHeight="1">
      <c r="A73" s="51" t="s">
        <v>85</v>
      </c>
      <c r="B73" s="185" t="s">
        <v>54</v>
      </c>
      <c r="C73" s="223"/>
      <c r="D73" s="53">
        <v>2026</v>
      </c>
      <c r="E73" s="132">
        <f aca="true" t="shared" si="23" ref="E73:E78">F73+G73+H73+I73</f>
        <v>0</v>
      </c>
      <c r="F73" s="133">
        <v>0</v>
      </c>
      <c r="G73" s="133">
        <v>0</v>
      </c>
      <c r="H73" s="133">
        <v>0</v>
      </c>
      <c r="I73" s="133">
        <v>0</v>
      </c>
      <c r="J73" s="132">
        <f aca="true" t="shared" si="24" ref="J73:J78">K73+L73+M73+N73</f>
        <v>0</v>
      </c>
      <c r="K73" s="133">
        <v>0</v>
      </c>
      <c r="L73" s="133">
        <v>0</v>
      </c>
      <c r="M73" s="133">
        <v>0</v>
      </c>
      <c r="N73" s="133">
        <v>0</v>
      </c>
      <c r="O73" s="132">
        <f>P73+Q73+R73+S73</f>
        <v>0</v>
      </c>
      <c r="P73" s="133">
        <v>0</v>
      </c>
      <c r="Q73" s="133">
        <v>0</v>
      </c>
      <c r="R73" s="133">
        <v>0</v>
      </c>
      <c r="S73" s="133">
        <v>0</v>
      </c>
      <c r="T73" s="132">
        <f>U73+V73+W73+X73</f>
        <v>0</v>
      </c>
      <c r="U73" s="133">
        <v>0</v>
      </c>
      <c r="V73" s="133">
        <v>0</v>
      </c>
      <c r="W73" s="133">
        <v>0</v>
      </c>
      <c r="X73" s="133">
        <v>0</v>
      </c>
      <c r="Y73" s="132">
        <f aca="true" t="shared" si="25" ref="Y73:Y78">Z73+AA73+AB73+AC73</f>
        <v>750</v>
      </c>
      <c r="Z73" s="133">
        <f>187.5*4</f>
        <v>750</v>
      </c>
      <c r="AA73" s="133">
        <v>0</v>
      </c>
      <c r="AB73" s="133">
        <v>0</v>
      </c>
      <c r="AC73" s="133">
        <v>0</v>
      </c>
      <c r="AD73" s="135">
        <f>E73+J73+O73+T73+Y73</f>
        <v>750</v>
      </c>
      <c r="AE73" s="77"/>
      <c r="AF73" s="78"/>
      <c r="AG73" s="137"/>
      <c r="AH73" s="138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</row>
    <row r="74" spans="1:54" s="32" customFormat="1" ht="69" customHeight="1">
      <c r="A74" s="51" t="s">
        <v>86</v>
      </c>
      <c r="B74" s="185" t="s">
        <v>107</v>
      </c>
      <c r="C74" s="223" t="s">
        <v>100</v>
      </c>
      <c r="D74" s="53">
        <v>2026</v>
      </c>
      <c r="E74" s="132"/>
      <c r="F74" s="133"/>
      <c r="G74" s="133"/>
      <c r="H74" s="133"/>
      <c r="I74" s="133"/>
      <c r="J74" s="132"/>
      <c r="K74" s="133"/>
      <c r="L74" s="133"/>
      <c r="M74" s="133"/>
      <c r="N74" s="133"/>
      <c r="O74" s="132"/>
      <c r="P74" s="133"/>
      <c r="Q74" s="133"/>
      <c r="R74" s="133"/>
      <c r="S74" s="133"/>
      <c r="T74" s="132"/>
      <c r="U74" s="133"/>
      <c r="V74" s="133"/>
      <c r="W74" s="133"/>
      <c r="X74" s="133"/>
      <c r="Y74" s="132"/>
      <c r="Z74" s="133"/>
      <c r="AA74" s="133"/>
      <c r="AB74" s="133"/>
      <c r="AC74" s="133"/>
      <c r="AD74" s="135"/>
      <c r="AE74" s="77"/>
      <c r="AF74" s="78"/>
      <c r="AG74" s="137"/>
      <c r="AH74" s="138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</row>
    <row r="75" spans="1:54" s="32" customFormat="1" ht="39" customHeight="1">
      <c r="A75" s="51" t="s">
        <v>87</v>
      </c>
      <c r="B75" s="185" t="s">
        <v>103</v>
      </c>
      <c r="C75" s="223"/>
      <c r="D75" s="53">
        <v>2026</v>
      </c>
      <c r="E75" s="132">
        <f t="shared" si="23"/>
        <v>0</v>
      </c>
      <c r="F75" s="133">
        <v>0</v>
      </c>
      <c r="G75" s="133">
        <v>0</v>
      </c>
      <c r="H75" s="133">
        <v>0</v>
      </c>
      <c r="I75" s="133">
        <v>0</v>
      </c>
      <c r="J75" s="132">
        <f t="shared" si="24"/>
        <v>0</v>
      </c>
      <c r="K75" s="133">
        <v>0</v>
      </c>
      <c r="L75" s="133">
        <v>0</v>
      </c>
      <c r="M75" s="133">
        <v>0</v>
      </c>
      <c r="N75" s="133">
        <v>0</v>
      </c>
      <c r="O75" s="132">
        <f t="shared" si="21"/>
        <v>0</v>
      </c>
      <c r="P75" s="133">
        <v>0</v>
      </c>
      <c r="Q75" s="133">
        <v>0</v>
      </c>
      <c r="R75" s="133">
        <v>0</v>
      </c>
      <c r="S75" s="133">
        <v>0</v>
      </c>
      <c r="T75" s="132">
        <f>U75+V75+W75+X75</f>
        <v>0</v>
      </c>
      <c r="U75" s="133">
        <v>0</v>
      </c>
      <c r="V75" s="133">
        <v>0</v>
      </c>
      <c r="W75" s="133">
        <v>0</v>
      </c>
      <c r="X75" s="133">
        <v>0</v>
      </c>
      <c r="Y75" s="132">
        <f t="shared" si="25"/>
        <v>5367</v>
      </c>
      <c r="Z75" s="133">
        <f>1789*3</f>
        <v>5367</v>
      </c>
      <c r="AA75" s="133">
        <v>0</v>
      </c>
      <c r="AB75" s="133">
        <v>0</v>
      </c>
      <c r="AC75" s="133">
        <v>0</v>
      </c>
      <c r="AD75" s="135">
        <f>E75+J75+O75+T75+Y75</f>
        <v>5367</v>
      </c>
      <c r="AE75" s="77"/>
      <c r="AF75" s="78"/>
      <c r="AG75" s="137"/>
      <c r="AH75" s="138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</row>
    <row r="76" spans="1:54" s="32" customFormat="1" ht="71.25" customHeight="1">
      <c r="A76" s="51" t="s">
        <v>88</v>
      </c>
      <c r="B76" s="185" t="s">
        <v>104</v>
      </c>
      <c r="C76" s="223"/>
      <c r="D76" s="53">
        <v>2026</v>
      </c>
      <c r="E76" s="132">
        <f t="shared" si="23"/>
        <v>0</v>
      </c>
      <c r="F76" s="133">
        <v>0</v>
      </c>
      <c r="G76" s="133">
        <v>0</v>
      </c>
      <c r="H76" s="133">
        <v>0</v>
      </c>
      <c r="I76" s="133">
        <v>0</v>
      </c>
      <c r="J76" s="132">
        <f t="shared" si="24"/>
        <v>0</v>
      </c>
      <c r="K76" s="133">
        <v>0</v>
      </c>
      <c r="L76" s="133">
        <v>0</v>
      </c>
      <c r="M76" s="133">
        <v>0</v>
      </c>
      <c r="N76" s="133">
        <v>0</v>
      </c>
      <c r="O76" s="132">
        <f t="shared" si="21"/>
        <v>0</v>
      </c>
      <c r="P76" s="133">
        <v>0</v>
      </c>
      <c r="Q76" s="133">
        <v>0</v>
      </c>
      <c r="R76" s="133">
        <v>0</v>
      </c>
      <c r="S76" s="133">
        <v>0</v>
      </c>
      <c r="T76" s="132">
        <f>U76+V76+W76+X76</f>
        <v>0</v>
      </c>
      <c r="U76" s="133">
        <v>0</v>
      </c>
      <c r="V76" s="133">
        <v>0</v>
      </c>
      <c r="W76" s="133">
        <v>0</v>
      </c>
      <c r="X76" s="133">
        <v>0</v>
      </c>
      <c r="Y76" s="132">
        <f t="shared" si="25"/>
        <v>2397</v>
      </c>
      <c r="Z76" s="133">
        <f>799*3</f>
        <v>2397</v>
      </c>
      <c r="AA76" s="133">
        <v>0</v>
      </c>
      <c r="AB76" s="133">
        <v>0</v>
      </c>
      <c r="AC76" s="133">
        <v>0</v>
      </c>
      <c r="AD76" s="135">
        <f>E76+J76+O76+T76+Y76</f>
        <v>2397</v>
      </c>
      <c r="AE76" s="77"/>
      <c r="AF76" s="78"/>
      <c r="AG76" s="137"/>
      <c r="AH76" s="138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</row>
    <row r="77" spans="1:54" s="32" customFormat="1" ht="87.75" customHeight="1">
      <c r="A77" s="51" t="s">
        <v>89</v>
      </c>
      <c r="B77" s="185" t="s">
        <v>170</v>
      </c>
      <c r="C77" s="223"/>
      <c r="D77" s="53">
        <v>2026</v>
      </c>
      <c r="E77" s="132">
        <f t="shared" si="23"/>
        <v>0</v>
      </c>
      <c r="F77" s="133">
        <v>0</v>
      </c>
      <c r="G77" s="133">
        <v>0</v>
      </c>
      <c r="H77" s="133">
        <v>0</v>
      </c>
      <c r="I77" s="133">
        <v>0</v>
      </c>
      <c r="J77" s="132">
        <f t="shared" si="24"/>
        <v>0</v>
      </c>
      <c r="K77" s="133">
        <v>0</v>
      </c>
      <c r="L77" s="133">
        <v>0</v>
      </c>
      <c r="M77" s="133">
        <v>0</v>
      </c>
      <c r="N77" s="133">
        <v>0</v>
      </c>
      <c r="O77" s="132">
        <f t="shared" si="21"/>
        <v>0</v>
      </c>
      <c r="P77" s="133">
        <v>0</v>
      </c>
      <c r="Q77" s="133">
        <v>0</v>
      </c>
      <c r="R77" s="133">
        <v>0</v>
      </c>
      <c r="S77" s="133">
        <v>0</v>
      </c>
      <c r="T77" s="132">
        <f>U77+V77+W77+X77</f>
        <v>0</v>
      </c>
      <c r="U77" s="133">
        <v>0</v>
      </c>
      <c r="V77" s="133">
        <v>0</v>
      </c>
      <c r="W77" s="133">
        <v>0</v>
      </c>
      <c r="X77" s="133">
        <v>0</v>
      </c>
      <c r="Y77" s="132">
        <f t="shared" si="25"/>
        <v>303</v>
      </c>
      <c r="Z77" s="133">
        <f>101*3</f>
        <v>303</v>
      </c>
      <c r="AA77" s="133">
        <v>0</v>
      </c>
      <c r="AB77" s="133">
        <v>0</v>
      </c>
      <c r="AC77" s="133">
        <v>0</v>
      </c>
      <c r="AD77" s="135">
        <f t="shared" si="22"/>
        <v>303</v>
      </c>
      <c r="AE77" s="77"/>
      <c r="AF77" s="78"/>
      <c r="AG77" s="137"/>
      <c r="AH77" s="138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</row>
    <row r="78" spans="1:54" s="32" customFormat="1" ht="70.5" customHeight="1">
      <c r="A78" s="51" t="s">
        <v>90</v>
      </c>
      <c r="B78" s="185" t="s">
        <v>102</v>
      </c>
      <c r="C78" s="223"/>
      <c r="D78" s="53">
        <v>2026</v>
      </c>
      <c r="E78" s="132">
        <f t="shared" si="23"/>
        <v>0</v>
      </c>
      <c r="F78" s="133">
        <v>0</v>
      </c>
      <c r="G78" s="133">
        <v>0</v>
      </c>
      <c r="H78" s="133">
        <v>0</v>
      </c>
      <c r="I78" s="133">
        <v>0</v>
      </c>
      <c r="J78" s="132">
        <f t="shared" si="24"/>
        <v>0</v>
      </c>
      <c r="K78" s="133">
        <v>0</v>
      </c>
      <c r="L78" s="133">
        <v>0</v>
      </c>
      <c r="M78" s="133">
        <v>0</v>
      </c>
      <c r="N78" s="133">
        <v>0</v>
      </c>
      <c r="O78" s="132">
        <f>P78+Q78+R78+S78</f>
        <v>0</v>
      </c>
      <c r="P78" s="133">
        <v>0</v>
      </c>
      <c r="Q78" s="133">
        <v>0</v>
      </c>
      <c r="R78" s="133">
        <v>0</v>
      </c>
      <c r="S78" s="133">
        <v>0</v>
      </c>
      <c r="T78" s="132">
        <f>U78+V78+W78+X78</f>
        <v>0</v>
      </c>
      <c r="U78" s="133">
        <v>0</v>
      </c>
      <c r="V78" s="133">
        <v>0</v>
      </c>
      <c r="W78" s="133">
        <v>0</v>
      </c>
      <c r="X78" s="133">
        <v>0</v>
      </c>
      <c r="Y78" s="132">
        <f t="shared" si="25"/>
        <v>2250</v>
      </c>
      <c r="Z78" s="133">
        <f>(187.5*4)*3</f>
        <v>2250</v>
      </c>
      <c r="AA78" s="133">
        <v>0</v>
      </c>
      <c r="AB78" s="133">
        <v>0</v>
      </c>
      <c r="AC78" s="133">
        <v>0</v>
      </c>
      <c r="AD78" s="135">
        <f>E78+J78+O78+T78+Y78</f>
        <v>2250</v>
      </c>
      <c r="AE78" s="77"/>
      <c r="AF78" s="78"/>
      <c r="AG78" s="137"/>
      <c r="AH78" s="138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</row>
    <row r="79" spans="1:54" s="81" customFormat="1" ht="35.25" customHeight="1">
      <c r="A79" s="57"/>
      <c r="B79" s="190" t="s">
        <v>166</v>
      </c>
      <c r="C79" s="58"/>
      <c r="D79" s="42"/>
      <c r="E79" s="134">
        <f>SUM(E69:E78)</f>
        <v>0</v>
      </c>
      <c r="F79" s="134">
        <f>SUM(F69:F78)</f>
        <v>0</v>
      </c>
      <c r="G79" s="134">
        <f aca="true" t="shared" si="26" ref="G79:AC79">SUM(G69:G78)</f>
        <v>0</v>
      </c>
      <c r="H79" s="134">
        <f t="shared" si="26"/>
        <v>0</v>
      </c>
      <c r="I79" s="134">
        <f t="shared" si="26"/>
        <v>0</v>
      </c>
      <c r="J79" s="134">
        <f t="shared" si="26"/>
        <v>0</v>
      </c>
      <c r="K79" s="134">
        <f t="shared" si="26"/>
        <v>0</v>
      </c>
      <c r="L79" s="134">
        <f t="shared" si="26"/>
        <v>0</v>
      </c>
      <c r="M79" s="134">
        <f t="shared" si="26"/>
        <v>0</v>
      </c>
      <c r="N79" s="134">
        <f t="shared" si="26"/>
        <v>0</v>
      </c>
      <c r="O79" s="134">
        <f>SUM(O69:O78)</f>
        <v>0</v>
      </c>
      <c r="P79" s="134">
        <v>0</v>
      </c>
      <c r="Q79" s="134">
        <f aca="true" t="shared" si="27" ref="Q79:X79">SUM(Q69:Q78)</f>
        <v>0</v>
      </c>
      <c r="R79" s="134">
        <f t="shared" si="27"/>
        <v>0</v>
      </c>
      <c r="S79" s="134">
        <f t="shared" si="27"/>
        <v>0</v>
      </c>
      <c r="T79" s="134">
        <f>SUM(T69:T78)</f>
        <v>0</v>
      </c>
      <c r="U79" s="134">
        <f>SUM(U69:U78)</f>
        <v>0</v>
      </c>
      <c r="V79" s="134">
        <f t="shared" si="27"/>
        <v>0</v>
      </c>
      <c r="W79" s="134">
        <f t="shared" si="27"/>
        <v>0</v>
      </c>
      <c r="X79" s="134">
        <f t="shared" si="27"/>
        <v>0</v>
      </c>
      <c r="Y79" s="134">
        <f t="shared" si="26"/>
        <v>13756</v>
      </c>
      <c r="Z79" s="134">
        <f t="shared" si="26"/>
        <v>13756</v>
      </c>
      <c r="AA79" s="134">
        <f t="shared" si="26"/>
        <v>0</v>
      </c>
      <c r="AB79" s="134">
        <f t="shared" si="26"/>
        <v>0</v>
      </c>
      <c r="AC79" s="134">
        <f t="shared" si="26"/>
        <v>0</v>
      </c>
      <c r="AD79" s="134">
        <f>SUM(AD69:AD78)</f>
        <v>13756</v>
      </c>
      <c r="AE79" s="79"/>
      <c r="AF79" s="174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</row>
    <row r="80" spans="1:54" s="83" customFormat="1" ht="48.75" customHeight="1">
      <c r="A80" s="72"/>
      <c r="B80" s="190" t="s">
        <v>17</v>
      </c>
      <c r="C80" s="58"/>
      <c r="D80" s="42"/>
      <c r="E80" s="134">
        <f>E43+E49+E60+E67+E79</f>
        <v>715448</v>
      </c>
      <c r="F80" s="134">
        <f aca="true" t="shared" si="28" ref="F80:AC80">F43+F49+F60+F67+F79</f>
        <v>665028</v>
      </c>
      <c r="G80" s="134">
        <f t="shared" si="28"/>
        <v>0</v>
      </c>
      <c r="H80" s="134">
        <f t="shared" si="28"/>
        <v>0</v>
      </c>
      <c r="I80" s="134">
        <f t="shared" si="28"/>
        <v>50420</v>
      </c>
      <c r="J80" s="134">
        <f t="shared" si="28"/>
        <v>840179</v>
      </c>
      <c r="K80" s="134">
        <f>K43+K49+K60+K67+K79</f>
        <v>752906</v>
      </c>
      <c r="L80" s="134">
        <f t="shared" si="28"/>
        <v>25901</v>
      </c>
      <c r="M80" s="134">
        <f t="shared" si="28"/>
        <v>8500</v>
      </c>
      <c r="N80" s="134">
        <f t="shared" si="28"/>
        <v>52872</v>
      </c>
      <c r="O80" s="134">
        <f t="shared" si="28"/>
        <v>775439</v>
      </c>
      <c r="P80" s="134">
        <f t="shared" si="28"/>
        <v>712334</v>
      </c>
      <c r="Q80" s="134">
        <f t="shared" si="28"/>
        <v>1433</v>
      </c>
      <c r="R80" s="134">
        <f t="shared" si="28"/>
        <v>8800</v>
      </c>
      <c r="S80" s="134">
        <f t="shared" si="28"/>
        <v>52872</v>
      </c>
      <c r="T80" s="134">
        <f>T43+T49+T60+T67+T79</f>
        <v>762035</v>
      </c>
      <c r="U80" s="134">
        <f>U43+U49+U60+U67+U79</f>
        <v>709163</v>
      </c>
      <c r="V80" s="134">
        <f>V43+V49+V60+V67+V79</f>
        <v>0</v>
      </c>
      <c r="W80" s="134">
        <f t="shared" si="28"/>
        <v>0</v>
      </c>
      <c r="X80" s="134">
        <f t="shared" si="28"/>
        <v>52872</v>
      </c>
      <c r="Y80" s="134">
        <f>Y43+Y49+Y60+Y67+Y79</f>
        <v>2851389</v>
      </c>
      <c r="Z80" s="134">
        <f t="shared" si="28"/>
        <v>1175401</v>
      </c>
      <c r="AA80" s="134">
        <f t="shared" si="28"/>
        <v>1294411</v>
      </c>
      <c r="AB80" s="134">
        <f t="shared" si="28"/>
        <v>328705</v>
      </c>
      <c r="AC80" s="134">
        <f t="shared" si="28"/>
        <v>52872</v>
      </c>
      <c r="AD80" s="134">
        <f>AD43+AD49+AD60+AD67+AD79</f>
        <v>5944490</v>
      </c>
      <c r="AE80" s="256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</row>
    <row r="81" spans="1:54" s="83" customFormat="1" ht="15.75" customHeight="1">
      <c r="A81" s="85"/>
      <c r="B81" s="191"/>
      <c r="C81" s="9"/>
      <c r="D81" s="86"/>
      <c r="E81" s="87"/>
      <c r="F81" s="10"/>
      <c r="G81" s="10"/>
      <c r="H81" s="10"/>
      <c r="I81" s="10"/>
      <c r="J81" s="88"/>
      <c r="K81" s="10"/>
      <c r="L81" s="10"/>
      <c r="M81" s="9"/>
      <c r="N81" s="9"/>
      <c r="O81" s="87"/>
      <c r="P81" s="87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87"/>
      <c r="AE81" s="208"/>
      <c r="AF81" s="208"/>
      <c r="AG81" s="89"/>
      <c r="AH81" s="89"/>
      <c r="AI81" s="89"/>
      <c r="AJ81" s="89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</row>
    <row r="82" spans="1:35" s="12" customFormat="1" ht="27" customHeight="1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AE82" s="98"/>
      <c r="AF82" s="97"/>
      <c r="AG82" s="162"/>
      <c r="AH82" s="162"/>
      <c r="AI82" s="98"/>
    </row>
    <row r="83" spans="1:35" s="11" customFormat="1" ht="24" customHeight="1">
      <c r="A83" s="129"/>
      <c r="B83" s="192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AE83" s="96"/>
      <c r="AF83" s="97"/>
      <c r="AG83" s="162"/>
      <c r="AH83" s="162"/>
      <c r="AI83" s="97"/>
    </row>
    <row r="84" spans="1:40" s="12" customFormat="1" ht="27" customHeight="1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AE84" s="98"/>
      <c r="AF84" s="97"/>
      <c r="AG84" s="162"/>
      <c r="AH84" s="162"/>
      <c r="AI84" s="97"/>
      <c r="AJ84" s="11"/>
      <c r="AK84" s="11"/>
      <c r="AL84" s="11"/>
      <c r="AM84" s="11"/>
      <c r="AN84" s="11"/>
    </row>
    <row r="85" spans="1:54" s="60" customFormat="1" ht="24" customHeight="1">
      <c r="A85" s="90"/>
      <c r="B85" s="193"/>
      <c r="C85" s="91"/>
      <c r="D85" s="92"/>
      <c r="E85" s="88"/>
      <c r="F85" s="15"/>
      <c r="G85" s="15"/>
      <c r="H85" s="15"/>
      <c r="I85" s="15"/>
      <c r="J85" s="99"/>
      <c r="K85" s="15"/>
      <c r="L85" s="15"/>
      <c r="M85" s="10"/>
      <c r="N85" s="10"/>
      <c r="O85" s="88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93"/>
      <c r="AE85" s="100"/>
      <c r="AF85" s="97"/>
      <c r="AG85" s="162"/>
      <c r="AH85" s="161"/>
      <c r="AI85" s="94"/>
      <c r="AJ85" s="94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</row>
    <row r="86" spans="1:54" s="60" customFormat="1" ht="24" customHeight="1">
      <c r="A86" s="90"/>
      <c r="B86" s="193"/>
      <c r="C86" s="91"/>
      <c r="D86" s="92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93"/>
      <c r="AE86" s="101"/>
      <c r="AF86" s="97"/>
      <c r="AG86" s="162"/>
      <c r="AH86" s="149"/>
      <c r="AI86" s="102"/>
      <c r="AJ86" s="102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</row>
    <row r="87" spans="1:54" s="60" customFormat="1" ht="24" customHeight="1">
      <c r="A87" s="90"/>
      <c r="B87" s="193"/>
      <c r="C87" s="91"/>
      <c r="D87" s="92"/>
      <c r="E87" s="103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93"/>
      <c r="AE87" s="101"/>
      <c r="AF87" s="97"/>
      <c r="AG87" s="162"/>
      <c r="AH87" s="149"/>
      <c r="AI87" s="102"/>
      <c r="AJ87" s="102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</row>
    <row r="88" spans="1:54" s="60" customFormat="1" ht="24" customHeight="1">
      <c r="A88" s="90"/>
      <c r="B88" s="193"/>
      <c r="C88" s="91"/>
      <c r="D88" s="92"/>
      <c r="E88" s="88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E88" s="69"/>
      <c r="AF88" s="97"/>
      <c r="AG88" s="162"/>
      <c r="AH88" s="149"/>
      <c r="AI88" s="104"/>
      <c r="AJ88" s="93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</row>
    <row r="89" spans="1:54" s="60" customFormat="1" ht="24" customHeight="1">
      <c r="A89" s="90"/>
      <c r="B89" s="193"/>
      <c r="C89" s="91"/>
      <c r="D89" s="65"/>
      <c r="E89" s="177"/>
      <c r="F89" s="10"/>
      <c r="G89" s="10"/>
      <c r="H89" s="10"/>
      <c r="I89" s="10"/>
      <c r="J89" s="88"/>
      <c r="K89" s="10"/>
      <c r="L89" s="10"/>
      <c r="M89" s="10"/>
      <c r="N89" s="10"/>
      <c r="O89" s="88"/>
      <c r="P89" s="10"/>
      <c r="Q89" s="10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E89" s="96"/>
      <c r="AF89" s="97"/>
      <c r="AG89" s="149"/>
      <c r="AH89" s="162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</row>
    <row r="90" spans="1:54" s="60" customFormat="1" ht="24" customHeight="1">
      <c r="A90" s="90"/>
      <c r="B90" s="193"/>
      <c r="C90" s="91"/>
      <c r="D90" s="92"/>
      <c r="E90" s="177"/>
      <c r="F90" s="10"/>
      <c r="G90" s="10"/>
      <c r="H90" s="10"/>
      <c r="I90" s="10"/>
      <c r="J90" s="88"/>
      <c r="K90" s="10"/>
      <c r="L90" s="10"/>
      <c r="M90" s="10"/>
      <c r="N90" s="10"/>
      <c r="O90" s="88"/>
      <c r="P90" s="10"/>
      <c r="Q90" s="10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E90" s="98"/>
      <c r="AF90" s="97"/>
      <c r="AG90" s="162"/>
      <c r="AH90" s="142"/>
      <c r="AI90" s="128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</row>
    <row r="91" spans="1:54" s="60" customFormat="1" ht="24" customHeight="1">
      <c r="A91" s="90"/>
      <c r="B91" s="193"/>
      <c r="C91" s="91"/>
      <c r="D91" s="92"/>
      <c r="E91" s="177"/>
      <c r="F91" s="10"/>
      <c r="G91" s="10"/>
      <c r="H91" s="10"/>
      <c r="I91" s="10"/>
      <c r="J91" s="88"/>
      <c r="K91" s="10"/>
      <c r="L91" s="10"/>
      <c r="M91" s="10"/>
      <c r="N91" s="10"/>
      <c r="O91" s="88"/>
      <c r="P91" s="10"/>
      <c r="Q91" s="10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E91" s="100"/>
      <c r="AF91" s="97"/>
      <c r="AG91" s="162"/>
      <c r="AH91" s="149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</row>
    <row r="92" spans="1:54" s="108" customFormat="1" ht="24" customHeight="1">
      <c r="A92" s="106"/>
      <c r="B92" s="193"/>
      <c r="C92" s="107"/>
      <c r="D92" s="106"/>
      <c r="E92" s="178"/>
      <c r="F92" s="176"/>
      <c r="G92" s="15"/>
      <c r="H92" s="15"/>
      <c r="I92" s="15"/>
      <c r="J92" s="99"/>
      <c r="K92" s="15"/>
      <c r="L92" s="15"/>
      <c r="M92" s="15"/>
      <c r="N92" s="15"/>
      <c r="O92" s="99"/>
      <c r="P92" s="15"/>
      <c r="Q92" s="15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E92" s="101"/>
      <c r="AF92" s="97"/>
      <c r="AG92" s="162"/>
      <c r="AH92" s="163"/>
      <c r="AI92" s="109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</row>
    <row r="93" spans="1:54" s="108" customFormat="1" ht="24" customHeight="1">
      <c r="A93" s="106"/>
      <c r="B93" s="194"/>
      <c r="C93" s="107"/>
      <c r="D93" s="106"/>
      <c r="E93" s="178"/>
      <c r="F93" s="222"/>
      <c r="G93" s="222"/>
      <c r="H93" s="15"/>
      <c r="I93" s="15"/>
      <c r="J93" s="99"/>
      <c r="K93" s="15"/>
      <c r="L93" s="15"/>
      <c r="M93" s="15"/>
      <c r="N93" s="15"/>
      <c r="O93" s="99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87"/>
      <c r="AE93" s="101"/>
      <c r="AF93" s="97"/>
      <c r="AG93" s="162"/>
      <c r="AH93" s="163"/>
      <c r="AI93" s="109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</row>
    <row r="94" spans="1:54" s="17" customFormat="1" ht="24" customHeight="1">
      <c r="A94" s="111"/>
      <c r="B94" s="194"/>
      <c r="C94" s="107"/>
      <c r="D94" s="106"/>
      <c r="F94" s="16"/>
      <c r="G94" s="16"/>
      <c r="H94" s="16"/>
      <c r="I94" s="16"/>
      <c r="J94" s="112"/>
      <c r="K94" s="16"/>
      <c r="L94" s="16"/>
      <c r="M94" s="16"/>
      <c r="N94" s="16"/>
      <c r="O94" s="112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13"/>
      <c r="AE94" s="69"/>
      <c r="AF94" s="97"/>
      <c r="AG94" s="162"/>
      <c r="AH94" s="164"/>
      <c r="AI94" s="10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</row>
    <row r="95" spans="2:54" s="17" customFormat="1" ht="24" customHeight="1">
      <c r="B95" s="195"/>
      <c r="AE95" s="96"/>
      <c r="AF95" s="97"/>
      <c r="AG95" s="164"/>
      <c r="AH95" s="162"/>
      <c r="AI95" s="114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</row>
    <row r="96" spans="2:54" s="17" customFormat="1" ht="24" customHeight="1">
      <c r="B96" s="195"/>
      <c r="AE96" s="98"/>
      <c r="AF96" s="97"/>
      <c r="AG96" s="162"/>
      <c r="AH96" s="161"/>
      <c r="AI96" s="114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</row>
    <row r="97" spans="1:40" ht="24" customHeight="1">
      <c r="A97" s="18"/>
      <c r="B97" s="196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00"/>
      <c r="AF97" s="97"/>
      <c r="AG97" s="162"/>
      <c r="AH97" s="227"/>
      <c r="AI97" s="228"/>
      <c r="AJ97" s="18"/>
      <c r="AK97" s="18"/>
      <c r="AL97" s="18"/>
      <c r="AM97" s="18"/>
      <c r="AN97" s="18"/>
    </row>
    <row r="98" spans="1:40" ht="24" customHeight="1">
      <c r="A98" s="18"/>
      <c r="B98" s="196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01"/>
      <c r="AF98" s="97"/>
      <c r="AG98" s="162"/>
      <c r="AH98" s="227"/>
      <c r="AI98" s="228"/>
      <c r="AJ98" s="18"/>
      <c r="AK98" s="18"/>
      <c r="AL98" s="18"/>
      <c r="AM98" s="18"/>
      <c r="AN98" s="18"/>
    </row>
    <row r="99" spans="2:54" s="19" customFormat="1" ht="24" customHeight="1">
      <c r="B99" s="197"/>
      <c r="AE99" s="101"/>
      <c r="AF99" s="97"/>
      <c r="AG99" s="162"/>
      <c r="AH99" s="140"/>
      <c r="AI99" s="48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</row>
    <row r="100" spans="1:40" ht="24" customHeight="1">
      <c r="A100" s="18"/>
      <c r="B100" s="196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69"/>
      <c r="AF100" s="97"/>
      <c r="AG100" s="162"/>
      <c r="AH100" s="82"/>
      <c r="AI100" s="228"/>
      <c r="AJ100" s="18"/>
      <c r="AK100" s="18"/>
      <c r="AL100" s="18"/>
      <c r="AM100" s="18"/>
      <c r="AN100" s="18"/>
    </row>
    <row r="101" spans="1:40" ht="24" customHeight="1">
      <c r="A101" s="18"/>
      <c r="B101" s="196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50"/>
      <c r="AF101" s="97"/>
      <c r="AG101" s="105"/>
      <c r="AH101" s="126"/>
      <c r="AI101" s="228"/>
      <c r="AJ101" s="18"/>
      <c r="AK101" s="18"/>
      <c r="AL101" s="18"/>
      <c r="AM101" s="18"/>
      <c r="AN101" s="18"/>
    </row>
    <row r="102" spans="1:40" ht="24" customHeight="1">
      <c r="A102" s="18"/>
      <c r="B102" s="196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50"/>
      <c r="AF102" s="97"/>
      <c r="AG102" s="105"/>
      <c r="AH102" s="97"/>
      <c r="AI102" s="228"/>
      <c r="AJ102" s="18"/>
      <c r="AK102" s="18"/>
      <c r="AL102" s="18"/>
      <c r="AM102" s="18"/>
      <c r="AN102" s="18"/>
    </row>
    <row r="103" spans="1:40" ht="24" customHeight="1">
      <c r="A103" s="18"/>
      <c r="B103" s="196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69"/>
      <c r="AF103" s="97"/>
      <c r="AG103" s="162"/>
      <c r="AH103" s="161"/>
      <c r="AI103" s="228"/>
      <c r="AJ103" s="18"/>
      <c r="AK103" s="18"/>
      <c r="AL103" s="18"/>
      <c r="AM103" s="18"/>
      <c r="AN103" s="18"/>
    </row>
    <row r="104" spans="1:40" ht="24" customHeight="1">
      <c r="A104" s="18"/>
      <c r="B104" s="196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69"/>
      <c r="AF104" s="97"/>
      <c r="AG104" s="162"/>
      <c r="AH104" s="227"/>
      <c r="AI104" s="228"/>
      <c r="AJ104" s="18"/>
      <c r="AK104" s="18"/>
      <c r="AL104" s="18"/>
      <c r="AM104" s="18"/>
      <c r="AN104" s="18"/>
    </row>
    <row r="105" spans="1:40" ht="24" customHeight="1">
      <c r="A105" s="18"/>
      <c r="B105" s="196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69"/>
      <c r="AF105" s="97"/>
      <c r="AG105" s="162"/>
      <c r="AH105" s="227"/>
      <c r="AI105" s="228"/>
      <c r="AJ105" s="18"/>
      <c r="AK105" s="18"/>
      <c r="AL105" s="18"/>
      <c r="AM105" s="18"/>
      <c r="AN105" s="18"/>
    </row>
    <row r="106" spans="1:40" ht="24" customHeight="1">
      <c r="A106" s="18"/>
      <c r="B106" s="196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69"/>
      <c r="AF106" s="97"/>
      <c r="AG106" s="162"/>
      <c r="AH106" s="140"/>
      <c r="AI106" s="228"/>
      <c r="AJ106" s="18"/>
      <c r="AK106" s="18"/>
      <c r="AL106" s="18"/>
      <c r="AM106" s="18"/>
      <c r="AN106" s="18"/>
    </row>
    <row r="107" spans="1:40" ht="24" customHeight="1">
      <c r="A107" s="18"/>
      <c r="B107" s="196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69"/>
      <c r="AF107" s="97"/>
      <c r="AG107" s="162"/>
      <c r="AH107" s="82"/>
      <c r="AI107" s="228"/>
      <c r="AJ107" s="18"/>
      <c r="AK107" s="18"/>
      <c r="AL107" s="18"/>
      <c r="AM107" s="18"/>
      <c r="AN107" s="18"/>
    </row>
    <row r="108" spans="1:40" ht="24" customHeight="1">
      <c r="A108" s="18"/>
      <c r="B108" s="196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69"/>
      <c r="AF108" s="97"/>
      <c r="AG108" s="162"/>
      <c r="AH108" s="82"/>
      <c r="AI108" s="228"/>
      <c r="AJ108" s="18"/>
      <c r="AK108" s="18"/>
      <c r="AL108" s="18"/>
      <c r="AM108" s="18"/>
      <c r="AN108" s="18"/>
    </row>
    <row r="109" spans="1:40" ht="24" customHeight="1">
      <c r="A109" s="18"/>
      <c r="B109" s="196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96"/>
      <c r="AF109" s="97"/>
      <c r="AG109" s="162"/>
      <c r="AH109" s="162"/>
      <c r="AI109" s="228"/>
      <c r="AJ109" s="18"/>
      <c r="AK109" s="18"/>
      <c r="AL109" s="18"/>
      <c r="AM109" s="18"/>
      <c r="AN109" s="18"/>
    </row>
    <row r="110" spans="1:40" ht="24" customHeight="1">
      <c r="A110" s="18"/>
      <c r="B110" s="196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98"/>
      <c r="AF110" s="97"/>
      <c r="AG110" s="162"/>
      <c r="AH110" s="162"/>
      <c r="AI110" s="228"/>
      <c r="AJ110" s="18"/>
      <c r="AK110" s="18"/>
      <c r="AL110" s="18"/>
      <c r="AM110" s="18"/>
      <c r="AN110" s="18"/>
    </row>
    <row r="111" spans="1:40" ht="24" customHeight="1">
      <c r="A111" s="18"/>
      <c r="B111" s="196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00"/>
      <c r="AF111" s="97"/>
      <c r="AG111" s="162"/>
      <c r="AH111" s="161"/>
      <c r="AI111" s="228"/>
      <c r="AJ111" s="18"/>
      <c r="AK111" s="18"/>
      <c r="AL111" s="18"/>
      <c r="AM111" s="18"/>
      <c r="AN111" s="18"/>
    </row>
    <row r="112" spans="1:40" ht="24" customHeight="1">
      <c r="A112" s="18"/>
      <c r="B112" s="196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01"/>
      <c r="AF112" s="97"/>
      <c r="AG112" s="162"/>
      <c r="AH112" s="149"/>
      <c r="AI112" s="228"/>
      <c r="AJ112" s="18"/>
      <c r="AK112" s="18"/>
      <c r="AL112" s="18"/>
      <c r="AM112" s="18"/>
      <c r="AN112" s="18"/>
    </row>
    <row r="113" spans="1:40" ht="24" customHeight="1">
      <c r="A113" s="18"/>
      <c r="B113" s="196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01"/>
      <c r="AF113" s="97"/>
      <c r="AG113" s="162"/>
      <c r="AH113" s="149"/>
      <c r="AI113" s="228"/>
      <c r="AJ113" s="18"/>
      <c r="AK113" s="18"/>
      <c r="AL113" s="18"/>
      <c r="AM113" s="18"/>
      <c r="AN113" s="18"/>
    </row>
    <row r="114" spans="1:40" ht="24" customHeight="1">
      <c r="A114" s="18"/>
      <c r="B114" s="196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69"/>
      <c r="AF114" s="97"/>
      <c r="AG114" s="162"/>
      <c r="AH114" s="149"/>
      <c r="AI114" s="228"/>
      <c r="AJ114" s="18"/>
      <c r="AK114" s="18"/>
      <c r="AL114" s="18"/>
      <c r="AM114" s="18"/>
      <c r="AN114" s="18"/>
    </row>
    <row r="115" spans="1:40" ht="14.25" customHeight="1">
      <c r="A115" s="18"/>
      <c r="B115" s="196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69"/>
      <c r="AF115" s="97"/>
      <c r="AG115" s="162"/>
      <c r="AH115" s="149"/>
      <c r="AI115" s="228"/>
      <c r="AJ115" s="18"/>
      <c r="AK115" s="18"/>
      <c r="AL115" s="18"/>
      <c r="AM115" s="18"/>
      <c r="AN115" s="18"/>
    </row>
    <row r="116" spans="2:54" s="20" customFormat="1" ht="37.5" customHeight="1">
      <c r="B116" s="198"/>
      <c r="AE116" s="73"/>
      <c r="AF116" s="68"/>
      <c r="AG116" s="142"/>
      <c r="AH116" s="142"/>
      <c r="AI116" s="13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</row>
    <row r="117" spans="2:54" s="20" customFormat="1" ht="24" customHeight="1">
      <c r="B117" s="198"/>
      <c r="AE117" s="116"/>
      <c r="AF117" s="229"/>
      <c r="AG117" s="162"/>
      <c r="AH117" s="139"/>
      <c r="AI117" s="13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</row>
    <row r="118" spans="1:54" s="20" customFormat="1" ht="24" customHeight="1">
      <c r="A118" s="117"/>
      <c r="B118" s="198"/>
      <c r="C118" s="118"/>
      <c r="D118" s="119"/>
      <c r="E118" s="120"/>
      <c r="I118" s="21"/>
      <c r="J118" s="121"/>
      <c r="K118" s="21"/>
      <c r="L118" s="21"/>
      <c r="M118" s="21"/>
      <c r="N118" s="21"/>
      <c r="O118" s="1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120"/>
      <c r="AE118" s="73"/>
      <c r="AF118" s="97"/>
      <c r="AG118" s="142"/>
      <c r="AH118" s="139"/>
      <c r="AI118" s="13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</row>
    <row r="119" spans="1:54" s="20" customFormat="1" ht="24" customHeight="1">
      <c r="A119" s="117"/>
      <c r="B119" s="199"/>
      <c r="C119" s="118"/>
      <c r="D119" s="119"/>
      <c r="E119" s="120"/>
      <c r="I119" s="21"/>
      <c r="J119" s="121"/>
      <c r="K119" s="21"/>
      <c r="L119" s="21"/>
      <c r="M119" s="21"/>
      <c r="N119" s="21"/>
      <c r="O119" s="1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120"/>
      <c r="AE119" s="73"/>
      <c r="AF119" s="97"/>
      <c r="AG119" s="142"/>
      <c r="AH119" s="139"/>
      <c r="AI119" s="13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</row>
    <row r="120" spans="1:54" s="20" customFormat="1" ht="24" customHeight="1">
      <c r="A120" s="117"/>
      <c r="B120" s="199"/>
      <c r="C120" s="118"/>
      <c r="D120" s="119"/>
      <c r="E120" s="120"/>
      <c r="I120" s="21"/>
      <c r="J120" s="121"/>
      <c r="K120" s="21"/>
      <c r="L120" s="21"/>
      <c r="M120" s="21"/>
      <c r="N120" s="21"/>
      <c r="O120" s="1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120"/>
      <c r="AE120" s="73"/>
      <c r="AF120" s="97"/>
      <c r="AG120" s="142"/>
      <c r="AH120" s="139"/>
      <c r="AI120" s="13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</row>
    <row r="121" spans="31:40" ht="24" customHeight="1">
      <c r="AE121" s="73"/>
      <c r="AF121" s="97"/>
      <c r="AG121" s="142"/>
      <c r="AH121" s="227"/>
      <c r="AI121" s="228"/>
      <c r="AJ121" s="18"/>
      <c r="AK121" s="18"/>
      <c r="AL121" s="18"/>
      <c r="AM121" s="18"/>
      <c r="AN121" s="18"/>
    </row>
    <row r="122" spans="31:40" ht="24" customHeight="1">
      <c r="AE122" s="73"/>
      <c r="AF122" s="97"/>
      <c r="AG122" s="142"/>
      <c r="AH122" s="227"/>
      <c r="AI122" s="228"/>
      <c r="AJ122" s="18"/>
      <c r="AK122" s="18"/>
      <c r="AL122" s="18"/>
      <c r="AM122" s="18"/>
      <c r="AN122" s="18"/>
    </row>
    <row r="123" spans="32:40" ht="20.25">
      <c r="AF123" s="18"/>
      <c r="AG123" s="230"/>
      <c r="AH123" s="231"/>
      <c r="AI123" s="18"/>
      <c r="AJ123" s="18"/>
      <c r="AK123" s="18"/>
      <c r="AL123" s="18"/>
      <c r="AM123" s="18"/>
      <c r="AN123" s="18"/>
    </row>
    <row r="124" spans="32:40" ht="20.25">
      <c r="AF124" s="97"/>
      <c r="AG124" s="142"/>
      <c r="AH124" s="231"/>
      <c r="AI124" s="18"/>
      <c r="AJ124" s="18"/>
      <c r="AK124" s="18"/>
      <c r="AL124" s="18"/>
      <c r="AM124" s="18"/>
      <c r="AN124" s="18"/>
    </row>
    <row r="125" spans="32:40" ht="20.25">
      <c r="AF125" s="18"/>
      <c r="AG125" s="230"/>
      <c r="AH125" s="231"/>
      <c r="AI125" s="18"/>
      <c r="AJ125" s="18"/>
      <c r="AK125" s="18"/>
      <c r="AL125" s="18"/>
      <c r="AM125" s="18"/>
      <c r="AN125" s="18"/>
    </row>
    <row r="126" spans="32:40" ht="20.25">
      <c r="AF126" s="18"/>
      <c r="AG126" s="158"/>
      <c r="AH126" s="231"/>
      <c r="AI126" s="18"/>
      <c r="AJ126" s="18"/>
      <c r="AK126" s="18"/>
      <c r="AL126" s="18"/>
      <c r="AM126" s="18"/>
      <c r="AN126" s="18"/>
    </row>
    <row r="127" spans="32:40" ht="27.75">
      <c r="AF127" s="232"/>
      <c r="AG127" s="230"/>
      <c r="AH127" s="231"/>
      <c r="AI127" s="18"/>
      <c r="AJ127" s="18"/>
      <c r="AK127" s="18"/>
      <c r="AL127" s="18"/>
      <c r="AM127" s="18"/>
      <c r="AN127" s="18"/>
    </row>
    <row r="128" spans="32:40" ht="30" customHeight="1">
      <c r="AF128" s="63"/>
      <c r="AG128" s="167"/>
      <c r="AH128" s="148"/>
      <c r="AI128" s="63"/>
      <c r="AJ128" s="63"/>
      <c r="AK128" s="63"/>
      <c r="AL128" s="63"/>
      <c r="AM128" s="18"/>
      <c r="AN128" s="18"/>
    </row>
    <row r="129" spans="32:40" ht="30" customHeight="1">
      <c r="AF129" s="233"/>
      <c r="AG129" s="233"/>
      <c r="AH129" s="233"/>
      <c r="AI129" s="233"/>
      <c r="AJ129" s="233"/>
      <c r="AK129" s="233"/>
      <c r="AL129" s="234"/>
      <c r="AM129" s="18"/>
      <c r="AN129" s="18"/>
    </row>
    <row r="130" spans="32:40" ht="30" customHeight="1">
      <c r="AF130" s="233"/>
      <c r="AG130" s="233"/>
      <c r="AH130" s="233"/>
      <c r="AI130" s="233"/>
      <c r="AJ130" s="233"/>
      <c r="AK130" s="233"/>
      <c r="AL130" s="234"/>
      <c r="AM130" s="18"/>
      <c r="AN130" s="18"/>
    </row>
    <row r="131" spans="32:40" ht="30" customHeight="1">
      <c r="AF131" s="233"/>
      <c r="AG131" s="235"/>
      <c r="AH131" s="235"/>
      <c r="AI131" s="236"/>
      <c r="AJ131" s="236"/>
      <c r="AK131" s="236"/>
      <c r="AL131" s="234"/>
      <c r="AM131" s="237"/>
      <c r="AN131" s="18"/>
    </row>
    <row r="132" spans="32:40" ht="30" customHeight="1">
      <c r="AF132" s="238"/>
      <c r="AG132" s="171"/>
      <c r="AH132" s="171"/>
      <c r="AI132" s="171"/>
      <c r="AJ132" s="171"/>
      <c r="AK132" s="171"/>
      <c r="AL132" s="239"/>
      <c r="AM132" s="142"/>
      <c r="AN132" s="18"/>
    </row>
    <row r="133" spans="32:40" ht="30" customHeight="1">
      <c r="AF133" s="238"/>
      <c r="AG133" s="171"/>
      <c r="AH133" s="171"/>
      <c r="AI133" s="171"/>
      <c r="AJ133" s="171"/>
      <c r="AK133" s="171"/>
      <c r="AL133" s="239"/>
      <c r="AM133" s="142"/>
      <c r="AN133" s="18"/>
    </row>
    <row r="134" spans="32:40" ht="30" customHeight="1">
      <c r="AF134" s="238"/>
      <c r="AG134" s="171"/>
      <c r="AH134" s="171"/>
      <c r="AI134" s="171"/>
      <c r="AJ134" s="171"/>
      <c r="AK134" s="171"/>
      <c r="AL134" s="239"/>
      <c r="AM134" s="142"/>
      <c r="AN134" s="18"/>
    </row>
    <row r="135" spans="32:40" ht="30" customHeight="1">
      <c r="AF135" s="238"/>
      <c r="AG135" s="171"/>
      <c r="AH135" s="171"/>
      <c r="AI135" s="171"/>
      <c r="AJ135" s="171"/>
      <c r="AK135" s="171"/>
      <c r="AL135" s="239"/>
      <c r="AM135" s="142"/>
      <c r="AN135" s="18"/>
    </row>
    <row r="136" spans="32:40" ht="30" customHeight="1">
      <c r="AF136" s="238"/>
      <c r="AG136" s="171"/>
      <c r="AH136" s="171"/>
      <c r="AI136" s="171"/>
      <c r="AJ136" s="171"/>
      <c r="AK136" s="171"/>
      <c r="AL136" s="239"/>
      <c r="AM136" s="142"/>
      <c r="AN136" s="18"/>
    </row>
    <row r="137" spans="32:40" ht="62.25" customHeight="1">
      <c r="AF137" s="240"/>
      <c r="AG137" s="239"/>
      <c r="AH137" s="239"/>
      <c r="AI137" s="239"/>
      <c r="AJ137" s="239"/>
      <c r="AK137" s="239"/>
      <c r="AL137" s="239"/>
      <c r="AM137" s="142"/>
      <c r="AN137" s="18"/>
    </row>
    <row r="138" spans="32:40" ht="30" customHeight="1">
      <c r="AF138" s="69"/>
      <c r="AG138" s="82"/>
      <c r="AH138" s="82"/>
      <c r="AI138" s="126"/>
      <c r="AJ138" s="126"/>
      <c r="AK138" s="126"/>
      <c r="AL138" s="126"/>
      <c r="AM138" s="18"/>
      <c r="AN138" s="18"/>
    </row>
    <row r="139" spans="32:40" ht="30" customHeight="1">
      <c r="AF139" s="241"/>
      <c r="AG139" s="241"/>
      <c r="AH139" s="241"/>
      <c r="AI139" s="241"/>
      <c r="AJ139" s="241"/>
      <c r="AK139" s="241"/>
      <c r="AL139" s="241"/>
      <c r="AM139" s="18"/>
      <c r="AN139" s="18"/>
    </row>
    <row r="140" spans="32:40" ht="30" customHeight="1">
      <c r="AF140" s="242"/>
      <c r="AG140" s="242"/>
      <c r="AH140" s="242"/>
      <c r="AI140" s="242"/>
      <c r="AJ140" s="242"/>
      <c r="AK140" s="242"/>
      <c r="AL140" s="242"/>
      <c r="AM140" s="18"/>
      <c r="AN140" s="18"/>
    </row>
    <row r="141" spans="32:40" ht="30" customHeight="1">
      <c r="AF141" s="233"/>
      <c r="AG141" s="233"/>
      <c r="AH141" s="233"/>
      <c r="AI141" s="233"/>
      <c r="AJ141" s="233"/>
      <c r="AK141" s="233"/>
      <c r="AL141" s="234"/>
      <c r="AM141" s="18"/>
      <c r="AN141" s="18"/>
    </row>
    <row r="142" spans="32:40" ht="30" customHeight="1">
      <c r="AF142" s="233"/>
      <c r="AG142" s="233"/>
      <c r="AH142" s="233"/>
      <c r="AI142" s="233"/>
      <c r="AJ142" s="233"/>
      <c r="AK142" s="233"/>
      <c r="AL142" s="234"/>
      <c r="AM142" s="18"/>
      <c r="AN142" s="18"/>
    </row>
    <row r="143" spans="32:40" ht="30" customHeight="1">
      <c r="AF143" s="233"/>
      <c r="AG143" s="235"/>
      <c r="AH143" s="235"/>
      <c r="AI143" s="236"/>
      <c r="AJ143" s="236"/>
      <c r="AK143" s="236"/>
      <c r="AL143" s="234"/>
      <c r="AM143" s="18"/>
      <c r="AN143" s="18"/>
    </row>
    <row r="144" spans="32:40" ht="30" customHeight="1">
      <c r="AF144" s="238"/>
      <c r="AG144" s="171"/>
      <c r="AH144" s="171"/>
      <c r="AI144" s="171"/>
      <c r="AJ144" s="171"/>
      <c r="AK144" s="171"/>
      <c r="AL144" s="239"/>
      <c r="AM144" s="130"/>
      <c r="AN144" s="18"/>
    </row>
    <row r="145" spans="32:40" ht="30" customHeight="1">
      <c r="AF145" s="238"/>
      <c r="AG145" s="171"/>
      <c r="AH145" s="171"/>
      <c r="AI145" s="171"/>
      <c r="AJ145" s="171"/>
      <c r="AK145" s="171"/>
      <c r="AL145" s="239"/>
      <c r="AM145" s="130"/>
      <c r="AN145" s="18"/>
    </row>
    <row r="146" spans="32:40" ht="30" customHeight="1">
      <c r="AF146" s="238"/>
      <c r="AG146" s="171"/>
      <c r="AH146" s="171"/>
      <c r="AI146" s="171"/>
      <c r="AJ146" s="171"/>
      <c r="AK146" s="171"/>
      <c r="AL146" s="239"/>
      <c r="AM146" s="130"/>
      <c r="AN146" s="18"/>
    </row>
    <row r="147" spans="32:40" ht="30" customHeight="1">
      <c r="AF147" s="238"/>
      <c r="AG147" s="171"/>
      <c r="AH147" s="171"/>
      <c r="AI147" s="171"/>
      <c r="AJ147" s="171"/>
      <c r="AK147" s="171"/>
      <c r="AL147" s="239"/>
      <c r="AM147" s="130"/>
      <c r="AN147" s="18"/>
    </row>
    <row r="148" spans="32:40" ht="30" customHeight="1">
      <c r="AF148" s="238"/>
      <c r="AG148" s="171"/>
      <c r="AH148" s="171"/>
      <c r="AI148" s="171"/>
      <c r="AJ148" s="171"/>
      <c r="AK148" s="171"/>
      <c r="AL148" s="239"/>
      <c r="AM148" s="130"/>
      <c r="AN148" s="18"/>
    </row>
    <row r="149" spans="32:40" ht="62.25" customHeight="1">
      <c r="AF149" s="240"/>
      <c r="AG149" s="239"/>
      <c r="AH149" s="239"/>
      <c r="AI149" s="239"/>
      <c r="AJ149" s="239"/>
      <c r="AK149" s="239"/>
      <c r="AL149" s="239"/>
      <c r="AM149" s="130"/>
      <c r="AN149" s="18"/>
    </row>
    <row r="150" spans="32:40" ht="47.25" customHeight="1">
      <c r="AF150" s="243"/>
      <c r="AG150" s="243"/>
      <c r="AH150" s="239"/>
      <c r="AI150" s="239"/>
      <c r="AJ150" s="239"/>
      <c r="AK150" s="239"/>
      <c r="AL150" s="244"/>
      <c r="AM150" s="18"/>
      <c r="AN150" s="18"/>
    </row>
    <row r="151" spans="32:40" ht="47.25" customHeight="1">
      <c r="AF151" s="170"/>
      <c r="AG151" s="170"/>
      <c r="AH151" s="171"/>
      <c r="AI151" s="239"/>
      <c r="AJ151" s="239"/>
      <c r="AK151" s="239"/>
      <c r="AL151" s="245"/>
      <c r="AM151" s="18"/>
      <c r="AN151" s="18"/>
    </row>
    <row r="152" spans="32:40" ht="48.75" customHeight="1">
      <c r="AF152" s="18"/>
      <c r="AG152" s="230"/>
      <c r="AH152" s="231"/>
      <c r="AI152" s="230"/>
      <c r="AJ152" s="18"/>
      <c r="AK152" s="18"/>
      <c r="AL152" s="246"/>
      <c r="AM152" s="247"/>
      <c r="AN152" s="18"/>
    </row>
    <row r="153" spans="32:46" ht="37.5" customHeight="1">
      <c r="AF153" s="248"/>
      <c r="AG153" s="235"/>
      <c r="AH153" s="235"/>
      <c r="AI153" s="236"/>
      <c r="AJ153" s="236"/>
      <c r="AK153" s="236"/>
      <c r="AL153" s="248"/>
      <c r="AM153" s="247"/>
      <c r="AN153" s="249"/>
      <c r="AO153" s="127"/>
      <c r="AP153" s="127"/>
      <c r="AQ153" s="127"/>
      <c r="AR153" s="127"/>
      <c r="AS153" s="127"/>
      <c r="AT153" s="127"/>
    </row>
    <row r="154" spans="32:46" ht="55.5" customHeight="1">
      <c r="AF154" s="173"/>
      <c r="AG154" s="250"/>
      <c r="AH154" s="250"/>
      <c r="AI154" s="250"/>
      <c r="AJ154" s="250"/>
      <c r="AK154" s="250"/>
      <c r="AL154" s="251"/>
      <c r="AM154" s="247"/>
      <c r="AN154" s="249"/>
      <c r="AO154" s="127"/>
      <c r="AP154" s="127"/>
      <c r="AQ154" s="127"/>
      <c r="AR154" s="127"/>
      <c r="AS154" s="127"/>
      <c r="AT154" s="127"/>
    </row>
    <row r="155" spans="32:46" ht="55.5" customHeight="1">
      <c r="AF155" s="173"/>
      <c r="AG155" s="250"/>
      <c r="AH155" s="250"/>
      <c r="AI155" s="250"/>
      <c r="AJ155" s="250"/>
      <c r="AK155" s="250"/>
      <c r="AL155" s="251"/>
      <c r="AM155" s="247"/>
      <c r="AN155" s="249"/>
      <c r="AO155" s="127"/>
      <c r="AP155" s="127"/>
      <c r="AQ155" s="127"/>
      <c r="AR155" s="127"/>
      <c r="AS155" s="127"/>
      <c r="AT155" s="127"/>
    </row>
    <row r="156" spans="32:46" ht="55.5" customHeight="1">
      <c r="AF156" s="173"/>
      <c r="AG156" s="250"/>
      <c r="AH156" s="250"/>
      <c r="AI156" s="250"/>
      <c r="AJ156" s="250"/>
      <c r="AK156" s="250"/>
      <c r="AL156" s="251"/>
      <c r="AM156" s="252"/>
      <c r="AN156" s="249"/>
      <c r="AO156" s="127"/>
      <c r="AP156" s="127"/>
      <c r="AQ156" s="127"/>
      <c r="AR156" s="127"/>
      <c r="AS156" s="127"/>
      <c r="AT156" s="127"/>
    </row>
    <row r="157" spans="32:46" ht="79.5" customHeight="1">
      <c r="AF157" s="253"/>
      <c r="AG157" s="251"/>
      <c r="AH157" s="251"/>
      <c r="AI157" s="251"/>
      <c r="AJ157" s="251"/>
      <c r="AK157" s="251"/>
      <c r="AL157" s="251"/>
      <c r="AM157" s="249"/>
      <c r="AN157" s="249"/>
      <c r="AO157" s="127"/>
      <c r="AP157" s="127"/>
      <c r="AQ157" s="127"/>
      <c r="AR157" s="127"/>
      <c r="AS157" s="127"/>
      <c r="AT157" s="127"/>
    </row>
    <row r="158" spans="32:46" ht="26.25">
      <c r="AF158" s="249"/>
      <c r="AG158" s="254"/>
      <c r="AH158" s="255"/>
      <c r="AI158" s="249"/>
      <c r="AJ158" s="249"/>
      <c r="AK158" s="249"/>
      <c r="AL158" s="249"/>
      <c r="AM158" s="249"/>
      <c r="AN158" s="249"/>
      <c r="AO158" s="127"/>
      <c r="AP158" s="127"/>
      <c r="AQ158" s="127"/>
      <c r="AR158" s="127"/>
      <c r="AS158" s="127"/>
      <c r="AT158" s="127"/>
    </row>
    <row r="159" spans="32:46" ht="26.25">
      <c r="AF159" s="249"/>
      <c r="AG159" s="254"/>
      <c r="AH159" s="255"/>
      <c r="AI159" s="249"/>
      <c r="AJ159" s="249"/>
      <c r="AK159" s="249"/>
      <c r="AL159" s="249"/>
      <c r="AM159" s="249"/>
      <c r="AN159" s="249"/>
      <c r="AO159" s="127"/>
      <c r="AP159" s="127"/>
      <c r="AQ159" s="127"/>
      <c r="AR159" s="127"/>
      <c r="AS159" s="127"/>
      <c r="AT159" s="127"/>
    </row>
    <row r="160" spans="32:46" ht="26.25">
      <c r="AF160" s="249"/>
      <c r="AG160" s="254"/>
      <c r="AH160" s="255"/>
      <c r="AI160" s="249"/>
      <c r="AJ160" s="249"/>
      <c r="AK160" s="249"/>
      <c r="AL160" s="249"/>
      <c r="AM160" s="249"/>
      <c r="AN160" s="249"/>
      <c r="AO160" s="127"/>
      <c r="AP160" s="127"/>
      <c r="AQ160" s="127"/>
      <c r="AR160" s="127"/>
      <c r="AS160" s="127"/>
      <c r="AT160" s="127"/>
    </row>
    <row r="161" spans="32:46" ht="26.25">
      <c r="AF161" s="249"/>
      <c r="AG161" s="254"/>
      <c r="AH161" s="255"/>
      <c r="AI161" s="249"/>
      <c r="AJ161" s="249"/>
      <c r="AK161" s="249"/>
      <c r="AL161" s="249"/>
      <c r="AM161" s="249"/>
      <c r="AN161" s="249"/>
      <c r="AO161" s="127"/>
      <c r="AP161" s="127"/>
      <c r="AQ161" s="127"/>
      <c r="AR161" s="127"/>
      <c r="AS161" s="127"/>
      <c r="AT161" s="127"/>
    </row>
    <row r="162" spans="32:46" ht="26.25">
      <c r="AF162" s="249"/>
      <c r="AG162" s="254"/>
      <c r="AH162" s="255"/>
      <c r="AI162" s="249"/>
      <c r="AJ162" s="249"/>
      <c r="AK162" s="249"/>
      <c r="AL162" s="249"/>
      <c r="AM162" s="249"/>
      <c r="AN162" s="249"/>
      <c r="AO162" s="127"/>
      <c r="AP162" s="127"/>
      <c r="AQ162" s="127"/>
      <c r="AR162" s="127"/>
      <c r="AS162" s="127"/>
      <c r="AT162" s="127"/>
    </row>
    <row r="163" spans="32:46" ht="26.25">
      <c r="AF163" s="249"/>
      <c r="AG163" s="254"/>
      <c r="AH163" s="255"/>
      <c r="AI163" s="249"/>
      <c r="AJ163" s="249"/>
      <c r="AK163" s="249"/>
      <c r="AL163" s="249"/>
      <c r="AM163" s="249"/>
      <c r="AN163" s="249"/>
      <c r="AO163" s="127"/>
      <c r="AP163" s="127"/>
      <c r="AQ163" s="127"/>
      <c r="AR163" s="127"/>
      <c r="AS163" s="127"/>
      <c r="AT163" s="127"/>
    </row>
    <row r="164" spans="32:40" ht="20.25">
      <c r="AF164" s="18"/>
      <c r="AG164" s="230"/>
      <c r="AH164" s="231"/>
      <c r="AI164" s="18"/>
      <c r="AJ164" s="18"/>
      <c r="AK164" s="18"/>
      <c r="AL164" s="18"/>
      <c r="AM164" s="18"/>
      <c r="AN164" s="18"/>
    </row>
    <row r="165" spans="32:40" ht="20.25">
      <c r="AF165" s="18"/>
      <c r="AG165" s="230"/>
      <c r="AH165" s="231"/>
      <c r="AI165" s="18"/>
      <c r="AJ165" s="18"/>
      <c r="AK165" s="18"/>
      <c r="AL165" s="18"/>
      <c r="AM165" s="18"/>
      <c r="AN165" s="18"/>
    </row>
    <row r="166" spans="32:40" ht="20.25">
      <c r="AF166" s="18"/>
      <c r="AG166" s="230"/>
      <c r="AH166" s="231"/>
      <c r="AI166" s="18"/>
      <c r="AJ166" s="18"/>
      <c r="AK166" s="18"/>
      <c r="AL166" s="18"/>
      <c r="AM166" s="18"/>
      <c r="AN166" s="18"/>
    </row>
    <row r="167" spans="32:40" ht="20.25">
      <c r="AF167" s="18"/>
      <c r="AG167" s="230"/>
      <c r="AH167" s="231"/>
      <c r="AI167" s="18"/>
      <c r="AJ167" s="18"/>
      <c r="AK167" s="18"/>
      <c r="AL167" s="18"/>
      <c r="AM167" s="18"/>
      <c r="AN167" s="18"/>
    </row>
    <row r="168" spans="32:40" ht="20.25">
      <c r="AF168" s="18"/>
      <c r="AG168" s="230"/>
      <c r="AH168" s="231"/>
      <c r="AI168" s="18"/>
      <c r="AJ168" s="18"/>
      <c r="AK168" s="18"/>
      <c r="AL168" s="18"/>
      <c r="AM168" s="18"/>
      <c r="AN168" s="18"/>
    </row>
    <row r="169" spans="32:40" ht="20.25">
      <c r="AF169" s="18"/>
      <c r="AG169" s="230"/>
      <c r="AH169" s="231"/>
      <c r="AI169" s="18"/>
      <c r="AJ169" s="18"/>
      <c r="AK169" s="18"/>
      <c r="AL169" s="18"/>
      <c r="AM169" s="18"/>
      <c r="AN169" s="18"/>
    </row>
    <row r="170" spans="32:40" ht="20.25">
      <c r="AF170" s="18"/>
      <c r="AG170" s="230"/>
      <c r="AH170" s="231"/>
      <c r="AI170" s="18"/>
      <c r="AJ170" s="18"/>
      <c r="AK170" s="18"/>
      <c r="AL170" s="18"/>
      <c r="AM170" s="18"/>
      <c r="AN170" s="18"/>
    </row>
    <row r="171" spans="32:40" ht="20.25">
      <c r="AF171" s="18"/>
      <c r="AG171" s="230"/>
      <c r="AH171" s="231"/>
      <c r="AI171" s="18"/>
      <c r="AJ171" s="18"/>
      <c r="AK171" s="18"/>
      <c r="AL171" s="18"/>
      <c r="AM171" s="18"/>
      <c r="AN171" s="18"/>
    </row>
    <row r="172" spans="32:40" ht="20.25">
      <c r="AF172" s="18"/>
      <c r="AG172" s="230"/>
      <c r="AH172" s="231"/>
      <c r="AI172" s="18"/>
      <c r="AJ172" s="18"/>
      <c r="AK172" s="18"/>
      <c r="AL172" s="18"/>
      <c r="AM172" s="18"/>
      <c r="AN172" s="18"/>
    </row>
    <row r="173" spans="32:40" ht="20.25">
      <c r="AF173" s="18"/>
      <c r="AG173" s="230"/>
      <c r="AH173" s="231"/>
      <c r="AI173" s="18"/>
      <c r="AJ173" s="18"/>
      <c r="AK173" s="18"/>
      <c r="AL173" s="18"/>
      <c r="AM173" s="18"/>
      <c r="AN173" s="18"/>
    </row>
  </sheetData>
  <sheetProtection/>
  <mergeCells count="53">
    <mergeCell ref="C69:C73"/>
    <mergeCell ref="C74:C78"/>
    <mergeCell ref="T61:AD61"/>
    <mergeCell ref="A82:S82"/>
    <mergeCell ref="T6:AC6"/>
    <mergeCell ref="Y7:AC7"/>
    <mergeCell ref="A6:A8"/>
    <mergeCell ref="E7:I7"/>
    <mergeCell ref="A11:S11"/>
    <mergeCell ref="T50:AD50"/>
    <mergeCell ref="A84:S84"/>
    <mergeCell ref="AL141:AL143"/>
    <mergeCell ref="A50:S50"/>
    <mergeCell ref="A68:S68"/>
    <mergeCell ref="T68:AD68"/>
    <mergeCell ref="A61:S61"/>
    <mergeCell ref="AG142:AK142"/>
    <mergeCell ref="AF139:AL139"/>
    <mergeCell ref="AF140:AL140"/>
    <mergeCell ref="F93:G93"/>
    <mergeCell ref="L2:S2"/>
    <mergeCell ref="A10:S10"/>
    <mergeCell ref="T10:AD10"/>
    <mergeCell ref="AD6:AD8"/>
    <mergeCell ref="B6:B8"/>
    <mergeCell ref="L3:S3"/>
    <mergeCell ref="O7:S7"/>
    <mergeCell ref="J7:N7"/>
    <mergeCell ref="AE1:AE2"/>
    <mergeCell ref="AF4:AO4"/>
    <mergeCell ref="AM33:AN33"/>
    <mergeCell ref="AM34:AN34"/>
    <mergeCell ref="AM23:AN23"/>
    <mergeCell ref="AM24:AN24"/>
    <mergeCell ref="AM28:AN28"/>
    <mergeCell ref="AF150:AG150"/>
    <mergeCell ref="AF129:AF131"/>
    <mergeCell ref="AG129:AK129"/>
    <mergeCell ref="AG130:AK130"/>
    <mergeCell ref="AF141:AF143"/>
    <mergeCell ref="AM25:AN25"/>
    <mergeCell ref="AM26:AN26"/>
    <mergeCell ref="AE81:AF81"/>
    <mergeCell ref="AL129:AL131"/>
    <mergeCell ref="AG141:AK141"/>
    <mergeCell ref="T11:AD11"/>
    <mergeCell ref="A44:S44"/>
    <mergeCell ref="T44:AD44"/>
    <mergeCell ref="C4:R4"/>
    <mergeCell ref="D6:D8"/>
    <mergeCell ref="T7:X7"/>
    <mergeCell ref="C6:C8"/>
    <mergeCell ref="E6:S6"/>
  </mergeCells>
  <printOptions/>
  <pageMargins left="0.24" right="0.15748031496062992" top="0.35433070866141736" bottom="0.35433070866141736" header="0.35433070866141736" footer="0.4330708661417323"/>
  <pageSetup fitToHeight="0" fitToWidth="0" horizontalDpi="600" verticalDpi="600" orientation="landscape" pageOrder="overThenDown" paperSize="9" scale="43" r:id="rId1"/>
  <rowBreaks count="3" manualBreakCount="3">
    <brk id="41" max="29" man="1"/>
    <brk id="60" max="29" man="1"/>
    <brk id="67" max="29" man="1"/>
  </rowBreaks>
  <ignoredErrors>
    <ignoredError sqref="J17:J18 O17:O18 O21:O23 O28 T21 T17:T18 T36 T28" formula="1"/>
    <ignoredError sqref="E36 O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ivanov.vv</cp:lastModifiedBy>
  <cp:lastPrinted>2023-10-20T06:37:19Z</cp:lastPrinted>
  <dcterms:created xsi:type="dcterms:W3CDTF">1996-10-08T23:32:33Z</dcterms:created>
  <dcterms:modified xsi:type="dcterms:W3CDTF">2023-10-20T08:19:19Z</dcterms:modified>
  <cp:category/>
  <cp:version/>
  <cp:contentType/>
  <cp:contentStatus/>
</cp:coreProperties>
</file>